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embeddings/oleObject1.bin" ContentType="application/vnd.openxmlformats-officedocument.oleObject"/>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drawings/drawing4.xml" ContentType="application/vnd.openxmlformats-officedocument.drawing+xml"/>
  <Override PartName="/xl/embeddings/oleObject2.bin" ContentType="application/vnd.openxmlformats-officedocument.oleObject"/>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drawings/drawing5.xml" ContentType="application/vnd.openxmlformats-officedocument.drawing+xml"/>
  <Override PartName="/xl/embeddings/oleObject3.bin" ContentType="application/vnd.openxmlformats-officedocument.oleObject"/>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drawings/drawing6.xml" ContentType="application/vnd.openxmlformats-officedocument.drawing+xml"/>
  <Override PartName="/xl/embeddings/oleObject4.bin" ContentType="application/vnd.openxmlformats-officedocument.oleObject"/>
  <Override PartName="/xl/ctrlProps/ctrlProp15.xml" ContentType="application/vnd.ms-excel.controlproperties+xml"/>
  <Override PartName="/xl/ctrlProps/ctrlProp16.xml" ContentType="application/vnd.ms-excel.controlproperties+xml"/>
  <Override PartName="/xl/drawings/drawing7.xml" ContentType="application/vnd.openxmlformats-officedocument.drawing+xml"/>
  <Override PartName="/xl/embeddings/oleObject5.bin" ContentType="application/vnd.openxmlformats-officedocument.oleObject"/>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drawings/drawing8.xml" ContentType="application/vnd.openxmlformats-officedocument.drawing+xml"/>
  <Override PartName="/xl/embeddings/oleObject6.bin" ContentType="application/vnd.openxmlformats-officedocument.oleObject"/>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drawings/drawing9.xml" ContentType="application/vnd.openxmlformats-officedocument.drawing+xml"/>
  <Override PartName="/xl/comments1.xml" ContentType="application/vnd.openxmlformats-officedocument.spreadsheetml.comments+xml"/>
  <Override PartName="/xl/drawings/drawing10.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drawings/drawing11.xml" ContentType="application/vnd.openxmlformats-officedocument.drawing+xml"/>
  <Override PartName="/xl/embeddings/oleObject7.bin" ContentType="application/vnd.openxmlformats-officedocument.oleObject"/>
  <Override PartName="/xl/ctrlProps/ctrlProp33.xml" ContentType="application/vnd.ms-excel.controlproperties+xml"/>
  <Override PartName="/xl/ctrlProps/ctrlProp34.xml" ContentType="application/vnd.ms-excel.controlproperties+xml"/>
  <Override PartName="/xl/drawings/drawing12.xml" ContentType="application/vnd.openxmlformats-officedocument.drawing+xml"/>
  <Override PartName="/xl/embeddings/oleObject8.bin" ContentType="application/vnd.openxmlformats-officedocument.oleObject"/>
  <Override PartName="/xl/ctrlProps/ctrlProp35.xml" ContentType="application/vnd.ms-excel.controlproperties+xml"/>
  <Override PartName="/xl/ctrlProps/ctrlProp36.xml" ContentType="application/vnd.ms-excel.controlproperties+xml"/>
  <Override PartName="/xl/drawings/drawing13.xml" ContentType="application/vnd.openxmlformats-officedocument.drawing+xml"/>
  <Override PartName="/xl/embeddings/oleObject9.bin" ContentType="application/vnd.openxmlformats-officedocument.oleObject"/>
  <Override PartName="/xl/ctrlProps/ctrlProp37.xml" ContentType="application/vnd.ms-excel.controlproperties+xml"/>
  <Override PartName="/xl/ctrlProps/ctrlProp38.xml" ContentType="application/vnd.ms-excel.controlproperties+xml"/>
  <Override PartName="/xl/drawings/drawing14.xml" ContentType="application/vnd.openxmlformats-officedocument.drawing+xml"/>
  <Override PartName="/xl/embeddings/oleObject10.bin" ContentType="application/vnd.openxmlformats-officedocument.oleObject"/>
  <Override PartName="/xl/ctrlProps/ctrlProp39.xml" ContentType="application/vnd.ms-excel.controlproperties+xml"/>
  <Override PartName="/xl/ctrlProps/ctrlProp40.xml" ContentType="application/vnd.ms-excel.controlproperties+xml"/>
  <Override PartName="/xl/drawings/drawing15.xml" ContentType="application/vnd.openxmlformats-officedocument.drawing+xml"/>
  <Override PartName="/xl/embeddings/oleObject11.bin" ContentType="application/vnd.openxmlformats-officedocument.oleObject"/>
  <Override PartName="/xl/ctrlProps/ctrlProp41.xml" ContentType="application/vnd.ms-excel.controlproperties+xml"/>
  <Override PartName="/xl/ctrlProps/ctrlProp42.xml" ContentType="application/vnd.ms-excel.controlproperties+xml"/>
  <Override PartName="/xl/drawings/drawing16.xml" ContentType="application/vnd.openxmlformats-officedocument.drawing+xml"/>
  <Override PartName="/xl/drawings/drawing1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ThisWorkbook"/>
  <mc:AlternateContent xmlns:mc="http://schemas.openxmlformats.org/markup-compatibility/2006">
    <mc:Choice Requires="x15">
      <x15ac:absPath xmlns:x15ac="http://schemas.microsoft.com/office/spreadsheetml/2010/11/ac" url="C:\Users\Gepa2\Downloads\"/>
    </mc:Choice>
  </mc:AlternateContent>
  <bookViews>
    <workbookView xWindow="0" yWindow="0" windowWidth="24000" windowHeight="9735" tabRatio="906" firstSheet="1" activeTab="1"/>
  </bookViews>
  <sheets>
    <sheet name="PRESUPUESTO OFICIAL" sheetId="265" state="hidden" r:id="rId1"/>
    <sheet name="PROPUESTA ECONOMICA" sheetId="495" r:id="rId2"/>
    <sheet name="421.1" sheetId="493" state="hidden" r:id="rId3"/>
    <sheet name="450.2P" sheetId="494" state="hidden" r:id="rId4"/>
    <sheet name="460.1P" sheetId="492" state="hidden" r:id="rId5"/>
    <sheet name="466.1" sheetId="491" state="hidden" r:id="rId6"/>
    <sheet name="1p." sheetId="489" state="hidden" r:id="rId7"/>
    <sheet name="900.4P" sheetId="490" state="hidden" r:id="rId8"/>
    <sheet name="PPTO CONSTRUCCION" sheetId="476" state="hidden" r:id="rId9"/>
    <sheet name="PRESUPUESTO ACUMULADO" sheetId="450" state="hidden" r:id="rId10"/>
    <sheet name="CANTIDADES Fase II todo" sheetId="464" state="hidden" r:id="rId11"/>
    <sheet name="Acarreos Tramo 2 Fase I" sheetId="465" state="hidden" r:id="rId12"/>
    <sheet name="Acarreos Tramo 7 Fase I" sheetId="467" state="hidden" r:id="rId13"/>
    <sheet name="Acarreos Tramo 2 Fase II" sheetId="468" state="hidden" r:id="rId14"/>
    <sheet name="Acarreos Tramo 7 Fase II" sheetId="470" state="hidden" r:id="rId15"/>
    <sheet name="CANTIDADES TOTALIZADAS" sheetId="456" state="hidden" r:id="rId16"/>
    <sheet name="OBRAS PUNTUALES TRANSVERSAL" sheetId="457" state="hidden" r:id="rId17"/>
    <sheet name="Acarreos Tramo 2" sheetId="458" state="hidden" r:id="rId18"/>
    <sheet name="Acarreos Tramo 7" sheetId="460" state="hidden" r:id="rId19"/>
    <sheet name="FACTORES" sheetId="461" state="hidden" r:id="rId20"/>
    <sheet name="RESUMEN PRESUPUESTO" sheetId="269" state="hidden" r:id="rId21"/>
    <sheet name="221.1P" sheetId="478" state="hidden" r:id="rId22"/>
    <sheet name="A BASE" sheetId="484" state="hidden" r:id="rId23"/>
    <sheet name="aux base " sheetId="481" state="hidden" r:id="rId24"/>
    <sheet name="A BSBACH" sheetId="485" state="hidden" r:id="rId25"/>
    <sheet name="A MDC19" sheetId="486" state="hidden" r:id="rId26"/>
    <sheet name="621,1 CLASE C" sheetId="400" state="hidden" r:id="rId27"/>
    <sheet name="621,1 D=1,25 CLASE C (2)" sheetId="401" state="hidden" r:id="rId28"/>
  </sheets>
  <externalReferences>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s>
  <definedNames>
    <definedName name="\0" localSheetId="6">#REF!</definedName>
    <definedName name="\0" localSheetId="2">#REF!</definedName>
    <definedName name="\0" localSheetId="3">#REF!</definedName>
    <definedName name="\0" localSheetId="4">#REF!</definedName>
    <definedName name="\0" localSheetId="5">#REF!</definedName>
    <definedName name="\0" localSheetId="7">#REF!</definedName>
    <definedName name="\0" localSheetId="8">#REF!</definedName>
    <definedName name="\0">#REF!</definedName>
    <definedName name="\00" localSheetId="6">#REF!</definedName>
    <definedName name="\00" localSheetId="2">#REF!</definedName>
    <definedName name="\00" localSheetId="3">#REF!</definedName>
    <definedName name="\00" localSheetId="4">#REF!</definedName>
    <definedName name="\00" localSheetId="5">#REF!</definedName>
    <definedName name="\00" localSheetId="7">#REF!</definedName>
    <definedName name="\00" localSheetId="8">#REF!</definedName>
    <definedName name="\00">#REF!</definedName>
    <definedName name="\a" localSheetId="6">#REF!</definedName>
    <definedName name="\a" localSheetId="2">#REF!</definedName>
    <definedName name="\a" localSheetId="3">#REF!</definedName>
    <definedName name="\a" localSheetId="4">#REF!</definedName>
    <definedName name="\a" localSheetId="5">#REF!</definedName>
    <definedName name="\a" localSheetId="26">#REF!</definedName>
    <definedName name="\a" localSheetId="27">#REF!</definedName>
    <definedName name="\a" localSheetId="7">#REF!</definedName>
    <definedName name="\a" localSheetId="8">#REF!</definedName>
    <definedName name="\a" localSheetId="9">#REF!</definedName>
    <definedName name="\a">#REF!</definedName>
    <definedName name="\AA" localSheetId="6">[1]LIQUIDACION!#REF!</definedName>
    <definedName name="\AA" localSheetId="2">[1]LIQUIDACION!#REF!</definedName>
    <definedName name="\AA" localSheetId="3">[1]LIQUIDACION!#REF!</definedName>
    <definedName name="\AA" localSheetId="4">[1]LIQUIDACION!#REF!</definedName>
    <definedName name="\AA" localSheetId="5">[1]LIQUIDACION!#REF!</definedName>
    <definedName name="\AA" localSheetId="7">[1]LIQUIDACION!#REF!</definedName>
    <definedName name="\AA" localSheetId="8">[1]LIQUIDACION!#REF!</definedName>
    <definedName name="\AA">[1]LIQUIDACION!#REF!</definedName>
    <definedName name="\b" localSheetId="6">[2]STRSUMM0!#REF!</definedName>
    <definedName name="\b" localSheetId="2">[2]STRSUMM0!#REF!</definedName>
    <definedName name="\b" localSheetId="3">[2]STRSUMM0!#REF!</definedName>
    <definedName name="\b" localSheetId="4">[2]STRSUMM0!#REF!</definedName>
    <definedName name="\b" localSheetId="5">[2]STRSUMM0!#REF!</definedName>
    <definedName name="\b" localSheetId="7">[2]STRSUMM0!#REF!</definedName>
    <definedName name="\b" localSheetId="8">[2]STRSUMM0!#REF!</definedName>
    <definedName name="\b">[2]STRSUMM0!#REF!</definedName>
    <definedName name="\bb" localSheetId="8">[2]STRSUMM0!#REF!</definedName>
    <definedName name="\bb">[2]STRSUMM0!#REF!</definedName>
    <definedName name="\E" localSheetId="6">#REF!</definedName>
    <definedName name="\E" localSheetId="2">#REF!</definedName>
    <definedName name="\E" localSheetId="3">#REF!</definedName>
    <definedName name="\E" localSheetId="4">#REF!</definedName>
    <definedName name="\E" localSheetId="5">#REF!</definedName>
    <definedName name="\E" localSheetId="7">#REF!</definedName>
    <definedName name="\E" localSheetId="8">#REF!</definedName>
    <definedName name="\E">#REF!</definedName>
    <definedName name="\EE" localSheetId="6">#REF!</definedName>
    <definedName name="\EE" localSheetId="2">#REF!</definedName>
    <definedName name="\EE" localSheetId="3">#REF!</definedName>
    <definedName name="\EE" localSheetId="4">#REF!</definedName>
    <definedName name="\EE" localSheetId="5">#REF!</definedName>
    <definedName name="\EE" localSheetId="7">#REF!</definedName>
    <definedName name="\EE" localSheetId="8">#REF!</definedName>
    <definedName name="\EE">#REF!</definedName>
    <definedName name="\G" localSheetId="6">#REF!</definedName>
    <definedName name="\G" localSheetId="2">#REF!</definedName>
    <definedName name="\G" localSheetId="3">#REF!</definedName>
    <definedName name="\G" localSheetId="4">#REF!</definedName>
    <definedName name="\G" localSheetId="5">#REF!</definedName>
    <definedName name="\G" localSheetId="7">#REF!</definedName>
    <definedName name="\G" localSheetId="8">#REF!</definedName>
    <definedName name="\G">#REF!</definedName>
    <definedName name="\k" localSheetId="6">'[3]7422CW00'!#REF!</definedName>
    <definedName name="\k" localSheetId="2">'[3]7422CW00'!#REF!</definedName>
    <definedName name="\k" localSheetId="3">'[3]7422CW00'!#REF!</definedName>
    <definedName name="\k" localSheetId="4">'[3]7422CW00'!#REF!</definedName>
    <definedName name="\k" localSheetId="5">'[3]7422CW00'!#REF!</definedName>
    <definedName name="\k" localSheetId="7">'[3]7422CW00'!#REF!</definedName>
    <definedName name="\k" localSheetId="8">'[3]7422CW00'!#REF!</definedName>
    <definedName name="\k">'[3]7422CW00'!#REF!</definedName>
    <definedName name="\l" localSheetId="6">[4]STRSUMM0!#REF!</definedName>
    <definedName name="\l" localSheetId="2">[4]STRSUMM0!#REF!</definedName>
    <definedName name="\l" localSheetId="3">[4]STRSUMM0!#REF!</definedName>
    <definedName name="\l" localSheetId="4">[4]STRSUMM0!#REF!</definedName>
    <definedName name="\l" localSheetId="5">[4]STRSUMM0!#REF!</definedName>
    <definedName name="\l" localSheetId="7">[4]STRSUMM0!#REF!</definedName>
    <definedName name="\l" localSheetId="8">[4]STRSUMM0!#REF!</definedName>
    <definedName name="\l">[4]STRSUMM0!#REF!</definedName>
    <definedName name="\M" localSheetId="6">#REF!</definedName>
    <definedName name="\M" localSheetId="2">#REF!</definedName>
    <definedName name="\M" localSheetId="3">#REF!</definedName>
    <definedName name="\M" localSheetId="4">#REF!</definedName>
    <definedName name="\M" localSheetId="5">#REF!</definedName>
    <definedName name="\M" localSheetId="7">#REF!</definedName>
    <definedName name="\M" localSheetId="8">#REF!</definedName>
    <definedName name="\M">#REF!</definedName>
    <definedName name="\ñ" localSheetId="6">'[5]7422CW00'!#REF!</definedName>
    <definedName name="\ñ" localSheetId="2">'[5]7422CW00'!#REF!</definedName>
    <definedName name="\ñ" localSheetId="3">'[5]7422CW00'!#REF!</definedName>
    <definedName name="\ñ" localSheetId="4">'[5]7422CW00'!#REF!</definedName>
    <definedName name="\ñ" localSheetId="5">'[5]7422CW00'!#REF!</definedName>
    <definedName name="\ñ" localSheetId="7">'[5]7422CW00'!#REF!</definedName>
    <definedName name="\ñ" localSheetId="8">'[5]7422CW00'!#REF!</definedName>
    <definedName name="\ñ">'[5]7422CW00'!#REF!</definedName>
    <definedName name="\P" localSheetId="6">#REF!</definedName>
    <definedName name="\P" localSheetId="2">#REF!</definedName>
    <definedName name="\P" localSheetId="3">#REF!</definedName>
    <definedName name="\P" localSheetId="4">#REF!</definedName>
    <definedName name="\P" localSheetId="5">#REF!</definedName>
    <definedName name="\P" localSheetId="7">#REF!</definedName>
    <definedName name="\P" localSheetId="8">#REF!</definedName>
    <definedName name="\P">#REF!</definedName>
    <definedName name="\R" localSheetId="6">#REF!</definedName>
    <definedName name="\R" localSheetId="2">#REF!</definedName>
    <definedName name="\R" localSheetId="3">#REF!</definedName>
    <definedName name="\R" localSheetId="4">#REF!</definedName>
    <definedName name="\R" localSheetId="5">#REF!</definedName>
    <definedName name="\R" localSheetId="7">#REF!</definedName>
    <definedName name="\R" localSheetId="8">#REF!</definedName>
    <definedName name="\R">#REF!</definedName>
    <definedName name="\s" localSheetId="6">#REF!</definedName>
    <definedName name="\s" localSheetId="2">#REF!</definedName>
    <definedName name="\s" localSheetId="3">#REF!</definedName>
    <definedName name="\s" localSheetId="4">#REF!</definedName>
    <definedName name="\s" localSheetId="5">#REF!</definedName>
    <definedName name="\s" localSheetId="26">#REF!</definedName>
    <definedName name="\s" localSheetId="27">#REF!</definedName>
    <definedName name="\s" localSheetId="7">#REF!</definedName>
    <definedName name="\s" localSheetId="8">#REF!</definedName>
    <definedName name="\s" localSheetId="9">#REF!</definedName>
    <definedName name="\s">#REF!</definedName>
    <definedName name="\V" localSheetId="6">#REF!</definedName>
    <definedName name="\V" localSheetId="2">#REF!</definedName>
    <definedName name="\V" localSheetId="3">#REF!</definedName>
    <definedName name="\V" localSheetId="4">#REF!</definedName>
    <definedName name="\V" localSheetId="5">#REF!</definedName>
    <definedName name="\V" localSheetId="7">#REF!</definedName>
    <definedName name="\V" localSheetId="8">#REF!</definedName>
    <definedName name="\V">#REF!</definedName>
    <definedName name="\X" localSheetId="6">'1p.'!ERR</definedName>
    <definedName name="\X" localSheetId="2">'421.1'!ERR</definedName>
    <definedName name="\X" localSheetId="3">'450.2P'!ERR</definedName>
    <definedName name="\X" localSheetId="4">'460.1P'!ERR</definedName>
    <definedName name="\X" localSheetId="5">'466.1'!ERR</definedName>
    <definedName name="\X" localSheetId="7">'900.4P'!ERR</definedName>
    <definedName name="\X">[0]!ERR</definedName>
    <definedName name="\Z" localSheetId="6">'1p.'!ERR</definedName>
    <definedName name="\Z" localSheetId="2">'421.1'!ERR</definedName>
    <definedName name="\Z" localSheetId="3">'450.2P'!ERR</definedName>
    <definedName name="\Z" localSheetId="4">'460.1P'!ERR</definedName>
    <definedName name="\Z" localSheetId="5">'466.1'!ERR</definedName>
    <definedName name="\Z" localSheetId="7">'900.4P'!ERR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localSheetId="5" hidden="1">[7]INST!#REF!</definedName>
    <definedName name="_________key2" localSheetId="8" hidden="1">[7]INST!#REF!</definedName>
    <definedName name="_________key2" hidden="1">[7]INST!#REF!</definedName>
    <definedName name="_________PJ50" localSheetId="6">#REF!</definedName>
    <definedName name="_________PJ50" localSheetId="2">#REF!</definedName>
    <definedName name="_________PJ50" localSheetId="3">#REF!</definedName>
    <definedName name="_________PJ50" localSheetId="4">#REF!</definedName>
    <definedName name="_________PJ50" localSheetId="5">#REF!</definedName>
    <definedName name="_________PJ50" localSheetId="26">#REF!</definedName>
    <definedName name="_________PJ50" localSheetId="27">#REF!</definedName>
    <definedName name="_________PJ50" localSheetId="7">#REF!</definedName>
    <definedName name="_________PJ50" localSheetId="8">#REF!</definedName>
    <definedName name="_________PJ50" localSheetId="9">#REF!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localSheetId="5" hidden="1">[8]INST!#REF!</definedName>
    <definedName name="________key2" localSheetId="8" hidden="1">[8]INST!#REF!</definedName>
    <definedName name="________key2" hidden="1">[8]INST!#REF!</definedName>
    <definedName name="________key3" localSheetId="6" hidden="1">#REF!</definedName>
    <definedName name="________key3" localSheetId="2" hidden="1">#REF!</definedName>
    <definedName name="________key3" localSheetId="3" hidden="1">#REF!</definedName>
    <definedName name="________key3" localSheetId="4" hidden="1">#REF!</definedName>
    <definedName name="________key3" localSheetId="5" hidden="1">#REF!</definedName>
    <definedName name="________key3" localSheetId="7" hidden="1">#REF!</definedName>
    <definedName name="________key3" localSheetId="8" hidden="1">#REF!</definedName>
    <definedName name="________key3" hidden="1">#REF!</definedName>
    <definedName name="________MA2" localSheetId="6">#REF!</definedName>
    <definedName name="________MA2" localSheetId="2">#REF!</definedName>
    <definedName name="________MA2" localSheetId="3">#REF!</definedName>
    <definedName name="________MA2" localSheetId="4">#REF!</definedName>
    <definedName name="________MA2" localSheetId="5">#REF!</definedName>
    <definedName name="________MA2" localSheetId="26">#REF!</definedName>
    <definedName name="________MA2" localSheetId="27">#REF!</definedName>
    <definedName name="________MA2" localSheetId="7">#REF!</definedName>
    <definedName name="________MA2" localSheetId="8">#REF!</definedName>
    <definedName name="________MA2" localSheetId="9">#REF!</definedName>
    <definedName name="________MA2">#REF!</definedName>
    <definedName name="________PJ50" localSheetId="6">#REF!</definedName>
    <definedName name="________PJ50" localSheetId="2">#REF!</definedName>
    <definedName name="________PJ50" localSheetId="3">#REF!</definedName>
    <definedName name="________PJ50" localSheetId="4">#REF!</definedName>
    <definedName name="________PJ50" localSheetId="5">#REF!</definedName>
    <definedName name="________PJ50" localSheetId="26">#REF!</definedName>
    <definedName name="________PJ50" localSheetId="27">#REF!</definedName>
    <definedName name="________PJ50" localSheetId="7">#REF!</definedName>
    <definedName name="________PJ50" localSheetId="8">#REF!</definedName>
    <definedName name="________PJ50" localSheetId="9">#REF!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6">#REF!</definedName>
    <definedName name="_______MA2" localSheetId="2">#REF!</definedName>
    <definedName name="_______MA2" localSheetId="3">#REF!</definedName>
    <definedName name="_______MA2" localSheetId="4">#REF!</definedName>
    <definedName name="_______MA2" localSheetId="5">#REF!</definedName>
    <definedName name="_______MA2" localSheetId="26">#REF!</definedName>
    <definedName name="_______MA2" localSheetId="27">#REF!</definedName>
    <definedName name="_______MA2" localSheetId="7">#REF!</definedName>
    <definedName name="_______MA2" localSheetId="8">#REF!</definedName>
    <definedName name="_______MA2" localSheetId="9">#REF!</definedName>
    <definedName name="_______MA2">#REF!</definedName>
    <definedName name="_______PJ50" localSheetId="6">#REF!</definedName>
    <definedName name="_______PJ50" localSheetId="2">#REF!</definedName>
    <definedName name="_______PJ50" localSheetId="3">#REF!</definedName>
    <definedName name="_______PJ50" localSheetId="4">#REF!</definedName>
    <definedName name="_______PJ50" localSheetId="5">#REF!</definedName>
    <definedName name="_______PJ50" localSheetId="26">#REF!</definedName>
    <definedName name="_______PJ50" localSheetId="27">#REF!</definedName>
    <definedName name="_______PJ50" localSheetId="7">#REF!</definedName>
    <definedName name="_______PJ50" localSheetId="8">#REF!</definedName>
    <definedName name="_______PJ50" localSheetId="9">#REF!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6">#REF!</definedName>
    <definedName name="______MA2" localSheetId="2">#REF!</definedName>
    <definedName name="______MA2" localSheetId="3">#REF!</definedName>
    <definedName name="______MA2" localSheetId="4">#REF!</definedName>
    <definedName name="______MA2" localSheetId="5">#REF!</definedName>
    <definedName name="______MA2" localSheetId="26">#REF!</definedName>
    <definedName name="______MA2" localSheetId="27">#REF!</definedName>
    <definedName name="______MA2" localSheetId="7">#REF!</definedName>
    <definedName name="______MA2" localSheetId="8">#REF!</definedName>
    <definedName name="______MA2" localSheetId="9">#REF!</definedName>
    <definedName name="______MA2">#REF!</definedName>
    <definedName name="______PJ50" localSheetId="6">#REF!</definedName>
    <definedName name="______PJ50" localSheetId="2">#REF!</definedName>
    <definedName name="______PJ50" localSheetId="3">#REF!</definedName>
    <definedName name="______PJ50" localSheetId="4">#REF!</definedName>
    <definedName name="______PJ50" localSheetId="5">#REF!</definedName>
    <definedName name="______PJ50" localSheetId="26">#REF!</definedName>
    <definedName name="______PJ50" localSheetId="27">#REF!</definedName>
    <definedName name="______PJ50" localSheetId="7">#REF!</definedName>
    <definedName name="______PJ50" localSheetId="8">#REF!</definedName>
    <definedName name="______PJ50" localSheetId="9">#REF!</definedName>
    <definedName name="______PJ50">#REF!</definedName>
    <definedName name="______pr01" localSheetId="6">#REF!</definedName>
    <definedName name="______pr01" localSheetId="2">#REF!</definedName>
    <definedName name="______pr01" localSheetId="3">#REF!</definedName>
    <definedName name="______pr01" localSheetId="4">#REF!</definedName>
    <definedName name="______pr01" localSheetId="5">#REF!</definedName>
    <definedName name="______pr01" localSheetId="7">#REF!</definedName>
    <definedName name="______pr01" localSheetId="8">#REF!</definedName>
    <definedName name="______pr01">#REF!</definedName>
    <definedName name="______pr02" localSheetId="6">#REF!</definedName>
    <definedName name="______pr02" localSheetId="2">#REF!</definedName>
    <definedName name="______pr02" localSheetId="3">#REF!</definedName>
    <definedName name="______pr02" localSheetId="4">#REF!</definedName>
    <definedName name="______pr02" localSheetId="5">#REF!</definedName>
    <definedName name="______pr02" localSheetId="7">#REF!</definedName>
    <definedName name="______pr02" localSheetId="8">#REF!</definedName>
    <definedName name="______pr02">#REF!</definedName>
    <definedName name="______pr03" localSheetId="6">#REF!</definedName>
    <definedName name="______pr03" localSheetId="2">#REF!</definedName>
    <definedName name="______pr03" localSheetId="3">#REF!</definedName>
    <definedName name="______pr03" localSheetId="4">#REF!</definedName>
    <definedName name="______pr03" localSheetId="5">#REF!</definedName>
    <definedName name="______pr03" localSheetId="7">#REF!</definedName>
    <definedName name="______pr03" localSheetId="8">#REF!</definedName>
    <definedName name="______pr03">#REF!</definedName>
    <definedName name="______pr04" localSheetId="6">#REF!</definedName>
    <definedName name="______pr04" localSheetId="2">#REF!</definedName>
    <definedName name="______pr04" localSheetId="3">#REF!</definedName>
    <definedName name="______pr04" localSheetId="4">#REF!</definedName>
    <definedName name="______pr04" localSheetId="5">#REF!</definedName>
    <definedName name="______pr04" localSheetId="7">#REF!</definedName>
    <definedName name="______pr04" localSheetId="8">#REF!</definedName>
    <definedName name="______pr04">#REF!</definedName>
    <definedName name="______pr05" localSheetId="6">#REF!</definedName>
    <definedName name="______pr05" localSheetId="2">#REF!</definedName>
    <definedName name="______pr05" localSheetId="3">#REF!</definedName>
    <definedName name="______pr05" localSheetId="4">#REF!</definedName>
    <definedName name="______pr05" localSheetId="5">#REF!</definedName>
    <definedName name="______pr05" localSheetId="7">#REF!</definedName>
    <definedName name="______pr05" localSheetId="8">#REF!</definedName>
    <definedName name="______pr05">#REF!</definedName>
    <definedName name="______pr06" localSheetId="6">#REF!</definedName>
    <definedName name="______pr06" localSheetId="2">#REF!</definedName>
    <definedName name="______pr06" localSheetId="3">#REF!</definedName>
    <definedName name="______pr06" localSheetId="4">#REF!</definedName>
    <definedName name="______pr06" localSheetId="5">#REF!</definedName>
    <definedName name="______pr06" localSheetId="7">#REF!</definedName>
    <definedName name="______pr06" localSheetId="8">#REF!</definedName>
    <definedName name="______pr06">#REF!</definedName>
    <definedName name="______pr07" localSheetId="6">#REF!</definedName>
    <definedName name="______pr07" localSheetId="2">#REF!</definedName>
    <definedName name="______pr07" localSheetId="3">#REF!</definedName>
    <definedName name="______pr07" localSheetId="4">#REF!</definedName>
    <definedName name="______pr07" localSheetId="5">#REF!</definedName>
    <definedName name="______pr07" localSheetId="7">#REF!</definedName>
    <definedName name="______pr07" localSheetId="8">#REF!</definedName>
    <definedName name="______pr07">#REF!</definedName>
    <definedName name="______pr08" localSheetId="6">#REF!</definedName>
    <definedName name="______pr08" localSheetId="2">#REF!</definedName>
    <definedName name="______pr08" localSheetId="3">#REF!</definedName>
    <definedName name="______pr08" localSheetId="4">#REF!</definedName>
    <definedName name="______pr08" localSheetId="5">#REF!</definedName>
    <definedName name="______pr08" localSheetId="7">#REF!</definedName>
    <definedName name="______pr08" localSheetId="8">#REF!</definedName>
    <definedName name="______pr08">#REF!</definedName>
    <definedName name="______pr09" localSheetId="6">#REF!</definedName>
    <definedName name="______pr09" localSheetId="2">#REF!</definedName>
    <definedName name="______pr09" localSheetId="3">#REF!</definedName>
    <definedName name="______pr09" localSheetId="4">#REF!</definedName>
    <definedName name="______pr09" localSheetId="5">#REF!</definedName>
    <definedName name="______pr09" localSheetId="7">#REF!</definedName>
    <definedName name="______pr09" localSheetId="8">#REF!</definedName>
    <definedName name="______pr09">#REF!</definedName>
    <definedName name="______pr10" localSheetId="6">#REF!</definedName>
    <definedName name="______pr10" localSheetId="2">#REF!</definedName>
    <definedName name="______pr10" localSheetId="3">#REF!</definedName>
    <definedName name="______pr10" localSheetId="4">#REF!</definedName>
    <definedName name="______pr10" localSheetId="5">#REF!</definedName>
    <definedName name="______pr10" localSheetId="7">#REF!</definedName>
    <definedName name="______pr10" localSheetId="8">#REF!</definedName>
    <definedName name="______pr10">#REF!</definedName>
    <definedName name="______pr11" localSheetId="6">#REF!</definedName>
    <definedName name="______pr11" localSheetId="2">#REF!</definedName>
    <definedName name="______pr11" localSheetId="3">#REF!</definedName>
    <definedName name="______pr11" localSheetId="4">#REF!</definedName>
    <definedName name="______pr11" localSheetId="5">#REF!</definedName>
    <definedName name="______pr11" localSheetId="7">#REF!</definedName>
    <definedName name="______pr11" localSheetId="8">#REF!</definedName>
    <definedName name="______pr11">#REF!</definedName>
    <definedName name="______pr12" localSheetId="6">#REF!</definedName>
    <definedName name="______pr12" localSheetId="2">#REF!</definedName>
    <definedName name="______pr12" localSheetId="3">#REF!</definedName>
    <definedName name="______pr12" localSheetId="4">#REF!</definedName>
    <definedName name="______pr12" localSheetId="5">#REF!</definedName>
    <definedName name="______pr12" localSheetId="7">#REF!</definedName>
    <definedName name="______pr12" localSheetId="8">#REF!</definedName>
    <definedName name="______pr12">#REF!</definedName>
    <definedName name="______pr13" localSheetId="6">#REF!</definedName>
    <definedName name="______pr13" localSheetId="2">#REF!</definedName>
    <definedName name="______pr13" localSheetId="3">#REF!</definedName>
    <definedName name="______pr13" localSheetId="4">#REF!</definedName>
    <definedName name="______pr13" localSheetId="5">#REF!</definedName>
    <definedName name="______pr13" localSheetId="7">#REF!</definedName>
    <definedName name="______pr13" localSheetId="8">#REF!</definedName>
    <definedName name="______pr13">#REF!</definedName>
    <definedName name="______pr14" localSheetId="6">#REF!</definedName>
    <definedName name="______pr14" localSheetId="2">#REF!</definedName>
    <definedName name="______pr14" localSheetId="3">#REF!</definedName>
    <definedName name="______pr14" localSheetId="4">#REF!</definedName>
    <definedName name="______pr14" localSheetId="5">#REF!</definedName>
    <definedName name="______pr14" localSheetId="7">#REF!</definedName>
    <definedName name="______pr14" localSheetId="8">#REF!</definedName>
    <definedName name="______pr14">#REF!</definedName>
    <definedName name="______pr15" localSheetId="6">#REF!</definedName>
    <definedName name="______pr15" localSheetId="2">#REF!</definedName>
    <definedName name="______pr15" localSheetId="3">#REF!</definedName>
    <definedName name="______pr15" localSheetId="4">#REF!</definedName>
    <definedName name="______pr15" localSheetId="5">#REF!</definedName>
    <definedName name="______pr15" localSheetId="7">#REF!</definedName>
    <definedName name="______pr15" localSheetId="8">#REF!</definedName>
    <definedName name="______pr15">#REF!</definedName>
    <definedName name="______pr16" localSheetId="6">#REF!</definedName>
    <definedName name="______pr16" localSheetId="2">#REF!</definedName>
    <definedName name="______pr16" localSheetId="3">#REF!</definedName>
    <definedName name="______pr16" localSheetId="4">#REF!</definedName>
    <definedName name="______pr16" localSheetId="5">#REF!</definedName>
    <definedName name="______pr16" localSheetId="7">#REF!</definedName>
    <definedName name="______pr16" localSheetId="8">#REF!</definedName>
    <definedName name="______pr16">#REF!</definedName>
    <definedName name="______pr17" localSheetId="6">#REF!</definedName>
    <definedName name="______pr17" localSheetId="2">#REF!</definedName>
    <definedName name="______pr17" localSheetId="3">#REF!</definedName>
    <definedName name="______pr17" localSheetId="4">#REF!</definedName>
    <definedName name="______pr17" localSheetId="5">#REF!</definedName>
    <definedName name="______pr17" localSheetId="7">#REF!</definedName>
    <definedName name="______pr17" localSheetId="8">#REF!</definedName>
    <definedName name="______pr17">#REF!</definedName>
    <definedName name="______pr18" localSheetId="6">#REF!</definedName>
    <definedName name="______pr18" localSheetId="2">#REF!</definedName>
    <definedName name="______pr18" localSheetId="3">#REF!</definedName>
    <definedName name="______pr18" localSheetId="4">#REF!</definedName>
    <definedName name="______pr18" localSheetId="5">#REF!</definedName>
    <definedName name="______pr18" localSheetId="7">#REF!</definedName>
    <definedName name="______pr18" localSheetId="8">#REF!</definedName>
    <definedName name="______pr18">#REF!</definedName>
    <definedName name="______pr19" localSheetId="6">#REF!</definedName>
    <definedName name="______pr19" localSheetId="2">#REF!</definedName>
    <definedName name="______pr19" localSheetId="3">#REF!</definedName>
    <definedName name="______pr19" localSheetId="4">#REF!</definedName>
    <definedName name="______pr19" localSheetId="5">#REF!</definedName>
    <definedName name="______pr19" localSheetId="7">#REF!</definedName>
    <definedName name="______pr19" localSheetId="8">#REF!</definedName>
    <definedName name="______pr19">#REF!</definedName>
    <definedName name="______pr20" localSheetId="6">#REF!</definedName>
    <definedName name="______pr20" localSheetId="2">#REF!</definedName>
    <definedName name="______pr20" localSheetId="3">#REF!</definedName>
    <definedName name="______pr20" localSheetId="4">#REF!</definedName>
    <definedName name="______pr20" localSheetId="5">#REF!</definedName>
    <definedName name="______pr20" localSheetId="7">#REF!</definedName>
    <definedName name="______pr20" localSheetId="8">#REF!</definedName>
    <definedName name="______pr20">#REF!</definedName>
    <definedName name="______pr21" localSheetId="6">#REF!</definedName>
    <definedName name="______pr21" localSheetId="2">#REF!</definedName>
    <definedName name="______pr21" localSheetId="3">#REF!</definedName>
    <definedName name="______pr21" localSheetId="4">#REF!</definedName>
    <definedName name="______pr21" localSheetId="5">#REF!</definedName>
    <definedName name="______pr21" localSheetId="7">#REF!</definedName>
    <definedName name="______pr21" localSheetId="8">#REF!</definedName>
    <definedName name="______pr21">#REF!</definedName>
    <definedName name="______pr22" localSheetId="6">#REF!</definedName>
    <definedName name="______pr22" localSheetId="2">#REF!</definedName>
    <definedName name="______pr22" localSheetId="3">#REF!</definedName>
    <definedName name="______pr22" localSheetId="4">#REF!</definedName>
    <definedName name="______pr22" localSheetId="5">#REF!</definedName>
    <definedName name="______pr22" localSheetId="7">#REF!</definedName>
    <definedName name="______pr22" localSheetId="8">#REF!</definedName>
    <definedName name="______pr22">#REF!</definedName>
    <definedName name="______pr23" localSheetId="6">#REF!</definedName>
    <definedName name="______pr23" localSheetId="2">#REF!</definedName>
    <definedName name="______pr23" localSheetId="3">#REF!</definedName>
    <definedName name="______pr23" localSheetId="4">#REF!</definedName>
    <definedName name="______pr23" localSheetId="5">#REF!</definedName>
    <definedName name="______pr23" localSheetId="7">#REF!</definedName>
    <definedName name="______pr23" localSheetId="8">#REF!</definedName>
    <definedName name="______pr23">#REF!</definedName>
    <definedName name="______pr24" localSheetId="6">#REF!</definedName>
    <definedName name="______pr24" localSheetId="2">#REF!</definedName>
    <definedName name="______pr24" localSheetId="3">#REF!</definedName>
    <definedName name="______pr24" localSheetId="4">#REF!</definedName>
    <definedName name="______pr24" localSheetId="5">#REF!</definedName>
    <definedName name="______pr24" localSheetId="7">#REF!</definedName>
    <definedName name="______pr24" localSheetId="8">#REF!</definedName>
    <definedName name="______pr24">#REF!</definedName>
    <definedName name="______pr25" localSheetId="6">#REF!</definedName>
    <definedName name="______pr25" localSheetId="2">#REF!</definedName>
    <definedName name="______pr25" localSheetId="3">#REF!</definedName>
    <definedName name="______pr25" localSheetId="4">#REF!</definedName>
    <definedName name="______pr25" localSheetId="5">#REF!</definedName>
    <definedName name="______pr25" localSheetId="7">#REF!</definedName>
    <definedName name="______pr25" localSheetId="8">#REF!</definedName>
    <definedName name="______pr25">#REF!</definedName>
    <definedName name="______pr26" localSheetId="6">#REF!</definedName>
    <definedName name="______pr26" localSheetId="2">#REF!</definedName>
    <definedName name="______pr26" localSheetId="3">#REF!</definedName>
    <definedName name="______pr26" localSheetId="4">#REF!</definedName>
    <definedName name="______pr26" localSheetId="5">#REF!</definedName>
    <definedName name="______pr26" localSheetId="7">#REF!</definedName>
    <definedName name="______pr26" localSheetId="8">#REF!</definedName>
    <definedName name="______pr26">#REF!</definedName>
    <definedName name="______pr27" localSheetId="6">#REF!</definedName>
    <definedName name="______pr27" localSheetId="2">#REF!</definedName>
    <definedName name="______pr27" localSheetId="3">#REF!</definedName>
    <definedName name="______pr27" localSheetId="4">#REF!</definedName>
    <definedName name="______pr27" localSheetId="5">#REF!</definedName>
    <definedName name="______pr27" localSheetId="7">#REF!</definedName>
    <definedName name="______pr27" localSheetId="8">#REF!</definedName>
    <definedName name="______pr27">#REF!</definedName>
    <definedName name="______pr28" localSheetId="6">#REF!</definedName>
    <definedName name="______pr28" localSheetId="2">#REF!</definedName>
    <definedName name="______pr28" localSheetId="3">#REF!</definedName>
    <definedName name="______pr28" localSheetId="4">#REF!</definedName>
    <definedName name="______pr28" localSheetId="5">#REF!</definedName>
    <definedName name="______pr28" localSheetId="7">#REF!</definedName>
    <definedName name="______pr28" localSheetId="8">#REF!</definedName>
    <definedName name="______pr28">#REF!</definedName>
    <definedName name="______pr29" localSheetId="6">#REF!</definedName>
    <definedName name="______pr29" localSheetId="2">#REF!</definedName>
    <definedName name="______pr29" localSheetId="3">#REF!</definedName>
    <definedName name="______pr29" localSheetId="4">#REF!</definedName>
    <definedName name="______pr29" localSheetId="5">#REF!</definedName>
    <definedName name="______pr29" localSheetId="7">#REF!</definedName>
    <definedName name="______pr29" localSheetId="8">#REF!</definedName>
    <definedName name="______pr29">#REF!</definedName>
    <definedName name="______pr30" localSheetId="6">#REF!</definedName>
    <definedName name="______pr30" localSheetId="2">#REF!</definedName>
    <definedName name="______pr30" localSheetId="3">#REF!</definedName>
    <definedName name="______pr30" localSheetId="4">#REF!</definedName>
    <definedName name="______pr30" localSheetId="5">#REF!</definedName>
    <definedName name="______pr30" localSheetId="7">#REF!</definedName>
    <definedName name="______pr30" localSheetId="8">#REF!</definedName>
    <definedName name="______pr30">#REF!</definedName>
    <definedName name="______pr31" localSheetId="6">#REF!</definedName>
    <definedName name="______pr31" localSheetId="2">#REF!</definedName>
    <definedName name="______pr31" localSheetId="3">#REF!</definedName>
    <definedName name="______pr31" localSheetId="4">#REF!</definedName>
    <definedName name="______pr31" localSheetId="5">#REF!</definedName>
    <definedName name="______pr31" localSheetId="7">#REF!</definedName>
    <definedName name="______pr31" localSheetId="8">#REF!</definedName>
    <definedName name="______pr31">#REF!</definedName>
    <definedName name="______pr32" localSheetId="6">#REF!</definedName>
    <definedName name="______pr32" localSheetId="2">#REF!</definedName>
    <definedName name="______pr32" localSheetId="3">#REF!</definedName>
    <definedName name="______pr32" localSheetId="4">#REF!</definedName>
    <definedName name="______pr32" localSheetId="5">#REF!</definedName>
    <definedName name="______pr32" localSheetId="7">#REF!</definedName>
    <definedName name="______pr32" localSheetId="8">#REF!</definedName>
    <definedName name="______pr32">#REF!</definedName>
    <definedName name="______pr33" localSheetId="6">#REF!</definedName>
    <definedName name="______pr33" localSheetId="2">#REF!</definedName>
    <definedName name="______pr33" localSheetId="3">#REF!</definedName>
    <definedName name="______pr33" localSheetId="4">#REF!</definedName>
    <definedName name="______pr33" localSheetId="5">#REF!</definedName>
    <definedName name="______pr33" localSheetId="7">#REF!</definedName>
    <definedName name="______pr33" localSheetId="8">#REF!</definedName>
    <definedName name="______pr33">#REF!</definedName>
    <definedName name="______pr34" localSheetId="6">#REF!</definedName>
    <definedName name="______pr34" localSheetId="2">#REF!</definedName>
    <definedName name="______pr34" localSheetId="3">#REF!</definedName>
    <definedName name="______pr34" localSheetId="4">#REF!</definedName>
    <definedName name="______pr34" localSheetId="5">#REF!</definedName>
    <definedName name="______pr34" localSheetId="7">#REF!</definedName>
    <definedName name="______pr34" localSheetId="8">#REF!</definedName>
    <definedName name="______pr34">#REF!</definedName>
    <definedName name="______pr35" localSheetId="6">#REF!</definedName>
    <definedName name="______pr35" localSheetId="2">#REF!</definedName>
    <definedName name="______pr35" localSheetId="3">#REF!</definedName>
    <definedName name="______pr35" localSheetId="4">#REF!</definedName>
    <definedName name="______pr35" localSheetId="5">#REF!</definedName>
    <definedName name="______pr35" localSheetId="7">#REF!</definedName>
    <definedName name="______pr35" localSheetId="8">#REF!</definedName>
    <definedName name="______pr35">#REF!</definedName>
    <definedName name="______pr36" localSheetId="6">#REF!</definedName>
    <definedName name="______pr36" localSheetId="2">#REF!</definedName>
    <definedName name="______pr36" localSheetId="3">#REF!</definedName>
    <definedName name="______pr36" localSheetId="4">#REF!</definedName>
    <definedName name="______pr36" localSheetId="5">#REF!</definedName>
    <definedName name="______pr36" localSheetId="7">#REF!</definedName>
    <definedName name="______pr36" localSheetId="8">#REF!</definedName>
    <definedName name="______pr36">#REF!</definedName>
    <definedName name="______pr37" localSheetId="6">#REF!</definedName>
    <definedName name="______pr37" localSheetId="2">#REF!</definedName>
    <definedName name="______pr37" localSheetId="3">#REF!</definedName>
    <definedName name="______pr37" localSheetId="4">#REF!</definedName>
    <definedName name="______pr37" localSheetId="5">#REF!</definedName>
    <definedName name="______pr37" localSheetId="7">#REF!</definedName>
    <definedName name="______pr37" localSheetId="8">#REF!</definedName>
    <definedName name="______pr37">#REF!</definedName>
    <definedName name="______pr38" localSheetId="6">#REF!</definedName>
    <definedName name="______pr38" localSheetId="2">#REF!</definedName>
    <definedName name="______pr38" localSheetId="3">#REF!</definedName>
    <definedName name="______pr38" localSheetId="4">#REF!</definedName>
    <definedName name="______pr38" localSheetId="5">#REF!</definedName>
    <definedName name="______pr38" localSheetId="7">#REF!</definedName>
    <definedName name="______pr38" localSheetId="8">#REF!</definedName>
    <definedName name="______pr38">#REF!</definedName>
    <definedName name="______pr39" localSheetId="6">#REF!</definedName>
    <definedName name="______pr39" localSheetId="2">#REF!</definedName>
    <definedName name="______pr39" localSheetId="3">#REF!</definedName>
    <definedName name="______pr39" localSheetId="4">#REF!</definedName>
    <definedName name="______pr39" localSheetId="5">#REF!</definedName>
    <definedName name="______pr39" localSheetId="7">#REF!</definedName>
    <definedName name="______pr39" localSheetId="8">#REF!</definedName>
    <definedName name="______pr39">#REF!</definedName>
    <definedName name="______pr40" localSheetId="6">#REF!</definedName>
    <definedName name="______pr40" localSheetId="2">#REF!</definedName>
    <definedName name="______pr40" localSheetId="3">#REF!</definedName>
    <definedName name="______pr40" localSheetId="4">#REF!</definedName>
    <definedName name="______pr40" localSheetId="5">#REF!</definedName>
    <definedName name="______pr40" localSheetId="7">#REF!</definedName>
    <definedName name="______pr40" localSheetId="8">#REF!</definedName>
    <definedName name="______pr40">#REF!</definedName>
    <definedName name="______pr41" localSheetId="6">#REF!</definedName>
    <definedName name="______pr41" localSheetId="2">#REF!</definedName>
    <definedName name="______pr41" localSheetId="3">#REF!</definedName>
    <definedName name="______pr41" localSheetId="4">#REF!</definedName>
    <definedName name="______pr41" localSheetId="5">#REF!</definedName>
    <definedName name="______pr41" localSheetId="7">#REF!</definedName>
    <definedName name="______pr41" localSheetId="8">#REF!</definedName>
    <definedName name="______pr41">#REF!</definedName>
    <definedName name="______pr42" localSheetId="6">#REF!</definedName>
    <definedName name="______pr42" localSheetId="2">#REF!</definedName>
    <definedName name="______pr42" localSheetId="3">#REF!</definedName>
    <definedName name="______pr42" localSheetId="4">#REF!</definedName>
    <definedName name="______pr42" localSheetId="5">#REF!</definedName>
    <definedName name="______pr42" localSheetId="7">#REF!</definedName>
    <definedName name="______pr42" localSheetId="8">#REF!</definedName>
    <definedName name="______pr42">#REF!</definedName>
    <definedName name="______pr43" localSheetId="6">#REF!</definedName>
    <definedName name="______pr43" localSheetId="2">#REF!</definedName>
    <definedName name="______pr43" localSheetId="3">#REF!</definedName>
    <definedName name="______pr43" localSheetId="4">#REF!</definedName>
    <definedName name="______pr43" localSheetId="5">#REF!</definedName>
    <definedName name="______pr43" localSheetId="7">#REF!</definedName>
    <definedName name="______pr43" localSheetId="8">#REF!</definedName>
    <definedName name="______pr43">#REF!</definedName>
    <definedName name="______pr44" localSheetId="6">#REF!</definedName>
    <definedName name="______pr44" localSheetId="2">#REF!</definedName>
    <definedName name="______pr44" localSheetId="3">#REF!</definedName>
    <definedName name="______pr44" localSheetId="4">#REF!</definedName>
    <definedName name="______pr44" localSheetId="5">#REF!</definedName>
    <definedName name="______pr44" localSheetId="7">#REF!</definedName>
    <definedName name="______pr44" localSheetId="8">#REF!</definedName>
    <definedName name="______pr44">#REF!</definedName>
    <definedName name="______pr45" localSheetId="6">#REF!</definedName>
    <definedName name="______pr45" localSheetId="2">#REF!</definedName>
    <definedName name="______pr45" localSheetId="3">#REF!</definedName>
    <definedName name="______pr45" localSheetId="4">#REF!</definedName>
    <definedName name="______pr45" localSheetId="5">#REF!</definedName>
    <definedName name="______pr45" localSheetId="7">#REF!</definedName>
    <definedName name="______pr45" localSheetId="8">#REF!</definedName>
    <definedName name="______pr45">#REF!</definedName>
    <definedName name="______pr46" localSheetId="6">#REF!</definedName>
    <definedName name="______pr46" localSheetId="2">#REF!</definedName>
    <definedName name="______pr46" localSheetId="3">#REF!</definedName>
    <definedName name="______pr46" localSheetId="4">#REF!</definedName>
    <definedName name="______pr46" localSheetId="5">#REF!</definedName>
    <definedName name="______pr46" localSheetId="7">#REF!</definedName>
    <definedName name="______pr46" localSheetId="8">#REF!</definedName>
    <definedName name="______pr46">#REF!</definedName>
    <definedName name="______pr47" localSheetId="6">#REF!</definedName>
    <definedName name="______pr47" localSheetId="2">#REF!</definedName>
    <definedName name="______pr47" localSheetId="3">#REF!</definedName>
    <definedName name="______pr47" localSheetId="4">#REF!</definedName>
    <definedName name="______pr47" localSheetId="5">#REF!</definedName>
    <definedName name="______pr47" localSheetId="7">#REF!</definedName>
    <definedName name="______pr47" localSheetId="8">#REF!</definedName>
    <definedName name="______pr47">#REF!</definedName>
    <definedName name="______pr48" localSheetId="6">#REF!</definedName>
    <definedName name="______pr48" localSheetId="2">#REF!</definedName>
    <definedName name="______pr48" localSheetId="3">#REF!</definedName>
    <definedName name="______pr48" localSheetId="4">#REF!</definedName>
    <definedName name="______pr48" localSheetId="5">#REF!</definedName>
    <definedName name="______pr48" localSheetId="7">#REF!</definedName>
    <definedName name="______pr48" localSheetId="8">#REF!</definedName>
    <definedName name="______pr48">#REF!</definedName>
    <definedName name="______pr49" localSheetId="6">#REF!</definedName>
    <definedName name="______pr49" localSheetId="2">#REF!</definedName>
    <definedName name="______pr49" localSheetId="3">#REF!</definedName>
    <definedName name="______pr49" localSheetId="4">#REF!</definedName>
    <definedName name="______pr49" localSheetId="5">#REF!</definedName>
    <definedName name="______pr49" localSheetId="7">#REF!</definedName>
    <definedName name="______pr49" localSheetId="8">#REF!</definedName>
    <definedName name="______pr49">#REF!</definedName>
    <definedName name="______pr50" localSheetId="6">#REF!</definedName>
    <definedName name="______pr50" localSheetId="2">#REF!</definedName>
    <definedName name="______pr50" localSheetId="3">#REF!</definedName>
    <definedName name="______pr50" localSheetId="4">#REF!</definedName>
    <definedName name="______pr50" localSheetId="5">#REF!</definedName>
    <definedName name="______pr50" localSheetId="7">#REF!</definedName>
    <definedName name="______pr50" localSheetId="8">#REF!</definedName>
    <definedName name="______pr50">#REF!</definedName>
    <definedName name="______pr51" localSheetId="6">#REF!</definedName>
    <definedName name="______pr51" localSheetId="2">#REF!</definedName>
    <definedName name="______pr51" localSheetId="3">#REF!</definedName>
    <definedName name="______pr51" localSheetId="4">#REF!</definedName>
    <definedName name="______pr51" localSheetId="5">#REF!</definedName>
    <definedName name="______pr51" localSheetId="7">#REF!</definedName>
    <definedName name="______pr51" localSheetId="8">#REF!</definedName>
    <definedName name="______pr51">#REF!</definedName>
    <definedName name="______pr52" localSheetId="6">#REF!</definedName>
    <definedName name="______pr52" localSheetId="2">#REF!</definedName>
    <definedName name="______pr52" localSheetId="3">#REF!</definedName>
    <definedName name="______pr52" localSheetId="4">#REF!</definedName>
    <definedName name="______pr52" localSheetId="5">#REF!</definedName>
    <definedName name="______pr52" localSheetId="7">#REF!</definedName>
    <definedName name="______pr52" localSheetId="8">#REF!</definedName>
    <definedName name="______pr52">#REF!</definedName>
    <definedName name="______pr53" localSheetId="6">#REF!</definedName>
    <definedName name="______pr53" localSheetId="2">#REF!</definedName>
    <definedName name="______pr53" localSheetId="3">#REF!</definedName>
    <definedName name="______pr53" localSheetId="4">#REF!</definedName>
    <definedName name="______pr53" localSheetId="5">#REF!</definedName>
    <definedName name="______pr53" localSheetId="7">#REF!</definedName>
    <definedName name="______pr53" localSheetId="8">#REF!</definedName>
    <definedName name="______pr53">#REF!</definedName>
    <definedName name="______pr54" localSheetId="6">#REF!</definedName>
    <definedName name="______pr54" localSheetId="2">#REF!</definedName>
    <definedName name="______pr54" localSheetId="3">#REF!</definedName>
    <definedName name="______pr54" localSheetId="4">#REF!</definedName>
    <definedName name="______pr54" localSheetId="5">#REF!</definedName>
    <definedName name="______pr54" localSheetId="7">#REF!</definedName>
    <definedName name="______pr54" localSheetId="8">#REF!</definedName>
    <definedName name="______pr54">#REF!</definedName>
    <definedName name="______pr55" localSheetId="6">#REF!</definedName>
    <definedName name="______pr55" localSheetId="2">#REF!</definedName>
    <definedName name="______pr55" localSheetId="3">#REF!</definedName>
    <definedName name="______pr55" localSheetId="4">#REF!</definedName>
    <definedName name="______pr55" localSheetId="5">#REF!</definedName>
    <definedName name="______pr55" localSheetId="7">#REF!</definedName>
    <definedName name="______pr55" localSheetId="8">#REF!</definedName>
    <definedName name="______pr55">#REF!</definedName>
    <definedName name="______pr56" localSheetId="6">#REF!</definedName>
    <definedName name="______pr56" localSheetId="2">#REF!</definedName>
    <definedName name="______pr56" localSheetId="3">#REF!</definedName>
    <definedName name="______pr56" localSheetId="4">#REF!</definedName>
    <definedName name="______pr56" localSheetId="5">#REF!</definedName>
    <definedName name="______pr56" localSheetId="7">#REF!</definedName>
    <definedName name="______pr56" localSheetId="8">#REF!</definedName>
    <definedName name="______pr56">#REF!</definedName>
    <definedName name="______pr57" localSheetId="6">#REF!</definedName>
    <definedName name="______pr57" localSheetId="2">#REF!</definedName>
    <definedName name="______pr57" localSheetId="3">#REF!</definedName>
    <definedName name="______pr57" localSheetId="4">#REF!</definedName>
    <definedName name="______pr57" localSheetId="5">#REF!</definedName>
    <definedName name="______pr57" localSheetId="7">#REF!</definedName>
    <definedName name="______pr57" localSheetId="8">#REF!</definedName>
    <definedName name="______pr57">#REF!</definedName>
    <definedName name="______pr58" localSheetId="6">#REF!</definedName>
    <definedName name="______pr58" localSheetId="2">#REF!</definedName>
    <definedName name="______pr58" localSheetId="3">#REF!</definedName>
    <definedName name="______pr58" localSheetId="4">#REF!</definedName>
    <definedName name="______pr58" localSheetId="5">#REF!</definedName>
    <definedName name="______pr58" localSheetId="7">#REF!</definedName>
    <definedName name="______pr58" localSheetId="8">#REF!</definedName>
    <definedName name="______pr58">#REF!</definedName>
    <definedName name="______pr59" localSheetId="6">#REF!</definedName>
    <definedName name="______pr59" localSheetId="2">#REF!</definedName>
    <definedName name="______pr59" localSheetId="3">#REF!</definedName>
    <definedName name="______pr59" localSheetId="4">#REF!</definedName>
    <definedName name="______pr59" localSheetId="5">#REF!</definedName>
    <definedName name="______pr59" localSheetId="7">#REF!</definedName>
    <definedName name="______pr59" localSheetId="8">#REF!</definedName>
    <definedName name="______pr59">#REF!</definedName>
    <definedName name="______pr60" localSheetId="6">#REF!</definedName>
    <definedName name="______pr60" localSheetId="2">#REF!</definedName>
    <definedName name="______pr60" localSheetId="3">#REF!</definedName>
    <definedName name="______pr60" localSheetId="4">#REF!</definedName>
    <definedName name="______pr60" localSheetId="5">#REF!</definedName>
    <definedName name="______pr60" localSheetId="7">#REF!</definedName>
    <definedName name="______pr60" localSheetId="8">#REF!</definedName>
    <definedName name="______pr60">#REF!</definedName>
    <definedName name="______pr61" localSheetId="6">#REF!</definedName>
    <definedName name="______pr61" localSheetId="2">#REF!</definedName>
    <definedName name="______pr61" localSheetId="3">#REF!</definedName>
    <definedName name="______pr61" localSheetId="4">#REF!</definedName>
    <definedName name="______pr61" localSheetId="5">#REF!</definedName>
    <definedName name="______pr61" localSheetId="7">#REF!</definedName>
    <definedName name="______pr61" localSheetId="8">#REF!</definedName>
    <definedName name="______pr61">#REF!</definedName>
    <definedName name="______pr62" localSheetId="6">#REF!</definedName>
    <definedName name="______pr62" localSheetId="2">#REF!</definedName>
    <definedName name="______pr62" localSheetId="3">#REF!</definedName>
    <definedName name="______pr62" localSheetId="4">#REF!</definedName>
    <definedName name="______pr62" localSheetId="5">#REF!</definedName>
    <definedName name="______pr62" localSheetId="7">#REF!</definedName>
    <definedName name="______pr62" localSheetId="8">#REF!</definedName>
    <definedName name="______pr62">#REF!</definedName>
    <definedName name="______pr63" localSheetId="6">#REF!</definedName>
    <definedName name="______pr63" localSheetId="2">#REF!</definedName>
    <definedName name="______pr63" localSheetId="3">#REF!</definedName>
    <definedName name="______pr63" localSheetId="4">#REF!</definedName>
    <definedName name="______pr63" localSheetId="5">#REF!</definedName>
    <definedName name="______pr63" localSheetId="7">#REF!</definedName>
    <definedName name="______pr63" localSheetId="8">#REF!</definedName>
    <definedName name="______pr63">#REF!</definedName>
    <definedName name="______pr64" localSheetId="6">#REF!</definedName>
    <definedName name="______pr64" localSheetId="2">#REF!</definedName>
    <definedName name="______pr64" localSheetId="3">#REF!</definedName>
    <definedName name="______pr64" localSheetId="4">#REF!</definedName>
    <definedName name="______pr64" localSheetId="5">#REF!</definedName>
    <definedName name="______pr64" localSheetId="7">#REF!</definedName>
    <definedName name="______pr64" localSheetId="8">#REF!</definedName>
    <definedName name="______pr64">#REF!</definedName>
    <definedName name="______pr65" localSheetId="6">#REF!</definedName>
    <definedName name="______pr65" localSheetId="2">#REF!</definedName>
    <definedName name="______pr65" localSheetId="3">#REF!</definedName>
    <definedName name="______pr65" localSheetId="4">#REF!</definedName>
    <definedName name="______pr65" localSheetId="5">#REF!</definedName>
    <definedName name="______pr65" localSheetId="7">#REF!</definedName>
    <definedName name="______pr65" localSheetId="8">#REF!</definedName>
    <definedName name="______pr65">#REF!</definedName>
    <definedName name="______pr66" localSheetId="6">#REF!</definedName>
    <definedName name="______pr66" localSheetId="2">#REF!</definedName>
    <definedName name="______pr66" localSheetId="3">#REF!</definedName>
    <definedName name="______pr66" localSheetId="4">#REF!</definedName>
    <definedName name="______pr66" localSheetId="5">#REF!</definedName>
    <definedName name="______pr66" localSheetId="7">#REF!</definedName>
    <definedName name="______pr66" localSheetId="8">#REF!</definedName>
    <definedName name="______pr66">#REF!</definedName>
    <definedName name="______pr67" localSheetId="6">#REF!</definedName>
    <definedName name="______pr67" localSheetId="2">#REF!</definedName>
    <definedName name="______pr67" localSheetId="3">#REF!</definedName>
    <definedName name="______pr67" localSheetId="4">#REF!</definedName>
    <definedName name="______pr67" localSheetId="5">#REF!</definedName>
    <definedName name="______pr67" localSheetId="7">#REF!</definedName>
    <definedName name="______pr67" localSheetId="8">#REF!</definedName>
    <definedName name="______pr67">#REF!</definedName>
    <definedName name="______pr68" localSheetId="6">#REF!</definedName>
    <definedName name="______pr68" localSheetId="2">#REF!</definedName>
    <definedName name="______pr68" localSheetId="3">#REF!</definedName>
    <definedName name="______pr68" localSheetId="4">#REF!</definedName>
    <definedName name="______pr68" localSheetId="5">#REF!</definedName>
    <definedName name="______pr68" localSheetId="7">#REF!</definedName>
    <definedName name="______pr68" localSheetId="8">#REF!</definedName>
    <definedName name="______pr68">#REF!</definedName>
    <definedName name="______pr69" localSheetId="6">#REF!</definedName>
    <definedName name="______pr69" localSheetId="2">#REF!</definedName>
    <definedName name="______pr69" localSheetId="3">#REF!</definedName>
    <definedName name="______pr69" localSheetId="4">#REF!</definedName>
    <definedName name="______pr69" localSheetId="5">#REF!</definedName>
    <definedName name="______pr69" localSheetId="7">#REF!</definedName>
    <definedName name="______pr69" localSheetId="8">#REF!</definedName>
    <definedName name="______pr69">#REF!</definedName>
    <definedName name="______pr70" localSheetId="6">#REF!</definedName>
    <definedName name="______pr70" localSheetId="2">#REF!</definedName>
    <definedName name="______pr70" localSheetId="3">#REF!</definedName>
    <definedName name="______pr70" localSheetId="4">#REF!</definedName>
    <definedName name="______pr70" localSheetId="5">#REF!</definedName>
    <definedName name="______pr70" localSheetId="7">#REF!</definedName>
    <definedName name="______pr70" localSheetId="8">#REF!</definedName>
    <definedName name="______pr70">#REF!</definedName>
    <definedName name="______pr71" localSheetId="6">#REF!</definedName>
    <definedName name="______pr71" localSheetId="2">#REF!</definedName>
    <definedName name="______pr71" localSheetId="3">#REF!</definedName>
    <definedName name="______pr71" localSheetId="4">#REF!</definedName>
    <definedName name="______pr71" localSheetId="5">#REF!</definedName>
    <definedName name="______pr71" localSheetId="7">#REF!</definedName>
    <definedName name="______pr71" localSheetId="8">#REF!</definedName>
    <definedName name="______pr71">#REF!</definedName>
    <definedName name="______pr72" localSheetId="6">#REF!</definedName>
    <definedName name="______pr72" localSheetId="2">#REF!</definedName>
    <definedName name="______pr72" localSheetId="3">#REF!</definedName>
    <definedName name="______pr72" localSheetId="4">#REF!</definedName>
    <definedName name="______pr72" localSheetId="5">#REF!</definedName>
    <definedName name="______pr72" localSheetId="7">#REF!</definedName>
    <definedName name="______pr72" localSheetId="8">#REF!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8">[9]!_xlbgnm.ane7</definedName>
    <definedName name="_____ane7">[9]!_xlbgnm.ane7</definedName>
    <definedName name="_____ane8" localSheetId="8">[9]!_xlbgnm.ane8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 localSheetId="6">[11]Tablas!#REF!</definedName>
    <definedName name="_____DCI1" localSheetId="2">[11]Tablas!#REF!</definedName>
    <definedName name="_____DCI1" localSheetId="3">[11]Tablas!#REF!</definedName>
    <definedName name="_____DCI1" localSheetId="4">[11]Tablas!#REF!</definedName>
    <definedName name="_____DCI1" localSheetId="5">[11]Tablas!#REF!</definedName>
    <definedName name="_____DCI1" localSheetId="7">[11]Tablas!#REF!</definedName>
    <definedName name="_____DCI1" localSheetId="8">[11]Tablas!#REF!</definedName>
    <definedName name="_____DCI1">[11]Tablas!#REF!</definedName>
    <definedName name="_____DDS1" localSheetId="6">[11]Tablas!#REF!</definedName>
    <definedName name="_____DDS1" localSheetId="2">[11]Tablas!#REF!</definedName>
    <definedName name="_____DDS1" localSheetId="3">[11]Tablas!#REF!</definedName>
    <definedName name="_____DDS1" localSheetId="4">[11]Tablas!#REF!</definedName>
    <definedName name="_____DDS1" localSheetId="5">[11]Tablas!#REF!</definedName>
    <definedName name="_____DDS1" localSheetId="7">[11]Tablas!#REF!</definedName>
    <definedName name="_____DDS1" localSheetId="8">[11]Tablas!#REF!</definedName>
    <definedName name="_____DDS1">[11]Tablas!#REF!</definedName>
    <definedName name="_____DGO1" localSheetId="8">[11]Tablas!#REF!</definedName>
    <definedName name="_____DGO1">[11]Tablas!#REF!</definedName>
    <definedName name="_____DGP1" localSheetId="8">[11]Tablas!#REF!</definedName>
    <definedName name="_____DGP1">[11]Tablas!#REF!</definedName>
    <definedName name="_____DIJ1" localSheetId="8">[11]Tablas!#REF!</definedName>
    <definedName name="_____DIJ1">[11]Tablas!#REF!</definedName>
    <definedName name="_____DPI1" localSheetId="8">[11]Tablas!#REF!</definedName>
    <definedName name="_____DPI1">[11]Tablas!#REF!</definedName>
    <definedName name="_____DPY1" localSheetId="8">[11]Tablas!#REF!</definedName>
    <definedName name="_____DPY1">[11]Tablas!#REF!</definedName>
    <definedName name="_____DRI1" localSheetId="8">[11]Tablas!#REF!</definedName>
    <definedName name="_____DRI1">[11]Tablas!#REF!</definedName>
    <definedName name="_____DRL1" localSheetId="8">[11]Tablas!#REF!</definedName>
    <definedName name="_____DRL1">[11]Tablas!#REF!</definedName>
    <definedName name="_____DSP1" localSheetId="8">[11]Tablas!#REF!</definedName>
    <definedName name="_____DSP1">[11]Tablas!#REF!</definedName>
    <definedName name="_____ECP1" localSheetId="8">[11]Tablas!#REF!</definedName>
    <definedName name="_____ECP1">[11]Tablas!#REF!</definedName>
    <definedName name="_____ICP1" localSheetId="8">[11]Tablas!#REF!</definedName>
    <definedName name="_____ICP1">[11]Tablas!#REF!</definedName>
    <definedName name="_____MA2" localSheetId="6">#REF!</definedName>
    <definedName name="_____MA2" localSheetId="2">#REF!</definedName>
    <definedName name="_____MA2" localSheetId="3">#REF!</definedName>
    <definedName name="_____MA2" localSheetId="4">#REF!</definedName>
    <definedName name="_____MA2" localSheetId="5">#REF!</definedName>
    <definedName name="_____MA2" localSheetId="26">#REF!</definedName>
    <definedName name="_____MA2" localSheetId="27">#REF!</definedName>
    <definedName name="_____MA2" localSheetId="7">#REF!</definedName>
    <definedName name="_____MA2" localSheetId="8">#REF!</definedName>
    <definedName name="_____MA2" localSheetId="9">#REF!</definedName>
    <definedName name="_____MA2">#REF!</definedName>
    <definedName name="_____OCD1" localSheetId="6">[11]Tablas!#REF!</definedName>
    <definedName name="_____OCD1" localSheetId="2">[11]Tablas!#REF!</definedName>
    <definedName name="_____OCD1" localSheetId="3">[11]Tablas!#REF!</definedName>
    <definedName name="_____OCD1" localSheetId="4">[11]Tablas!#REF!</definedName>
    <definedName name="_____OCD1" localSheetId="5">[11]Tablas!#REF!</definedName>
    <definedName name="_____OCD1" localSheetId="7">[11]Tablas!#REF!</definedName>
    <definedName name="_____OCD1" localSheetId="8">[11]Tablas!#REF!</definedName>
    <definedName name="_____OCD1">[11]Tablas!#REF!</definedName>
    <definedName name="_____OCI1" localSheetId="6">[11]Tablas!#REF!</definedName>
    <definedName name="_____OCI1" localSheetId="2">[11]Tablas!#REF!</definedName>
    <definedName name="_____OCI1" localSheetId="3">[11]Tablas!#REF!</definedName>
    <definedName name="_____OCI1" localSheetId="4">[11]Tablas!#REF!</definedName>
    <definedName name="_____OCI1" localSheetId="5">[11]Tablas!#REF!</definedName>
    <definedName name="_____OCI1" localSheetId="7">[11]Tablas!#REF!</definedName>
    <definedName name="_____OCI1" localSheetId="8">[11]Tablas!#REF!</definedName>
    <definedName name="_____OCI1">[11]Tablas!#REF!</definedName>
    <definedName name="_____PJ50" localSheetId="6">#REF!</definedName>
    <definedName name="_____PJ50" localSheetId="2">#REF!</definedName>
    <definedName name="_____PJ50" localSheetId="3">#REF!</definedName>
    <definedName name="_____PJ50" localSheetId="4">#REF!</definedName>
    <definedName name="_____PJ50" localSheetId="5">#REF!</definedName>
    <definedName name="_____PJ50" localSheetId="26">#REF!</definedName>
    <definedName name="_____PJ50" localSheetId="27">#REF!</definedName>
    <definedName name="_____PJ50" localSheetId="7">#REF!</definedName>
    <definedName name="_____PJ50" localSheetId="8">#REF!</definedName>
    <definedName name="_____PJ50" localSheetId="9">#REF!</definedName>
    <definedName name="_____PJ50">#REF!</definedName>
    <definedName name="_____pr01" localSheetId="6">#REF!</definedName>
    <definedName name="_____pr01" localSheetId="2">#REF!</definedName>
    <definedName name="_____pr01" localSheetId="3">#REF!</definedName>
    <definedName name="_____pr01" localSheetId="4">#REF!</definedName>
    <definedName name="_____pr01" localSheetId="5">#REF!</definedName>
    <definedName name="_____pr01" localSheetId="7">#REF!</definedName>
    <definedName name="_____pr01" localSheetId="8">#REF!</definedName>
    <definedName name="_____pr01">#REF!</definedName>
    <definedName name="_____pr02" localSheetId="6">#REF!</definedName>
    <definedName name="_____pr02" localSheetId="2">#REF!</definedName>
    <definedName name="_____pr02" localSheetId="3">#REF!</definedName>
    <definedName name="_____pr02" localSheetId="4">#REF!</definedName>
    <definedName name="_____pr02" localSheetId="5">#REF!</definedName>
    <definedName name="_____pr02" localSheetId="7">#REF!</definedName>
    <definedName name="_____pr02" localSheetId="8">#REF!</definedName>
    <definedName name="_____pr02">#REF!</definedName>
    <definedName name="_____pr03" localSheetId="6">#REF!</definedName>
    <definedName name="_____pr03" localSheetId="2">#REF!</definedName>
    <definedName name="_____pr03" localSheetId="3">#REF!</definedName>
    <definedName name="_____pr03" localSheetId="4">#REF!</definedName>
    <definedName name="_____pr03" localSheetId="5">#REF!</definedName>
    <definedName name="_____pr03" localSheetId="7">#REF!</definedName>
    <definedName name="_____pr03" localSheetId="8">#REF!</definedName>
    <definedName name="_____pr03">#REF!</definedName>
    <definedName name="_____pr04" localSheetId="6">#REF!</definedName>
    <definedName name="_____pr04" localSheetId="2">#REF!</definedName>
    <definedName name="_____pr04" localSheetId="3">#REF!</definedName>
    <definedName name="_____pr04" localSheetId="4">#REF!</definedName>
    <definedName name="_____pr04" localSheetId="5">#REF!</definedName>
    <definedName name="_____pr04" localSheetId="7">#REF!</definedName>
    <definedName name="_____pr04" localSheetId="8">#REF!</definedName>
    <definedName name="_____pr04">#REF!</definedName>
    <definedName name="_____pr05" localSheetId="6">#REF!</definedName>
    <definedName name="_____pr05" localSheetId="2">#REF!</definedName>
    <definedName name="_____pr05" localSheetId="3">#REF!</definedName>
    <definedName name="_____pr05" localSheetId="4">#REF!</definedName>
    <definedName name="_____pr05" localSheetId="5">#REF!</definedName>
    <definedName name="_____pr05" localSheetId="7">#REF!</definedName>
    <definedName name="_____pr05" localSheetId="8">#REF!</definedName>
    <definedName name="_____pr05">#REF!</definedName>
    <definedName name="_____pr06" localSheetId="6">#REF!</definedName>
    <definedName name="_____pr06" localSheetId="2">#REF!</definedName>
    <definedName name="_____pr06" localSheetId="3">#REF!</definedName>
    <definedName name="_____pr06" localSheetId="4">#REF!</definedName>
    <definedName name="_____pr06" localSheetId="5">#REF!</definedName>
    <definedName name="_____pr06" localSheetId="7">#REF!</definedName>
    <definedName name="_____pr06" localSheetId="8">#REF!</definedName>
    <definedName name="_____pr06">#REF!</definedName>
    <definedName name="_____pr07" localSheetId="6">#REF!</definedName>
    <definedName name="_____pr07" localSheetId="2">#REF!</definedName>
    <definedName name="_____pr07" localSheetId="3">#REF!</definedName>
    <definedName name="_____pr07" localSheetId="4">#REF!</definedName>
    <definedName name="_____pr07" localSheetId="5">#REF!</definedName>
    <definedName name="_____pr07" localSheetId="7">#REF!</definedName>
    <definedName name="_____pr07" localSheetId="8">#REF!</definedName>
    <definedName name="_____pr07">#REF!</definedName>
    <definedName name="_____pr08" localSheetId="6">#REF!</definedName>
    <definedName name="_____pr08" localSheetId="2">#REF!</definedName>
    <definedName name="_____pr08" localSheetId="3">#REF!</definedName>
    <definedName name="_____pr08" localSheetId="4">#REF!</definedName>
    <definedName name="_____pr08" localSheetId="5">#REF!</definedName>
    <definedName name="_____pr08" localSheetId="7">#REF!</definedName>
    <definedName name="_____pr08" localSheetId="8">#REF!</definedName>
    <definedName name="_____pr08">#REF!</definedName>
    <definedName name="_____pr09" localSheetId="6">#REF!</definedName>
    <definedName name="_____pr09" localSheetId="2">#REF!</definedName>
    <definedName name="_____pr09" localSheetId="3">#REF!</definedName>
    <definedName name="_____pr09" localSheetId="4">#REF!</definedName>
    <definedName name="_____pr09" localSheetId="5">#REF!</definedName>
    <definedName name="_____pr09" localSheetId="7">#REF!</definedName>
    <definedName name="_____pr09" localSheetId="8">#REF!</definedName>
    <definedName name="_____pr09">#REF!</definedName>
    <definedName name="_____pr10" localSheetId="6">#REF!</definedName>
    <definedName name="_____pr10" localSheetId="2">#REF!</definedName>
    <definedName name="_____pr10" localSheetId="3">#REF!</definedName>
    <definedName name="_____pr10" localSheetId="4">#REF!</definedName>
    <definedName name="_____pr10" localSheetId="5">#REF!</definedName>
    <definedName name="_____pr10" localSheetId="7">#REF!</definedName>
    <definedName name="_____pr10" localSheetId="8">#REF!</definedName>
    <definedName name="_____pr10">#REF!</definedName>
    <definedName name="_____pr11" localSheetId="6">#REF!</definedName>
    <definedName name="_____pr11" localSheetId="2">#REF!</definedName>
    <definedName name="_____pr11" localSheetId="3">#REF!</definedName>
    <definedName name="_____pr11" localSheetId="4">#REF!</definedName>
    <definedName name="_____pr11" localSheetId="5">#REF!</definedName>
    <definedName name="_____pr11" localSheetId="7">#REF!</definedName>
    <definedName name="_____pr11" localSheetId="8">#REF!</definedName>
    <definedName name="_____pr11">#REF!</definedName>
    <definedName name="_____pr12" localSheetId="6">#REF!</definedName>
    <definedName name="_____pr12" localSheetId="2">#REF!</definedName>
    <definedName name="_____pr12" localSheetId="3">#REF!</definedName>
    <definedName name="_____pr12" localSheetId="4">#REF!</definedName>
    <definedName name="_____pr12" localSheetId="5">#REF!</definedName>
    <definedName name="_____pr12" localSheetId="7">#REF!</definedName>
    <definedName name="_____pr12" localSheetId="8">#REF!</definedName>
    <definedName name="_____pr12">#REF!</definedName>
    <definedName name="_____pr13" localSheetId="6">#REF!</definedName>
    <definedName name="_____pr13" localSheetId="2">#REF!</definedName>
    <definedName name="_____pr13" localSheetId="3">#REF!</definedName>
    <definedName name="_____pr13" localSheetId="4">#REF!</definedName>
    <definedName name="_____pr13" localSheetId="5">#REF!</definedName>
    <definedName name="_____pr13" localSheetId="7">#REF!</definedName>
    <definedName name="_____pr13" localSheetId="8">#REF!</definedName>
    <definedName name="_____pr13">#REF!</definedName>
    <definedName name="_____pr14" localSheetId="6">#REF!</definedName>
    <definedName name="_____pr14" localSheetId="2">#REF!</definedName>
    <definedName name="_____pr14" localSheetId="3">#REF!</definedName>
    <definedName name="_____pr14" localSheetId="4">#REF!</definedName>
    <definedName name="_____pr14" localSheetId="5">#REF!</definedName>
    <definedName name="_____pr14" localSheetId="7">#REF!</definedName>
    <definedName name="_____pr14" localSheetId="8">#REF!</definedName>
    <definedName name="_____pr14">#REF!</definedName>
    <definedName name="_____pr15" localSheetId="6">#REF!</definedName>
    <definedName name="_____pr15" localSheetId="2">#REF!</definedName>
    <definedName name="_____pr15" localSheetId="3">#REF!</definedName>
    <definedName name="_____pr15" localSheetId="4">#REF!</definedName>
    <definedName name="_____pr15" localSheetId="5">#REF!</definedName>
    <definedName name="_____pr15" localSheetId="7">#REF!</definedName>
    <definedName name="_____pr15" localSheetId="8">#REF!</definedName>
    <definedName name="_____pr15">#REF!</definedName>
    <definedName name="_____pr16" localSheetId="6">#REF!</definedName>
    <definedName name="_____pr16" localSheetId="2">#REF!</definedName>
    <definedName name="_____pr16" localSheetId="3">#REF!</definedName>
    <definedName name="_____pr16" localSheetId="4">#REF!</definedName>
    <definedName name="_____pr16" localSheetId="5">#REF!</definedName>
    <definedName name="_____pr16" localSheetId="7">#REF!</definedName>
    <definedName name="_____pr16" localSheetId="8">#REF!</definedName>
    <definedName name="_____pr16">#REF!</definedName>
    <definedName name="_____pr17" localSheetId="6">#REF!</definedName>
    <definedName name="_____pr17" localSheetId="2">#REF!</definedName>
    <definedName name="_____pr17" localSheetId="3">#REF!</definedName>
    <definedName name="_____pr17" localSheetId="4">#REF!</definedName>
    <definedName name="_____pr17" localSheetId="5">#REF!</definedName>
    <definedName name="_____pr17" localSheetId="7">#REF!</definedName>
    <definedName name="_____pr17" localSheetId="8">#REF!</definedName>
    <definedName name="_____pr17">#REF!</definedName>
    <definedName name="_____pr18" localSheetId="6">#REF!</definedName>
    <definedName name="_____pr18" localSheetId="2">#REF!</definedName>
    <definedName name="_____pr18" localSheetId="3">#REF!</definedName>
    <definedName name="_____pr18" localSheetId="4">#REF!</definedName>
    <definedName name="_____pr18" localSheetId="5">#REF!</definedName>
    <definedName name="_____pr18" localSheetId="7">#REF!</definedName>
    <definedName name="_____pr18" localSheetId="8">#REF!</definedName>
    <definedName name="_____pr18">#REF!</definedName>
    <definedName name="_____pr19" localSheetId="6">#REF!</definedName>
    <definedName name="_____pr19" localSheetId="2">#REF!</definedName>
    <definedName name="_____pr19" localSheetId="3">#REF!</definedName>
    <definedName name="_____pr19" localSheetId="4">#REF!</definedName>
    <definedName name="_____pr19" localSheetId="5">#REF!</definedName>
    <definedName name="_____pr19" localSheetId="7">#REF!</definedName>
    <definedName name="_____pr19" localSheetId="8">#REF!</definedName>
    <definedName name="_____pr19">#REF!</definedName>
    <definedName name="_____pr20" localSheetId="6">#REF!</definedName>
    <definedName name="_____pr20" localSheetId="2">#REF!</definedName>
    <definedName name="_____pr20" localSheetId="3">#REF!</definedName>
    <definedName name="_____pr20" localSheetId="4">#REF!</definedName>
    <definedName name="_____pr20" localSheetId="5">#REF!</definedName>
    <definedName name="_____pr20" localSheetId="7">#REF!</definedName>
    <definedName name="_____pr20" localSheetId="8">#REF!</definedName>
    <definedName name="_____pr20">#REF!</definedName>
    <definedName name="_____pr21" localSheetId="6">#REF!</definedName>
    <definedName name="_____pr21" localSheetId="2">#REF!</definedName>
    <definedName name="_____pr21" localSheetId="3">#REF!</definedName>
    <definedName name="_____pr21" localSheetId="4">#REF!</definedName>
    <definedName name="_____pr21" localSheetId="5">#REF!</definedName>
    <definedName name="_____pr21" localSheetId="7">#REF!</definedName>
    <definedName name="_____pr21" localSheetId="8">#REF!</definedName>
    <definedName name="_____pr21">#REF!</definedName>
    <definedName name="_____pr22" localSheetId="6">#REF!</definedName>
    <definedName name="_____pr22" localSheetId="2">#REF!</definedName>
    <definedName name="_____pr22" localSheetId="3">#REF!</definedName>
    <definedName name="_____pr22" localSheetId="4">#REF!</definedName>
    <definedName name="_____pr22" localSheetId="5">#REF!</definedName>
    <definedName name="_____pr22" localSheetId="7">#REF!</definedName>
    <definedName name="_____pr22" localSheetId="8">#REF!</definedName>
    <definedName name="_____pr22">#REF!</definedName>
    <definedName name="_____pr23" localSheetId="6">#REF!</definedName>
    <definedName name="_____pr23" localSheetId="2">#REF!</definedName>
    <definedName name="_____pr23" localSheetId="3">#REF!</definedName>
    <definedName name="_____pr23" localSheetId="4">#REF!</definedName>
    <definedName name="_____pr23" localSheetId="5">#REF!</definedName>
    <definedName name="_____pr23" localSheetId="7">#REF!</definedName>
    <definedName name="_____pr23" localSheetId="8">#REF!</definedName>
    <definedName name="_____pr23">#REF!</definedName>
    <definedName name="_____pr24" localSheetId="6">#REF!</definedName>
    <definedName name="_____pr24" localSheetId="2">#REF!</definedName>
    <definedName name="_____pr24" localSheetId="3">#REF!</definedName>
    <definedName name="_____pr24" localSheetId="4">#REF!</definedName>
    <definedName name="_____pr24" localSheetId="5">#REF!</definedName>
    <definedName name="_____pr24" localSheetId="7">#REF!</definedName>
    <definedName name="_____pr24" localSheetId="8">#REF!</definedName>
    <definedName name="_____pr24">#REF!</definedName>
    <definedName name="_____pr25" localSheetId="6">#REF!</definedName>
    <definedName name="_____pr25" localSheetId="2">#REF!</definedName>
    <definedName name="_____pr25" localSheetId="3">#REF!</definedName>
    <definedName name="_____pr25" localSheetId="4">#REF!</definedName>
    <definedName name="_____pr25" localSheetId="5">#REF!</definedName>
    <definedName name="_____pr25" localSheetId="7">#REF!</definedName>
    <definedName name="_____pr25" localSheetId="8">#REF!</definedName>
    <definedName name="_____pr25">#REF!</definedName>
    <definedName name="_____pr26" localSheetId="6">#REF!</definedName>
    <definedName name="_____pr26" localSheetId="2">#REF!</definedName>
    <definedName name="_____pr26" localSheetId="3">#REF!</definedName>
    <definedName name="_____pr26" localSheetId="4">#REF!</definedName>
    <definedName name="_____pr26" localSheetId="5">#REF!</definedName>
    <definedName name="_____pr26" localSheetId="7">#REF!</definedName>
    <definedName name="_____pr26" localSheetId="8">#REF!</definedName>
    <definedName name="_____pr26">#REF!</definedName>
    <definedName name="_____pr27" localSheetId="6">#REF!</definedName>
    <definedName name="_____pr27" localSheetId="2">#REF!</definedName>
    <definedName name="_____pr27" localSheetId="3">#REF!</definedName>
    <definedName name="_____pr27" localSheetId="4">#REF!</definedName>
    <definedName name="_____pr27" localSheetId="5">#REF!</definedName>
    <definedName name="_____pr27" localSheetId="7">#REF!</definedName>
    <definedName name="_____pr27" localSheetId="8">#REF!</definedName>
    <definedName name="_____pr27">#REF!</definedName>
    <definedName name="_____pr28" localSheetId="6">#REF!</definedName>
    <definedName name="_____pr28" localSheetId="2">#REF!</definedName>
    <definedName name="_____pr28" localSheetId="3">#REF!</definedName>
    <definedName name="_____pr28" localSheetId="4">#REF!</definedName>
    <definedName name="_____pr28" localSheetId="5">#REF!</definedName>
    <definedName name="_____pr28" localSheetId="7">#REF!</definedName>
    <definedName name="_____pr28" localSheetId="8">#REF!</definedName>
    <definedName name="_____pr28">#REF!</definedName>
    <definedName name="_____pr29" localSheetId="6">#REF!</definedName>
    <definedName name="_____pr29" localSheetId="2">#REF!</definedName>
    <definedName name="_____pr29" localSheetId="3">#REF!</definedName>
    <definedName name="_____pr29" localSheetId="4">#REF!</definedName>
    <definedName name="_____pr29" localSheetId="5">#REF!</definedName>
    <definedName name="_____pr29" localSheetId="7">#REF!</definedName>
    <definedName name="_____pr29" localSheetId="8">#REF!</definedName>
    <definedName name="_____pr29">#REF!</definedName>
    <definedName name="_____pr30" localSheetId="6">#REF!</definedName>
    <definedName name="_____pr30" localSheetId="2">#REF!</definedName>
    <definedName name="_____pr30" localSheetId="3">#REF!</definedName>
    <definedName name="_____pr30" localSheetId="4">#REF!</definedName>
    <definedName name="_____pr30" localSheetId="5">#REF!</definedName>
    <definedName name="_____pr30" localSheetId="7">#REF!</definedName>
    <definedName name="_____pr30" localSheetId="8">#REF!</definedName>
    <definedName name="_____pr30">#REF!</definedName>
    <definedName name="_____pr31" localSheetId="6">#REF!</definedName>
    <definedName name="_____pr31" localSheetId="2">#REF!</definedName>
    <definedName name="_____pr31" localSheetId="3">#REF!</definedName>
    <definedName name="_____pr31" localSheetId="4">#REF!</definedName>
    <definedName name="_____pr31" localSheetId="5">#REF!</definedName>
    <definedName name="_____pr31" localSheetId="7">#REF!</definedName>
    <definedName name="_____pr31" localSheetId="8">#REF!</definedName>
    <definedName name="_____pr31">#REF!</definedName>
    <definedName name="_____pr32" localSheetId="6">#REF!</definedName>
    <definedName name="_____pr32" localSheetId="2">#REF!</definedName>
    <definedName name="_____pr32" localSheetId="3">#REF!</definedName>
    <definedName name="_____pr32" localSheetId="4">#REF!</definedName>
    <definedName name="_____pr32" localSheetId="5">#REF!</definedName>
    <definedName name="_____pr32" localSheetId="7">#REF!</definedName>
    <definedName name="_____pr32" localSheetId="8">#REF!</definedName>
    <definedName name="_____pr32">#REF!</definedName>
    <definedName name="_____pr33" localSheetId="6">#REF!</definedName>
    <definedName name="_____pr33" localSheetId="2">#REF!</definedName>
    <definedName name="_____pr33" localSheetId="3">#REF!</definedName>
    <definedName name="_____pr33" localSheetId="4">#REF!</definedName>
    <definedName name="_____pr33" localSheetId="5">#REF!</definedName>
    <definedName name="_____pr33" localSheetId="7">#REF!</definedName>
    <definedName name="_____pr33" localSheetId="8">#REF!</definedName>
    <definedName name="_____pr33">#REF!</definedName>
    <definedName name="_____pr34" localSheetId="6">#REF!</definedName>
    <definedName name="_____pr34" localSheetId="2">#REF!</definedName>
    <definedName name="_____pr34" localSheetId="3">#REF!</definedName>
    <definedName name="_____pr34" localSheetId="4">#REF!</definedName>
    <definedName name="_____pr34" localSheetId="5">#REF!</definedName>
    <definedName name="_____pr34" localSheetId="7">#REF!</definedName>
    <definedName name="_____pr34" localSheetId="8">#REF!</definedName>
    <definedName name="_____pr34">#REF!</definedName>
    <definedName name="_____pr35" localSheetId="6">#REF!</definedName>
    <definedName name="_____pr35" localSheetId="2">#REF!</definedName>
    <definedName name="_____pr35" localSheetId="3">#REF!</definedName>
    <definedName name="_____pr35" localSheetId="4">#REF!</definedName>
    <definedName name="_____pr35" localSheetId="5">#REF!</definedName>
    <definedName name="_____pr35" localSheetId="7">#REF!</definedName>
    <definedName name="_____pr35" localSheetId="8">#REF!</definedName>
    <definedName name="_____pr35">#REF!</definedName>
    <definedName name="_____pr36" localSheetId="6">#REF!</definedName>
    <definedName name="_____pr36" localSheetId="2">#REF!</definedName>
    <definedName name="_____pr36" localSheetId="3">#REF!</definedName>
    <definedName name="_____pr36" localSheetId="4">#REF!</definedName>
    <definedName name="_____pr36" localSheetId="5">#REF!</definedName>
    <definedName name="_____pr36" localSheetId="7">#REF!</definedName>
    <definedName name="_____pr36" localSheetId="8">#REF!</definedName>
    <definedName name="_____pr36">#REF!</definedName>
    <definedName name="_____pr37" localSheetId="6">#REF!</definedName>
    <definedName name="_____pr37" localSheetId="2">#REF!</definedName>
    <definedName name="_____pr37" localSheetId="3">#REF!</definedName>
    <definedName name="_____pr37" localSheetId="4">#REF!</definedName>
    <definedName name="_____pr37" localSheetId="5">#REF!</definedName>
    <definedName name="_____pr37" localSheetId="7">#REF!</definedName>
    <definedName name="_____pr37" localSheetId="8">#REF!</definedName>
    <definedName name="_____pr37">#REF!</definedName>
    <definedName name="_____pr38" localSheetId="6">#REF!</definedName>
    <definedName name="_____pr38" localSheetId="2">#REF!</definedName>
    <definedName name="_____pr38" localSheetId="3">#REF!</definedName>
    <definedName name="_____pr38" localSheetId="4">#REF!</definedName>
    <definedName name="_____pr38" localSheetId="5">#REF!</definedName>
    <definedName name="_____pr38" localSheetId="7">#REF!</definedName>
    <definedName name="_____pr38" localSheetId="8">#REF!</definedName>
    <definedName name="_____pr38">#REF!</definedName>
    <definedName name="_____pr39" localSheetId="6">#REF!</definedName>
    <definedName name="_____pr39" localSheetId="2">#REF!</definedName>
    <definedName name="_____pr39" localSheetId="3">#REF!</definedName>
    <definedName name="_____pr39" localSheetId="4">#REF!</definedName>
    <definedName name="_____pr39" localSheetId="5">#REF!</definedName>
    <definedName name="_____pr39" localSheetId="7">#REF!</definedName>
    <definedName name="_____pr39" localSheetId="8">#REF!</definedName>
    <definedName name="_____pr39">#REF!</definedName>
    <definedName name="_____pr40" localSheetId="6">#REF!</definedName>
    <definedName name="_____pr40" localSheetId="2">#REF!</definedName>
    <definedName name="_____pr40" localSheetId="3">#REF!</definedName>
    <definedName name="_____pr40" localSheetId="4">#REF!</definedName>
    <definedName name="_____pr40" localSheetId="5">#REF!</definedName>
    <definedName name="_____pr40" localSheetId="7">#REF!</definedName>
    <definedName name="_____pr40" localSheetId="8">#REF!</definedName>
    <definedName name="_____pr40">#REF!</definedName>
    <definedName name="_____pr41" localSheetId="6">#REF!</definedName>
    <definedName name="_____pr41" localSheetId="2">#REF!</definedName>
    <definedName name="_____pr41" localSheetId="3">#REF!</definedName>
    <definedName name="_____pr41" localSheetId="4">#REF!</definedName>
    <definedName name="_____pr41" localSheetId="5">#REF!</definedName>
    <definedName name="_____pr41" localSheetId="7">#REF!</definedName>
    <definedName name="_____pr41" localSheetId="8">#REF!</definedName>
    <definedName name="_____pr41">#REF!</definedName>
    <definedName name="_____pr42" localSheetId="6">#REF!</definedName>
    <definedName name="_____pr42" localSheetId="2">#REF!</definedName>
    <definedName name="_____pr42" localSheetId="3">#REF!</definedName>
    <definedName name="_____pr42" localSheetId="4">#REF!</definedName>
    <definedName name="_____pr42" localSheetId="5">#REF!</definedName>
    <definedName name="_____pr42" localSheetId="7">#REF!</definedName>
    <definedName name="_____pr42" localSheetId="8">#REF!</definedName>
    <definedName name="_____pr42">#REF!</definedName>
    <definedName name="_____pr43" localSheetId="6">#REF!</definedName>
    <definedName name="_____pr43" localSheetId="2">#REF!</definedName>
    <definedName name="_____pr43" localSheetId="3">#REF!</definedName>
    <definedName name="_____pr43" localSheetId="4">#REF!</definedName>
    <definedName name="_____pr43" localSheetId="5">#REF!</definedName>
    <definedName name="_____pr43" localSheetId="7">#REF!</definedName>
    <definedName name="_____pr43" localSheetId="8">#REF!</definedName>
    <definedName name="_____pr43">#REF!</definedName>
    <definedName name="_____pr44" localSheetId="6">#REF!</definedName>
    <definedName name="_____pr44" localSheetId="2">#REF!</definedName>
    <definedName name="_____pr44" localSheetId="3">#REF!</definedName>
    <definedName name="_____pr44" localSheetId="4">#REF!</definedName>
    <definedName name="_____pr44" localSheetId="5">#REF!</definedName>
    <definedName name="_____pr44" localSheetId="7">#REF!</definedName>
    <definedName name="_____pr44" localSheetId="8">#REF!</definedName>
    <definedName name="_____pr44">#REF!</definedName>
    <definedName name="_____pr45" localSheetId="6">#REF!</definedName>
    <definedName name="_____pr45" localSheetId="2">#REF!</definedName>
    <definedName name="_____pr45" localSheetId="3">#REF!</definedName>
    <definedName name="_____pr45" localSheetId="4">#REF!</definedName>
    <definedName name="_____pr45" localSheetId="5">#REF!</definedName>
    <definedName name="_____pr45" localSheetId="7">#REF!</definedName>
    <definedName name="_____pr45" localSheetId="8">#REF!</definedName>
    <definedName name="_____pr45">#REF!</definedName>
    <definedName name="_____pr46" localSheetId="6">#REF!</definedName>
    <definedName name="_____pr46" localSheetId="2">#REF!</definedName>
    <definedName name="_____pr46" localSheetId="3">#REF!</definedName>
    <definedName name="_____pr46" localSheetId="4">#REF!</definedName>
    <definedName name="_____pr46" localSheetId="5">#REF!</definedName>
    <definedName name="_____pr46" localSheetId="7">#REF!</definedName>
    <definedName name="_____pr46" localSheetId="8">#REF!</definedName>
    <definedName name="_____pr46">#REF!</definedName>
    <definedName name="_____pr47" localSheetId="6">#REF!</definedName>
    <definedName name="_____pr47" localSheetId="2">#REF!</definedName>
    <definedName name="_____pr47" localSheetId="3">#REF!</definedName>
    <definedName name="_____pr47" localSheetId="4">#REF!</definedName>
    <definedName name="_____pr47" localSheetId="5">#REF!</definedName>
    <definedName name="_____pr47" localSheetId="7">#REF!</definedName>
    <definedName name="_____pr47" localSheetId="8">#REF!</definedName>
    <definedName name="_____pr47">#REF!</definedName>
    <definedName name="_____pr48" localSheetId="6">#REF!</definedName>
    <definedName name="_____pr48" localSheetId="2">#REF!</definedName>
    <definedName name="_____pr48" localSheetId="3">#REF!</definedName>
    <definedName name="_____pr48" localSheetId="4">#REF!</definedName>
    <definedName name="_____pr48" localSheetId="5">#REF!</definedName>
    <definedName name="_____pr48" localSheetId="7">#REF!</definedName>
    <definedName name="_____pr48" localSheetId="8">#REF!</definedName>
    <definedName name="_____pr48">#REF!</definedName>
    <definedName name="_____pr49" localSheetId="6">#REF!</definedName>
    <definedName name="_____pr49" localSheetId="2">#REF!</definedName>
    <definedName name="_____pr49" localSheetId="3">#REF!</definedName>
    <definedName name="_____pr49" localSheetId="4">#REF!</definedName>
    <definedName name="_____pr49" localSheetId="5">#REF!</definedName>
    <definedName name="_____pr49" localSheetId="7">#REF!</definedName>
    <definedName name="_____pr49" localSheetId="8">#REF!</definedName>
    <definedName name="_____pr49">#REF!</definedName>
    <definedName name="_____pr50" localSheetId="6">#REF!</definedName>
    <definedName name="_____pr50" localSheetId="2">#REF!</definedName>
    <definedName name="_____pr50" localSheetId="3">#REF!</definedName>
    <definedName name="_____pr50" localSheetId="4">#REF!</definedName>
    <definedName name="_____pr50" localSheetId="5">#REF!</definedName>
    <definedName name="_____pr50" localSheetId="7">#REF!</definedName>
    <definedName name="_____pr50" localSheetId="8">#REF!</definedName>
    <definedName name="_____pr50">#REF!</definedName>
    <definedName name="_____pr51" localSheetId="6">#REF!</definedName>
    <definedName name="_____pr51" localSheetId="2">#REF!</definedName>
    <definedName name="_____pr51" localSheetId="3">#REF!</definedName>
    <definedName name="_____pr51" localSheetId="4">#REF!</definedName>
    <definedName name="_____pr51" localSheetId="5">#REF!</definedName>
    <definedName name="_____pr51" localSheetId="7">#REF!</definedName>
    <definedName name="_____pr51" localSheetId="8">#REF!</definedName>
    <definedName name="_____pr51">#REF!</definedName>
    <definedName name="_____pr52" localSheetId="6">#REF!</definedName>
    <definedName name="_____pr52" localSheetId="2">#REF!</definedName>
    <definedName name="_____pr52" localSheetId="3">#REF!</definedName>
    <definedName name="_____pr52" localSheetId="4">#REF!</definedName>
    <definedName name="_____pr52" localSheetId="5">#REF!</definedName>
    <definedName name="_____pr52" localSheetId="7">#REF!</definedName>
    <definedName name="_____pr52" localSheetId="8">#REF!</definedName>
    <definedName name="_____pr52">#REF!</definedName>
    <definedName name="_____pr53" localSheetId="6">#REF!</definedName>
    <definedName name="_____pr53" localSheetId="2">#REF!</definedName>
    <definedName name="_____pr53" localSheetId="3">#REF!</definedName>
    <definedName name="_____pr53" localSheetId="4">#REF!</definedName>
    <definedName name="_____pr53" localSheetId="5">#REF!</definedName>
    <definedName name="_____pr53" localSheetId="7">#REF!</definedName>
    <definedName name="_____pr53" localSheetId="8">#REF!</definedName>
    <definedName name="_____pr53">#REF!</definedName>
    <definedName name="_____pr54" localSheetId="6">#REF!</definedName>
    <definedName name="_____pr54" localSheetId="2">#REF!</definedName>
    <definedName name="_____pr54" localSheetId="3">#REF!</definedName>
    <definedName name="_____pr54" localSheetId="4">#REF!</definedName>
    <definedName name="_____pr54" localSheetId="5">#REF!</definedName>
    <definedName name="_____pr54" localSheetId="7">#REF!</definedName>
    <definedName name="_____pr54" localSheetId="8">#REF!</definedName>
    <definedName name="_____pr54">#REF!</definedName>
    <definedName name="_____pr55" localSheetId="6">#REF!</definedName>
    <definedName name="_____pr55" localSheetId="2">#REF!</definedName>
    <definedName name="_____pr55" localSheetId="3">#REF!</definedName>
    <definedName name="_____pr55" localSheetId="4">#REF!</definedName>
    <definedName name="_____pr55" localSheetId="5">#REF!</definedName>
    <definedName name="_____pr55" localSheetId="7">#REF!</definedName>
    <definedName name="_____pr55" localSheetId="8">#REF!</definedName>
    <definedName name="_____pr55">#REF!</definedName>
    <definedName name="_____pr56" localSheetId="6">#REF!</definedName>
    <definedName name="_____pr56" localSheetId="2">#REF!</definedName>
    <definedName name="_____pr56" localSheetId="3">#REF!</definedName>
    <definedName name="_____pr56" localSheetId="4">#REF!</definedName>
    <definedName name="_____pr56" localSheetId="5">#REF!</definedName>
    <definedName name="_____pr56" localSheetId="7">#REF!</definedName>
    <definedName name="_____pr56" localSheetId="8">#REF!</definedName>
    <definedName name="_____pr56">#REF!</definedName>
    <definedName name="_____pr57" localSheetId="6">#REF!</definedName>
    <definedName name="_____pr57" localSheetId="2">#REF!</definedName>
    <definedName name="_____pr57" localSheetId="3">#REF!</definedName>
    <definedName name="_____pr57" localSheetId="4">#REF!</definedName>
    <definedName name="_____pr57" localSheetId="5">#REF!</definedName>
    <definedName name="_____pr57" localSheetId="7">#REF!</definedName>
    <definedName name="_____pr57" localSheetId="8">#REF!</definedName>
    <definedName name="_____pr57">#REF!</definedName>
    <definedName name="_____pr58" localSheetId="6">#REF!</definedName>
    <definedName name="_____pr58" localSheetId="2">#REF!</definedName>
    <definedName name="_____pr58" localSheetId="3">#REF!</definedName>
    <definedName name="_____pr58" localSheetId="4">#REF!</definedName>
    <definedName name="_____pr58" localSheetId="5">#REF!</definedName>
    <definedName name="_____pr58" localSheetId="7">#REF!</definedName>
    <definedName name="_____pr58" localSheetId="8">#REF!</definedName>
    <definedName name="_____pr58">#REF!</definedName>
    <definedName name="_____pr59" localSheetId="6">#REF!</definedName>
    <definedName name="_____pr59" localSheetId="2">#REF!</definedName>
    <definedName name="_____pr59" localSheetId="3">#REF!</definedName>
    <definedName name="_____pr59" localSheetId="4">#REF!</definedName>
    <definedName name="_____pr59" localSheetId="5">#REF!</definedName>
    <definedName name="_____pr59" localSheetId="7">#REF!</definedName>
    <definedName name="_____pr59" localSheetId="8">#REF!</definedName>
    <definedName name="_____pr59">#REF!</definedName>
    <definedName name="_____pr60" localSheetId="6">#REF!</definedName>
    <definedName name="_____pr60" localSheetId="2">#REF!</definedName>
    <definedName name="_____pr60" localSheetId="3">#REF!</definedName>
    <definedName name="_____pr60" localSheetId="4">#REF!</definedName>
    <definedName name="_____pr60" localSheetId="5">#REF!</definedName>
    <definedName name="_____pr60" localSheetId="7">#REF!</definedName>
    <definedName name="_____pr60" localSheetId="8">#REF!</definedName>
    <definedName name="_____pr60">#REF!</definedName>
    <definedName name="_____pr61" localSheetId="6">#REF!</definedName>
    <definedName name="_____pr61" localSheetId="2">#REF!</definedName>
    <definedName name="_____pr61" localSheetId="3">#REF!</definedName>
    <definedName name="_____pr61" localSheetId="4">#REF!</definedName>
    <definedName name="_____pr61" localSheetId="5">#REF!</definedName>
    <definedName name="_____pr61" localSheetId="7">#REF!</definedName>
    <definedName name="_____pr61" localSheetId="8">#REF!</definedName>
    <definedName name="_____pr61">#REF!</definedName>
    <definedName name="_____pr62" localSheetId="6">#REF!</definedName>
    <definedName name="_____pr62" localSheetId="2">#REF!</definedName>
    <definedName name="_____pr62" localSheetId="3">#REF!</definedName>
    <definedName name="_____pr62" localSheetId="4">#REF!</definedName>
    <definedName name="_____pr62" localSheetId="5">#REF!</definedName>
    <definedName name="_____pr62" localSheetId="7">#REF!</definedName>
    <definedName name="_____pr62" localSheetId="8">#REF!</definedName>
    <definedName name="_____pr62">#REF!</definedName>
    <definedName name="_____pr63" localSheetId="6">#REF!</definedName>
    <definedName name="_____pr63" localSheetId="2">#REF!</definedName>
    <definedName name="_____pr63" localSheetId="3">#REF!</definedName>
    <definedName name="_____pr63" localSheetId="4">#REF!</definedName>
    <definedName name="_____pr63" localSheetId="5">#REF!</definedName>
    <definedName name="_____pr63" localSheetId="7">#REF!</definedName>
    <definedName name="_____pr63" localSheetId="8">#REF!</definedName>
    <definedName name="_____pr63">#REF!</definedName>
    <definedName name="_____pr64" localSheetId="6">#REF!</definedName>
    <definedName name="_____pr64" localSheetId="2">#REF!</definedName>
    <definedName name="_____pr64" localSheetId="3">#REF!</definedName>
    <definedName name="_____pr64" localSheetId="4">#REF!</definedName>
    <definedName name="_____pr64" localSheetId="5">#REF!</definedName>
    <definedName name="_____pr64" localSheetId="7">#REF!</definedName>
    <definedName name="_____pr64" localSheetId="8">#REF!</definedName>
    <definedName name="_____pr64">#REF!</definedName>
    <definedName name="_____pr65" localSheetId="6">#REF!</definedName>
    <definedName name="_____pr65" localSheetId="2">#REF!</definedName>
    <definedName name="_____pr65" localSheetId="3">#REF!</definedName>
    <definedName name="_____pr65" localSheetId="4">#REF!</definedName>
    <definedName name="_____pr65" localSheetId="5">#REF!</definedName>
    <definedName name="_____pr65" localSheetId="7">#REF!</definedName>
    <definedName name="_____pr65" localSheetId="8">#REF!</definedName>
    <definedName name="_____pr65">#REF!</definedName>
    <definedName name="_____pr66" localSheetId="6">#REF!</definedName>
    <definedName name="_____pr66" localSheetId="2">#REF!</definedName>
    <definedName name="_____pr66" localSheetId="3">#REF!</definedName>
    <definedName name="_____pr66" localSheetId="4">#REF!</definedName>
    <definedName name="_____pr66" localSheetId="5">#REF!</definedName>
    <definedName name="_____pr66" localSheetId="7">#REF!</definedName>
    <definedName name="_____pr66" localSheetId="8">#REF!</definedName>
    <definedName name="_____pr66">#REF!</definedName>
    <definedName name="_____pr67" localSheetId="6">#REF!</definedName>
    <definedName name="_____pr67" localSheetId="2">#REF!</definedName>
    <definedName name="_____pr67" localSheetId="3">#REF!</definedName>
    <definedName name="_____pr67" localSheetId="4">#REF!</definedName>
    <definedName name="_____pr67" localSheetId="5">#REF!</definedName>
    <definedName name="_____pr67" localSheetId="7">#REF!</definedName>
    <definedName name="_____pr67" localSheetId="8">#REF!</definedName>
    <definedName name="_____pr67">#REF!</definedName>
    <definedName name="_____pr68" localSheetId="6">#REF!</definedName>
    <definedName name="_____pr68" localSheetId="2">#REF!</definedName>
    <definedName name="_____pr68" localSheetId="3">#REF!</definedName>
    <definedName name="_____pr68" localSheetId="4">#REF!</definedName>
    <definedName name="_____pr68" localSheetId="5">#REF!</definedName>
    <definedName name="_____pr68" localSheetId="7">#REF!</definedName>
    <definedName name="_____pr68" localSheetId="8">#REF!</definedName>
    <definedName name="_____pr68">#REF!</definedName>
    <definedName name="_____pr69" localSheetId="6">#REF!</definedName>
    <definedName name="_____pr69" localSheetId="2">#REF!</definedName>
    <definedName name="_____pr69" localSheetId="3">#REF!</definedName>
    <definedName name="_____pr69" localSheetId="4">#REF!</definedName>
    <definedName name="_____pr69" localSheetId="5">#REF!</definedName>
    <definedName name="_____pr69" localSheetId="7">#REF!</definedName>
    <definedName name="_____pr69" localSheetId="8">#REF!</definedName>
    <definedName name="_____pr69">#REF!</definedName>
    <definedName name="_____pr70" localSheetId="6">#REF!</definedName>
    <definedName name="_____pr70" localSheetId="2">#REF!</definedName>
    <definedName name="_____pr70" localSheetId="3">#REF!</definedName>
    <definedName name="_____pr70" localSheetId="4">#REF!</definedName>
    <definedName name="_____pr70" localSheetId="5">#REF!</definedName>
    <definedName name="_____pr70" localSheetId="7">#REF!</definedName>
    <definedName name="_____pr70" localSheetId="8">#REF!</definedName>
    <definedName name="_____pr70">#REF!</definedName>
    <definedName name="_____pr71" localSheetId="6">#REF!</definedName>
    <definedName name="_____pr71" localSheetId="2">#REF!</definedName>
    <definedName name="_____pr71" localSheetId="3">#REF!</definedName>
    <definedName name="_____pr71" localSheetId="4">#REF!</definedName>
    <definedName name="_____pr71" localSheetId="5">#REF!</definedName>
    <definedName name="_____pr71" localSheetId="7">#REF!</definedName>
    <definedName name="_____pr71" localSheetId="8">#REF!</definedName>
    <definedName name="_____pr71">#REF!</definedName>
    <definedName name="_____pr72" localSheetId="6">#REF!</definedName>
    <definedName name="_____pr72" localSheetId="2">#REF!</definedName>
    <definedName name="_____pr72" localSheetId="3">#REF!</definedName>
    <definedName name="_____pr72" localSheetId="4">#REF!</definedName>
    <definedName name="_____pr72" localSheetId="5">#REF!</definedName>
    <definedName name="_____pr72" localSheetId="7">#REF!</definedName>
    <definedName name="_____pr72" localSheetId="8">#REF!</definedName>
    <definedName name="_____pr72">#REF!</definedName>
    <definedName name="_____SBC1">[6]INV!$A$12:$D$15</definedName>
    <definedName name="_____SBC3">[6]INV!$F$12:$I$15</definedName>
    <definedName name="_____SBC5">[6]INV!$K$12:$N$15</definedName>
    <definedName name="_____VEX1" localSheetId="6">[11]Tablas!#REF!</definedName>
    <definedName name="_____VEX1" localSheetId="2">[11]Tablas!#REF!</definedName>
    <definedName name="_____VEX1" localSheetId="3">[11]Tablas!#REF!</definedName>
    <definedName name="_____VEX1" localSheetId="4">[11]Tablas!#REF!</definedName>
    <definedName name="_____VEX1" localSheetId="5">[11]Tablas!#REF!</definedName>
    <definedName name="_____VEX1" localSheetId="7">[11]Tablas!#REF!</definedName>
    <definedName name="_____VEX1" localSheetId="8">[11]Tablas!#REF!</definedName>
    <definedName name="_____VEX1">[11]Tablas!#REF!</definedName>
    <definedName name="_____VFA1" localSheetId="6">[11]Tablas!#REF!</definedName>
    <definedName name="_____VFA1" localSheetId="2">[11]Tablas!#REF!</definedName>
    <definedName name="_____VFA1" localSheetId="3">[11]Tablas!#REF!</definedName>
    <definedName name="_____VFA1" localSheetId="4">[11]Tablas!#REF!</definedName>
    <definedName name="_____VFA1" localSheetId="5">[11]Tablas!#REF!</definedName>
    <definedName name="_____VFA1" localSheetId="7">[11]Tablas!#REF!</definedName>
    <definedName name="_____VFA1" localSheetId="8">[11]Tablas!#REF!</definedName>
    <definedName name="_____VFA1">[11]Tablas!#REF!</definedName>
    <definedName name="_____VIT1" localSheetId="8">[11]Tablas!#REF!</definedName>
    <definedName name="_____VIT1">[11]Tablas!#REF!</definedName>
    <definedName name="_____VPR1" localSheetId="8">[11]Tablas!#REF!</definedName>
    <definedName name="_____VPR1">[11]Tablas!#REF!</definedName>
    <definedName name="_____VPR2" localSheetId="8">[12]Tablas!#REF!</definedName>
    <definedName name="_____VPR2">[12]Tablas!#REF!</definedName>
    <definedName name="_____VRP1" localSheetId="8">[11]Tablas!#REF!</definedName>
    <definedName name="_____VRP1">[11]Tablas!#REF!</definedName>
    <definedName name="_____VSM1" localSheetId="8">[11]Tablas!#REF!</definedName>
    <definedName name="_____VSM1">[11]Tablas!#REF!</definedName>
    <definedName name="____AFC1">[6]INV!$A$25:$D$28</definedName>
    <definedName name="____AFC3">[6]INV!$F$25:$I$28</definedName>
    <definedName name="____AFC5">[6]INV!$K$25:$N$28</definedName>
    <definedName name="____ane7" localSheetId="8">[13]!_xlbgnm.ane7</definedName>
    <definedName name="____ane7">[13]!_xlbgnm.ane7</definedName>
    <definedName name="____ane8" localSheetId="8">[13]!_xlbgnm.ane8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 localSheetId="6">#REF!</definedName>
    <definedName name="____COM1" localSheetId="2">#REF!</definedName>
    <definedName name="____COM1" localSheetId="3">#REF!</definedName>
    <definedName name="____COM1" localSheetId="4">#REF!</definedName>
    <definedName name="____COM1" localSheetId="5">#REF!</definedName>
    <definedName name="____COM1" localSheetId="7">#REF!</definedName>
    <definedName name="____COM1" localSheetId="8">#REF!</definedName>
    <definedName name="____COM1">#REF!</definedName>
    <definedName name="____COM10" localSheetId="6">#REF!</definedName>
    <definedName name="____COM10" localSheetId="2">#REF!</definedName>
    <definedName name="____COM10" localSheetId="3">#REF!</definedName>
    <definedName name="____COM10" localSheetId="4">#REF!</definedName>
    <definedName name="____COM10" localSheetId="5">#REF!</definedName>
    <definedName name="____COM10" localSheetId="7">#REF!</definedName>
    <definedName name="____COM10" localSheetId="8">#REF!</definedName>
    <definedName name="____COM10">#REF!</definedName>
    <definedName name="____COM11" localSheetId="6">#REF!</definedName>
    <definedName name="____COM11" localSheetId="2">#REF!</definedName>
    <definedName name="____COM11" localSheetId="3">#REF!</definedName>
    <definedName name="____COM11" localSheetId="4">#REF!</definedName>
    <definedName name="____COM11" localSheetId="5">#REF!</definedName>
    <definedName name="____COM11" localSheetId="7">#REF!</definedName>
    <definedName name="____COM11" localSheetId="8">#REF!</definedName>
    <definedName name="____COM11">#REF!</definedName>
    <definedName name="____COM12" localSheetId="6">#REF!</definedName>
    <definedName name="____COM12" localSheetId="2">#REF!</definedName>
    <definedName name="____COM12" localSheetId="3">#REF!</definedName>
    <definedName name="____COM12" localSheetId="4">#REF!</definedName>
    <definedName name="____COM12" localSheetId="5">#REF!</definedName>
    <definedName name="____COM12" localSheetId="7">#REF!</definedName>
    <definedName name="____COM12" localSheetId="8">#REF!</definedName>
    <definedName name="____COM12">#REF!</definedName>
    <definedName name="____COM13" localSheetId="6">#REF!</definedName>
    <definedName name="____COM13" localSheetId="2">#REF!</definedName>
    <definedName name="____COM13" localSheetId="3">#REF!</definedName>
    <definedName name="____COM13" localSheetId="4">#REF!</definedName>
    <definedName name="____COM13" localSheetId="5">#REF!</definedName>
    <definedName name="____COM13" localSheetId="7">#REF!</definedName>
    <definedName name="____COM13" localSheetId="8">#REF!</definedName>
    <definedName name="____COM13">#REF!</definedName>
    <definedName name="____COM14" localSheetId="6">#REF!</definedName>
    <definedName name="____COM14" localSheetId="2">#REF!</definedName>
    <definedName name="____COM14" localSheetId="3">#REF!</definedName>
    <definedName name="____COM14" localSheetId="4">#REF!</definedName>
    <definedName name="____COM14" localSheetId="5">#REF!</definedName>
    <definedName name="____COM14" localSheetId="7">#REF!</definedName>
    <definedName name="____COM14" localSheetId="8">#REF!</definedName>
    <definedName name="____COM14">#REF!</definedName>
    <definedName name="____COM15" localSheetId="6">#REF!</definedName>
    <definedName name="____COM15" localSheetId="2">#REF!</definedName>
    <definedName name="____COM15" localSheetId="3">#REF!</definedName>
    <definedName name="____COM15" localSheetId="4">#REF!</definedName>
    <definedName name="____COM15" localSheetId="5">#REF!</definedName>
    <definedName name="____COM15" localSheetId="7">#REF!</definedName>
    <definedName name="____COM15" localSheetId="8">#REF!</definedName>
    <definedName name="____COM15">#REF!</definedName>
    <definedName name="____COM16" localSheetId="6">#REF!</definedName>
    <definedName name="____COM16" localSheetId="2">#REF!</definedName>
    <definedName name="____COM16" localSheetId="3">#REF!</definedName>
    <definedName name="____COM16" localSheetId="4">#REF!</definedName>
    <definedName name="____COM16" localSheetId="5">#REF!</definedName>
    <definedName name="____COM16" localSheetId="7">#REF!</definedName>
    <definedName name="____COM16" localSheetId="8">#REF!</definedName>
    <definedName name="____COM16">#REF!</definedName>
    <definedName name="____COM17" localSheetId="6">#REF!</definedName>
    <definedName name="____COM17" localSheetId="2">#REF!</definedName>
    <definedName name="____COM17" localSheetId="3">#REF!</definedName>
    <definedName name="____COM17" localSheetId="4">#REF!</definedName>
    <definedName name="____COM17" localSheetId="5">#REF!</definedName>
    <definedName name="____COM17" localSheetId="7">#REF!</definedName>
    <definedName name="____COM17" localSheetId="8">#REF!</definedName>
    <definedName name="____COM17">#REF!</definedName>
    <definedName name="____COM18" localSheetId="6">#REF!</definedName>
    <definedName name="____COM18" localSheetId="2">#REF!</definedName>
    <definedName name="____COM18" localSheetId="3">#REF!</definedName>
    <definedName name="____COM18" localSheetId="4">#REF!</definedName>
    <definedName name="____COM18" localSheetId="5">#REF!</definedName>
    <definedName name="____COM18" localSheetId="7">#REF!</definedName>
    <definedName name="____COM18" localSheetId="8">#REF!</definedName>
    <definedName name="____COM18">#REF!</definedName>
    <definedName name="____COM19" localSheetId="6">#REF!</definedName>
    <definedName name="____COM19" localSheetId="2">#REF!</definedName>
    <definedName name="____COM19" localSheetId="3">#REF!</definedName>
    <definedName name="____COM19" localSheetId="4">#REF!</definedName>
    <definedName name="____COM19" localSheetId="5">#REF!</definedName>
    <definedName name="____COM19" localSheetId="7">#REF!</definedName>
    <definedName name="____COM19" localSheetId="8">#REF!</definedName>
    <definedName name="____COM19">#REF!</definedName>
    <definedName name="____COM2" localSheetId="6">#REF!</definedName>
    <definedName name="____COM2" localSheetId="2">#REF!</definedName>
    <definedName name="____COM2" localSheetId="3">#REF!</definedName>
    <definedName name="____COM2" localSheetId="4">#REF!</definedName>
    <definedName name="____COM2" localSheetId="5">#REF!</definedName>
    <definedName name="____COM2" localSheetId="7">#REF!</definedName>
    <definedName name="____COM2" localSheetId="8">#REF!</definedName>
    <definedName name="____COM2">#REF!</definedName>
    <definedName name="____COM20" localSheetId="6">#REF!</definedName>
    <definedName name="____COM20" localSheetId="2">#REF!</definedName>
    <definedName name="____COM20" localSheetId="3">#REF!</definedName>
    <definedName name="____COM20" localSheetId="4">#REF!</definedName>
    <definedName name="____COM20" localSheetId="5">#REF!</definedName>
    <definedName name="____COM20" localSheetId="7">#REF!</definedName>
    <definedName name="____COM20" localSheetId="8">#REF!</definedName>
    <definedName name="____COM20">#REF!</definedName>
    <definedName name="____COM21" localSheetId="6">#REF!</definedName>
    <definedName name="____COM21" localSheetId="2">#REF!</definedName>
    <definedName name="____COM21" localSheetId="3">#REF!</definedName>
    <definedName name="____COM21" localSheetId="4">#REF!</definedName>
    <definedName name="____COM21" localSheetId="5">#REF!</definedName>
    <definedName name="____COM21" localSheetId="7">#REF!</definedName>
    <definedName name="____COM21" localSheetId="8">#REF!</definedName>
    <definedName name="____COM21">#REF!</definedName>
    <definedName name="____COM3" localSheetId="6">#REF!</definedName>
    <definedName name="____COM3" localSheetId="2">#REF!</definedName>
    <definedName name="____COM3" localSheetId="3">#REF!</definedName>
    <definedName name="____COM3" localSheetId="4">#REF!</definedName>
    <definedName name="____COM3" localSheetId="5">#REF!</definedName>
    <definedName name="____COM3" localSheetId="7">#REF!</definedName>
    <definedName name="____COM3" localSheetId="8">#REF!</definedName>
    <definedName name="____COM3">#REF!</definedName>
    <definedName name="____COM4" localSheetId="6">#REF!</definedName>
    <definedName name="____COM4" localSheetId="2">#REF!</definedName>
    <definedName name="____COM4" localSheetId="3">#REF!</definedName>
    <definedName name="____COM4" localSheetId="4">#REF!</definedName>
    <definedName name="____COM4" localSheetId="5">#REF!</definedName>
    <definedName name="____COM4" localSheetId="7">#REF!</definedName>
    <definedName name="____COM4" localSheetId="8">#REF!</definedName>
    <definedName name="____COM4">#REF!</definedName>
    <definedName name="____COM5" localSheetId="6">#REF!</definedName>
    <definedName name="____COM5" localSheetId="2">#REF!</definedName>
    <definedName name="____COM5" localSheetId="3">#REF!</definedName>
    <definedName name="____COM5" localSheetId="4">#REF!</definedName>
    <definedName name="____COM5" localSheetId="5">#REF!</definedName>
    <definedName name="____COM5" localSheetId="7">#REF!</definedName>
    <definedName name="____COM5" localSheetId="8">#REF!</definedName>
    <definedName name="____COM5">#REF!</definedName>
    <definedName name="____COM6" localSheetId="6">#REF!</definedName>
    <definedName name="____COM6" localSheetId="2">#REF!</definedName>
    <definedName name="____COM6" localSheetId="3">#REF!</definedName>
    <definedName name="____COM6" localSheetId="4">#REF!</definedName>
    <definedName name="____COM6" localSheetId="5">#REF!</definedName>
    <definedName name="____COM6" localSheetId="7">#REF!</definedName>
    <definedName name="____COM6" localSheetId="8">#REF!</definedName>
    <definedName name="____COM6">#REF!</definedName>
    <definedName name="____COM7" localSheetId="6">#REF!</definedName>
    <definedName name="____COM7" localSheetId="2">#REF!</definedName>
    <definedName name="____COM7" localSheetId="3">#REF!</definedName>
    <definedName name="____COM7" localSheetId="4">#REF!</definedName>
    <definedName name="____COM7" localSheetId="5">#REF!</definedName>
    <definedName name="____COM7" localSheetId="7">#REF!</definedName>
    <definedName name="____COM7" localSheetId="8">#REF!</definedName>
    <definedName name="____COM7">#REF!</definedName>
    <definedName name="____COM8" localSheetId="6">#REF!</definedName>
    <definedName name="____COM8" localSheetId="2">#REF!</definedName>
    <definedName name="____COM8" localSheetId="3">#REF!</definedName>
    <definedName name="____COM8" localSheetId="4">#REF!</definedName>
    <definedName name="____COM8" localSheetId="5">#REF!</definedName>
    <definedName name="____COM8" localSheetId="7">#REF!</definedName>
    <definedName name="____COM8" localSheetId="8">#REF!</definedName>
    <definedName name="____COM8">#REF!</definedName>
    <definedName name="____COM9" localSheetId="6">#REF!</definedName>
    <definedName name="____COM9" localSheetId="2">#REF!</definedName>
    <definedName name="____COM9" localSheetId="3">#REF!</definedName>
    <definedName name="____COM9" localSheetId="4">#REF!</definedName>
    <definedName name="____COM9" localSheetId="5">#REF!</definedName>
    <definedName name="____COM9" localSheetId="7">#REF!</definedName>
    <definedName name="____COM9" localSheetId="8">#REF!</definedName>
    <definedName name="____COM9">#REF!</definedName>
    <definedName name="____DCI1" localSheetId="6">[11]Tablas!#REF!</definedName>
    <definedName name="____DCI1" localSheetId="2">[11]Tablas!#REF!</definedName>
    <definedName name="____DCI1" localSheetId="3">[11]Tablas!#REF!</definedName>
    <definedName name="____DCI1" localSheetId="4">[11]Tablas!#REF!</definedName>
    <definedName name="____DCI1" localSheetId="5">[11]Tablas!#REF!</definedName>
    <definedName name="____DCI1" localSheetId="7">[11]Tablas!#REF!</definedName>
    <definedName name="____DCI1" localSheetId="8">[11]Tablas!#REF!</definedName>
    <definedName name="____DCI1">[11]Tablas!#REF!</definedName>
    <definedName name="____DDS1" localSheetId="6">[11]Tablas!#REF!</definedName>
    <definedName name="____DDS1" localSheetId="2">[11]Tablas!#REF!</definedName>
    <definedName name="____DDS1" localSheetId="3">[11]Tablas!#REF!</definedName>
    <definedName name="____DDS1" localSheetId="4">[11]Tablas!#REF!</definedName>
    <definedName name="____DDS1" localSheetId="5">[11]Tablas!#REF!</definedName>
    <definedName name="____DDS1" localSheetId="7">[11]Tablas!#REF!</definedName>
    <definedName name="____DDS1" localSheetId="8">[11]Tablas!#REF!</definedName>
    <definedName name="____DDS1">[11]Tablas!#REF!</definedName>
    <definedName name="____DGO1" localSheetId="6">[11]Tablas!#REF!</definedName>
    <definedName name="____DGO1" localSheetId="2">[11]Tablas!#REF!</definedName>
    <definedName name="____DGO1" localSheetId="3">[11]Tablas!#REF!</definedName>
    <definedName name="____DGO1" localSheetId="4">[11]Tablas!#REF!</definedName>
    <definedName name="____DGO1" localSheetId="5">[11]Tablas!#REF!</definedName>
    <definedName name="____DGO1" localSheetId="7">[11]Tablas!#REF!</definedName>
    <definedName name="____DGO1" localSheetId="8">[11]Tablas!#REF!</definedName>
    <definedName name="____DGO1">[11]Tablas!#REF!</definedName>
    <definedName name="____DGP1" localSheetId="6">[11]Tablas!#REF!</definedName>
    <definedName name="____DGP1" localSheetId="2">[11]Tablas!#REF!</definedName>
    <definedName name="____DGP1" localSheetId="3">[11]Tablas!#REF!</definedName>
    <definedName name="____DGP1" localSheetId="4">[11]Tablas!#REF!</definedName>
    <definedName name="____DGP1" localSheetId="5">[11]Tablas!#REF!</definedName>
    <definedName name="____DGP1" localSheetId="7">[11]Tablas!#REF!</definedName>
    <definedName name="____DGP1" localSheetId="8">[11]Tablas!#REF!</definedName>
    <definedName name="____DGP1">[11]Tablas!#REF!</definedName>
    <definedName name="____DIJ1" localSheetId="8">[11]Tablas!#REF!</definedName>
    <definedName name="____DIJ1">[11]Tablas!#REF!</definedName>
    <definedName name="____DPI1" localSheetId="8">[11]Tablas!#REF!</definedName>
    <definedName name="____DPI1">[11]Tablas!#REF!</definedName>
    <definedName name="____DPY1" localSheetId="8">[11]Tablas!#REF!</definedName>
    <definedName name="____DPY1">[11]Tablas!#REF!</definedName>
    <definedName name="____DRI1" localSheetId="8">[11]Tablas!#REF!</definedName>
    <definedName name="____DRI1">[11]Tablas!#REF!</definedName>
    <definedName name="____DRL1" localSheetId="8">[11]Tablas!#REF!</definedName>
    <definedName name="____DRL1">[11]Tablas!#REF!</definedName>
    <definedName name="____DSP1" localSheetId="8">[11]Tablas!#REF!</definedName>
    <definedName name="____DSP1">[11]Tablas!#REF!</definedName>
    <definedName name="____ECP1" localSheetId="8">[11]Tablas!#REF!</definedName>
    <definedName name="____ECP1">[11]Tablas!#REF!</definedName>
    <definedName name="____ICP1" localSheetId="8">[11]Tablas!#REF!</definedName>
    <definedName name="____ICP1">[11]Tablas!#REF!</definedName>
    <definedName name="____LEY80" localSheetId="6">#REF!</definedName>
    <definedName name="____LEY80" localSheetId="2">#REF!</definedName>
    <definedName name="____LEY80" localSheetId="3">#REF!</definedName>
    <definedName name="____LEY80" localSheetId="4">#REF!</definedName>
    <definedName name="____LEY80" localSheetId="5">#REF!</definedName>
    <definedName name="____LEY80" localSheetId="7">#REF!</definedName>
    <definedName name="____LEY80" localSheetId="8">#REF!</definedName>
    <definedName name="____LEY80">#REF!</definedName>
    <definedName name="____MA2" localSheetId="6">#REF!</definedName>
    <definedName name="____MA2" localSheetId="2">#REF!</definedName>
    <definedName name="____MA2" localSheetId="3">#REF!</definedName>
    <definedName name="____MA2" localSheetId="4">#REF!</definedName>
    <definedName name="____MA2" localSheetId="5">#REF!</definedName>
    <definedName name="____MA2" localSheetId="26">#REF!</definedName>
    <definedName name="____MA2" localSheetId="27">#REF!</definedName>
    <definedName name="____MA2" localSheetId="7">#REF!</definedName>
    <definedName name="____MA2" localSheetId="8">#REF!</definedName>
    <definedName name="____MA2" localSheetId="9">#REF!</definedName>
    <definedName name="____MA2">#REF!</definedName>
    <definedName name="____OCD1" localSheetId="6">[11]Tablas!#REF!</definedName>
    <definedName name="____OCD1" localSheetId="2">[11]Tablas!#REF!</definedName>
    <definedName name="____OCD1" localSheetId="3">[11]Tablas!#REF!</definedName>
    <definedName name="____OCD1" localSheetId="4">[11]Tablas!#REF!</definedName>
    <definedName name="____OCD1" localSheetId="5">[11]Tablas!#REF!</definedName>
    <definedName name="____OCD1" localSheetId="7">[11]Tablas!#REF!</definedName>
    <definedName name="____OCD1" localSheetId="8">[11]Tablas!#REF!</definedName>
    <definedName name="____OCD1">[11]Tablas!#REF!</definedName>
    <definedName name="____OCI1" localSheetId="6">[11]Tablas!#REF!</definedName>
    <definedName name="____OCI1" localSheetId="2">[11]Tablas!#REF!</definedName>
    <definedName name="____OCI1" localSheetId="3">[11]Tablas!#REF!</definedName>
    <definedName name="____OCI1" localSheetId="4">[11]Tablas!#REF!</definedName>
    <definedName name="____OCI1" localSheetId="5">[11]Tablas!#REF!</definedName>
    <definedName name="____OCI1" localSheetId="7">[11]Tablas!#REF!</definedName>
    <definedName name="____OCI1" localSheetId="8">[11]Tablas!#REF!</definedName>
    <definedName name="____OCI1">[11]Tablas!#REF!</definedName>
    <definedName name="____PJ50" localSheetId="6">#REF!</definedName>
    <definedName name="____PJ50" localSheetId="2">#REF!</definedName>
    <definedName name="____PJ50" localSheetId="3">#REF!</definedName>
    <definedName name="____PJ50" localSheetId="4">#REF!</definedName>
    <definedName name="____PJ50" localSheetId="5">#REF!</definedName>
    <definedName name="____PJ50" localSheetId="26">#REF!</definedName>
    <definedName name="____PJ50" localSheetId="27">#REF!</definedName>
    <definedName name="____PJ50" localSheetId="7">#REF!</definedName>
    <definedName name="____PJ50" localSheetId="8">#REF!</definedName>
    <definedName name="____PJ50" localSheetId="9">#REF!</definedName>
    <definedName name="____PJ50">#REF!</definedName>
    <definedName name="____pj51" localSheetId="6">#REF!</definedName>
    <definedName name="____pj51" localSheetId="2">#REF!</definedName>
    <definedName name="____pj51" localSheetId="3">#REF!</definedName>
    <definedName name="____pj51" localSheetId="4">#REF!</definedName>
    <definedName name="____pj51" localSheetId="5">#REF!</definedName>
    <definedName name="____pj51" localSheetId="26">#REF!</definedName>
    <definedName name="____pj51" localSheetId="27">#REF!</definedName>
    <definedName name="____pj51" localSheetId="7">#REF!</definedName>
    <definedName name="____pj51" localSheetId="8">#REF!</definedName>
    <definedName name="____pj51" localSheetId="9">#REF!</definedName>
    <definedName name="____pj51">#REF!</definedName>
    <definedName name="____pr01" localSheetId="6">#REF!</definedName>
    <definedName name="____pr01" localSheetId="2">#REF!</definedName>
    <definedName name="____pr01" localSheetId="3">#REF!</definedName>
    <definedName name="____pr01" localSheetId="4">#REF!</definedName>
    <definedName name="____pr01" localSheetId="5">#REF!</definedName>
    <definedName name="____pr01" localSheetId="7">#REF!</definedName>
    <definedName name="____pr01" localSheetId="8">#REF!</definedName>
    <definedName name="____pr01">#REF!</definedName>
    <definedName name="____pr02" localSheetId="6">#REF!</definedName>
    <definedName name="____pr02" localSheetId="2">#REF!</definedName>
    <definedName name="____pr02" localSheetId="3">#REF!</definedName>
    <definedName name="____pr02" localSheetId="4">#REF!</definedName>
    <definedName name="____pr02" localSheetId="5">#REF!</definedName>
    <definedName name="____pr02" localSheetId="7">#REF!</definedName>
    <definedName name="____pr02" localSheetId="8">#REF!</definedName>
    <definedName name="____pr02">#REF!</definedName>
    <definedName name="____pr03" localSheetId="6">#REF!</definedName>
    <definedName name="____pr03" localSheetId="2">#REF!</definedName>
    <definedName name="____pr03" localSheetId="3">#REF!</definedName>
    <definedName name="____pr03" localSheetId="4">#REF!</definedName>
    <definedName name="____pr03" localSheetId="5">#REF!</definedName>
    <definedName name="____pr03" localSheetId="7">#REF!</definedName>
    <definedName name="____pr03" localSheetId="8">#REF!</definedName>
    <definedName name="____pr03">#REF!</definedName>
    <definedName name="____pr04" localSheetId="6">#REF!</definedName>
    <definedName name="____pr04" localSheetId="2">#REF!</definedName>
    <definedName name="____pr04" localSheetId="3">#REF!</definedName>
    <definedName name="____pr04" localSheetId="4">#REF!</definedName>
    <definedName name="____pr04" localSheetId="5">#REF!</definedName>
    <definedName name="____pr04" localSheetId="7">#REF!</definedName>
    <definedName name="____pr04" localSheetId="8">#REF!</definedName>
    <definedName name="____pr04">#REF!</definedName>
    <definedName name="____pr05" localSheetId="6">#REF!</definedName>
    <definedName name="____pr05" localSheetId="2">#REF!</definedName>
    <definedName name="____pr05" localSheetId="3">#REF!</definedName>
    <definedName name="____pr05" localSheetId="4">#REF!</definedName>
    <definedName name="____pr05" localSheetId="5">#REF!</definedName>
    <definedName name="____pr05" localSheetId="7">#REF!</definedName>
    <definedName name="____pr05" localSheetId="8">#REF!</definedName>
    <definedName name="____pr05">#REF!</definedName>
    <definedName name="____pr06" localSheetId="6">#REF!</definedName>
    <definedName name="____pr06" localSheetId="2">#REF!</definedName>
    <definedName name="____pr06" localSheetId="3">#REF!</definedName>
    <definedName name="____pr06" localSheetId="4">#REF!</definedName>
    <definedName name="____pr06" localSheetId="5">#REF!</definedName>
    <definedName name="____pr06" localSheetId="7">#REF!</definedName>
    <definedName name="____pr06" localSheetId="8">#REF!</definedName>
    <definedName name="____pr06">#REF!</definedName>
    <definedName name="____pr07" localSheetId="6">#REF!</definedName>
    <definedName name="____pr07" localSheetId="2">#REF!</definedName>
    <definedName name="____pr07" localSheetId="3">#REF!</definedName>
    <definedName name="____pr07" localSheetId="4">#REF!</definedName>
    <definedName name="____pr07" localSheetId="5">#REF!</definedName>
    <definedName name="____pr07" localSheetId="7">#REF!</definedName>
    <definedName name="____pr07" localSheetId="8">#REF!</definedName>
    <definedName name="____pr07">#REF!</definedName>
    <definedName name="____pr08" localSheetId="6">#REF!</definedName>
    <definedName name="____pr08" localSheetId="2">#REF!</definedName>
    <definedName name="____pr08" localSheetId="3">#REF!</definedName>
    <definedName name="____pr08" localSheetId="4">#REF!</definedName>
    <definedName name="____pr08" localSheetId="5">#REF!</definedName>
    <definedName name="____pr08" localSheetId="7">#REF!</definedName>
    <definedName name="____pr08" localSheetId="8">#REF!</definedName>
    <definedName name="____pr08">#REF!</definedName>
    <definedName name="____pr09" localSheetId="6">#REF!</definedName>
    <definedName name="____pr09" localSheetId="2">#REF!</definedName>
    <definedName name="____pr09" localSheetId="3">#REF!</definedName>
    <definedName name="____pr09" localSheetId="4">#REF!</definedName>
    <definedName name="____pr09" localSheetId="5">#REF!</definedName>
    <definedName name="____pr09" localSheetId="7">#REF!</definedName>
    <definedName name="____pr09" localSheetId="8">#REF!</definedName>
    <definedName name="____pr09">#REF!</definedName>
    <definedName name="____pr10" localSheetId="6">#REF!</definedName>
    <definedName name="____pr10" localSheetId="2">#REF!</definedName>
    <definedName name="____pr10" localSheetId="3">#REF!</definedName>
    <definedName name="____pr10" localSheetId="4">#REF!</definedName>
    <definedName name="____pr10" localSheetId="5">#REF!</definedName>
    <definedName name="____pr10" localSheetId="7">#REF!</definedName>
    <definedName name="____pr10" localSheetId="8">#REF!</definedName>
    <definedName name="____pr10">#REF!</definedName>
    <definedName name="____pr11" localSheetId="6">#REF!</definedName>
    <definedName name="____pr11" localSheetId="2">#REF!</definedName>
    <definedName name="____pr11" localSheetId="3">#REF!</definedName>
    <definedName name="____pr11" localSheetId="4">#REF!</definedName>
    <definedName name="____pr11" localSheetId="5">#REF!</definedName>
    <definedName name="____pr11" localSheetId="7">#REF!</definedName>
    <definedName name="____pr11" localSheetId="8">#REF!</definedName>
    <definedName name="____pr11">#REF!</definedName>
    <definedName name="____pr12" localSheetId="6">#REF!</definedName>
    <definedName name="____pr12" localSheetId="2">#REF!</definedName>
    <definedName name="____pr12" localSheetId="3">#REF!</definedName>
    <definedName name="____pr12" localSheetId="4">#REF!</definedName>
    <definedName name="____pr12" localSheetId="5">#REF!</definedName>
    <definedName name="____pr12" localSheetId="7">#REF!</definedName>
    <definedName name="____pr12" localSheetId="8">#REF!</definedName>
    <definedName name="____pr12">#REF!</definedName>
    <definedName name="____pr13" localSheetId="6">#REF!</definedName>
    <definedName name="____pr13" localSheetId="2">#REF!</definedName>
    <definedName name="____pr13" localSheetId="3">#REF!</definedName>
    <definedName name="____pr13" localSheetId="4">#REF!</definedName>
    <definedName name="____pr13" localSheetId="5">#REF!</definedName>
    <definedName name="____pr13" localSheetId="7">#REF!</definedName>
    <definedName name="____pr13" localSheetId="8">#REF!</definedName>
    <definedName name="____pr13">#REF!</definedName>
    <definedName name="____pr14" localSheetId="6">#REF!</definedName>
    <definedName name="____pr14" localSheetId="2">#REF!</definedName>
    <definedName name="____pr14" localSheetId="3">#REF!</definedName>
    <definedName name="____pr14" localSheetId="4">#REF!</definedName>
    <definedName name="____pr14" localSheetId="5">#REF!</definedName>
    <definedName name="____pr14" localSheetId="7">#REF!</definedName>
    <definedName name="____pr14" localSheetId="8">#REF!</definedName>
    <definedName name="____pr14">#REF!</definedName>
    <definedName name="____pr15" localSheetId="6">#REF!</definedName>
    <definedName name="____pr15" localSheetId="2">#REF!</definedName>
    <definedName name="____pr15" localSheetId="3">#REF!</definedName>
    <definedName name="____pr15" localSheetId="4">#REF!</definedName>
    <definedName name="____pr15" localSheetId="5">#REF!</definedName>
    <definedName name="____pr15" localSheetId="7">#REF!</definedName>
    <definedName name="____pr15" localSheetId="8">#REF!</definedName>
    <definedName name="____pr15">#REF!</definedName>
    <definedName name="____pr16" localSheetId="6">#REF!</definedName>
    <definedName name="____pr16" localSheetId="2">#REF!</definedName>
    <definedName name="____pr16" localSheetId="3">#REF!</definedName>
    <definedName name="____pr16" localSheetId="4">#REF!</definedName>
    <definedName name="____pr16" localSheetId="5">#REF!</definedName>
    <definedName name="____pr16" localSheetId="7">#REF!</definedName>
    <definedName name="____pr16" localSheetId="8">#REF!</definedName>
    <definedName name="____pr16">#REF!</definedName>
    <definedName name="____pr17" localSheetId="6">#REF!</definedName>
    <definedName name="____pr17" localSheetId="2">#REF!</definedName>
    <definedName name="____pr17" localSheetId="3">#REF!</definedName>
    <definedName name="____pr17" localSheetId="4">#REF!</definedName>
    <definedName name="____pr17" localSheetId="5">#REF!</definedName>
    <definedName name="____pr17" localSheetId="7">#REF!</definedName>
    <definedName name="____pr17" localSheetId="8">#REF!</definedName>
    <definedName name="____pr17">#REF!</definedName>
    <definedName name="____pr18" localSheetId="6">#REF!</definedName>
    <definedName name="____pr18" localSheetId="2">#REF!</definedName>
    <definedName name="____pr18" localSheetId="3">#REF!</definedName>
    <definedName name="____pr18" localSheetId="4">#REF!</definedName>
    <definedName name="____pr18" localSheetId="5">#REF!</definedName>
    <definedName name="____pr18" localSheetId="7">#REF!</definedName>
    <definedName name="____pr18" localSheetId="8">#REF!</definedName>
    <definedName name="____pr18">#REF!</definedName>
    <definedName name="____pr19" localSheetId="6">#REF!</definedName>
    <definedName name="____pr19" localSheetId="2">#REF!</definedName>
    <definedName name="____pr19" localSheetId="3">#REF!</definedName>
    <definedName name="____pr19" localSheetId="4">#REF!</definedName>
    <definedName name="____pr19" localSheetId="5">#REF!</definedName>
    <definedName name="____pr19" localSheetId="7">#REF!</definedName>
    <definedName name="____pr19" localSheetId="8">#REF!</definedName>
    <definedName name="____pr19">#REF!</definedName>
    <definedName name="____pr20" localSheetId="6">#REF!</definedName>
    <definedName name="____pr20" localSheetId="2">#REF!</definedName>
    <definedName name="____pr20" localSheetId="3">#REF!</definedName>
    <definedName name="____pr20" localSheetId="4">#REF!</definedName>
    <definedName name="____pr20" localSheetId="5">#REF!</definedName>
    <definedName name="____pr20" localSheetId="7">#REF!</definedName>
    <definedName name="____pr20" localSheetId="8">#REF!</definedName>
    <definedName name="____pr20">#REF!</definedName>
    <definedName name="____pr21" localSheetId="6">#REF!</definedName>
    <definedName name="____pr21" localSheetId="2">#REF!</definedName>
    <definedName name="____pr21" localSheetId="3">#REF!</definedName>
    <definedName name="____pr21" localSheetId="4">#REF!</definedName>
    <definedName name="____pr21" localSheetId="5">#REF!</definedName>
    <definedName name="____pr21" localSheetId="7">#REF!</definedName>
    <definedName name="____pr21" localSheetId="8">#REF!</definedName>
    <definedName name="____pr21">#REF!</definedName>
    <definedName name="____pr22" localSheetId="6">#REF!</definedName>
    <definedName name="____pr22" localSheetId="2">#REF!</definedName>
    <definedName name="____pr22" localSheetId="3">#REF!</definedName>
    <definedName name="____pr22" localSheetId="4">#REF!</definedName>
    <definedName name="____pr22" localSheetId="5">#REF!</definedName>
    <definedName name="____pr22" localSheetId="7">#REF!</definedName>
    <definedName name="____pr22" localSheetId="8">#REF!</definedName>
    <definedName name="____pr22">#REF!</definedName>
    <definedName name="____pr23" localSheetId="6">#REF!</definedName>
    <definedName name="____pr23" localSheetId="2">#REF!</definedName>
    <definedName name="____pr23" localSheetId="3">#REF!</definedName>
    <definedName name="____pr23" localSheetId="4">#REF!</definedName>
    <definedName name="____pr23" localSheetId="5">#REF!</definedName>
    <definedName name="____pr23" localSheetId="7">#REF!</definedName>
    <definedName name="____pr23" localSheetId="8">#REF!</definedName>
    <definedName name="____pr23">#REF!</definedName>
    <definedName name="____pr24" localSheetId="6">#REF!</definedName>
    <definedName name="____pr24" localSheetId="2">#REF!</definedName>
    <definedName name="____pr24" localSheetId="3">#REF!</definedName>
    <definedName name="____pr24" localSheetId="4">#REF!</definedName>
    <definedName name="____pr24" localSheetId="5">#REF!</definedName>
    <definedName name="____pr24" localSheetId="7">#REF!</definedName>
    <definedName name="____pr24" localSheetId="8">#REF!</definedName>
    <definedName name="____pr24">#REF!</definedName>
    <definedName name="____pr25" localSheetId="6">#REF!</definedName>
    <definedName name="____pr25" localSheetId="2">#REF!</definedName>
    <definedName name="____pr25" localSheetId="3">#REF!</definedName>
    <definedName name="____pr25" localSheetId="4">#REF!</definedName>
    <definedName name="____pr25" localSheetId="5">#REF!</definedName>
    <definedName name="____pr25" localSheetId="7">#REF!</definedName>
    <definedName name="____pr25" localSheetId="8">#REF!</definedName>
    <definedName name="____pr25">#REF!</definedName>
    <definedName name="____pr26" localSheetId="6">#REF!</definedName>
    <definedName name="____pr26" localSheetId="2">#REF!</definedName>
    <definedName name="____pr26" localSheetId="3">#REF!</definedName>
    <definedName name="____pr26" localSheetId="4">#REF!</definedName>
    <definedName name="____pr26" localSheetId="5">#REF!</definedName>
    <definedName name="____pr26" localSheetId="7">#REF!</definedName>
    <definedName name="____pr26" localSheetId="8">#REF!</definedName>
    <definedName name="____pr26">#REF!</definedName>
    <definedName name="____pr27" localSheetId="6">#REF!</definedName>
    <definedName name="____pr27" localSheetId="2">#REF!</definedName>
    <definedName name="____pr27" localSheetId="3">#REF!</definedName>
    <definedName name="____pr27" localSheetId="4">#REF!</definedName>
    <definedName name="____pr27" localSheetId="5">#REF!</definedName>
    <definedName name="____pr27" localSheetId="7">#REF!</definedName>
    <definedName name="____pr27" localSheetId="8">#REF!</definedName>
    <definedName name="____pr27">#REF!</definedName>
    <definedName name="____pr28" localSheetId="6">#REF!</definedName>
    <definedName name="____pr28" localSheetId="2">#REF!</definedName>
    <definedName name="____pr28" localSheetId="3">#REF!</definedName>
    <definedName name="____pr28" localSheetId="4">#REF!</definedName>
    <definedName name="____pr28" localSheetId="5">#REF!</definedName>
    <definedName name="____pr28" localSheetId="7">#REF!</definedName>
    <definedName name="____pr28" localSheetId="8">#REF!</definedName>
    <definedName name="____pr28">#REF!</definedName>
    <definedName name="____pr29" localSheetId="6">#REF!</definedName>
    <definedName name="____pr29" localSheetId="2">#REF!</definedName>
    <definedName name="____pr29" localSheetId="3">#REF!</definedName>
    <definedName name="____pr29" localSheetId="4">#REF!</definedName>
    <definedName name="____pr29" localSheetId="5">#REF!</definedName>
    <definedName name="____pr29" localSheetId="7">#REF!</definedName>
    <definedName name="____pr29" localSheetId="8">#REF!</definedName>
    <definedName name="____pr29">#REF!</definedName>
    <definedName name="____pr30" localSheetId="6">#REF!</definedName>
    <definedName name="____pr30" localSheetId="2">#REF!</definedName>
    <definedName name="____pr30" localSheetId="3">#REF!</definedName>
    <definedName name="____pr30" localSheetId="4">#REF!</definedName>
    <definedName name="____pr30" localSheetId="5">#REF!</definedName>
    <definedName name="____pr30" localSheetId="7">#REF!</definedName>
    <definedName name="____pr30" localSheetId="8">#REF!</definedName>
    <definedName name="____pr30">#REF!</definedName>
    <definedName name="____pr31" localSheetId="6">#REF!</definedName>
    <definedName name="____pr31" localSheetId="2">#REF!</definedName>
    <definedName name="____pr31" localSheetId="3">#REF!</definedName>
    <definedName name="____pr31" localSheetId="4">#REF!</definedName>
    <definedName name="____pr31" localSheetId="5">#REF!</definedName>
    <definedName name="____pr31" localSheetId="7">#REF!</definedName>
    <definedName name="____pr31" localSheetId="8">#REF!</definedName>
    <definedName name="____pr31">#REF!</definedName>
    <definedName name="____pr32" localSheetId="6">#REF!</definedName>
    <definedName name="____pr32" localSheetId="2">#REF!</definedName>
    <definedName name="____pr32" localSheetId="3">#REF!</definedName>
    <definedName name="____pr32" localSheetId="4">#REF!</definedName>
    <definedName name="____pr32" localSheetId="5">#REF!</definedName>
    <definedName name="____pr32" localSheetId="7">#REF!</definedName>
    <definedName name="____pr32" localSheetId="8">#REF!</definedName>
    <definedName name="____pr32">#REF!</definedName>
    <definedName name="____pr33" localSheetId="6">#REF!</definedName>
    <definedName name="____pr33" localSheetId="2">#REF!</definedName>
    <definedName name="____pr33" localSheetId="3">#REF!</definedName>
    <definedName name="____pr33" localSheetId="4">#REF!</definedName>
    <definedName name="____pr33" localSheetId="5">#REF!</definedName>
    <definedName name="____pr33" localSheetId="7">#REF!</definedName>
    <definedName name="____pr33" localSheetId="8">#REF!</definedName>
    <definedName name="____pr33">#REF!</definedName>
    <definedName name="____pr34" localSheetId="6">#REF!</definedName>
    <definedName name="____pr34" localSheetId="2">#REF!</definedName>
    <definedName name="____pr34" localSheetId="3">#REF!</definedName>
    <definedName name="____pr34" localSheetId="4">#REF!</definedName>
    <definedName name="____pr34" localSheetId="5">#REF!</definedName>
    <definedName name="____pr34" localSheetId="7">#REF!</definedName>
    <definedName name="____pr34" localSheetId="8">#REF!</definedName>
    <definedName name="____pr34">#REF!</definedName>
    <definedName name="____pr35" localSheetId="6">#REF!</definedName>
    <definedName name="____pr35" localSheetId="2">#REF!</definedName>
    <definedName name="____pr35" localSheetId="3">#REF!</definedName>
    <definedName name="____pr35" localSheetId="4">#REF!</definedName>
    <definedName name="____pr35" localSheetId="5">#REF!</definedName>
    <definedName name="____pr35" localSheetId="7">#REF!</definedName>
    <definedName name="____pr35" localSheetId="8">#REF!</definedName>
    <definedName name="____pr35">#REF!</definedName>
    <definedName name="____pr36" localSheetId="6">#REF!</definedName>
    <definedName name="____pr36" localSheetId="2">#REF!</definedName>
    <definedName name="____pr36" localSheetId="3">#REF!</definedName>
    <definedName name="____pr36" localSheetId="4">#REF!</definedName>
    <definedName name="____pr36" localSheetId="5">#REF!</definedName>
    <definedName name="____pr36" localSheetId="7">#REF!</definedName>
    <definedName name="____pr36" localSheetId="8">#REF!</definedName>
    <definedName name="____pr36">#REF!</definedName>
    <definedName name="____pr37" localSheetId="6">#REF!</definedName>
    <definedName name="____pr37" localSheetId="2">#REF!</definedName>
    <definedName name="____pr37" localSheetId="3">#REF!</definedName>
    <definedName name="____pr37" localSheetId="4">#REF!</definedName>
    <definedName name="____pr37" localSheetId="5">#REF!</definedName>
    <definedName name="____pr37" localSheetId="7">#REF!</definedName>
    <definedName name="____pr37" localSheetId="8">#REF!</definedName>
    <definedName name="____pr37">#REF!</definedName>
    <definedName name="____pr38" localSheetId="6">#REF!</definedName>
    <definedName name="____pr38" localSheetId="2">#REF!</definedName>
    <definedName name="____pr38" localSheetId="3">#REF!</definedName>
    <definedName name="____pr38" localSheetId="4">#REF!</definedName>
    <definedName name="____pr38" localSheetId="5">#REF!</definedName>
    <definedName name="____pr38" localSheetId="7">#REF!</definedName>
    <definedName name="____pr38" localSheetId="8">#REF!</definedName>
    <definedName name="____pr38">#REF!</definedName>
    <definedName name="____pr39" localSheetId="6">#REF!</definedName>
    <definedName name="____pr39" localSheetId="2">#REF!</definedName>
    <definedName name="____pr39" localSheetId="3">#REF!</definedName>
    <definedName name="____pr39" localSheetId="4">#REF!</definedName>
    <definedName name="____pr39" localSheetId="5">#REF!</definedName>
    <definedName name="____pr39" localSheetId="7">#REF!</definedName>
    <definedName name="____pr39" localSheetId="8">#REF!</definedName>
    <definedName name="____pr39">#REF!</definedName>
    <definedName name="____pr40" localSheetId="6">#REF!</definedName>
    <definedName name="____pr40" localSheetId="2">#REF!</definedName>
    <definedName name="____pr40" localSheetId="3">#REF!</definedName>
    <definedName name="____pr40" localSheetId="4">#REF!</definedName>
    <definedName name="____pr40" localSheetId="5">#REF!</definedName>
    <definedName name="____pr40" localSheetId="7">#REF!</definedName>
    <definedName name="____pr40" localSheetId="8">#REF!</definedName>
    <definedName name="____pr40">#REF!</definedName>
    <definedName name="____pr41" localSheetId="6">#REF!</definedName>
    <definedName name="____pr41" localSheetId="2">#REF!</definedName>
    <definedName name="____pr41" localSheetId="3">#REF!</definedName>
    <definedName name="____pr41" localSheetId="4">#REF!</definedName>
    <definedName name="____pr41" localSheetId="5">#REF!</definedName>
    <definedName name="____pr41" localSheetId="7">#REF!</definedName>
    <definedName name="____pr41" localSheetId="8">#REF!</definedName>
    <definedName name="____pr41">#REF!</definedName>
    <definedName name="____pr42" localSheetId="6">#REF!</definedName>
    <definedName name="____pr42" localSheetId="2">#REF!</definedName>
    <definedName name="____pr42" localSheetId="3">#REF!</definedName>
    <definedName name="____pr42" localSheetId="4">#REF!</definedName>
    <definedName name="____pr42" localSheetId="5">#REF!</definedName>
    <definedName name="____pr42" localSheetId="7">#REF!</definedName>
    <definedName name="____pr42" localSheetId="8">#REF!</definedName>
    <definedName name="____pr42">#REF!</definedName>
    <definedName name="____pr43" localSheetId="6">#REF!</definedName>
    <definedName name="____pr43" localSheetId="2">#REF!</definedName>
    <definedName name="____pr43" localSheetId="3">#REF!</definedName>
    <definedName name="____pr43" localSheetId="4">#REF!</definedName>
    <definedName name="____pr43" localSheetId="5">#REF!</definedName>
    <definedName name="____pr43" localSheetId="7">#REF!</definedName>
    <definedName name="____pr43" localSheetId="8">#REF!</definedName>
    <definedName name="____pr43">#REF!</definedName>
    <definedName name="____pr44" localSheetId="6">#REF!</definedName>
    <definedName name="____pr44" localSheetId="2">#REF!</definedName>
    <definedName name="____pr44" localSheetId="3">#REF!</definedName>
    <definedName name="____pr44" localSheetId="4">#REF!</definedName>
    <definedName name="____pr44" localSheetId="5">#REF!</definedName>
    <definedName name="____pr44" localSheetId="7">#REF!</definedName>
    <definedName name="____pr44" localSheetId="8">#REF!</definedName>
    <definedName name="____pr44">#REF!</definedName>
    <definedName name="____pr45" localSheetId="6">#REF!</definedName>
    <definedName name="____pr45" localSheetId="2">#REF!</definedName>
    <definedName name="____pr45" localSheetId="3">#REF!</definedName>
    <definedName name="____pr45" localSheetId="4">#REF!</definedName>
    <definedName name="____pr45" localSheetId="5">#REF!</definedName>
    <definedName name="____pr45" localSheetId="7">#REF!</definedName>
    <definedName name="____pr45" localSheetId="8">#REF!</definedName>
    <definedName name="____pr45">#REF!</definedName>
    <definedName name="____pr46" localSheetId="6">#REF!</definedName>
    <definedName name="____pr46" localSheetId="2">#REF!</definedName>
    <definedName name="____pr46" localSheetId="3">#REF!</definedName>
    <definedName name="____pr46" localSheetId="4">#REF!</definedName>
    <definedName name="____pr46" localSheetId="5">#REF!</definedName>
    <definedName name="____pr46" localSheetId="7">#REF!</definedName>
    <definedName name="____pr46" localSheetId="8">#REF!</definedName>
    <definedName name="____pr46">#REF!</definedName>
    <definedName name="____pr47" localSheetId="6">#REF!</definedName>
    <definedName name="____pr47" localSheetId="2">#REF!</definedName>
    <definedName name="____pr47" localSheetId="3">#REF!</definedName>
    <definedName name="____pr47" localSheetId="4">#REF!</definedName>
    <definedName name="____pr47" localSheetId="5">#REF!</definedName>
    <definedName name="____pr47" localSheetId="7">#REF!</definedName>
    <definedName name="____pr47" localSheetId="8">#REF!</definedName>
    <definedName name="____pr47">#REF!</definedName>
    <definedName name="____pr48" localSheetId="6">#REF!</definedName>
    <definedName name="____pr48" localSheetId="2">#REF!</definedName>
    <definedName name="____pr48" localSheetId="3">#REF!</definedName>
    <definedName name="____pr48" localSheetId="4">#REF!</definedName>
    <definedName name="____pr48" localSheetId="5">#REF!</definedName>
    <definedName name="____pr48" localSheetId="7">#REF!</definedName>
    <definedName name="____pr48" localSheetId="8">#REF!</definedName>
    <definedName name="____pr48">#REF!</definedName>
    <definedName name="____pr49" localSheetId="6">#REF!</definedName>
    <definedName name="____pr49" localSheetId="2">#REF!</definedName>
    <definedName name="____pr49" localSheetId="3">#REF!</definedName>
    <definedName name="____pr49" localSheetId="4">#REF!</definedName>
    <definedName name="____pr49" localSheetId="5">#REF!</definedName>
    <definedName name="____pr49" localSheetId="7">#REF!</definedName>
    <definedName name="____pr49" localSheetId="8">#REF!</definedName>
    <definedName name="____pr49">#REF!</definedName>
    <definedName name="____pr50" localSheetId="6">#REF!</definedName>
    <definedName name="____pr50" localSheetId="2">#REF!</definedName>
    <definedName name="____pr50" localSheetId="3">#REF!</definedName>
    <definedName name="____pr50" localSheetId="4">#REF!</definedName>
    <definedName name="____pr50" localSheetId="5">#REF!</definedName>
    <definedName name="____pr50" localSheetId="7">#REF!</definedName>
    <definedName name="____pr50" localSheetId="8">#REF!</definedName>
    <definedName name="____pr50">#REF!</definedName>
    <definedName name="____pr51" localSheetId="6">#REF!</definedName>
    <definedName name="____pr51" localSheetId="2">#REF!</definedName>
    <definedName name="____pr51" localSheetId="3">#REF!</definedName>
    <definedName name="____pr51" localSheetId="4">#REF!</definedName>
    <definedName name="____pr51" localSheetId="5">#REF!</definedName>
    <definedName name="____pr51" localSheetId="7">#REF!</definedName>
    <definedName name="____pr51" localSheetId="8">#REF!</definedName>
    <definedName name="____pr51">#REF!</definedName>
    <definedName name="____pr52" localSheetId="6">#REF!</definedName>
    <definedName name="____pr52" localSheetId="2">#REF!</definedName>
    <definedName name="____pr52" localSheetId="3">#REF!</definedName>
    <definedName name="____pr52" localSheetId="4">#REF!</definedName>
    <definedName name="____pr52" localSheetId="5">#REF!</definedName>
    <definedName name="____pr52" localSheetId="7">#REF!</definedName>
    <definedName name="____pr52" localSheetId="8">#REF!</definedName>
    <definedName name="____pr52">#REF!</definedName>
    <definedName name="____pr53" localSheetId="6">#REF!</definedName>
    <definedName name="____pr53" localSheetId="2">#REF!</definedName>
    <definedName name="____pr53" localSheetId="3">#REF!</definedName>
    <definedName name="____pr53" localSheetId="4">#REF!</definedName>
    <definedName name="____pr53" localSheetId="5">#REF!</definedName>
    <definedName name="____pr53" localSheetId="7">#REF!</definedName>
    <definedName name="____pr53" localSheetId="8">#REF!</definedName>
    <definedName name="____pr53">#REF!</definedName>
    <definedName name="____pr54" localSheetId="6">#REF!</definedName>
    <definedName name="____pr54" localSheetId="2">#REF!</definedName>
    <definedName name="____pr54" localSheetId="3">#REF!</definedName>
    <definedName name="____pr54" localSheetId="4">#REF!</definedName>
    <definedName name="____pr54" localSheetId="5">#REF!</definedName>
    <definedName name="____pr54" localSheetId="7">#REF!</definedName>
    <definedName name="____pr54" localSheetId="8">#REF!</definedName>
    <definedName name="____pr54">#REF!</definedName>
    <definedName name="____pr55" localSheetId="6">#REF!</definedName>
    <definedName name="____pr55" localSheetId="2">#REF!</definedName>
    <definedName name="____pr55" localSheetId="3">#REF!</definedName>
    <definedName name="____pr55" localSheetId="4">#REF!</definedName>
    <definedName name="____pr55" localSheetId="5">#REF!</definedName>
    <definedName name="____pr55" localSheetId="7">#REF!</definedName>
    <definedName name="____pr55" localSheetId="8">#REF!</definedName>
    <definedName name="____pr55">#REF!</definedName>
    <definedName name="____pr56" localSheetId="6">#REF!</definedName>
    <definedName name="____pr56" localSheetId="2">#REF!</definedName>
    <definedName name="____pr56" localSheetId="3">#REF!</definedName>
    <definedName name="____pr56" localSheetId="4">#REF!</definedName>
    <definedName name="____pr56" localSheetId="5">#REF!</definedName>
    <definedName name="____pr56" localSheetId="7">#REF!</definedName>
    <definedName name="____pr56" localSheetId="8">#REF!</definedName>
    <definedName name="____pr56">#REF!</definedName>
    <definedName name="____pr57" localSheetId="6">#REF!</definedName>
    <definedName name="____pr57" localSheetId="2">#REF!</definedName>
    <definedName name="____pr57" localSheetId="3">#REF!</definedName>
    <definedName name="____pr57" localSheetId="4">#REF!</definedName>
    <definedName name="____pr57" localSheetId="5">#REF!</definedName>
    <definedName name="____pr57" localSheetId="7">#REF!</definedName>
    <definedName name="____pr57" localSheetId="8">#REF!</definedName>
    <definedName name="____pr57">#REF!</definedName>
    <definedName name="____pr58" localSheetId="6">#REF!</definedName>
    <definedName name="____pr58" localSheetId="2">#REF!</definedName>
    <definedName name="____pr58" localSheetId="3">#REF!</definedName>
    <definedName name="____pr58" localSheetId="4">#REF!</definedName>
    <definedName name="____pr58" localSheetId="5">#REF!</definedName>
    <definedName name="____pr58" localSheetId="7">#REF!</definedName>
    <definedName name="____pr58" localSheetId="8">#REF!</definedName>
    <definedName name="____pr58">#REF!</definedName>
    <definedName name="____pr59" localSheetId="6">#REF!</definedName>
    <definedName name="____pr59" localSheetId="2">#REF!</definedName>
    <definedName name="____pr59" localSheetId="3">#REF!</definedName>
    <definedName name="____pr59" localSheetId="4">#REF!</definedName>
    <definedName name="____pr59" localSheetId="5">#REF!</definedName>
    <definedName name="____pr59" localSheetId="7">#REF!</definedName>
    <definedName name="____pr59" localSheetId="8">#REF!</definedName>
    <definedName name="____pr59">#REF!</definedName>
    <definedName name="____pr60" localSheetId="6">#REF!</definedName>
    <definedName name="____pr60" localSheetId="2">#REF!</definedName>
    <definedName name="____pr60" localSheetId="3">#REF!</definedName>
    <definedName name="____pr60" localSheetId="4">#REF!</definedName>
    <definedName name="____pr60" localSheetId="5">#REF!</definedName>
    <definedName name="____pr60" localSheetId="7">#REF!</definedName>
    <definedName name="____pr60" localSheetId="8">#REF!</definedName>
    <definedName name="____pr60">#REF!</definedName>
    <definedName name="____pr61" localSheetId="6">#REF!</definedName>
    <definedName name="____pr61" localSheetId="2">#REF!</definedName>
    <definedName name="____pr61" localSheetId="3">#REF!</definedName>
    <definedName name="____pr61" localSheetId="4">#REF!</definedName>
    <definedName name="____pr61" localSheetId="5">#REF!</definedName>
    <definedName name="____pr61" localSheetId="7">#REF!</definedName>
    <definedName name="____pr61" localSheetId="8">#REF!</definedName>
    <definedName name="____pr61">#REF!</definedName>
    <definedName name="____pr62" localSheetId="6">#REF!</definedName>
    <definedName name="____pr62" localSheetId="2">#REF!</definedName>
    <definedName name="____pr62" localSheetId="3">#REF!</definedName>
    <definedName name="____pr62" localSheetId="4">#REF!</definedName>
    <definedName name="____pr62" localSheetId="5">#REF!</definedName>
    <definedName name="____pr62" localSheetId="7">#REF!</definedName>
    <definedName name="____pr62" localSheetId="8">#REF!</definedName>
    <definedName name="____pr62">#REF!</definedName>
    <definedName name="____pr63" localSheetId="6">#REF!</definedName>
    <definedName name="____pr63" localSheetId="2">#REF!</definedName>
    <definedName name="____pr63" localSheetId="3">#REF!</definedName>
    <definedName name="____pr63" localSheetId="4">#REF!</definedName>
    <definedName name="____pr63" localSheetId="5">#REF!</definedName>
    <definedName name="____pr63" localSheetId="7">#REF!</definedName>
    <definedName name="____pr63" localSheetId="8">#REF!</definedName>
    <definedName name="____pr63">#REF!</definedName>
    <definedName name="____pr64" localSheetId="6">#REF!</definedName>
    <definedName name="____pr64" localSheetId="2">#REF!</definedName>
    <definedName name="____pr64" localSheetId="3">#REF!</definedName>
    <definedName name="____pr64" localSheetId="4">#REF!</definedName>
    <definedName name="____pr64" localSheetId="5">#REF!</definedName>
    <definedName name="____pr64" localSheetId="7">#REF!</definedName>
    <definedName name="____pr64" localSheetId="8">#REF!</definedName>
    <definedName name="____pr64">#REF!</definedName>
    <definedName name="____pr65" localSheetId="6">#REF!</definedName>
    <definedName name="____pr65" localSheetId="2">#REF!</definedName>
    <definedName name="____pr65" localSheetId="3">#REF!</definedName>
    <definedName name="____pr65" localSheetId="4">#REF!</definedName>
    <definedName name="____pr65" localSheetId="5">#REF!</definedName>
    <definedName name="____pr65" localSheetId="7">#REF!</definedName>
    <definedName name="____pr65" localSheetId="8">#REF!</definedName>
    <definedName name="____pr65">#REF!</definedName>
    <definedName name="____pr66" localSheetId="6">#REF!</definedName>
    <definedName name="____pr66" localSheetId="2">#REF!</definedName>
    <definedName name="____pr66" localSheetId="3">#REF!</definedName>
    <definedName name="____pr66" localSheetId="4">#REF!</definedName>
    <definedName name="____pr66" localSheetId="5">#REF!</definedName>
    <definedName name="____pr66" localSheetId="7">#REF!</definedName>
    <definedName name="____pr66" localSheetId="8">#REF!</definedName>
    <definedName name="____pr66">#REF!</definedName>
    <definedName name="____pr67" localSheetId="6">#REF!</definedName>
    <definedName name="____pr67" localSheetId="2">#REF!</definedName>
    <definedName name="____pr67" localSheetId="3">#REF!</definedName>
    <definedName name="____pr67" localSheetId="4">#REF!</definedName>
    <definedName name="____pr67" localSheetId="5">#REF!</definedName>
    <definedName name="____pr67" localSheetId="7">#REF!</definedName>
    <definedName name="____pr67" localSheetId="8">#REF!</definedName>
    <definedName name="____pr67">#REF!</definedName>
    <definedName name="____pr68" localSheetId="6">#REF!</definedName>
    <definedName name="____pr68" localSheetId="2">#REF!</definedName>
    <definedName name="____pr68" localSheetId="3">#REF!</definedName>
    <definedName name="____pr68" localSheetId="4">#REF!</definedName>
    <definedName name="____pr68" localSheetId="5">#REF!</definedName>
    <definedName name="____pr68" localSheetId="7">#REF!</definedName>
    <definedName name="____pr68" localSheetId="8">#REF!</definedName>
    <definedName name="____pr68">#REF!</definedName>
    <definedName name="____pr69" localSheetId="6">#REF!</definedName>
    <definedName name="____pr69" localSheetId="2">#REF!</definedName>
    <definedName name="____pr69" localSheetId="3">#REF!</definedName>
    <definedName name="____pr69" localSheetId="4">#REF!</definedName>
    <definedName name="____pr69" localSheetId="5">#REF!</definedName>
    <definedName name="____pr69" localSheetId="7">#REF!</definedName>
    <definedName name="____pr69" localSheetId="8">#REF!</definedName>
    <definedName name="____pr69">#REF!</definedName>
    <definedName name="____pr70" localSheetId="6">#REF!</definedName>
    <definedName name="____pr70" localSheetId="2">#REF!</definedName>
    <definedName name="____pr70" localSheetId="3">#REF!</definedName>
    <definedName name="____pr70" localSheetId="4">#REF!</definedName>
    <definedName name="____pr70" localSheetId="5">#REF!</definedName>
    <definedName name="____pr70" localSheetId="7">#REF!</definedName>
    <definedName name="____pr70" localSheetId="8">#REF!</definedName>
    <definedName name="____pr70">#REF!</definedName>
    <definedName name="____pr71" localSheetId="6">#REF!</definedName>
    <definedName name="____pr71" localSheetId="2">#REF!</definedName>
    <definedName name="____pr71" localSheetId="3">#REF!</definedName>
    <definedName name="____pr71" localSheetId="4">#REF!</definedName>
    <definedName name="____pr71" localSheetId="5">#REF!</definedName>
    <definedName name="____pr71" localSheetId="7">#REF!</definedName>
    <definedName name="____pr71" localSheetId="8">#REF!</definedName>
    <definedName name="____pr71">#REF!</definedName>
    <definedName name="____pr72" localSheetId="6">#REF!</definedName>
    <definedName name="____pr72" localSheetId="2">#REF!</definedName>
    <definedName name="____pr72" localSheetId="3">#REF!</definedName>
    <definedName name="____pr72" localSheetId="4">#REF!</definedName>
    <definedName name="____pr72" localSheetId="5">#REF!</definedName>
    <definedName name="____pr72" localSheetId="7">#REF!</definedName>
    <definedName name="____pr72" localSheetId="8">#REF!</definedName>
    <definedName name="____pr72">#REF!</definedName>
    <definedName name="____SBC1">[6]INV!$A$12:$D$15</definedName>
    <definedName name="____SBC3">[6]INV!$F$12:$I$15</definedName>
    <definedName name="____SBC5">[6]INV!$K$12:$N$15</definedName>
    <definedName name="____TOP1" localSheetId="6">#REF!</definedName>
    <definedName name="____TOP1" localSheetId="2">#REF!</definedName>
    <definedName name="____TOP1" localSheetId="3">#REF!</definedName>
    <definedName name="____TOP1" localSheetId="4">#REF!</definedName>
    <definedName name="____TOP1" localSheetId="5">#REF!</definedName>
    <definedName name="____TOP1" localSheetId="7">#REF!</definedName>
    <definedName name="____TOP1" localSheetId="8">#REF!</definedName>
    <definedName name="____TOP1">#REF!</definedName>
    <definedName name="____TOP10" localSheetId="6">#REF!</definedName>
    <definedName name="____TOP10" localSheetId="2">#REF!</definedName>
    <definedName name="____TOP10" localSheetId="3">#REF!</definedName>
    <definedName name="____TOP10" localSheetId="4">#REF!</definedName>
    <definedName name="____TOP10" localSheetId="5">#REF!</definedName>
    <definedName name="____TOP10" localSheetId="7">#REF!</definedName>
    <definedName name="____TOP10" localSheetId="8">#REF!</definedName>
    <definedName name="____TOP10">#REF!</definedName>
    <definedName name="____TOP2" localSheetId="6">#REF!</definedName>
    <definedName name="____TOP2" localSheetId="2">#REF!</definedName>
    <definedName name="____TOP2" localSheetId="3">#REF!</definedName>
    <definedName name="____TOP2" localSheetId="4">#REF!</definedName>
    <definedName name="____TOP2" localSheetId="5">#REF!</definedName>
    <definedName name="____TOP2" localSheetId="7">#REF!</definedName>
    <definedName name="____TOP2" localSheetId="8">#REF!</definedName>
    <definedName name="____TOP2">#REF!</definedName>
    <definedName name="____TOP3" localSheetId="6">#REF!</definedName>
    <definedName name="____TOP3" localSheetId="2">#REF!</definedName>
    <definedName name="____TOP3" localSheetId="3">#REF!</definedName>
    <definedName name="____TOP3" localSheetId="4">#REF!</definedName>
    <definedName name="____TOP3" localSheetId="5">#REF!</definedName>
    <definedName name="____TOP3" localSheetId="7">#REF!</definedName>
    <definedName name="____TOP3" localSheetId="8">#REF!</definedName>
    <definedName name="____TOP3">#REF!</definedName>
    <definedName name="____TOP4" localSheetId="6">#REF!</definedName>
    <definedName name="____TOP4" localSheetId="2">#REF!</definedName>
    <definedName name="____TOP4" localSheetId="3">#REF!</definedName>
    <definedName name="____TOP4" localSheetId="4">#REF!</definedName>
    <definedName name="____TOP4" localSheetId="5">#REF!</definedName>
    <definedName name="____TOP4" localSheetId="7">#REF!</definedName>
    <definedName name="____TOP4" localSheetId="8">#REF!</definedName>
    <definedName name="____TOP4">#REF!</definedName>
    <definedName name="____TOP5" localSheetId="6">#REF!</definedName>
    <definedName name="____TOP5" localSheetId="2">#REF!</definedName>
    <definedName name="____TOP5" localSheetId="3">#REF!</definedName>
    <definedName name="____TOP5" localSheetId="4">#REF!</definedName>
    <definedName name="____TOP5" localSheetId="5">#REF!</definedName>
    <definedName name="____TOP5" localSheetId="7">#REF!</definedName>
    <definedName name="____TOP5" localSheetId="8">#REF!</definedName>
    <definedName name="____TOP5">#REF!</definedName>
    <definedName name="____TOP6" localSheetId="6">#REF!</definedName>
    <definedName name="____TOP6" localSheetId="2">#REF!</definedName>
    <definedName name="____TOP6" localSheetId="3">#REF!</definedName>
    <definedName name="____TOP6" localSheetId="4">#REF!</definedName>
    <definedName name="____TOP6" localSheetId="5">#REF!</definedName>
    <definedName name="____TOP6" localSheetId="7">#REF!</definedName>
    <definedName name="____TOP6" localSheetId="8">#REF!</definedName>
    <definedName name="____TOP6">#REF!</definedName>
    <definedName name="____TOP7" localSheetId="6">#REF!</definedName>
    <definedName name="____TOP7" localSheetId="2">#REF!</definedName>
    <definedName name="____TOP7" localSheetId="3">#REF!</definedName>
    <definedName name="____TOP7" localSheetId="4">#REF!</definedName>
    <definedName name="____TOP7" localSheetId="5">#REF!</definedName>
    <definedName name="____TOP7" localSheetId="7">#REF!</definedName>
    <definedName name="____TOP7" localSheetId="8">#REF!</definedName>
    <definedName name="____TOP7">#REF!</definedName>
    <definedName name="____TOP8" localSheetId="6">#REF!</definedName>
    <definedName name="____TOP8" localSheetId="2">#REF!</definedName>
    <definedName name="____TOP8" localSheetId="3">#REF!</definedName>
    <definedName name="____TOP8" localSheetId="4">#REF!</definedName>
    <definedName name="____TOP8" localSheetId="5">#REF!</definedName>
    <definedName name="____TOP8" localSheetId="7">#REF!</definedName>
    <definedName name="____TOP8" localSheetId="8">#REF!</definedName>
    <definedName name="____TOP8">#REF!</definedName>
    <definedName name="____TOP9" localSheetId="6">#REF!</definedName>
    <definedName name="____TOP9" localSheetId="2">#REF!</definedName>
    <definedName name="____TOP9" localSheetId="3">#REF!</definedName>
    <definedName name="____TOP9" localSheetId="4">#REF!</definedName>
    <definedName name="____TOP9" localSheetId="5">#REF!</definedName>
    <definedName name="____TOP9" localSheetId="7">#REF!</definedName>
    <definedName name="____TOP9" localSheetId="8">#REF!</definedName>
    <definedName name="____TOP9">#REF!</definedName>
    <definedName name="____VEX1" localSheetId="6">[11]Tablas!#REF!</definedName>
    <definedName name="____VEX1" localSheetId="2">[11]Tablas!#REF!</definedName>
    <definedName name="____VEX1" localSheetId="3">[11]Tablas!#REF!</definedName>
    <definedName name="____VEX1" localSheetId="4">[11]Tablas!#REF!</definedName>
    <definedName name="____VEX1" localSheetId="5">[11]Tablas!#REF!</definedName>
    <definedName name="____VEX1" localSheetId="7">[11]Tablas!#REF!</definedName>
    <definedName name="____VEX1" localSheetId="8">[11]Tablas!#REF!</definedName>
    <definedName name="____VEX1">[11]Tablas!#REF!</definedName>
    <definedName name="____VFA1" localSheetId="6">[11]Tablas!#REF!</definedName>
    <definedName name="____VFA1" localSheetId="2">[11]Tablas!#REF!</definedName>
    <definedName name="____VFA1" localSheetId="3">[11]Tablas!#REF!</definedName>
    <definedName name="____VFA1" localSheetId="4">[11]Tablas!#REF!</definedName>
    <definedName name="____VFA1" localSheetId="5">[11]Tablas!#REF!</definedName>
    <definedName name="____VFA1" localSheetId="7">[11]Tablas!#REF!</definedName>
    <definedName name="____VFA1" localSheetId="8">[11]Tablas!#REF!</definedName>
    <definedName name="____VFA1">[11]Tablas!#REF!</definedName>
    <definedName name="____VIT1" localSheetId="6">[11]Tablas!#REF!</definedName>
    <definedName name="____VIT1" localSheetId="2">[11]Tablas!#REF!</definedName>
    <definedName name="____VIT1" localSheetId="3">[11]Tablas!#REF!</definedName>
    <definedName name="____VIT1" localSheetId="4">[11]Tablas!#REF!</definedName>
    <definedName name="____VIT1" localSheetId="5">[11]Tablas!#REF!</definedName>
    <definedName name="____VIT1" localSheetId="7">[11]Tablas!#REF!</definedName>
    <definedName name="____VIT1" localSheetId="8">[11]Tablas!#REF!</definedName>
    <definedName name="____VIT1">[11]Tablas!#REF!</definedName>
    <definedName name="____VPR1" localSheetId="6">[11]Tablas!#REF!</definedName>
    <definedName name="____VPR1" localSheetId="2">[11]Tablas!#REF!</definedName>
    <definedName name="____VPR1" localSheetId="3">[11]Tablas!#REF!</definedName>
    <definedName name="____VPR1" localSheetId="4">[11]Tablas!#REF!</definedName>
    <definedName name="____VPR1" localSheetId="5">[11]Tablas!#REF!</definedName>
    <definedName name="____VPR1" localSheetId="7">[11]Tablas!#REF!</definedName>
    <definedName name="____VPR1" localSheetId="8">[11]Tablas!#REF!</definedName>
    <definedName name="____VPR1">[11]Tablas!#REF!</definedName>
    <definedName name="____VPR2" localSheetId="6">#REF!</definedName>
    <definedName name="____VPR2" localSheetId="2">#REF!</definedName>
    <definedName name="____VPR2" localSheetId="3">#REF!</definedName>
    <definedName name="____VPR2" localSheetId="4">#REF!</definedName>
    <definedName name="____VPR2" localSheetId="5">#REF!</definedName>
    <definedName name="____VPR2" localSheetId="7">#REF!</definedName>
    <definedName name="____VPR2" localSheetId="8">#REF!</definedName>
    <definedName name="____VPR2">#REF!</definedName>
    <definedName name="____VRP1" localSheetId="6">[11]Tablas!#REF!</definedName>
    <definedName name="____VRP1" localSheetId="2">[11]Tablas!#REF!</definedName>
    <definedName name="____VRP1" localSheetId="3">[11]Tablas!#REF!</definedName>
    <definedName name="____VRP1" localSheetId="4">[11]Tablas!#REF!</definedName>
    <definedName name="____VRP1" localSheetId="5">[11]Tablas!#REF!</definedName>
    <definedName name="____VRP1" localSheetId="7">[11]Tablas!#REF!</definedName>
    <definedName name="____VRP1" localSheetId="8">[11]Tablas!#REF!</definedName>
    <definedName name="____VRP1">[11]Tablas!#REF!</definedName>
    <definedName name="____VSM1" localSheetId="6">[11]Tablas!#REF!</definedName>
    <definedName name="____VSM1" localSheetId="2">[11]Tablas!#REF!</definedName>
    <definedName name="____VSM1" localSheetId="3">[11]Tablas!#REF!</definedName>
    <definedName name="____VSM1" localSheetId="4">[11]Tablas!#REF!</definedName>
    <definedName name="____VSM1" localSheetId="5">[11]Tablas!#REF!</definedName>
    <definedName name="____VSM1" localSheetId="7">[11]Tablas!#REF!</definedName>
    <definedName name="____VSM1" localSheetId="8">[11]Tablas!#REF!</definedName>
    <definedName name="____VSM1">[11]Tablas!#REF!</definedName>
    <definedName name="___AFC1">[6]INV!$A$25:$D$28</definedName>
    <definedName name="___AFC3">[6]INV!$F$25:$I$28</definedName>
    <definedName name="___AFC5">[6]INV!$K$25:$N$28</definedName>
    <definedName name="___ane7" localSheetId="8">[15]!_xlbgnm.ane7</definedName>
    <definedName name="___ane7">[15]!_xlbgnm.ane7</definedName>
    <definedName name="___ane8" localSheetId="8">[15]!_xlbgnm.ane8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 localSheetId="6">#REF!</definedName>
    <definedName name="___COM1" localSheetId="2">#REF!</definedName>
    <definedName name="___COM1" localSheetId="3">#REF!</definedName>
    <definedName name="___COM1" localSheetId="4">#REF!</definedName>
    <definedName name="___COM1" localSheetId="5">#REF!</definedName>
    <definedName name="___COM1" localSheetId="7">#REF!</definedName>
    <definedName name="___COM1" localSheetId="8">#REF!</definedName>
    <definedName name="___COM1">#REF!</definedName>
    <definedName name="___COM10" localSheetId="6">#REF!</definedName>
    <definedName name="___COM10" localSheetId="2">#REF!</definedName>
    <definedName name="___COM10" localSheetId="3">#REF!</definedName>
    <definedName name="___COM10" localSheetId="4">#REF!</definedName>
    <definedName name="___COM10" localSheetId="5">#REF!</definedName>
    <definedName name="___COM10" localSheetId="7">#REF!</definedName>
    <definedName name="___COM10" localSheetId="8">#REF!</definedName>
    <definedName name="___COM10">#REF!</definedName>
    <definedName name="___COM11" localSheetId="6">#REF!</definedName>
    <definedName name="___COM11" localSheetId="2">#REF!</definedName>
    <definedName name="___COM11" localSheetId="3">#REF!</definedName>
    <definedName name="___COM11" localSheetId="4">#REF!</definedName>
    <definedName name="___COM11" localSheetId="5">#REF!</definedName>
    <definedName name="___COM11" localSheetId="7">#REF!</definedName>
    <definedName name="___COM11" localSheetId="8">#REF!</definedName>
    <definedName name="___COM11">#REF!</definedName>
    <definedName name="___COM12" localSheetId="6">#REF!</definedName>
    <definedName name="___COM12" localSheetId="2">#REF!</definedName>
    <definedName name="___COM12" localSheetId="3">#REF!</definedName>
    <definedName name="___COM12" localSheetId="4">#REF!</definedName>
    <definedName name="___COM12" localSheetId="5">#REF!</definedName>
    <definedName name="___COM12" localSheetId="7">#REF!</definedName>
    <definedName name="___COM12" localSheetId="8">#REF!</definedName>
    <definedName name="___COM12">#REF!</definedName>
    <definedName name="___COM13" localSheetId="6">#REF!</definedName>
    <definedName name="___COM13" localSheetId="2">#REF!</definedName>
    <definedName name="___COM13" localSheetId="3">#REF!</definedName>
    <definedName name="___COM13" localSheetId="4">#REF!</definedName>
    <definedName name="___COM13" localSheetId="5">#REF!</definedName>
    <definedName name="___COM13" localSheetId="7">#REF!</definedName>
    <definedName name="___COM13" localSheetId="8">#REF!</definedName>
    <definedName name="___COM13">#REF!</definedName>
    <definedName name="___COM14" localSheetId="6">#REF!</definedName>
    <definedName name="___COM14" localSheetId="2">#REF!</definedName>
    <definedName name="___COM14" localSheetId="3">#REF!</definedName>
    <definedName name="___COM14" localSheetId="4">#REF!</definedName>
    <definedName name="___COM14" localSheetId="5">#REF!</definedName>
    <definedName name="___COM14" localSheetId="7">#REF!</definedName>
    <definedName name="___COM14" localSheetId="8">#REF!</definedName>
    <definedName name="___COM14">#REF!</definedName>
    <definedName name="___COM15" localSheetId="6">#REF!</definedName>
    <definedName name="___COM15" localSheetId="2">#REF!</definedName>
    <definedName name="___COM15" localSheetId="3">#REF!</definedName>
    <definedName name="___COM15" localSheetId="4">#REF!</definedName>
    <definedName name="___COM15" localSheetId="5">#REF!</definedName>
    <definedName name="___COM15" localSheetId="7">#REF!</definedName>
    <definedName name="___COM15" localSheetId="8">#REF!</definedName>
    <definedName name="___COM15">#REF!</definedName>
    <definedName name="___COM16" localSheetId="6">#REF!</definedName>
    <definedName name="___COM16" localSheetId="2">#REF!</definedName>
    <definedName name="___COM16" localSheetId="3">#REF!</definedName>
    <definedName name="___COM16" localSheetId="4">#REF!</definedName>
    <definedName name="___COM16" localSheetId="5">#REF!</definedName>
    <definedName name="___COM16" localSheetId="7">#REF!</definedName>
    <definedName name="___COM16" localSheetId="8">#REF!</definedName>
    <definedName name="___COM16">#REF!</definedName>
    <definedName name="___COM17" localSheetId="6">#REF!</definedName>
    <definedName name="___COM17" localSheetId="2">#REF!</definedName>
    <definedName name="___COM17" localSheetId="3">#REF!</definedName>
    <definedName name="___COM17" localSheetId="4">#REF!</definedName>
    <definedName name="___COM17" localSheetId="5">#REF!</definedName>
    <definedName name="___COM17" localSheetId="7">#REF!</definedName>
    <definedName name="___COM17" localSheetId="8">#REF!</definedName>
    <definedName name="___COM17">#REF!</definedName>
    <definedName name="___COM18" localSheetId="6">#REF!</definedName>
    <definedName name="___COM18" localSheetId="2">#REF!</definedName>
    <definedName name="___COM18" localSheetId="3">#REF!</definedName>
    <definedName name="___COM18" localSheetId="4">#REF!</definedName>
    <definedName name="___COM18" localSheetId="5">#REF!</definedName>
    <definedName name="___COM18" localSheetId="7">#REF!</definedName>
    <definedName name="___COM18" localSheetId="8">#REF!</definedName>
    <definedName name="___COM18">#REF!</definedName>
    <definedName name="___COM19" localSheetId="6">#REF!</definedName>
    <definedName name="___COM19" localSheetId="2">#REF!</definedName>
    <definedName name="___COM19" localSheetId="3">#REF!</definedName>
    <definedName name="___COM19" localSheetId="4">#REF!</definedName>
    <definedName name="___COM19" localSheetId="5">#REF!</definedName>
    <definedName name="___COM19" localSheetId="7">#REF!</definedName>
    <definedName name="___COM19" localSheetId="8">#REF!</definedName>
    <definedName name="___COM19">#REF!</definedName>
    <definedName name="___COM2" localSheetId="6">#REF!</definedName>
    <definedName name="___COM2" localSheetId="2">#REF!</definedName>
    <definedName name="___COM2" localSheetId="3">#REF!</definedName>
    <definedName name="___COM2" localSheetId="4">#REF!</definedName>
    <definedName name="___COM2" localSheetId="5">#REF!</definedName>
    <definedName name="___COM2" localSheetId="7">#REF!</definedName>
    <definedName name="___COM2" localSheetId="8">#REF!</definedName>
    <definedName name="___COM2">#REF!</definedName>
    <definedName name="___COM20" localSheetId="6">#REF!</definedName>
    <definedName name="___COM20" localSheetId="2">#REF!</definedName>
    <definedName name="___COM20" localSheetId="3">#REF!</definedName>
    <definedName name="___COM20" localSheetId="4">#REF!</definedName>
    <definedName name="___COM20" localSheetId="5">#REF!</definedName>
    <definedName name="___COM20" localSheetId="7">#REF!</definedName>
    <definedName name="___COM20" localSheetId="8">#REF!</definedName>
    <definedName name="___COM20">#REF!</definedName>
    <definedName name="___COM21" localSheetId="6">#REF!</definedName>
    <definedName name="___COM21" localSheetId="2">#REF!</definedName>
    <definedName name="___COM21" localSheetId="3">#REF!</definedName>
    <definedName name="___COM21" localSheetId="4">#REF!</definedName>
    <definedName name="___COM21" localSheetId="5">#REF!</definedName>
    <definedName name="___COM21" localSheetId="7">#REF!</definedName>
    <definedName name="___COM21" localSheetId="8">#REF!</definedName>
    <definedName name="___COM21">#REF!</definedName>
    <definedName name="___COM3" localSheetId="6">#REF!</definedName>
    <definedName name="___COM3" localSheetId="2">#REF!</definedName>
    <definedName name="___COM3" localSheetId="3">#REF!</definedName>
    <definedName name="___COM3" localSheetId="4">#REF!</definedName>
    <definedName name="___COM3" localSheetId="5">#REF!</definedName>
    <definedName name="___COM3" localSheetId="7">#REF!</definedName>
    <definedName name="___COM3" localSheetId="8">#REF!</definedName>
    <definedName name="___COM3">#REF!</definedName>
    <definedName name="___COM4" localSheetId="6">#REF!</definedName>
    <definedName name="___COM4" localSheetId="2">#REF!</definedName>
    <definedName name="___COM4" localSheetId="3">#REF!</definedName>
    <definedName name="___COM4" localSheetId="4">#REF!</definedName>
    <definedName name="___COM4" localSheetId="5">#REF!</definedName>
    <definedName name="___COM4" localSheetId="7">#REF!</definedName>
    <definedName name="___COM4" localSheetId="8">#REF!</definedName>
    <definedName name="___COM4">#REF!</definedName>
    <definedName name="___COM5" localSheetId="6">#REF!</definedName>
    <definedName name="___COM5" localSheetId="2">#REF!</definedName>
    <definedName name="___COM5" localSheetId="3">#REF!</definedName>
    <definedName name="___COM5" localSheetId="4">#REF!</definedName>
    <definedName name="___COM5" localSheetId="5">#REF!</definedName>
    <definedName name="___COM5" localSheetId="7">#REF!</definedName>
    <definedName name="___COM5" localSheetId="8">#REF!</definedName>
    <definedName name="___COM5">#REF!</definedName>
    <definedName name="___COM6" localSheetId="6">#REF!</definedName>
    <definedName name="___COM6" localSheetId="2">#REF!</definedName>
    <definedName name="___COM6" localSheetId="3">#REF!</definedName>
    <definedName name="___COM6" localSheetId="4">#REF!</definedName>
    <definedName name="___COM6" localSheetId="5">#REF!</definedName>
    <definedName name="___COM6" localSheetId="7">#REF!</definedName>
    <definedName name="___COM6" localSheetId="8">#REF!</definedName>
    <definedName name="___COM6">#REF!</definedName>
    <definedName name="___COM7" localSheetId="6">#REF!</definedName>
    <definedName name="___COM7" localSheetId="2">#REF!</definedName>
    <definedName name="___COM7" localSheetId="3">#REF!</definedName>
    <definedName name="___COM7" localSheetId="4">#REF!</definedName>
    <definedName name="___COM7" localSheetId="5">#REF!</definedName>
    <definedName name="___COM7" localSheetId="7">#REF!</definedName>
    <definedName name="___COM7" localSheetId="8">#REF!</definedName>
    <definedName name="___COM7">#REF!</definedName>
    <definedName name="___COM8" localSheetId="6">#REF!</definedName>
    <definedName name="___COM8" localSheetId="2">#REF!</definedName>
    <definedName name="___COM8" localSheetId="3">#REF!</definedName>
    <definedName name="___COM8" localSheetId="4">#REF!</definedName>
    <definedName name="___COM8" localSheetId="5">#REF!</definedName>
    <definedName name="___COM8" localSheetId="7">#REF!</definedName>
    <definedName name="___COM8" localSheetId="8">#REF!</definedName>
    <definedName name="___COM8">#REF!</definedName>
    <definedName name="___COM9" localSheetId="6">#REF!</definedName>
    <definedName name="___COM9" localSheetId="2">#REF!</definedName>
    <definedName name="___COM9" localSheetId="3">#REF!</definedName>
    <definedName name="___COM9" localSheetId="4">#REF!</definedName>
    <definedName name="___COM9" localSheetId="5">#REF!</definedName>
    <definedName name="___COM9" localSheetId="7">#REF!</definedName>
    <definedName name="___COM9" localSheetId="8">#REF!</definedName>
    <definedName name="___COM9">#REF!</definedName>
    <definedName name="___DCI1" localSheetId="6">[11]Tablas!#REF!</definedName>
    <definedName name="___DCI1" localSheetId="2">[11]Tablas!#REF!</definedName>
    <definedName name="___DCI1" localSheetId="3">[11]Tablas!#REF!</definedName>
    <definedName name="___DCI1" localSheetId="4">[11]Tablas!#REF!</definedName>
    <definedName name="___DCI1" localSheetId="5">[11]Tablas!#REF!</definedName>
    <definedName name="___DCI1" localSheetId="7">[11]Tablas!#REF!</definedName>
    <definedName name="___DCI1" localSheetId="8">[11]Tablas!#REF!</definedName>
    <definedName name="___DCI1">[11]Tablas!#REF!</definedName>
    <definedName name="___DDS1" localSheetId="6">[11]Tablas!#REF!</definedName>
    <definedName name="___DDS1" localSheetId="2">[11]Tablas!#REF!</definedName>
    <definedName name="___DDS1" localSheetId="3">[11]Tablas!#REF!</definedName>
    <definedName name="___DDS1" localSheetId="4">[11]Tablas!#REF!</definedName>
    <definedName name="___DDS1" localSheetId="5">[11]Tablas!#REF!</definedName>
    <definedName name="___DDS1" localSheetId="7">[11]Tablas!#REF!</definedName>
    <definedName name="___DDS1" localSheetId="8">[11]Tablas!#REF!</definedName>
    <definedName name="___DDS1">[11]Tablas!#REF!</definedName>
    <definedName name="___DGO1" localSheetId="6">[11]Tablas!#REF!</definedName>
    <definedName name="___DGO1" localSheetId="2">[11]Tablas!#REF!</definedName>
    <definedName name="___DGO1" localSheetId="3">[11]Tablas!#REF!</definedName>
    <definedName name="___DGO1" localSheetId="4">[11]Tablas!#REF!</definedName>
    <definedName name="___DGO1" localSheetId="5">[11]Tablas!#REF!</definedName>
    <definedName name="___DGO1" localSheetId="7">[11]Tablas!#REF!</definedName>
    <definedName name="___DGO1" localSheetId="8">[11]Tablas!#REF!</definedName>
    <definedName name="___DGO1">[11]Tablas!#REF!</definedName>
    <definedName name="___DGP1" localSheetId="6">[11]Tablas!#REF!</definedName>
    <definedName name="___DGP1" localSheetId="2">[11]Tablas!#REF!</definedName>
    <definedName name="___DGP1" localSheetId="3">[11]Tablas!#REF!</definedName>
    <definedName name="___DGP1" localSheetId="4">[11]Tablas!#REF!</definedName>
    <definedName name="___DGP1" localSheetId="5">[11]Tablas!#REF!</definedName>
    <definedName name="___DGP1" localSheetId="7">[11]Tablas!#REF!</definedName>
    <definedName name="___DGP1" localSheetId="8">[11]Tablas!#REF!</definedName>
    <definedName name="___DGP1">[11]Tablas!#REF!</definedName>
    <definedName name="___DIJ1" localSheetId="8">[11]Tablas!#REF!</definedName>
    <definedName name="___DIJ1">[11]Tablas!#REF!</definedName>
    <definedName name="___DPI1" localSheetId="8">[11]Tablas!#REF!</definedName>
    <definedName name="___DPI1">[11]Tablas!#REF!</definedName>
    <definedName name="___DPY1" localSheetId="8">[11]Tablas!#REF!</definedName>
    <definedName name="___DPY1">[11]Tablas!#REF!</definedName>
    <definedName name="___DRI1" localSheetId="8">[11]Tablas!#REF!</definedName>
    <definedName name="___DRI1">[11]Tablas!#REF!</definedName>
    <definedName name="___DRL1" localSheetId="8">[11]Tablas!#REF!</definedName>
    <definedName name="___DRL1">[11]Tablas!#REF!</definedName>
    <definedName name="___DSP1" localSheetId="8">[11]Tablas!#REF!</definedName>
    <definedName name="___DSP1">[11]Tablas!#REF!</definedName>
    <definedName name="___ECP1" localSheetId="8">[11]Tablas!#REF!</definedName>
    <definedName name="___ECP1">[11]Tablas!#REF!</definedName>
    <definedName name="___ICP1" localSheetId="8">[11]Tablas!#REF!</definedName>
    <definedName name="___ICP1">[11]Tablas!#REF!</definedName>
    <definedName name="___key2" localSheetId="5" hidden="1">[8]INST!#REF!</definedName>
    <definedName name="___key2" localSheetId="8" hidden="1">[8]INST!#REF!</definedName>
    <definedName name="___key2" hidden="1">[8]INST!#REF!</definedName>
    <definedName name="___key3" localSheetId="6" hidden="1">#REF!</definedName>
    <definedName name="___key3" localSheetId="2" hidden="1">#REF!</definedName>
    <definedName name="___key3" localSheetId="3" hidden="1">#REF!</definedName>
    <definedName name="___key3" localSheetId="4" hidden="1">#REF!</definedName>
    <definedName name="___key3" localSheetId="5" hidden="1">#REF!</definedName>
    <definedName name="___key3" localSheetId="7" hidden="1">#REF!</definedName>
    <definedName name="___key3" localSheetId="8" hidden="1">#REF!</definedName>
    <definedName name="___key3" hidden="1">#REF!</definedName>
    <definedName name="___key31" localSheetId="6" hidden="1">#REF!</definedName>
    <definedName name="___key31" localSheetId="2" hidden="1">#REF!</definedName>
    <definedName name="___key31" localSheetId="3" hidden="1">#REF!</definedName>
    <definedName name="___key31" localSheetId="4" hidden="1">#REF!</definedName>
    <definedName name="___key31" localSheetId="5" hidden="1">#REF!</definedName>
    <definedName name="___key31" localSheetId="7" hidden="1">#REF!</definedName>
    <definedName name="___key31" localSheetId="8" hidden="1">#REF!</definedName>
    <definedName name="___key31" hidden="1">#REF!</definedName>
    <definedName name="___LEY80" localSheetId="6">#REF!</definedName>
    <definedName name="___LEY80" localSheetId="2">#REF!</definedName>
    <definedName name="___LEY80" localSheetId="3">#REF!</definedName>
    <definedName name="___LEY80" localSheetId="4">#REF!</definedName>
    <definedName name="___LEY80" localSheetId="5">#REF!</definedName>
    <definedName name="___LEY80" localSheetId="7">#REF!</definedName>
    <definedName name="___LEY80" localSheetId="8">#REF!</definedName>
    <definedName name="___LEY80">#REF!</definedName>
    <definedName name="___MA2" localSheetId="6">#REF!</definedName>
    <definedName name="___MA2" localSheetId="2">#REF!</definedName>
    <definedName name="___MA2" localSheetId="3">#REF!</definedName>
    <definedName name="___MA2" localSheetId="4">#REF!</definedName>
    <definedName name="___MA2" localSheetId="5">#REF!</definedName>
    <definedName name="___MA2" localSheetId="26">#REF!</definedName>
    <definedName name="___MA2" localSheetId="27">#REF!</definedName>
    <definedName name="___MA2" localSheetId="7">#REF!</definedName>
    <definedName name="___MA2" localSheetId="8">#REF!</definedName>
    <definedName name="___MA2" localSheetId="9">#REF!</definedName>
    <definedName name="___MA2">#REF!</definedName>
    <definedName name="___OCD1" localSheetId="6">[11]Tablas!#REF!</definedName>
    <definedName name="___OCD1" localSheetId="2">[11]Tablas!#REF!</definedName>
    <definedName name="___OCD1" localSheetId="3">[11]Tablas!#REF!</definedName>
    <definedName name="___OCD1" localSheetId="4">[11]Tablas!#REF!</definedName>
    <definedName name="___OCD1" localSheetId="5">[11]Tablas!#REF!</definedName>
    <definedName name="___OCD1" localSheetId="7">[11]Tablas!#REF!</definedName>
    <definedName name="___OCD1" localSheetId="8">[11]Tablas!#REF!</definedName>
    <definedName name="___OCD1">[11]Tablas!#REF!</definedName>
    <definedName name="___OCI1" localSheetId="6">[11]Tablas!#REF!</definedName>
    <definedName name="___OCI1" localSheetId="2">[11]Tablas!#REF!</definedName>
    <definedName name="___OCI1" localSheetId="3">[11]Tablas!#REF!</definedName>
    <definedName name="___OCI1" localSheetId="4">[11]Tablas!#REF!</definedName>
    <definedName name="___OCI1" localSheetId="5">[11]Tablas!#REF!</definedName>
    <definedName name="___OCI1" localSheetId="7">[11]Tablas!#REF!</definedName>
    <definedName name="___OCI1" localSheetId="8">[11]Tablas!#REF!</definedName>
    <definedName name="___OCI1">[11]Tablas!#REF!</definedName>
    <definedName name="___PJ50" localSheetId="6">#REF!</definedName>
    <definedName name="___PJ50" localSheetId="2">#REF!</definedName>
    <definedName name="___PJ50" localSheetId="3">#REF!</definedName>
    <definedName name="___PJ50" localSheetId="4">#REF!</definedName>
    <definedName name="___PJ50" localSheetId="5">#REF!</definedName>
    <definedName name="___PJ50" localSheetId="26">#REF!</definedName>
    <definedName name="___PJ50" localSheetId="27">#REF!</definedName>
    <definedName name="___PJ50" localSheetId="7">#REF!</definedName>
    <definedName name="___PJ50" localSheetId="8">#REF!</definedName>
    <definedName name="___PJ50" localSheetId="9">#REF!</definedName>
    <definedName name="___PJ50">#REF!</definedName>
    <definedName name="___pj51" localSheetId="6">#REF!</definedName>
    <definedName name="___pj51" localSheetId="2">#REF!</definedName>
    <definedName name="___pj51" localSheetId="3">#REF!</definedName>
    <definedName name="___pj51" localSheetId="4">#REF!</definedName>
    <definedName name="___pj51" localSheetId="5">#REF!</definedName>
    <definedName name="___pj51" localSheetId="26">#REF!</definedName>
    <definedName name="___pj51" localSheetId="27">#REF!</definedName>
    <definedName name="___pj51" localSheetId="7">#REF!</definedName>
    <definedName name="___pj51" localSheetId="8">#REF!</definedName>
    <definedName name="___pj51" localSheetId="9">#REF!</definedName>
    <definedName name="___pj51">#REF!</definedName>
    <definedName name="___pr01" localSheetId="6">#REF!</definedName>
    <definedName name="___pr01" localSheetId="2">#REF!</definedName>
    <definedName name="___pr01" localSheetId="3">#REF!</definedName>
    <definedName name="___pr01" localSheetId="4">#REF!</definedName>
    <definedName name="___pr01" localSheetId="5">#REF!</definedName>
    <definedName name="___pr01" localSheetId="7">#REF!</definedName>
    <definedName name="___pr01" localSheetId="8">#REF!</definedName>
    <definedName name="___pr01">#REF!</definedName>
    <definedName name="___pr02" localSheetId="6">#REF!</definedName>
    <definedName name="___pr02" localSheetId="2">#REF!</definedName>
    <definedName name="___pr02" localSheetId="3">#REF!</definedName>
    <definedName name="___pr02" localSheetId="4">#REF!</definedName>
    <definedName name="___pr02" localSheetId="5">#REF!</definedName>
    <definedName name="___pr02" localSheetId="7">#REF!</definedName>
    <definedName name="___pr02" localSheetId="8">#REF!</definedName>
    <definedName name="___pr02">#REF!</definedName>
    <definedName name="___pr03" localSheetId="6">#REF!</definedName>
    <definedName name="___pr03" localSheetId="2">#REF!</definedName>
    <definedName name="___pr03" localSheetId="3">#REF!</definedName>
    <definedName name="___pr03" localSheetId="4">#REF!</definedName>
    <definedName name="___pr03" localSheetId="5">#REF!</definedName>
    <definedName name="___pr03" localSheetId="7">#REF!</definedName>
    <definedName name="___pr03" localSheetId="8">#REF!</definedName>
    <definedName name="___pr03">#REF!</definedName>
    <definedName name="___pr04" localSheetId="6">#REF!</definedName>
    <definedName name="___pr04" localSheetId="2">#REF!</definedName>
    <definedName name="___pr04" localSheetId="3">#REF!</definedName>
    <definedName name="___pr04" localSheetId="4">#REF!</definedName>
    <definedName name="___pr04" localSheetId="5">#REF!</definedName>
    <definedName name="___pr04" localSheetId="7">#REF!</definedName>
    <definedName name="___pr04" localSheetId="8">#REF!</definedName>
    <definedName name="___pr04">#REF!</definedName>
    <definedName name="___pr05" localSheetId="6">#REF!</definedName>
    <definedName name="___pr05" localSheetId="2">#REF!</definedName>
    <definedName name="___pr05" localSheetId="3">#REF!</definedName>
    <definedName name="___pr05" localSheetId="4">#REF!</definedName>
    <definedName name="___pr05" localSheetId="5">#REF!</definedName>
    <definedName name="___pr05" localSheetId="7">#REF!</definedName>
    <definedName name="___pr05" localSheetId="8">#REF!</definedName>
    <definedName name="___pr05">#REF!</definedName>
    <definedName name="___pr06" localSheetId="6">#REF!</definedName>
    <definedName name="___pr06" localSheetId="2">#REF!</definedName>
    <definedName name="___pr06" localSheetId="3">#REF!</definedName>
    <definedName name="___pr06" localSheetId="4">#REF!</definedName>
    <definedName name="___pr06" localSheetId="5">#REF!</definedName>
    <definedName name="___pr06" localSheetId="7">#REF!</definedName>
    <definedName name="___pr06" localSheetId="8">#REF!</definedName>
    <definedName name="___pr06">#REF!</definedName>
    <definedName name="___pr07" localSheetId="6">#REF!</definedName>
    <definedName name="___pr07" localSheetId="2">#REF!</definedName>
    <definedName name="___pr07" localSheetId="3">#REF!</definedName>
    <definedName name="___pr07" localSheetId="4">#REF!</definedName>
    <definedName name="___pr07" localSheetId="5">#REF!</definedName>
    <definedName name="___pr07" localSheetId="7">#REF!</definedName>
    <definedName name="___pr07" localSheetId="8">#REF!</definedName>
    <definedName name="___pr07">#REF!</definedName>
    <definedName name="___pr08" localSheetId="6">#REF!</definedName>
    <definedName name="___pr08" localSheetId="2">#REF!</definedName>
    <definedName name="___pr08" localSheetId="3">#REF!</definedName>
    <definedName name="___pr08" localSheetId="4">#REF!</definedName>
    <definedName name="___pr08" localSheetId="5">#REF!</definedName>
    <definedName name="___pr08" localSheetId="7">#REF!</definedName>
    <definedName name="___pr08" localSheetId="8">#REF!</definedName>
    <definedName name="___pr08">#REF!</definedName>
    <definedName name="___pr09" localSheetId="6">#REF!</definedName>
    <definedName name="___pr09" localSheetId="2">#REF!</definedName>
    <definedName name="___pr09" localSheetId="3">#REF!</definedName>
    <definedName name="___pr09" localSheetId="4">#REF!</definedName>
    <definedName name="___pr09" localSheetId="5">#REF!</definedName>
    <definedName name="___pr09" localSheetId="7">#REF!</definedName>
    <definedName name="___pr09" localSheetId="8">#REF!</definedName>
    <definedName name="___pr09">#REF!</definedName>
    <definedName name="___pr10" localSheetId="6">#REF!</definedName>
    <definedName name="___pr10" localSheetId="2">#REF!</definedName>
    <definedName name="___pr10" localSheetId="3">#REF!</definedName>
    <definedName name="___pr10" localSheetId="4">#REF!</definedName>
    <definedName name="___pr10" localSheetId="5">#REF!</definedName>
    <definedName name="___pr10" localSheetId="7">#REF!</definedName>
    <definedName name="___pr10" localSheetId="8">#REF!</definedName>
    <definedName name="___pr10">#REF!</definedName>
    <definedName name="___pr11" localSheetId="6">#REF!</definedName>
    <definedName name="___pr11" localSheetId="2">#REF!</definedName>
    <definedName name="___pr11" localSheetId="3">#REF!</definedName>
    <definedName name="___pr11" localSheetId="4">#REF!</definedName>
    <definedName name="___pr11" localSheetId="5">#REF!</definedName>
    <definedName name="___pr11" localSheetId="7">#REF!</definedName>
    <definedName name="___pr11" localSheetId="8">#REF!</definedName>
    <definedName name="___pr11">#REF!</definedName>
    <definedName name="___pr12" localSheetId="6">#REF!</definedName>
    <definedName name="___pr12" localSheetId="2">#REF!</definedName>
    <definedName name="___pr12" localSheetId="3">#REF!</definedName>
    <definedName name="___pr12" localSheetId="4">#REF!</definedName>
    <definedName name="___pr12" localSheetId="5">#REF!</definedName>
    <definedName name="___pr12" localSheetId="7">#REF!</definedName>
    <definedName name="___pr12" localSheetId="8">#REF!</definedName>
    <definedName name="___pr12">#REF!</definedName>
    <definedName name="___pr13" localSheetId="6">#REF!</definedName>
    <definedName name="___pr13" localSheetId="2">#REF!</definedName>
    <definedName name="___pr13" localSheetId="3">#REF!</definedName>
    <definedName name="___pr13" localSheetId="4">#REF!</definedName>
    <definedName name="___pr13" localSheetId="5">#REF!</definedName>
    <definedName name="___pr13" localSheetId="7">#REF!</definedName>
    <definedName name="___pr13" localSheetId="8">#REF!</definedName>
    <definedName name="___pr13">#REF!</definedName>
    <definedName name="___pr14" localSheetId="6">#REF!</definedName>
    <definedName name="___pr14" localSheetId="2">#REF!</definedName>
    <definedName name="___pr14" localSheetId="3">#REF!</definedName>
    <definedName name="___pr14" localSheetId="4">#REF!</definedName>
    <definedName name="___pr14" localSheetId="5">#REF!</definedName>
    <definedName name="___pr14" localSheetId="7">#REF!</definedName>
    <definedName name="___pr14" localSheetId="8">#REF!</definedName>
    <definedName name="___pr14">#REF!</definedName>
    <definedName name="___pr15" localSheetId="6">#REF!</definedName>
    <definedName name="___pr15" localSheetId="2">#REF!</definedName>
    <definedName name="___pr15" localSheetId="3">#REF!</definedName>
    <definedName name="___pr15" localSheetId="4">#REF!</definedName>
    <definedName name="___pr15" localSheetId="5">#REF!</definedName>
    <definedName name="___pr15" localSheetId="7">#REF!</definedName>
    <definedName name="___pr15" localSheetId="8">#REF!</definedName>
    <definedName name="___pr15">#REF!</definedName>
    <definedName name="___pr16" localSheetId="6">#REF!</definedName>
    <definedName name="___pr16" localSheetId="2">#REF!</definedName>
    <definedName name="___pr16" localSheetId="3">#REF!</definedName>
    <definedName name="___pr16" localSheetId="4">#REF!</definedName>
    <definedName name="___pr16" localSheetId="5">#REF!</definedName>
    <definedName name="___pr16" localSheetId="7">#REF!</definedName>
    <definedName name="___pr16" localSheetId="8">#REF!</definedName>
    <definedName name="___pr16">#REF!</definedName>
    <definedName name="___pr17" localSheetId="6">#REF!</definedName>
    <definedName name="___pr17" localSheetId="2">#REF!</definedName>
    <definedName name="___pr17" localSheetId="3">#REF!</definedName>
    <definedName name="___pr17" localSheetId="4">#REF!</definedName>
    <definedName name="___pr17" localSheetId="5">#REF!</definedName>
    <definedName name="___pr17" localSheetId="7">#REF!</definedName>
    <definedName name="___pr17" localSheetId="8">#REF!</definedName>
    <definedName name="___pr17">#REF!</definedName>
    <definedName name="___pr18" localSheetId="6">#REF!</definedName>
    <definedName name="___pr18" localSheetId="2">#REF!</definedName>
    <definedName name="___pr18" localSheetId="3">#REF!</definedName>
    <definedName name="___pr18" localSheetId="4">#REF!</definedName>
    <definedName name="___pr18" localSheetId="5">#REF!</definedName>
    <definedName name="___pr18" localSheetId="7">#REF!</definedName>
    <definedName name="___pr18" localSheetId="8">#REF!</definedName>
    <definedName name="___pr18">#REF!</definedName>
    <definedName name="___pr19" localSheetId="6">#REF!</definedName>
    <definedName name="___pr19" localSheetId="2">#REF!</definedName>
    <definedName name="___pr19" localSheetId="3">#REF!</definedName>
    <definedName name="___pr19" localSheetId="4">#REF!</definedName>
    <definedName name="___pr19" localSheetId="5">#REF!</definedName>
    <definedName name="___pr19" localSheetId="7">#REF!</definedName>
    <definedName name="___pr19" localSheetId="8">#REF!</definedName>
    <definedName name="___pr19">#REF!</definedName>
    <definedName name="___pr20" localSheetId="6">#REF!</definedName>
    <definedName name="___pr20" localSheetId="2">#REF!</definedName>
    <definedName name="___pr20" localSheetId="3">#REF!</definedName>
    <definedName name="___pr20" localSheetId="4">#REF!</definedName>
    <definedName name="___pr20" localSheetId="5">#REF!</definedName>
    <definedName name="___pr20" localSheetId="7">#REF!</definedName>
    <definedName name="___pr20" localSheetId="8">#REF!</definedName>
    <definedName name="___pr20">#REF!</definedName>
    <definedName name="___pr21" localSheetId="6">#REF!</definedName>
    <definedName name="___pr21" localSheetId="2">#REF!</definedName>
    <definedName name="___pr21" localSheetId="3">#REF!</definedName>
    <definedName name="___pr21" localSheetId="4">#REF!</definedName>
    <definedName name="___pr21" localSheetId="5">#REF!</definedName>
    <definedName name="___pr21" localSheetId="7">#REF!</definedName>
    <definedName name="___pr21" localSheetId="8">#REF!</definedName>
    <definedName name="___pr21">#REF!</definedName>
    <definedName name="___pr22" localSheetId="6">#REF!</definedName>
    <definedName name="___pr22" localSheetId="2">#REF!</definedName>
    <definedName name="___pr22" localSheetId="3">#REF!</definedName>
    <definedName name="___pr22" localSheetId="4">#REF!</definedName>
    <definedName name="___pr22" localSheetId="5">#REF!</definedName>
    <definedName name="___pr22" localSheetId="7">#REF!</definedName>
    <definedName name="___pr22" localSheetId="8">#REF!</definedName>
    <definedName name="___pr22">#REF!</definedName>
    <definedName name="___pr23" localSheetId="6">#REF!</definedName>
    <definedName name="___pr23" localSheetId="2">#REF!</definedName>
    <definedName name="___pr23" localSheetId="3">#REF!</definedName>
    <definedName name="___pr23" localSheetId="4">#REF!</definedName>
    <definedName name="___pr23" localSheetId="5">#REF!</definedName>
    <definedName name="___pr23" localSheetId="7">#REF!</definedName>
    <definedName name="___pr23" localSheetId="8">#REF!</definedName>
    <definedName name="___pr23">#REF!</definedName>
    <definedName name="___pr24" localSheetId="6">#REF!</definedName>
    <definedName name="___pr24" localSheetId="2">#REF!</definedName>
    <definedName name="___pr24" localSheetId="3">#REF!</definedName>
    <definedName name="___pr24" localSheetId="4">#REF!</definedName>
    <definedName name="___pr24" localSheetId="5">#REF!</definedName>
    <definedName name="___pr24" localSheetId="7">#REF!</definedName>
    <definedName name="___pr24" localSheetId="8">#REF!</definedName>
    <definedName name="___pr24">#REF!</definedName>
    <definedName name="___pr25" localSheetId="6">#REF!</definedName>
    <definedName name="___pr25" localSheetId="2">#REF!</definedName>
    <definedName name="___pr25" localSheetId="3">#REF!</definedName>
    <definedName name="___pr25" localSheetId="4">#REF!</definedName>
    <definedName name="___pr25" localSheetId="5">#REF!</definedName>
    <definedName name="___pr25" localSheetId="7">#REF!</definedName>
    <definedName name="___pr25" localSheetId="8">#REF!</definedName>
    <definedName name="___pr25">#REF!</definedName>
    <definedName name="___pr26" localSheetId="6">#REF!</definedName>
    <definedName name="___pr26" localSheetId="2">#REF!</definedName>
    <definedName name="___pr26" localSheetId="3">#REF!</definedName>
    <definedName name="___pr26" localSheetId="4">#REF!</definedName>
    <definedName name="___pr26" localSheetId="5">#REF!</definedName>
    <definedName name="___pr26" localSheetId="7">#REF!</definedName>
    <definedName name="___pr26" localSheetId="8">#REF!</definedName>
    <definedName name="___pr26">#REF!</definedName>
    <definedName name="___pr27" localSheetId="6">#REF!</definedName>
    <definedName name="___pr27" localSheetId="2">#REF!</definedName>
    <definedName name="___pr27" localSheetId="3">#REF!</definedName>
    <definedName name="___pr27" localSheetId="4">#REF!</definedName>
    <definedName name="___pr27" localSheetId="5">#REF!</definedName>
    <definedName name="___pr27" localSheetId="7">#REF!</definedName>
    <definedName name="___pr27" localSheetId="8">#REF!</definedName>
    <definedName name="___pr27">#REF!</definedName>
    <definedName name="___pr28" localSheetId="6">#REF!</definedName>
    <definedName name="___pr28" localSheetId="2">#REF!</definedName>
    <definedName name="___pr28" localSheetId="3">#REF!</definedName>
    <definedName name="___pr28" localSheetId="4">#REF!</definedName>
    <definedName name="___pr28" localSheetId="5">#REF!</definedName>
    <definedName name="___pr28" localSheetId="7">#REF!</definedName>
    <definedName name="___pr28" localSheetId="8">#REF!</definedName>
    <definedName name="___pr28">#REF!</definedName>
    <definedName name="___pr29" localSheetId="6">#REF!</definedName>
    <definedName name="___pr29" localSheetId="2">#REF!</definedName>
    <definedName name="___pr29" localSheetId="3">#REF!</definedName>
    <definedName name="___pr29" localSheetId="4">#REF!</definedName>
    <definedName name="___pr29" localSheetId="5">#REF!</definedName>
    <definedName name="___pr29" localSheetId="7">#REF!</definedName>
    <definedName name="___pr29" localSheetId="8">#REF!</definedName>
    <definedName name="___pr29">#REF!</definedName>
    <definedName name="___pr30" localSheetId="6">#REF!</definedName>
    <definedName name="___pr30" localSheetId="2">#REF!</definedName>
    <definedName name="___pr30" localSheetId="3">#REF!</definedName>
    <definedName name="___pr30" localSheetId="4">#REF!</definedName>
    <definedName name="___pr30" localSheetId="5">#REF!</definedName>
    <definedName name="___pr30" localSheetId="7">#REF!</definedName>
    <definedName name="___pr30" localSheetId="8">#REF!</definedName>
    <definedName name="___pr30">#REF!</definedName>
    <definedName name="___pr31" localSheetId="6">#REF!</definedName>
    <definedName name="___pr31" localSheetId="2">#REF!</definedName>
    <definedName name="___pr31" localSheetId="3">#REF!</definedName>
    <definedName name="___pr31" localSheetId="4">#REF!</definedName>
    <definedName name="___pr31" localSheetId="5">#REF!</definedName>
    <definedName name="___pr31" localSheetId="7">#REF!</definedName>
    <definedName name="___pr31" localSheetId="8">#REF!</definedName>
    <definedName name="___pr31">#REF!</definedName>
    <definedName name="___pr32" localSheetId="6">#REF!</definedName>
    <definedName name="___pr32" localSheetId="2">#REF!</definedName>
    <definedName name="___pr32" localSheetId="3">#REF!</definedName>
    <definedName name="___pr32" localSheetId="4">#REF!</definedName>
    <definedName name="___pr32" localSheetId="5">#REF!</definedName>
    <definedName name="___pr32" localSheetId="7">#REF!</definedName>
    <definedName name="___pr32" localSheetId="8">#REF!</definedName>
    <definedName name="___pr32">#REF!</definedName>
    <definedName name="___pr33" localSheetId="6">#REF!</definedName>
    <definedName name="___pr33" localSheetId="2">#REF!</definedName>
    <definedName name="___pr33" localSheetId="3">#REF!</definedName>
    <definedName name="___pr33" localSheetId="4">#REF!</definedName>
    <definedName name="___pr33" localSheetId="5">#REF!</definedName>
    <definedName name="___pr33" localSheetId="7">#REF!</definedName>
    <definedName name="___pr33" localSheetId="8">#REF!</definedName>
    <definedName name="___pr33">#REF!</definedName>
    <definedName name="___pr34" localSheetId="6">#REF!</definedName>
    <definedName name="___pr34" localSheetId="2">#REF!</definedName>
    <definedName name="___pr34" localSheetId="3">#REF!</definedName>
    <definedName name="___pr34" localSheetId="4">#REF!</definedName>
    <definedName name="___pr34" localSheetId="5">#REF!</definedName>
    <definedName name="___pr34" localSheetId="7">#REF!</definedName>
    <definedName name="___pr34" localSheetId="8">#REF!</definedName>
    <definedName name="___pr34">#REF!</definedName>
    <definedName name="___pr35" localSheetId="6">#REF!</definedName>
    <definedName name="___pr35" localSheetId="2">#REF!</definedName>
    <definedName name="___pr35" localSheetId="3">#REF!</definedName>
    <definedName name="___pr35" localSheetId="4">#REF!</definedName>
    <definedName name="___pr35" localSheetId="5">#REF!</definedName>
    <definedName name="___pr35" localSheetId="7">#REF!</definedName>
    <definedName name="___pr35" localSheetId="8">#REF!</definedName>
    <definedName name="___pr35">#REF!</definedName>
    <definedName name="___pr36" localSheetId="6">#REF!</definedName>
    <definedName name="___pr36" localSheetId="2">#REF!</definedName>
    <definedName name="___pr36" localSheetId="3">#REF!</definedName>
    <definedName name="___pr36" localSheetId="4">#REF!</definedName>
    <definedName name="___pr36" localSheetId="5">#REF!</definedName>
    <definedName name="___pr36" localSheetId="7">#REF!</definedName>
    <definedName name="___pr36" localSheetId="8">#REF!</definedName>
    <definedName name="___pr36">#REF!</definedName>
    <definedName name="___pr37" localSheetId="6">#REF!</definedName>
    <definedName name="___pr37" localSheetId="2">#REF!</definedName>
    <definedName name="___pr37" localSheetId="3">#REF!</definedName>
    <definedName name="___pr37" localSheetId="4">#REF!</definedName>
    <definedName name="___pr37" localSheetId="5">#REF!</definedName>
    <definedName name="___pr37" localSheetId="7">#REF!</definedName>
    <definedName name="___pr37" localSheetId="8">#REF!</definedName>
    <definedName name="___pr37">#REF!</definedName>
    <definedName name="___pr38" localSheetId="6">#REF!</definedName>
    <definedName name="___pr38" localSheetId="2">#REF!</definedName>
    <definedName name="___pr38" localSheetId="3">#REF!</definedName>
    <definedName name="___pr38" localSheetId="4">#REF!</definedName>
    <definedName name="___pr38" localSheetId="5">#REF!</definedName>
    <definedName name="___pr38" localSheetId="7">#REF!</definedName>
    <definedName name="___pr38" localSheetId="8">#REF!</definedName>
    <definedName name="___pr38">#REF!</definedName>
    <definedName name="___pr39" localSheetId="6">#REF!</definedName>
    <definedName name="___pr39" localSheetId="2">#REF!</definedName>
    <definedName name="___pr39" localSheetId="3">#REF!</definedName>
    <definedName name="___pr39" localSheetId="4">#REF!</definedName>
    <definedName name="___pr39" localSheetId="5">#REF!</definedName>
    <definedName name="___pr39" localSheetId="7">#REF!</definedName>
    <definedName name="___pr39" localSheetId="8">#REF!</definedName>
    <definedName name="___pr39">#REF!</definedName>
    <definedName name="___pr40" localSheetId="6">#REF!</definedName>
    <definedName name="___pr40" localSheetId="2">#REF!</definedName>
    <definedName name="___pr40" localSheetId="3">#REF!</definedName>
    <definedName name="___pr40" localSheetId="4">#REF!</definedName>
    <definedName name="___pr40" localSheetId="5">#REF!</definedName>
    <definedName name="___pr40" localSheetId="7">#REF!</definedName>
    <definedName name="___pr40" localSheetId="8">#REF!</definedName>
    <definedName name="___pr40">#REF!</definedName>
    <definedName name="___pr41" localSheetId="6">#REF!</definedName>
    <definedName name="___pr41" localSheetId="2">#REF!</definedName>
    <definedName name="___pr41" localSheetId="3">#REF!</definedName>
    <definedName name="___pr41" localSheetId="4">#REF!</definedName>
    <definedName name="___pr41" localSheetId="5">#REF!</definedName>
    <definedName name="___pr41" localSheetId="7">#REF!</definedName>
    <definedName name="___pr41" localSheetId="8">#REF!</definedName>
    <definedName name="___pr41">#REF!</definedName>
    <definedName name="___pr42" localSheetId="6">#REF!</definedName>
    <definedName name="___pr42" localSheetId="2">#REF!</definedName>
    <definedName name="___pr42" localSheetId="3">#REF!</definedName>
    <definedName name="___pr42" localSheetId="4">#REF!</definedName>
    <definedName name="___pr42" localSheetId="5">#REF!</definedName>
    <definedName name="___pr42" localSheetId="7">#REF!</definedName>
    <definedName name="___pr42" localSheetId="8">#REF!</definedName>
    <definedName name="___pr42">#REF!</definedName>
    <definedName name="___pr43" localSheetId="6">#REF!</definedName>
    <definedName name="___pr43" localSheetId="2">#REF!</definedName>
    <definedName name="___pr43" localSheetId="3">#REF!</definedName>
    <definedName name="___pr43" localSheetId="4">#REF!</definedName>
    <definedName name="___pr43" localSheetId="5">#REF!</definedName>
    <definedName name="___pr43" localSheetId="7">#REF!</definedName>
    <definedName name="___pr43" localSheetId="8">#REF!</definedName>
    <definedName name="___pr43">#REF!</definedName>
    <definedName name="___pr44" localSheetId="6">#REF!</definedName>
    <definedName name="___pr44" localSheetId="2">#REF!</definedName>
    <definedName name="___pr44" localSheetId="3">#REF!</definedName>
    <definedName name="___pr44" localSheetId="4">#REF!</definedName>
    <definedName name="___pr44" localSheetId="5">#REF!</definedName>
    <definedName name="___pr44" localSheetId="7">#REF!</definedName>
    <definedName name="___pr44" localSheetId="8">#REF!</definedName>
    <definedName name="___pr44">#REF!</definedName>
    <definedName name="___pr45" localSheetId="6">#REF!</definedName>
    <definedName name="___pr45" localSheetId="2">#REF!</definedName>
    <definedName name="___pr45" localSheetId="3">#REF!</definedName>
    <definedName name="___pr45" localSheetId="4">#REF!</definedName>
    <definedName name="___pr45" localSheetId="5">#REF!</definedName>
    <definedName name="___pr45" localSheetId="7">#REF!</definedName>
    <definedName name="___pr45" localSheetId="8">#REF!</definedName>
    <definedName name="___pr45">#REF!</definedName>
    <definedName name="___pr46" localSheetId="6">#REF!</definedName>
    <definedName name="___pr46" localSheetId="2">#REF!</definedName>
    <definedName name="___pr46" localSheetId="3">#REF!</definedName>
    <definedName name="___pr46" localSheetId="4">#REF!</definedName>
    <definedName name="___pr46" localSheetId="5">#REF!</definedName>
    <definedName name="___pr46" localSheetId="7">#REF!</definedName>
    <definedName name="___pr46" localSheetId="8">#REF!</definedName>
    <definedName name="___pr46">#REF!</definedName>
    <definedName name="___pr47" localSheetId="6">#REF!</definedName>
    <definedName name="___pr47" localSheetId="2">#REF!</definedName>
    <definedName name="___pr47" localSheetId="3">#REF!</definedName>
    <definedName name="___pr47" localSheetId="4">#REF!</definedName>
    <definedName name="___pr47" localSheetId="5">#REF!</definedName>
    <definedName name="___pr47" localSheetId="7">#REF!</definedName>
    <definedName name="___pr47" localSheetId="8">#REF!</definedName>
    <definedName name="___pr47">#REF!</definedName>
    <definedName name="___pr48" localSheetId="6">#REF!</definedName>
    <definedName name="___pr48" localSheetId="2">#REF!</definedName>
    <definedName name="___pr48" localSheetId="3">#REF!</definedName>
    <definedName name="___pr48" localSheetId="4">#REF!</definedName>
    <definedName name="___pr48" localSheetId="5">#REF!</definedName>
    <definedName name="___pr48" localSheetId="7">#REF!</definedName>
    <definedName name="___pr48" localSheetId="8">#REF!</definedName>
    <definedName name="___pr48">#REF!</definedName>
    <definedName name="___pr49" localSheetId="6">#REF!</definedName>
    <definedName name="___pr49" localSheetId="2">#REF!</definedName>
    <definedName name="___pr49" localSheetId="3">#REF!</definedName>
    <definedName name="___pr49" localSheetId="4">#REF!</definedName>
    <definedName name="___pr49" localSheetId="5">#REF!</definedName>
    <definedName name="___pr49" localSheetId="7">#REF!</definedName>
    <definedName name="___pr49" localSheetId="8">#REF!</definedName>
    <definedName name="___pr49">#REF!</definedName>
    <definedName name="___pr50" localSheetId="6">#REF!</definedName>
    <definedName name="___pr50" localSheetId="2">#REF!</definedName>
    <definedName name="___pr50" localSheetId="3">#REF!</definedName>
    <definedName name="___pr50" localSheetId="4">#REF!</definedName>
    <definedName name="___pr50" localSheetId="5">#REF!</definedName>
    <definedName name="___pr50" localSheetId="7">#REF!</definedName>
    <definedName name="___pr50" localSheetId="8">#REF!</definedName>
    <definedName name="___pr50">#REF!</definedName>
    <definedName name="___pr51" localSheetId="6">#REF!</definedName>
    <definedName name="___pr51" localSheetId="2">#REF!</definedName>
    <definedName name="___pr51" localSheetId="3">#REF!</definedName>
    <definedName name="___pr51" localSheetId="4">#REF!</definedName>
    <definedName name="___pr51" localSheetId="5">#REF!</definedName>
    <definedName name="___pr51" localSheetId="7">#REF!</definedName>
    <definedName name="___pr51" localSheetId="8">#REF!</definedName>
    <definedName name="___pr51">#REF!</definedName>
    <definedName name="___pr52" localSheetId="6">#REF!</definedName>
    <definedName name="___pr52" localSheetId="2">#REF!</definedName>
    <definedName name="___pr52" localSheetId="3">#REF!</definedName>
    <definedName name="___pr52" localSheetId="4">#REF!</definedName>
    <definedName name="___pr52" localSheetId="5">#REF!</definedName>
    <definedName name="___pr52" localSheetId="7">#REF!</definedName>
    <definedName name="___pr52" localSheetId="8">#REF!</definedName>
    <definedName name="___pr52">#REF!</definedName>
    <definedName name="___pr53" localSheetId="6">#REF!</definedName>
    <definedName name="___pr53" localSheetId="2">#REF!</definedName>
    <definedName name="___pr53" localSheetId="3">#REF!</definedName>
    <definedName name="___pr53" localSheetId="4">#REF!</definedName>
    <definedName name="___pr53" localSheetId="5">#REF!</definedName>
    <definedName name="___pr53" localSheetId="7">#REF!</definedName>
    <definedName name="___pr53" localSheetId="8">#REF!</definedName>
    <definedName name="___pr53">#REF!</definedName>
    <definedName name="___pr54" localSheetId="6">#REF!</definedName>
    <definedName name="___pr54" localSheetId="2">#REF!</definedName>
    <definedName name="___pr54" localSheetId="3">#REF!</definedName>
    <definedName name="___pr54" localSheetId="4">#REF!</definedName>
    <definedName name="___pr54" localSheetId="5">#REF!</definedName>
    <definedName name="___pr54" localSheetId="7">#REF!</definedName>
    <definedName name="___pr54" localSheetId="8">#REF!</definedName>
    <definedName name="___pr54">#REF!</definedName>
    <definedName name="___pr55" localSheetId="6">#REF!</definedName>
    <definedName name="___pr55" localSheetId="2">#REF!</definedName>
    <definedName name="___pr55" localSheetId="3">#REF!</definedName>
    <definedName name="___pr55" localSheetId="4">#REF!</definedName>
    <definedName name="___pr55" localSheetId="5">#REF!</definedName>
    <definedName name="___pr55" localSheetId="7">#REF!</definedName>
    <definedName name="___pr55" localSheetId="8">#REF!</definedName>
    <definedName name="___pr55">#REF!</definedName>
    <definedName name="___pr56" localSheetId="6">#REF!</definedName>
    <definedName name="___pr56" localSheetId="2">#REF!</definedName>
    <definedName name="___pr56" localSheetId="3">#REF!</definedName>
    <definedName name="___pr56" localSheetId="4">#REF!</definedName>
    <definedName name="___pr56" localSheetId="5">#REF!</definedName>
    <definedName name="___pr56" localSheetId="7">#REF!</definedName>
    <definedName name="___pr56" localSheetId="8">#REF!</definedName>
    <definedName name="___pr56">#REF!</definedName>
    <definedName name="___pr57" localSheetId="6">#REF!</definedName>
    <definedName name="___pr57" localSheetId="2">#REF!</definedName>
    <definedName name="___pr57" localSheetId="3">#REF!</definedName>
    <definedName name="___pr57" localSheetId="4">#REF!</definedName>
    <definedName name="___pr57" localSheetId="5">#REF!</definedName>
    <definedName name="___pr57" localSheetId="7">#REF!</definedName>
    <definedName name="___pr57" localSheetId="8">#REF!</definedName>
    <definedName name="___pr57">#REF!</definedName>
    <definedName name="___pr58" localSheetId="6">#REF!</definedName>
    <definedName name="___pr58" localSheetId="2">#REF!</definedName>
    <definedName name="___pr58" localSheetId="3">#REF!</definedName>
    <definedName name="___pr58" localSheetId="4">#REF!</definedName>
    <definedName name="___pr58" localSheetId="5">#REF!</definedName>
    <definedName name="___pr58" localSheetId="7">#REF!</definedName>
    <definedName name="___pr58" localSheetId="8">#REF!</definedName>
    <definedName name="___pr58">#REF!</definedName>
    <definedName name="___pr59" localSheetId="6">#REF!</definedName>
    <definedName name="___pr59" localSheetId="2">#REF!</definedName>
    <definedName name="___pr59" localSheetId="3">#REF!</definedName>
    <definedName name="___pr59" localSheetId="4">#REF!</definedName>
    <definedName name="___pr59" localSheetId="5">#REF!</definedName>
    <definedName name="___pr59" localSheetId="7">#REF!</definedName>
    <definedName name="___pr59" localSheetId="8">#REF!</definedName>
    <definedName name="___pr59">#REF!</definedName>
    <definedName name="___pr60" localSheetId="6">#REF!</definedName>
    <definedName name="___pr60" localSheetId="2">#REF!</definedName>
    <definedName name="___pr60" localSheetId="3">#REF!</definedName>
    <definedName name="___pr60" localSheetId="4">#REF!</definedName>
    <definedName name="___pr60" localSheetId="5">#REF!</definedName>
    <definedName name="___pr60" localSheetId="7">#REF!</definedName>
    <definedName name="___pr60" localSheetId="8">#REF!</definedName>
    <definedName name="___pr60">#REF!</definedName>
    <definedName name="___pr61" localSheetId="6">#REF!</definedName>
    <definedName name="___pr61" localSheetId="2">#REF!</definedName>
    <definedName name="___pr61" localSheetId="3">#REF!</definedName>
    <definedName name="___pr61" localSheetId="4">#REF!</definedName>
    <definedName name="___pr61" localSheetId="5">#REF!</definedName>
    <definedName name="___pr61" localSheetId="7">#REF!</definedName>
    <definedName name="___pr61" localSheetId="8">#REF!</definedName>
    <definedName name="___pr61">#REF!</definedName>
    <definedName name="___pr62" localSheetId="6">#REF!</definedName>
    <definedName name="___pr62" localSheetId="2">#REF!</definedName>
    <definedName name="___pr62" localSheetId="3">#REF!</definedName>
    <definedName name="___pr62" localSheetId="4">#REF!</definedName>
    <definedName name="___pr62" localSheetId="5">#REF!</definedName>
    <definedName name="___pr62" localSheetId="7">#REF!</definedName>
    <definedName name="___pr62" localSheetId="8">#REF!</definedName>
    <definedName name="___pr62">#REF!</definedName>
    <definedName name="___pr63" localSheetId="6">#REF!</definedName>
    <definedName name="___pr63" localSheetId="2">#REF!</definedName>
    <definedName name="___pr63" localSheetId="3">#REF!</definedName>
    <definedName name="___pr63" localSheetId="4">#REF!</definedName>
    <definedName name="___pr63" localSheetId="5">#REF!</definedName>
    <definedName name="___pr63" localSheetId="7">#REF!</definedName>
    <definedName name="___pr63" localSheetId="8">#REF!</definedName>
    <definedName name="___pr63">#REF!</definedName>
    <definedName name="___pr64" localSheetId="6">#REF!</definedName>
    <definedName name="___pr64" localSheetId="2">#REF!</definedName>
    <definedName name="___pr64" localSheetId="3">#REF!</definedName>
    <definedName name="___pr64" localSheetId="4">#REF!</definedName>
    <definedName name="___pr64" localSheetId="5">#REF!</definedName>
    <definedName name="___pr64" localSheetId="7">#REF!</definedName>
    <definedName name="___pr64" localSheetId="8">#REF!</definedName>
    <definedName name="___pr64">#REF!</definedName>
    <definedName name="___pr65" localSheetId="6">#REF!</definedName>
    <definedName name="___pr65" localSheetId="2">#REF!</definedName>
    <definedName name="___pr65" localSheetId="3">#REF!</definedName>
    <definedName name="___pr65" localSheetId="4">#REF!</definedName>
    <definedName name="___pr65" localSheetId="5">#REF!</definedName>
    <definedName name="___pr65" localSheetId="7">#REF!</definedName>
    <definedName name="___pr65" localSheetId="8">#REF!</definedName>
    <definedName name="___pr65">#REF!</definedName>
    <definedName name="___pr66" localSheetId="6">#REF!</definedName>
    <definedName name="___pr66" localSheetId="2">#REF!</definedName>
    <definedName name="___pr66" localSheetId="3">#REF!</definedName>
    <definedName name="___pr66" localSheetId="4">#REF!</definedName>
    <definedName name="___pr66" localSheetId="5">#REF!</definedName>
    <definedName name="___pr66" localSheetId="7">#REF!</definedName>
    <definedName name="___pr66" localSheetId="8">#REF!</definedName>
    <definedName name="___pr66">#REF!</definedName>
    <definedName name="___pr67" localSheetId="6">#REF!</definedName>
    <definedName name="___pr67" localSheetId="2">#REF!</definedName>
    <definedName name="___pr67" localSheetId="3">#REF!</definedName>
    <definedName name="___pr67" localSheetId="4">#REF!</definedName>
    <definedName name="___pr67" localSheetId="5">#REF!</definedName>
    <definedName name="___pr67" localSheetId="7">#REF!</definedName>
    <definedName name="___pr67" localSheetId="8">#REF!</definedName>
    <definedName name="___pr67">#REF!</definedName>
    <definedName name="___pr68" localSheetId="6">#REF!</definedName>
    <definedName name="___pr68" localSheetId="2">#REF!</definedName>
    <definedName name="___pr68" localSheetId="3">#REF!</definedName>
    <definedName name="___pr68" localSheetId="4">#REF!</definedName>
    <definedName name="___pr68" localSheetId="5">#REF!</definedName>
    <definedName name="___pr68" localSheetId="7">#REF!</definedName>
    <definedName name="___pr68" localSheetId="8">#REF!</definedName>
    <definedName name="___pr68">#REF!</definedName>
    <definedName name="___pr69" localSheetId="6">#REF!</definedName>
    <definedName name="___pr69" localSheetId="2">#REF!</definedName>
    <definedName name="___pr69" localSheetId="3">#REF!</definedName>
    <definedName name="___pr69" localSheetId="4">#REF!</definedName>
    <definedName name="___pr69" localSheetId="5">#REF!</definedName>
    <definedName name="___pr69" localSheetId="7">#REF!</definedName>
    <definedName name="___pr69" localSheetId="8">#REF!</definedName>
    <definedName name="___pr69">#REF!</definedName>
    <definedName name="___pr70" localSheetId="6">#REF!</definedName>
    <definedName name="___pr70" localSheetId="2">#REF!</definedName>
    <definedName name="___pr70" localSheetId="3">#REF!</definedName>
    <definedName name="___pr70" localSheetId="4">#REF!</definedName>
    <definedName name="___pr70" localSheetId="5">#REF!</definedName>
    <definedName name="___pr70" localSheetId="7">#REF!</definedName>
    <definedName name="___pr70" localSheetId="8">#REF!</definedName>
    <definedName name="___pr70">#REF!</definedName>
    <definedName name="___pr71" localSheetId="6">#REF!</definedName>
    <definedName name="___pr71" localSheetId="2">#REF!</definedName>
    <definedName name="___pr71" localSheetId="3">#REF!</definedName>
    <definedName name="___pr71" localSheetId="4">#REF!</definedName>
    <definedName name="___pr71" localSheetId="5">#REF!</definedName>
    <definedName name="___pr71" localSheetId="7">#REF!</definedName>
    <definedName name="___pr71" localSheetId="8">#REF!</definedName>
    <definedName name="___pr71">#REF!</definedName>
    <definedName name="___pr72" localSheetId="6">#REF!</definedName>
    <definedName name="___pr72" localSheetId="2">#REF!</definedName>
    <definedName name="___pr72" localSheetId="3">#REF!</definedName>
    <definedName name="___pr72" localSheetId="4">#REF!</definedName>
    <definedName name="___pr72" localSheetId="5">#REF!</definedName>
    <definedName name="___pr72" localSheetId="7">#REF!</definedName>
    <definedName name="___pr72" localSheetId="8">#REF!</definedName>
    <definedName name="___pr72">#REF!</definedName>
    <definedName name="___SBC1">[6]INV!$A$12:$D$15</definedName>
    <definedName name="___SBC3">[6]INV!$F$12:$I$15</definedName>
    <definedName name="___SBC5">[6]INV!$K$12:$N$15</definedName>
    <definedName name="___TOP1" localSheetId="6">#REF!</definedName>
    <definedName name="___TOP1" localSheetId="2">#REF!</definedName>
    <definedName name="___TOP1" localSheetId="3">#REF!</definedName>
    <definedName name="___TOP1" localSheetId="4">#REF!</definedName>
    <definedName name="___TOP1" localSheetId="5">#REF!</definedName>
    <definedName name="___TOP1" localSheetId="7">#REF!</definedName>
    <definedName name="___TOP1" localSheetId="8">#REF!</definedName>
    <definedName name="___TOP1">#REF!</definedName>
    <definedName name="___TOP10" localSheetId="6">#REF!</definedName>
    <definedName name="___TOP10" localSheetId="2">#REF!</definedName>
    <definedName name="___TOP10" localSheetId="3">#REF!</definedName>
    <definedName name="___TOP10" localSheetId="4">#REF!</definedName>
    <definedName name="___TOP10" localSheetId="5">#REF!</definedName>
    <definedName name="___TOP10" localSheetId="7">#REF!</definedName>
    <definedName name="___TOP10" localSheetId="8">#REF!</definedName>
    <definedName name="___TOP10">#REF!</definedName>
    <definedName name="___TOP2" localSheetId="6">#REF!</definedName>
    <definedName name="___TOP2" localSheetId="2">#REF!</definedName>
    <definedName name="___TOP2" localSheetId="3">#REF!</definedName>
    <definedName name="___TOP2" localSheetId="4">#REF!</definedName>
    <definedName name="___TOP2" localSheetId="5">#REF!</definedName>
    <definedName name="___TOP2" localSheetId="7">#REF!</definedName>
    <definedName name="___TOP2" localSheetId="8">#REF!</definedName>
    <definedName name="___TOP2">#REF!</definedName>
    <definedName name="___TOP3" localSheetId="6">#REF!</definedName>
    <definedName name="___TOP3" localSheetId="2">#REF!</definedName>
    <definedName name="___TOP3" localSheetId="3">#REF!</definedName>
    <definedName name="___TOP3" localSheetId="4">#REF!</definedName>
    <definedName name="___TOP3" localSheetId="5">#REF!</definedName>
    <definedName name="___TOP3" localSheetId="7">#REF!</definedName>
    <definedName name="___TOP3" localSheetId="8">#REF!</definedName>
    <definedName name="___TOP3">#REF!</definedName>
    <definedName name="___TOP4" localSheetId="6">#REF!</definedName>
    <definedName name="___TOP4" localSheetId="2">#REF!</definedName>
    <definedName name="___TOP4" localSheetId="3">#REF!</definedName>
    <definedName name="___TOP4" localSheetId="4">#REF!</definedName>
    <definedName name="___TOP4" localSheetId="5">#REF!</definedName>
    <definedName name="___TOP4" localSheetId="7">#REF!</definedName>
    <definedName name="___TOP4" localSheetId="8">#REF!</definedName>
    <definedName name="___TOP4">#REF!</definedName>
    <definedName name="___TOP5" localSheetId="6">#REF!</definedName>
    <definedName name="___TOP5" localSheetId="2">#REF!</definedName>
    <definedName name="___TOP5" localSheetId="3">#REF!</definedName>
    <definedName name="___TOP5" localSheetId="4">#REF!</definedName>
    <definedName name="___TOP5" localSheetId="5">#REF!</definedName>
    <definedName name="___TOP5" localSheetId="7">#REF!</definedName>
    <definedName name="___TOP5" localSheetId="8">#REF!</definedName>
    <definedName name="___TOP5">#REF!</definedName>
    <definedName name="___TOP6" localSheetId="6">#REF!</definedName>
    <definedName name="___TOP6" localSheetId="2">#REF!</definedName>
    <definedName name="___TOP6" localSheetId="3">#REF!</definedName>
    <definedName name="___TOP6" localSheetId="4">#REF!</definedName>
    <definedName name="___TOP6" localSheetId="5">#REF!</definedName>
    <definedName name="___TOP6" localSheetId="7">#REF!</definedName>
    <definedName name="___TOP6" localSheetId="8">#REF!</definedName>
    <definedName name="___TOP6">#REF!</definedName>
    <definedName name="___TOP7" localSheetId="6">#REF!</definedName>
    <definedName name="___TOP7" localSheetId="2">#REF!</definedName>
    <definedName name="___TOP7" localSheetId="3">#REF!</definedName>
    <definedName name="___TOP7" localSheetId="4">#REF!</definedName>
    <definedName name="___TOP7" localSheetId="5">#REF!</definedName>
    <definedName name="___TOP7" localSheetId="7">#REF!</definedName>
    <definedName name="___TOP7" localSheetId="8">#REF!</definedName>
    <definedName name="___TOP7">#REF!</definedName>
    <definedName name="___TOP8" localSheetId="6">#REF!</definedName>
    <definedName name="___TOP8" localSheetId="2">#REF!</definedName>
    <definedName name="___TOP8" localSheetId="3">#REF!</definedName>
    <definedName name="___TOP8" localSheetId="4">#REF!</definedName>
    <definedName name="___TOP8" localSheetId="5">#REF!</definedName>
    <definedName name="___TOP8" localSheetId="7">#REF!</definedName>
    <definedName name="___TOP8" localSheetId="8">#REF!</definedName>
    <definedName name="___TOP8">#REF!</definedName>
    <definedName name="___TOP9" localSheetId="6">#REF!</definedName>
    <definedName name="___TOP9" localSheetId="2">#REF!</definedName>
    <definedName name="___TOP9" localSheetId="3">#REF!</definedName>
    <definedName name="___TOP9" localSheetId="4">#REF!</definedName>
    <definedName name="___TOP9" localSheetId="5">#REF!</definedName>
    <definedName name="___TOP9" localSheetId="7">#REF!</definedName>
    <definedName name="___TOP9" localSheetId="8">#REF!</definedName>
    <definedName name="___TOP9">#REF!</definedName>
    <definedName name="___VEX1" localSheetId="6">[11]Tablas!#REF!</definedName>
    <definedName name="___VEX1" localSheetId="2">[11]Tablas!#REF!</definedName>
    <definedName name="___VEX1" localSheetId="3">[11]Tablas!#REF!</definedName>
    <definedName name="___VEX1" localSheetId="4">[11]Tablas!#REF!</definedName>
    <definedName name="___VEX1" localSheetId="5">[11]Tablas!#REF!</definedName>
    <definedName name="___VEX1" localSheetId="7">[11]Tablas!#REF!</definedName>
    <definedName name="___VEX1" localSheetId="8">[11]Tablas!#REF!</definedName>
    <definedName name="___VEX1">[11]Tablas!#REF!</definedName>
    <definedName name="___VFA1" localSheetId="6">[11]Tablas!#REF!</definedName>
    <definedName name="___VFA1" localSheetId="2">[11]Tablas!#REF!</definedName>
    <definedName name="___VFA1" localSheetId="3">[11]Tablas!#REF!</definedName>
    <definedName name="___VFA1" localSheetId="4">[11]Tablas!#REF!</definedName>
    <definedName name="___VFA1" localSheetId="5">[11]Tablas!#REF!</definedName>
    <definedName name="___VFA1" localSheetId="7">[11]Tablas!#REF!</definedName>
    <definedName name="___VFA1" localSheetId="8">[11]Tablas!#REF!</definedName>
    <definedName name="___VFA1">[11]Tablas!#REF!</definedName>
    <definedName name="___VIT1" localSheetId="6">[11]Tablas!#REF!</definedName>
    <definedName name="___VIT1" localSheetId="2">[11]Tablas!#REF!</definedName>
    <definedName name="___VIT1" localSheetId="3">[11]Tablas!#REF!</definedName>
    <definedName name="___VIT1" localSheetId="4">[11]Tablas!#REF!</definedName>
    <definedName name="___VIT1" localSheetId="5">[11]Tablas!#REF!</definedName>
    <definedName name="___VIT1" localSheetId="7">[11]Tablas!#REF!</definedName>
    <definedName name="___VIT1" localSheetId="8">[11]Tablas!#REF!</definedName>
    <definedName name="___VIT1">[11]Tablas!#REF!</definedName>
    <definedName name="___VPR1" localSheetId="6">[11]Tablas!#REF!</definedName>
    <definedName name="___VPR1" localSheetId="2">[11]Tablas!#REF!</definedName>
    <definedName name="___VPR1" localSheetId="3">[11]Tablas!#REF!</definedName>
    <definedName name="___VPR1" localSheetId="4">[11]Tablas!#REF!</definedName>
    <definedName name="___VPR1" localSheetId="5">[11]Tablas!#REF!</definedName>
    <definedName name="___VPR1" localSheetId="7">[11]Tablas!#REF!</definedName>
    <definedName name="___VPR1" localSheetId="8">[11]Tablas!#REF!</definedName>
    <definedName name="___VPR1">[11]Tablas!#REF!</definedName>
    <definedName name="___VPR2" localSheetId="6">#REF!</definedName>
    <definedName name="___VPR2" localSheetId="2">#REF!</definedName>
    <definedName name="___VPR2" localSheetId="3">#REF!</definedName>
    <definedName name="___VPR2" localSheetId="4">#REF!</definedName>
    <definedName name="___VPR2" localSheetId="5">#REF!</definedName>
    <definedName name="___VPR2" localSheetId="7">#REF!</definedName>
    <definedName name="___VPR2" localSheetId="8">#REF!</definedName>
    <definedName name="___VPR2">#REF!</definedName>
    <definedName name="___VRP1" localSheetId="6">[11]Tablas!#REF!</definedName>
    <definedName name="___VRP1" localSheetId="2">[11]Tablas!#REF!</definedName>
    <definedName name="___VRP1" localSheetId="3">[11]Tablas!#REF!</definedName>
    <definedName name="___VRP1" localSheetId="4">[11]Tablas!#REF!</definedName>
    <definedName name="___VRP1" localSheetId="5">[11]Tablas!#REF!</definedName>
    <definedName name="___VRP1" localSheetId="7">[11]Tablas!#REF!</definedName>
    <definedName name="___VRP1" localSheetId="8">[11]Tablas!#REF!</definedName>
    <definedName name="___VRP1">[11]Tablas!#REF!</definedName>
    <definedName name="___VSM1" localSheetId="6">[11]Tablas!#REF!</definedName>
    <definedName name="___VSM1" localSheetId="2">[11]Tablas!#REF!</definedName>
    <definedName name="___VSM1" localSheetId="3">[11]Tablas!#REF!</definedName>
    <definedName name="___VSM1" localSheetId="4">[11]Tablas!#REF!</definedName>
    <definedName name="___VSM1" localSheetId="5">[11]Tablas!#REF!</definedName>
    <definedName name="___VSM1" localSheetId="7">[11]Tablas!#REF!</definedName>
    <definedName name="___VSM1" localSheetId="8">[11]Tablas!#REF!</definedName>
    <definedName name="___VSM1">[11]Tablas!#REF!</definedName>
    <definedName name="__123Graph_A" localSheetId="6" hidden="1">#REF!</definedName>
    <definedName name="__123Graph_A" localSheetId="2" hidden="1">#REF!</definedName>
    <definedName name="__123Graph_A" localSheetId="3" hidden="1">#REF!</definedName>
    <definedName name="__123Graph_A" localSheetId="4" hidden="1">#REF!</definedName>
    <definedName name="__123Graph_A" localSheetId="5" hidden="1">#REF!</definedName>
    <definedName name="__123Graph_A" localSheetId="7" hidden="1">#REF!</definedName>
    <definedName name="__123Graph_A" localSheetId="8" hidden="1">#REF!</definedName>
    <definedName name="__123Graph_A" hidden="1">#REF!</definedName>
    <definedName name="__123Graph_Acaja" hidden="1">[17]EVA!$D$39:$AD$39</definedName>
    <definedName name="__123Graph_ACart_AnticAdic" hidden="1">[17]EVA!$F$95:$I$95</definedName>
    <definedName name="__123Graph_AFACTURAC" hidden="1">[17]Program!$B$120:$Y$120</definedName>
    <definedName name="__123Graph_AGraph2" hidden="1">[17]AIU!$D$338:$D$357</definedName>
    <definedName name="__123Graph_B" localSheetId="6" hidden="1">#REF!</definedName>
    <definedName name="__123Graph_B" localSheetId="2" hidden="1">#REF!</definedName>
    <definedName name="__123Graph_B" localSheetId="3" hidden="1">#REF!</definedName>
    <definedName name="__123Graph_B" localSheetId="4" hidden="1">#REF!</definedName>
    <definedName name="__123Graph_B" localSheetId="5" hidden="1">#REF!</definedName>
    <definedName name="__123Graph_B" localSheetId="7" hidden="1">#REF!</definedName>
    <definedName name="__123Graph_B" localSheetId="8" hidden="1">#REF!</definedName>
    <definedName name="__123Graph_B" hidden="1">#REF!</definedName>
    <definedName name="__123Graph_Bcaja" hidden="1">[17]EVA!$D$56:$AD$56</definedName>
    <definedName name="__123Graph_BCart_AnticAdic" hidden="1">[17]EVA!$F$96:$I$96</definedName>
    <definedName name="__123Graph_Ccaja" hidden="1">[17]EVA!$D$58:$AD$58</definedName>
    <definedName name="__123Graph_CCart_AnticAdic" hidden="1">[17]EVA!$F$97:$I$97</definedName>
    <definedName name="__123Graph_Dcaja" hidden="1">[17]EVA!$D$61:$AD$61</definedName>
    <definedName name="__123Graph_DCart_AnticAdic" hidden="1">[17]EVA!$F$99:$I$99</definedName>
    <definedName name="__123Graph_ECart_AnticAdic" hidden="1">[17]EVA!$F$99:$I$99</definedName>
    <definedName name="__123Graph_LBL_ACart_AnticAdic" hidden="1">[17]EVA!$J$95:$K$95</definedName>
    <definedName name="__123Graph_LBL_Ccaja" hidden="1">[17]EVA!$D$58:$AD$58</definedName>
    <definedName name="__123Graph_LBL_DCart_AnticAdic" hidden="1">[17]EVA!$F$98:$I$98</definedName>
    <definedName name="__123Graph_X" hidden="1">[17]AIU!$C$338:$C$357</definedName>
    <definedName name="__123Graph_Xcaja" hidden="1">[17]EVA!$D$6:$AD$6</definedName>
    <definedName name="__AFC1">[6]INV!$A$25:$D$28</definedName>
    <definedName name="__AFC3">[6]INV!$F$25:$I$28</definedName>
    <definedName name="__AFC5">[6]INV!$K$25:$N$28</definedName>
    <definedName name="__ane7" localSheetId="8">[13]!_xlbgnm.ane7</definedName>
    <definedName name="__ane7">[13]!_xlbgnm.ane7</definedName>
    <definedName name="__ane8" localSheetId="8">[13]!_xlbgnm.ane8</definedName>
    <definedName name="__ane8">[13]!_xlbgnm.ane8</definedName>
    <definedName name="__Atp2">[18]EMPRESA!$F$22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M1" localSheetId="6">#REF!</definedName>
    <definedName name="__COM1" localSheetId="2">#REF!</definedName>
    <definedName name="__COM1" localSheetId="3">#REF!</definedName>
    <definedName name="__COM1" localSheetId="4">#REF!</definedName>
    <definedName name="__COM1" localSheetId="5">#REF!</definedName>
    <definedName name="__COM1" localSheetId="7">#REF!</definedName>
    <definedName name="__COM1" localSheetId="8">#REF!</definedName>
    <definedName name="__COM1">#REF!</definedName>
    <definedName name="__COM10" localSheetId="6">#REF!</definedName>
    <definedName name="__COM10" localSheetId="2">#REF!</definedName>
    <definedName name="__COM10" localSheetId="3">#REF!</definedName>
    <definedName name="__COM10" localSheetId="4">#REF!</definedName>
    <definedName name="__COM10" localSheetId="5">#REF!</definedName>
    <definedName name="__COM10" localSheetId="7">#REF!</definedName>
    <definedName name="__COM10" localSheetId="8">#REF!</definedName>
    <definedName name="__COM10">#REF!</definedName>
    <definedName name="__COM11" localSheetId="6">#REF!</definedName>
    <definedName name="__COM11" localSheetId="2">#REF!</definedName>
    <definedName name="__COM11" localSheetId="3">#REF!</definedName>
    <definedName name="__COM11" localSheetId="4">#REF!</definedName>
    <definedName name="__COM11" localSheetId="5">#REF!</definedName>
    <definedName name="__COM11" localSheetId="7">#REF!</definedName>
    <definedName name="__COM11" localSheetId="8">#REF!</definedName>
    <definedName name="__COM11">#REF!</definedName>
    <definedName name="__COM12" localSheetId="6">#REF!</definedName>
    <definedName name="__COM12" localSheetId="2">#REF!</definedName>
    <definedName name="__COM12" localSheetId="3">#REF!</definedName>
    <definedName name="__COM12" localSheetId="4">#REF!</definedName>
    <definedName name="__COM12" localSheetId="5">#REF!</definedName>
    <definedName name="__COM12" localSheetId="7">#REF!</definedName>
    <definedName name="__COM12" localSheetId="8">#REF!</definedName>
    <definedName name="__COM12">#REF!</definedName>
    <definedName name="__COM13" localSheetId="6">#REF!</definedName>
    <definedName name="__COM13" localSheetId="2">#REF!</definedName>
    <definedName name="__COM13" localSheetId="3">#REF!</definedName>
    <definedName name="__COM13" localSheetId="4">#REF!</definedName>
    <definedName name="__COM13" localSheetId="5">#REF!</definedName>
    <definedName name="__COM13" localSheetId="7">#REF!</definedName>
    <definedName name="__COM13" localSheetId="8">#REF!</definedName>
    <definedName name="__COM13">#REF!</definedName>
    <definedName name="__COM14" localSheetId="6">#REF!</definedName>
    <definedName name="__COM14" localSheetId="2">#REF!</definedName>
    <definedName name="__COM14" localSheetId="3">#REF!</definedName>
    <definedName name="__COM14" localSheetId="4">#REF!</definedName>
    <definedName name="__COM14" localSheetId="5">#REF!</definedName>
    <definedName name="__COM14" localSheetId="7">#REF!</definedName>
    <definedName name="__COM14" localSheetId="8">#REF!</definedName>
    <definedName name="__COM14">#REF!</definedName>
    <definedName name="__COM15" localSheetId="6">#REF!</definedName>
    <definedName name="__COM15" localSheetId="2">#REF!</definedName>
    <definedName name="__COM15" localSheetId="3">#REF!</definedName>
    <definedName name="__COM15" localSheetId="4">#REF!</definedName>
    <definedName name="__COM15" localSheetId="5">#REF!</definedName>
    <definedName name="__COM15" localSheetId="7">#REF!</definedName>
    <definedName name="__COM15" localSheetId="8">#REF!</definedName>
    <definedName name="__COM15">#REF!</definedName>
    <definedName name="__COM16" localSheetId="6">#REF!</definedName>
    <definedName name="__COM16" localSheetId="2">#REF!</definedName>
    <definedName name="__COM16" localSheetId="3">#REF!</definedName>
    <definedName name="__COM16" localSheetId="4">#REF!</definedName>
    <definedName name="__COM16" localSheetId="5">#REF!</definedName>
    <definedName name="__COM16" localSheetId="7">#REF!</definedName>
    <definedName name="__COM16" localSheetId="8">#REF!</definedName>
    <definedName name="__COM16">#REF!</definedName>
    <definedName name="__COM17" localSheetId="6">#REF!</definedName>
    <definedName name="__COM17" localSheetId="2">#REF!</definedName>
    <definedName name="__COM17" localSheetId="3">#REF!</definedName>
    <definedName name="__COM17" localSheetId="4">#REF!</definedName>
    <definedName name="__COM17" localSheetId="5">#REF!</definedName>
    <definedName name="__COM17" localSheetId="7">#REF!</definedName>
    <definedName name="__COM17" localSheetId="8">#REF!</definedName>
    <definedName name="__COM17">#REF!</definedName>
    <definedName name="__COM18" localSheetId="6">#REF!</definedName>
    <definedName name="__COM18" localSheetId="2">#REF!</definedName>
    <definedName name="__COM18" localSheetId="3">#REF!</definedName>
    <definedName name="__COM18" localSheetId="4">#REF!</definedName>
    <definedName name="__COM18" localSheetId="5">#REF!</definedName>
    <definedName name="__COM18" localSheetId="7">#REF!</definedName>
    <definedName name="__COM18" localSheetId="8">#REF!</definedName>
    <definedName name="__COM18">#REF!</definedName>
    <definedName name="__COM19" localSheetId="6">#REF!</definedName>
    <definedName name="__COM19" localSheetId="2">#REF!</definedName>
    <definedName name="__COM19" localSheetId="3">#REF!</definedName>
    <definedName name="__COM19" localSheetId="4">#REF!</definedName>
    <definedName name="__COM19" localSheetId="5">#REF!</definedName>
    <definedName name="__COM19" localSheetId="7">#REF!</definedName>
    <definedName name="__COM19" localSheetId="8">#REF!</definedName>
    <definedName name="__COM19">#REF!</definedName>
    <definedName name="__COM2" localSheetId="6">#REF!</definedName>
    <definedName name="__COM2" localSheetId="2">#REF!</definedName>
    <definedName name="__COM2" localSheetId="3">#REF!</definedName>
    <definedName name="__COM2" localSheetId="4">#REF!</definedName>
    <definedName name="__COM2" localSheetId="5">#REF!</definedName>
    <definedName name="__COM2" localSheetId="7">#REF!</definedName>
    <definedName name="__COM2" localSheetId="8">#REF!</definedName>
    <definedName name="__COM2">#REF!</definedName>
    <definedName name="__COM20" localSheetId="6">#REF!</definedName>
    <definedName name="__COM20" localSheetId="2">#REF!</definedName>
    <definedName name="__COM20" localSheetId="3">#REF!</definedName>
    <definedName name="__COM20" localSheetId="4">#REF!</definedName>
    <definedName name="__COM20" localSheetId="5">#REF!</definedName>
    <definedName name="__COM20" localSheetId="7">#REF!</definedName>
    <definedName name="__COM20" localSheetId="8">#REF!</definedName>
    <definedName name="__COM20">#REF!</definedName>
    <definedName name="__COM21" localSheetId="6">#REF!</definedName>
    <definedName name="__COM21" localSheetId="2">#REF!</definedName>
    <definedName name="__COM21" localSheetId="3">#REF!</definedName>
    <definedName name="__COM21" localSheetId="4">#REF!</definedName>
    <definedName name="__COM21" localSheetId="5">#REF!</definedName>
    <definedName name="__COM21" localSheetId="7">#REF!</definedName>
    <definedName name="__COM21" localSheetId="8">#REF!</definedName>
    <definedName name="__COM21">#REF!</definedName>
    <definedName name="__COM3" localSheetId="6">#REF!</definedName>
    <definedName name="__COM3" localSheetId="2">#REF!</definedName>
    <definedName name="__COM3" localSheetId="3">#REF!</definedName>
    <definedName name="__COM3" localSheetId="4">#REF!</definedName>
    <definedName name="__COM3" localSheetId="5">#REF!</definedName>
    <definedName name="__COM3" localSheetId="7">#REF!</definedName>
    <definedName name="__COM3" localSheetId="8">#REF!</definedName>
    <definedName name="__COM3">#REF!</definedName>
    <definedName name="__COM4" localSheetId="6">#REF!</definedName>
    <definedName name="__COM4" localSheetId="2">#REF!</definedName>
    <definedName name="__COM4" localSheetId="3">#REF!</definedName>
    <definedName name="__COM4" localSheetId="4">#REF!</definedName>
    <definedName name="__COM4" localSheetId="5">#REF!</definedName>
    <definedName name="__COM4" localSheetId="7">#REF!</definedName>
    <definedName name="__COM4" localSheetId="8">#REF!</definedName>
    <definedName name="__COM4">#REF!</definedName>
    <definedName name="__COM5" localSheetId="6">#REF!</definedName>
    <definedName name="__COM5" localSheetId="2">#REF!</definedName>
    <definedName name="__COM5" localSheetId="3">#REF!</definedName>
    <definedName name="__COM5" localSheetId="4">#REF!</definedName>
    <definedName name="__COM5" localSheetId="5">#REF!</definedName>
    <definedName name="__COM5" localSheetId="7">#REF!</definedName>
    <definedName name="__COM5" localSheetId="8">#REF!</definedName>
    <definedName name="__COM5">#REF!</definedName>
    <definedName name="__COM6" localSheetId="6">#REF!</definedName>
    <definedName name="__COM6" localSheetId="2">#REF!</definedName>
    <definedName name="__COM6" localSheetId="3">#REF!</definedName>
    <definedName name="__COM6" localSheetId="4">#REF!</definedName>
    <definedName name="__COM6" localSheetId="5">#REF!</definedName>
    <definedName name="__COM6" localSheetId="7">#REF!</definedName>
    <definedName name="__COM6" localSheetId="8">#REF!</definedName>
    <definedName name="__COM6">#REF!</definedName>
    <definedName name="__COM7" localSheetId="6">#REF!</definedName>
    <definedName name="__COM7" localSheetId="2">#REF!</definedName>
    <definedName name="__COM7" localSheetId="3">#REF!</definedName>
    <definedName name="__COM7" localSheetId="4">#REF!</definedName>
    <definedName name="__COM7" localSheetId="5">#REF!</definedName>
    <definedName name="__COM7" localSheetId="7">#REF!</definedName>
    <definedName name="__COM7" localSheetId="8">#REF!</definedName>
    <definedName name="__COM7">#REF!</definedName>
    <definedName name="__COM8" localSheetId="6">#REF!</definedName>
    <definedName name="__COM8" localSheetId="2">#REF!</definedName>
    <definedName name="__COM8" localSheetId="3">#REF!</definedName>
    <definedName name="__COM8" localSheetId="4">#REF!</definedName>
    <definedName name="__COM8" localSheetId="5">#REF!</definedName>
    <definedName name="__COM8" localSheetId="7">#REF!</definedName>
    <definedName name="__COM8" localSheetId="8">#REF!</definedName>
    <definedName name="__COM8">#REF!</definedName>
    <definedName name="__COM9" localSheetId="6">#REF!</definedName>
    <definedName name="__COM9" localSheetId="2">#REF!</definedName>
    <definedName name="__COM9" localSheetId="3">#REF!</definedName>
    <definedName name="__COM9" localSheetId="4">#REF!</definedName>
    <definedName name="__COM9" localSheetId="5">#REF!</definedName>
    <definedName name="__COM9" localSheetId="7">#REF!</definedName>
    <definedName name="__COM9" localSheetId="8">#REF!</definedName>
    <definedName name="__COM9">#REF!</definedName>
    <definedName name="__DCI1" localSheetId="6">[11]Tablas!#REF!</definedName>
    <definedName name="__DCI1" localSheetId="2">[11]Tablas!#REF!</definedName>
    <definedName name="__DCI1" localSheetId="3">[11]Tablas!#REF!</definedName>
    <definedName name="__DCI1" localSheetId="4">[11]Tablas!#REF!</definedName>
    <definedName name="__DCI1" localSheetId="5">[11]Tablas!#REF!</definedName>
    <definedName name="__DCI1" localSheetId="7">[11]Tablas!#REF!</definedName>
    <definedName name="__DCI1" localSheetId="8">[11]Tablas!#REF!</definedName>
    <definedName name="__DCI1">[11]Tablas!#REF!</definedName>
    <definedName name="__DDS1" localSheetId="6">[11]Tablas!#REF!</definedName>
    <definedName name="__DDS1" localSheetId="2">[11]Tablas!#REF!</definedName>
    <definedName name="__DDS1" localSheetId="3">[11]Tablas!#REF!</definedName>
    <definedName name="__DDS1" localSheetId="4">[11]Tablas!#REF!</definedName>
    <definedName name="__DDS1" localSheetId="5">[11]Tablas!#REF!</definedName>
    <definedName name="__DDS1" localSheetId="7">[11]Tablas!#REF!</definedName>
    <definedName name="__DDS1" localSheetId="8">[11]Tablas!#REF!</definedName>
    <definedName name="__DDS1">[11]Tablas!#REF!</definedName>
    <definedName name="__DGO1" localSheetId="6">[11]Tablas!#REF!</definedName>
    <definedName name="__DGO1" localSheetId="2">[11]Tablas!#REF!</definedName>
    <definedName name="__DGO1" localSheetId="3">[11]Tablas!#REF!</definedName>
    <definedName name="__DGO1" localSheetId="4">[11]Tablas!#REF!</definedName>
    <definedName name="__DGO1" localSheetId="5">[11]Tablas!#REF!</definedName>
    <definedName name="__DGO1" localSheetId="7">[11]Tablas!#REF!</definedName>
    <definedName name="__DGO1" localSheetId="8">[11]Tablas!#REF!</definedName>
    <definedName name="__DGO1">[11]Tablas!#REF!</definedName>
    <definedName name="__DGP1" localSheetId="6">[11]Tablas!#REF!</definedName>
    <definedName name="__DGP1" localSheetId="2">[11]Tablas!#REF!</definedName>
    <definedName name="__DGP1" localSheetId="3">[11]Tablas!#REF!</definedName>
    <definedName name="__DGP1" localSheetId="4">[11]Tablas!#REF!</definedName>
    <definedName name="__DGP1" localSheetId="5">[11]Tablas!#REF!</definedName>
    <definedName name="__DGP1" localSheetId="7">[11]Tablas!#REF!</definedName>
    <definedName name="__DGP1" localSheetId="8">[11]Tablas!#REF!</definedName>
    <definedName name="__DGP1">[11]Tablas!#REF!</definedName>
    <definedName name="__DIJ1" localSheetId="8">[11]Tablas!#REF!</definedName>
    <definedName name="__DIJ1">[11]Tablas!#REF!</definedName>
    <definedName name="__DPI1" localSheetId="8">[11]Tablas!#REF!</definedName>
    <definedName name="__DPI1">[11]Tablas!#REF!</definedName>
    <definedName name="__DPY1" localSheetId="8">[11]Tablas!#REF!</definedName>
    <definedName name="__DPY1">[11]Tablas!#REF!</definedName>
    <definedName name="__DRI1" localSheetId="8">[11]Tablas!#REF!</definedName>
    <definedName name="__DRI1">[11]Tablas!#REF!</definedName>
    <definedName name="__DRL1" localSheetId="8">[11]Tablas!#REF!</definedName>
    <definedName name="__DRL1">[11]Tablas!#REF!</definedName>
    <definedName name="__DSP1" localSheetId="8">[11]Tablas!#REF!</definedName>
    <definedName name="__DSP1">[11]Tablas!#REF!</definedName>
    <definedName name="__ECP1" localSheetId="8">[11]Tablas!#REF!</definedName>
    <definedName name="__ECP1">[11]Tablas!#REF!</definedName>
    <definedName name="__F" localSheetId="6">'1p.'!ERR</definedName>
    <definedName name="__F" localSheetId="2">'421.1'!ERR</definedName>
    <definedName name="__F" localSheetId="3">'450.2P'!ERR</definedName>
    <definedName name="__F" localSheetId="4">'460.1P'!ERR</definedName>
    <definedName name="__F" localSheetId="5">'466.1'!ERR</definedName>
    <definedName name="__F" localSheetId="7">'900.4P'!ERR</definedName>
    <definedName name="__F">[0]!ERR</definedName>
    <definedName name="__FC">#N/A</definedName>
    <definedName name="__FS01" localSheetId="6">'1p.'!ERR</definedName>
    <definedName name="__FS01" localSheetId="2">'421.1'!ERR</definedName>
    <definedName name="__FS01" localSheetId="3">'450.2P'!ERR</definedName>
    <definedName name="__FS01" localSheetId="4">'460.1P'!ERR</definedName>
    <definedName name="__FS01" localSheetId="5">'466.1'!ERR</definedName>
    <definedName name="__FS01" localSheetId="7">'900.4P'!ERR</definedName>
    <definedName name="__FS01">[0]!ERR</definedName>
    <definedName name="__ICP1" localSheetId="6">[11]Tablas!#REF!</definedName>
    <definedName name="__ICP1" localSheetId="2">[11]Tablas!#REF!</definedName>
    <definedName name="__ICP1" localSheetId="3">[11]Tablas!#REF!</definedName>
    <definedName name="__ICP1" localSheetId="4">[11]Tablas!#REF!</definedName>
    <definedName name="__ICP1" localSheetId="5">[11]Tablas!#REF!</definedName>
    <definedName name="__ICP1" localSheetId="7">[11]Tablas!#REF!</definedName>
    <definedName name="__ICP1" localSheetId="8">[11]Tablas!#REF!</definedName>
    <definedName name="__ICP1">[11]Tablas!#REF!</definedName>
    <definedName name="__key2" localSheetId="6" hidden="1">[19]INST!#REF!</definedName>
    <definedName name="__key2" localSheetId="2" hidden="1">[19]INST!#REF!</definedName>
    <definedName name="__key2" localSheetId="3" hidden="1">[19]INST!#REF!</definedName>
    <definedName name="__key2" localSheetId="4" hidden="1">[19]INST!#REF!</definedName>
    <definedName name="__key2" localSheetId="5" hidden="1">[19]INST!#REF!</definedName>
    <definedName name="__key2" localSheetId="7" hidden="1">[19]INST!#REF!</definedName>
    <definedName name="__key2" localSheetId="8" hidden="1">[19]INST!#REF!</definedName>
    <definedName name="__key2" hidden="1">[19]INST!#REF!</definedName>
    <definedName name="__key21" localSheetId="5" hidden="1">[8]INST!#REF!</definedName>
    <definedName name="__key21" localSheetId="8" hidden="1">[8]INST!#REF!</definedName>
    <definedName name="__key21" hidden="1">[8]INST!#REF!</definedName>
    <definedName name="__key3" localSheetId="6" hidden="1">#REF!</definedName>
    <definedName name="__key3" localSheetId="2" hidden="1">#REF!</definedName>
    <definedName name="__key3" localSheetId="3" hidden="1">#REF!</definedName>
    <definedName name="__key3" localSheetId="4" hidden="1">#REF!</definedName>
    <definedName name="__key3" localSheetId="5" hidden="1">#REF!</definedName>
    <definedName name="__key3" localSheetId="7" hidden="1">#REF!</definedName>
    <definedName name="__key3" localSheetId="8" hidden="1">#REF!</definedName>
    <definedName name="__key3" hidden="1">#REF!</definedName>
    <definedName name="__key31" localSheetId="6" hidden="1">#REF!</definedName>
    <definedName name="__key31" localSheetId="2" hidden="1">#REF!</definedName>
    <definedName name="__key31" localSheetId="3" hidden="1">#REF!</definedName>
    <definedName name="__key31" localSheetId="4" hidden="1">#REF!</definedName>
    <definedName name="__key31" localSheetId="5" hidden="1">#REF!</definedName>
    <definedName name="__key31" localSheetId="7" hidden="1">#REF!</definedName>
    <definedName name="__key31" localSheetId="8" hidden="1">#REF!</definedName>
    <definedName name="__key31" hidden="1">#REF!</definedName>
    <definedName name="__LEY80" localSheetId="6">#REF!</definedName>
    <definedName name="__LEY80" localSheetId="2">#REF!</definedName>
    <definedName name="__LEY80" localSheetId="3">#REF!</definedName>
    <definedName name="__LEY80" localSheetId="4">#REF!</definedName>
    <definedName name="__LEY80" localSheetId="5">#REF!</definedName>
    <definedName name="__LEY80" localSheetId="7">#REF!</definedName>
    <definedName name="__LEY80" localSheetId="8">#REF!</definedName>
    <definedName name="__LEY80">#REF!</definedName>
    <definedName name="__MA2" localSheetId="6">#REF!</definedName>
    <definedName name="__MA2" localSheetId="2">#REF!</definedName>
    <definedName name="__MA2" localSheetId="3">#REF!</definedName>
    <definedName name="__MA2" localSheetId="4">#REF!</definedName>
    <definedName name="__MA2" localSheetId="5">#REF!</definedName>
    <definedName name="__MA2" localSheetId="26">#REF!</definedName>
    <definedName name="__MA2" localSheetId="27">#REF!</definedName>
    <definedName name="__MA2" localSheetId="7">#REF!</definedName>
    <definedName name="__MA2" localSheetId="8">#REF!</definedName>
    <definedName name="__MA2" localSheetId="9">#REF!</definedName>
    <definedName name="__MA2">#REF!</definedName>
    <definedName name="__mes1">[17]COSTOS!$E$5</definedName>
    <definedName name="__Mes2">[17]COSTOS!$F$5</definedName>
    <definedName name="__Mes3">[17]COSTOS!$G$5</definedName>
    <definedName name="__mun2" localSheetId="6">[20]PESOS!#REF!</definedName>
    <definedName name="__mun2" localSheetId="2">[20]PESOS!#REF!</definedName>
    <definedName name="__mun2" localSheetId="3">[20]PESOS!#REF!</definedName>
    <definedName name="__mun2" localSheetId="4">[20]PESOS!#REF!</definedName>
    <definedName name="__mun2" localSheetId="5">[20]PESOS!#REF!</definedName>
    <definedName name="__mun2" localSheetId="26">[20]PESOS!#REF!</definedName>
    <definedName name="__mun2" localSheetId="27">[20]PESOS!#REF!</definedName>
    <definedName name="__mun2" localSheetId="7">[20]PESOS!#REF!</definedName>
    <definedName name="__mun2" localSheetId="8">[20]PESOS!#REF!</definedName>
    <definedName name="__mun2" localSheetId="9">[20]PESOS!#REF!</definedName>
    <definedName name="__mun2">[20]PESOS!#REF!</definedName>
    <definedName name="__num10" localSheetId="6">#REF!</definedName>
    <definedName name="__num10" localSheetId="2">#REF!</definedName>
    <definedName name="__num10" localSheetId="3">#REF!</definedName>
    <definedName name="__num10" localSheetId="4">#REF!</definedName>
    <definedName name="__num10" localSheetId="5">#REF!</definedName>
    <definedName name="__num10" localSheetId="26">#REF!</definedName>
    <definedName name="__num10" localSheetId="27">#REF!</definedName>
    <definedName name="__num10" localSheetId="7">#REF!</definedName>
    <definedName name="__num10" localSheetId="8">#REF!</definedName>
    <definedName name="__num10" localSheetId="9">#REF!</definedName>
    <definedName name="__num10">#REF!</definedName>
    <definedName name="__num2" localSheetId="6">#REF!</definedName>
    <definedName name="__num2" localSheetId="2">#REF!</definedName>
    <definedName name="__num2" localSheetId="3">#REF!</definedName>
    <definedName name="__num2" localSheetId="4">#REF!</definedName>
    <definedName name="__num2" localSheetId="5">#REF!</definedName>
    <definedName name="__num2" localSheetId="26">#REF!</definedName>
    <definedName name="__num2" localSheetId="27">#REF!</definedName>
    <definedName name="__num2" localSheetId="7">#REF!</definedName>
    <definedName name="__num2" localSheetId="8">#REF!</definedName>
    <definedName name="__num2" localSheetId="9">#REF!</definedName>
    <definedName name="__num2">#REF!</definedName>
    <definedName name="__num3" localSheetId="6">#REF!</definedName>
    <definedName name="__num3" localSheetId="2">#REF!</definedName>
    <definedName name="__num3" localSheetId="3">#REF!</definedName>
    <definedName name="__num3" localSheetId="4">#REF!</definedName>
    <definedName name="__num3" localSheetId="5">#REF!</definedName>
    <definedName name="__num3" localSheetId="26">#REF!</definedName>
    <definedName name="__num3" localSheetId="27">#REF!</definedName>
    <definedName name="__num3" localSheetId="7">#REF!</definedName>
    <definedName name="__num3" localSheetId="8">#REF!</definedName>
    <definedName name="__num3" localSheetId="9">#REF!</definedName>
    <definedName name="__num3">#REF!</definedName>
    <definedName name="__num4" localSheetId="6">#REF!</definedName>
    <definedName name="__num4" localSheetId="2">#REF!</definedName>
    <definedName name="__num4" localSheetId="3">#REF!</definedName>
    <definedName name="__num4" localSheetId="4">#REF!</definedName>
    <definedName name="__num4" localSheetId="5">#REF!</definedName>
    <definedName name="__num4" localSheetId="26">#REF!</definedName>
    <definedName name="__num4" localSheetId="27">#REF!</definedName>
    <definedName name="__num4" localSheetId="7">#REF!</definedName>
    <definedName name="__num4" localSheetId="8">#REF!</definedName>
    <definedName name="__num4" localSheetId="9">#REF!</definedName>
    <definedName name="__num4">#REF!</definedName>
    <definedName name="__num5" localSheetId="6">#REF!</definedName>
    <definedName name="__num5" localSheetId="2">#REF!</definedName>
    <definedName name="__num5" localSheetId="3">#REF!</definedName>
    <definedName name="__num5" localSheetId="4">#REF!</definedName>
    <definedName name="__num5" localSheetId="5">#REF!</definedName>
    <definedName name="__num5" localSheetId="26">#REF!</definedName>
    <definedName name="__num5" localSheetId="27">#REF!</definedName>
    <definedName name="__num5" localSheetId="7">#REF!</definedName>
    <definedName name="__num5" localSheetId="8">#REF!</definedName>
    <definedName name="__num5" localSheetId="9">#REF!</definedName>
    <definedName name="__num5">#REF!</definedName>
    <definedName name="__num6" localSheetId="6">#REF!</definedName>
    <definedName name="__num6" localSheetId="2">#REF!</definedName>
    <definedName name="__num6" localSheetId="3">#REF!</definedName>
    <definedName name="__num6" localSheetId="4">#REF!</definedName>
    <definedName name="__num6" localSheetId="5">#REF!</definedName>
    <definedName name="__num6" localSheetId="26">#REF!</definedName>
    <definedName name="__num6" localSheetId="27">#REF!</definedName>
    <definedName name="__num6" localSheetId="7">#REF!</definedName>
    <definedName name="__num6" localSheetId="8">#REF!</definedName>
    <definedName name="__num6" localSheetId="9">#REF!</definedName>
    <definedName name="__num6">#REF!</definedName>
    <definedName name="__num7" localSheetId="6">#REF!</definedName>
    <definedName name="__num7" localSheetId="2">#REF!</definedName>
    <definedName name="__num7" localSheetId="3">#REF!</definedName>
    <definedName name="__num7" localSheetId="4">#REF!</definedName>
    <definedName name="__num7" localSheetId="5">#REF!</definedName>
    <definedName name="__num7" localSheetId="26">#REF!</definedName>
    <definedName name="__num7" localSheetId="27">#REF!</definedName>
    <definedName name="__num7" localSheetId="7">#REF!</definedName>
    <definedName name="__num7" localSheetId="8">#REF!</definedName>
    <definedName name="__num7" localSheetId="9">#REF!</definedName>
    <definedName name="__num7">#REF!</definedName>
    <definedName name="__num8" localSheetId="6">#REF!</definedName>
    <definedName name="__num8" localSheetId="2">#REF!</definedName>
    <definedName name="__num8" localSheetId="3">#REF!</definedName>
    <definedName name="__num8" localSheetId="4">#REF!</definedName>
    <definedName name="__num8" localSheetId="5">#REF!</definedName>
    <definedName name="__num8" localSheetId="26">#REF!</definedName>
    <definedName name="__num8" localSheetId="27">#REF!</definedName>
    <definedName name="__num8" localSheetId="7">#REF!</definedName>
    <definedName name="__num8" localSheetId="8">#REF!</definedName>
    <definedName name="__num8" localSheetId="9">#REF!</definedName>
    <definedName name="__num8">#REF!</definedName>
    <definedName name="__num9" localSheetId="6">#REF!</definedName>
    <definedName name="__num9" localSheetId="2">#REF!</definedName>
    <definedName name="__num9" localSheetId="3">#REF!</definedName>
    <definedName name="__num9" localSheetId="4">#REF!</definedName>
    <definedName name="__num9" localSheetId="5">#REF!</definedName>
    <definedName name="__num9" localSheetId="26">#REF!</definedName>
    <definedName name="__num9" localSheetId="27">#REF!</definedName>
    <definedName name="__num9" localSheetId="7">#REF!</definedName>
    <definedName name="__num9" localSheetId="8">#REF!</definedName>
    <definedName name="__num9" localSheetId="9">#REF!</definedName>
    <definedName name="__num9">#REF!</definedName>
    <definedName name="__OCD1" localSheetId="6">[11]Tablas!#REF!</definedName>
    <definedName name="__OCD1" localSheetId="2">[11]Tablas!#REF!</definedName>
    <definedName name="__OCD1" localSheetId="3">[11]Tablas!#REF!</definedName>
    <definedName name="__OCD1" localSheetId="4">[11]Tablas!#REF!</definedName>
    <definedName name="__OCD1" localSheetId="5">[11]Tablas!#REF!</definedName>
    <definedName name="__OCD1" localSheetId="7">[11]Tablas!#REF!</definedName>
    <definedName name="__OCD1" localSheetId="8">[11]Tablas!#REF!</definedName>
    <definedName name="__OCD1">[11]Tablas!#REF!</definedName>
    <definedName name="__OCI1" localSheetId="6">[11]Tablas!#REF!</definedName>
    <definedName name="__OCI1" localSheetId="2">[11]Tablas!#REF!</definedName>
    <definedName name="__OCI1" localSheetId="3">[11]Tablas!#REF!</definedName>
    <definedName name="__OCI1" localSheetId="4">[11]Tablas!#REF!</definedName>
    <definedName name="__OCI1" localSheetId="5">[11]Tablas!#REF!</definedName>
    <definedName name="__OCI1" localSheetId="7">[11]Tablas!#REF!</definedName>
    <definedName name="__OCI1" localSheetId="8">[11]Tablas!#REF!</definedName>
    <definedName name="__OCI1">[11]Tablas!#REF!</definedName>
    <definedName name="__PJ50" localSheetId="6">#REF!</definedName>
    <definedName name="__PJ50" localSheetId="2">#REF!</definedName>
    <definedName name="__PJ50" localSheetId="3">#REF!</definedName>
    <definedName name="__PJ50" localSheetId="4">#REF!</definedName>
    <definedName name="__PJ50" localSheetId="5">#REF!</definedName>
    <definedName name="__PJ50" localSheetId="26">#REF!</definedName>
    <definedName name="__PJ50" localSheetId="27">#REF!</definedName>
    <definedName name="__PJ50" localSheetId="7">#REF!</definedName>
    <definedName name="__PJ50" localSheetId="8">#REF!</definedName>
    <definedName name="__PJ50" localSheetId="9">#REF!</definedName>
    <definedName name="__PJ50">#REF!</definedName>
    <definedName name="__pj51" localSheetId="6">#REF!</definedName>
    <definedName name="__pj51" localSheetId="2">#REF!</definedName>
    <definedName name="__pj51" localSheetId="3">#REF!</definedName>
    <definedName name="__pj51" localSheetId="4">#REF!</definedName>
    <definedName name="__pj51" localSheetId="5">#REF!</definedName>
    <definedName name="__pj51" localSheetId="26">#REF!</definedName>
    <definedName name="__pj51" localSheetId="27">#REF!</definedName>
    <definedName name="__pj51" localSheetId="7">#REF!</definedName>
    <definedName name="__pj51" localSheetId="8">#REF!</definedName>
    <definedName name="__pj51" localSheetId="9">#REF!</definedName>
    <definedName name="__pj51">#REF!</definedName>
    <definedName name="__pr01" localSheetId="6">#REF!</definedName>
    <definedName name="__pr01" localSheetId="2">#REF!</definedName>
    <definedName name="__pr01" localSheetId="3">#REF!</definedName>
    <definedName name="__pr01" localSheetId="4">#REF!</definedName>
    <definedName name="__pr01" localSheetId="5">#REF!</definedName>
    <definedName name="__pr01" localSheetId="7">#REF!</definedName>
    <definedName name="__pr01" localSheetId="8">#REF!</definedName>
    <definedName name="__pr01">#REF!</definedName>
    <definedName name="__pr02" localSheetId="6">#REF!</definedName>
    <definedName name="__pr02" localSheetId="2">#REF!</definedName>
    <definedName name="__pr02" localSheetId="3">#REF!</definedName>
    <definedName name="__pr02" localSheetId="4">#REF!</definedName>
    <definedName name="__pr02" localSheetId="5">#REF!</definedName>
    <definedName name="__pr02" localSheetId="7">#REF!</definedName>
    <definedName name="__pr02" localSheetId="8">#REF!</definedName>
    <definedName name="__pr02">#REF!</definedName>
    <definedName name="__pr03" localSheetId="6">#REF!</definedName>
    <definedName name="__pr03" localSheetId="2">#REF!</definedName>
    <definedName name="__pr03" localSheetId="3">#REF!</definedName>
    <definedName name="__pr03" localSheetId="4">#REF!</definedName>
    <definedName name="__pr03" localSheetId="5">#REF!</definedName>
    <definedName name="__pr03" localSheetId="7">#REF!</definedName>
    <definedName name="__pr03" localSheetId="8">#REF!</definedName>
    <definedName name="__pr03">#REF!</definedName>
    <definedName name="__pr04" localSheetId="6">#REF!</definedName>
    <definedName name="__pr04" localSheetId="2">#REF!</definedName>
    <definedName name="__pr04" localSheetId="3">#REF!</definedName>
    <definedName name="__pr04" localSheetId="4">#REF!</definedName>
    <definedName name="__pr04" localSheetId="5">#REF!</definedName>
    <definedName name="__pr04" localSheetId="7">#REF!</definedName>
    <definedName name="__pr04" localSheetId="8">#REF!</definedName>
    <definedName name="__pr04">#REF!</definedName>
    <definedName name="__pr05" localSheetId="6">#REF!</definedName>
    <definedName name="__pr05" localSheetId="2">#REF!</definedName>
    <definedName name="__pr05" localSheetId="3">#REF!</definedName>
    <definedName name="__pr05" localSheetId="4">#REF!</definedName>
    <definedName name="__pr05" localSheetId="5">#REF!</definedName>
    <definedName name="__pr05" localSheetId="7">#REF!</definedName>
    <definedName name="__pr05" localSheetId="8">#REF!</definedName>
    <definedName name="__pr05">#REF!</definedName>
    <definedName name="__pr06" localSheetId="6">#REF!</definedName>
    <definedName name="__pr06" localSheetId="2">#REF!</definedName>
    <definedName name="__pr06" localSheetId="3">#REF!</definedName>
    <definedName name="__pr06" localSheetId="4">#REF!</definedName>
    <definedName name="__pr06" localSheetId="5">#REF!</definedName>
    <definedName name="__pr06" localSheetId="7">#REF!</definedName>
    <definedName name="__pr06" localSheetId="8">#REF!</definedName>
    <definedName name="__pr06">#REF!</definedName>
    <definedName name="__pr07" localSheetId="6">#REF!</definedName>
    <definedName name="__pr07" localSheetId="2">#REF!</definedName>
    <definedName name="__pr07" localSheetId="3">#REF!</definedName>
    <definedName name="__pr07" localSheetId="4">#REF!</definedName>
    <definedName name="__pr07" localSheetId="5">#REF!</definedName>
    <definedName name="__pr07" localSheetId="7">#REF!</definedName>
    <definedName name="__pr07" localSheetId="8">#REF!</definedName>
    <definedName name="__pr07">#REF!</definedName>
    <definedName name="__pr08" localSheetId="6">#REF!</definedName>
    <definedName name="__pr08" localSheetId="2">#REF!</definedName>
    <definedName name="__pr08" localSheetId="3">#REF!</definedName>
    <definedName name="__pr08" localSheetId="4">#REF!</definedName>
    <definedName name="__pr08" localSheetId="5">#REF!</definedName>
    <definedName name="__pr08" localSheetId="7">#REF!</definedName>
    <definedName name="__pr08" localSheetId="8">#REF!</definedName>
    <definedName name="__pr08">#REF!</definedName>
    <definedName name="__pr09" localSheetId="6">#REF!</definedName>
    <definedName name="__pr09" localSheetId="2">#REF!</definedName>
    <definedName name="__pr09" localSheetId="3">#REF!</definedName>
    <definedName name="__pr09" localSheetId="4">#REF!</definedName>
    <definedName name="__pr09" localSheetId="5">#REF!</definedName>
    <definedName name="__pr09" localSheetId="7">#REF!</definedName>
    <definedName name="__pr09" localSheetId="8">#REF!</definedName>
    <definedName name="__pr09">#REF!</definedName>
    <definedName name="__pr10" localSheetId="6">#REF!</definedName>
    <definedName name="__pr10" localSheetId="2">#REF!</definedName>
    <definedName name="__pr10" localSheetId="3">#REF!</definedName>
    <definedName name="__pr10" localSheetId="4">#REF!</definedName>
    <definedName name="__pr10" localSheetId="5">#REF!</definedName>
    <definedName name="__pr10" localSheetId="7">#REF!</definedName>
    <definedName name="__pr10" localSheetId="8">#REF!</definedName>
    <definedName name="__pr10">#REF!</definedName>
    <definedName name="__pr11" localSheetId="6">#REF!</definedName>
    <definedName name="__pr11" localSheetId="2">#REF!</definedName>
    <definedName name="__pr11" localSheetId="3">#REF!</definedName>
    <definedName name="__pr11" localSheetId="4">#REF!</definedName>
    <definedName name="__pr11" localSheetId="5">#REF!</definedName>
    <definedName name="__pr11" localSheetId="7">#REF!</definedName>
    <definedName name="__pr11" localSheetId="8">#REF!</definedName>
    <definedName name="__pr11">#REF!</definedName>
    <definedName name="__pr12" localSheetId="6">#REF!</definedName>
    <definedName name="__pr12" localSheetId="2">#REF!</definedName>
    <definedName name="__pr12" localSheetId="3">#REF!</definedName>
    <definedName name="__pr12" localSheetId="4">#REF!</definedName>
    <definedName name="__pr12" localSheetId="5">#REF!</definedName>
    <definedName name="__pr12" localSheetId="7">#REF!</definedName>
    <definedName name="__pr12" localSheetId="8">#REF!</definedName>
    <definedName name="__pr12">#REF!</definedName>
    <definedName name="__pr13" localSheetId="6">#REF!</definedName>
    <definedName name="__pr13" localSheetId="2">#REF!</definedName>
    <definedName name="__pr13" localSheetId="3">#REF!</definedName>
    <definedName name="__pr13" localSheetId="4">#REF!</definedName>
    <definedName name="__pr13" localSheetId="5">#REF!</definedName>
    <definedName name="__pr13" localSheetId="7">#REF!</definedName>
    <definedName name="__pr13" localSheetId="8">#REF!</definedName>
    <definedName name="__pr13">#REF!</definedName>
    <definedName name="__pr14" localSheetId="6">#REF!</definedName>
    <definedName name="__pr14" localSheetId="2">#REF!</definedName>
    <definedName name="__pr14" localSheetId="3">#REF!</definedName>
    <definedName name="__pr14" localSheetId="4">#REF!</definedName>
    <definedName name="__pr14" localSheetId="5">#REF!</definedName>
    <definedName name="__pr14" localSheetId="7">#REF!</definedName>
    <definedName name="__pr14" localSheetId="8">#REF!</definedName>
    <definedName name="__pr14">#REF!</definedName>
    <definedName name="__pr15" localSheetId="6">#REF!</definedName>
    <definedName name="__pr15" localSheetId="2">#REF!</definedName>
    <definedName name="__pr15" localSheetId="3">#REF!</definedName>
    <definedName name="__pr15" localSheetId="4">#REF!</definedName>
    <definedName name="__pr15" localSheetId="5">#REF!</definedName>
    <definedName name="__pr15" localSheetId="7">#REF!</definedName>
    <definedName name="__pr15" localSheetId="8">#REF!</definedName>
    <definedName name="__pr15">#REF!</definedName>
    <definedName name="__pr16" localSheetId="6">#REF!</definedName>
    <definedName name="__pr16" localSheetId="2">#REF!</definedName>
    <definedName name="__pr16" localSheetId="3">#REF!</definedName>
    <definedName name="__pr16" localSheetId="4">#REF!</definedName>
    <definedName name="__pr16" localSheetId="5">#REF!</definedName>
    <definedName name="__pr16" localSheetId="7">#REF!</definedName>
    <definedName name="__pr16" localSheetId="8">#REF!</definedName>
    <definedName name="__pr16">#REF!</definedName>
    <definedName name="__pr17" localSheetId="6">#REF!</definedName>
    <definedName name="__pr17" localSheetId="2">#REF!</definedName>
    <definedName name="__pr17" localSheetId="3">#REF!</definedName>
    <definedName name="__pr17" localSheetId="4">#REF!</definedName>
    <definedName name="__pr17" localSheetId="5">#REF!</definedName>
    <definedName name="__pr17" localSheetId="7">#REF!</definedName>
    <definedName name="__pr17" localSheetId="8">#REF!</definedName>
    <definedName name="__pr17">#REF!</definedName>
    <definedName name="__pr18" localSheetId="6">#REF!</definedName>
    <definedName name="__pr18" localSheetId="2">#REF!</definedName>
    <definedName name="__pr18" localSheetId="3">#REF!</definedName>
    <definedName name="__pr18" localSheetId="4">#REF!</definedName>
    <definedName name="__pr18" localSheetId="5">#REF!</definedName>
    <definedName name="__pr18" localSheetId="7">#REF!</definedName>
    <definedName name="__pr18" localSheetId="8">#REF!</definedName>
    <definedName name="__pr18">#REF!</definedName>
    <definedName name="__pr19" localSheetId="6">#REF!</definedName>
    <definedName name="__pr19" localSheetId="2">#REF!</definedName>
    <definedName name="__pr19" localSheetId="3">#REF!</definedName>
    <definedName name="__pr19" localSheetId="4">#REF!</definedName>
    <definedName name="__pr19" localSheetId="5">#REF!</definedName>
    <definedName name="__pr19" localSheetId="7">#REF!</definedName>
    <definedName name="__pr19" localSheetId="8">#REF!</definedName>
    <definedName name="__pr19">#REF!</definedName>
    <definedName name="__pr20" localSheetId="6">#REF!</definedName>
    <definedName name="__pr20" localSheetId="2">#REF!</definedName>
    <definedName name="__pr20" localSheetId="3">#REF!</definedName>
    <definedName name="__pr20" localSheetId="4">#REF!</definedName>
    <definedName name="__pr20" localSheetId="5">#REF!</definedName>
    <definedName name="__pr20" localSheetId="7">#REF!</definedName>
    <definedName name="__pr20" localSheetId="8">#REF!</definedName>
    <definedName name="__pr20">#REF!</definedName>
    <definedName name="__pr21" localSheetId="6">#REF!</definedName>
    <definedName name="__pr21" localSheetId="2">#REF!</definedName>
    <definedName name="__pr21" localSheetId="3">#REF!</definedName>
    <definedName name="__pr21" localSheetId="4">#REF!</definedName>
    <definedName name="__pr21" localSheetId="5">#REF!</definedName>
    <definedName name="__pr21" localSheetId="7">#REF!</definedName>
    <definedName name="__pr21" localSheetId="8">#REF!</definedName>
    <definedName name="__pr21">#REF!</definedName>
    <definedName name="__pr22" localSheetId="6">#REF!</definedName>
    <definedName name="__pr22" localSheetId="2">#REF!</definedName>
    <definedName name="__pr22" localSheetId="3">#REF!</definedName>
    <definedName name="__pr22" localSheetId="4">#REF!</definedName>
    <definedName name="__pr22" localSheetId="5">#REF!</definedName>
    <definedName name="__pr22" localSheetId="7">#REF!</definedName>
    <definedName name="__pr22" localSheetId="8">#REF!</definedName>
    <definedName name="__pr22">#REF!</definedName>
    <definedName name="__pr23" localSheetId="6">#REF!</definedName>
    <definedName name="__pr23" localSheetId="2">#REF!</definedName>
    <definedName name="__pr23" localSheetId="3">#REF!</definedName>
    <definedName name="__pr23" localSheetId="4">#REF!</definedName>
    <definedName name="__pr23" localSheetId="5">#REF!</definedName>
    <definedName name="__pr23" localSheetId="7">#REF!</definedName>
    <definedName name="__pr23" localSheetId="8">#REF!</definedName>
    <definedName name="__pr23">#REF!</definedName>
    <definedName name="__pr24" localSheetId="6">#REF!</definedName>
    <definedName name="__pr24" localSheetId="2">#REF!</definedName>
    <definedName name="__pr24" localSheetId="3">#REF!</definedName>
    <definedName name="__pr24" localSheetId="4">#REF!</definedName>
    <definedName name="__pr24" localSheetId="5">#REF!</definedName>
    <definedName name="__pr24" localSheetId="7">#REF!</definedName>
    <definedName name="__pr24" localSheetId="8">#REF!</definedName>
    <definedName name="__pr24">#REF!</definedName>
    <definedName name="__pr25" localSheetId="6">#REF!</definedName>
    <definedName name="__pr25" localSheetId="2">#REF!</definedName>
    <definedName name="__pr25" localSheetId="3">#REF!</definedName>
    <definedName name="__pr25" localSheetId="4">#REF!</definedName>
    <definedName name="__pr25" localSheetId="5">#REF!</definedName>
    <definedName name="__pr25" localSheetId="7">#REF!</definedName>
    <definedName name="__pr25" localSheetId="8">#REF!</definedName>
    <definedName name="__pr25">#REF!</definedName>
    <definedName name="__pr26" localSheetId="6">#REF!</definedName>
    <definedName name="__pr26" localSheetId="2">#REF!</definedName>
    <definedName name="__pr26" localSheetId="3">#REF!</definedName>
    <definedName name="__pr26" localSheetId="4">#REF!</definedName>
    <definedName name="__pr26" localSheetId="5">#REF!</definedName>
    <definedName name="__pr26" localSheetId="7">#REF!</definedName>
    <definedName name="__pr26" localSheetId="8">#REF!</definedName>
    <definedName name="__pr26">#REF!</definedName>
    <definedName name="__pr27" localSheetId="6">#REF!</definedName>
    <definedName name="__pr27" localSheetId="2">#REF!</definedName>
    <definedName name="__pr27" localSheetId="3">#REF!</definedName>
    <definedName name="__pr27" localSheetId="4">#REF!</definedName>
    <definedName name="__pr27" localSheetId="5">#REF!</definedName>
    <definedName name="__pr27" localSheetId="7">#REF!</definedName>
    <definedName name="__pr27" localSheetId="8">#REF!</definedName>
    <definedName name="__pr27">#REF!</definedName>
    <definedName name="__pr28" localSheetId="6">#REF!</definedName>
    <definedName name="__pr28" localSheetId="2">#REF!</definedName>
    <definedName name="__pr28" localSheetId="3">#REF!</definedName>
    <definedName name="__pr28" localSheetId="4">#REF!</definedName>
    <definedName name="__pr28" localSheetId="5">#REF!</definedName>
    <definedName name="__pr28" localSheetId="7">#REF!</definedName>
    <definedName name="__pr28" localSheetId="8">#REF!</definedName>
    <definedName name="__pr28">#REF!</definedName>
    <definedName name="__pr29" localSheetId="6">#REF!</definedName>
    <definedName name="__pr29" localSheetId="2">#REF!</definedName>
    <definedName name="__pr29" localSheetId="3">#REF!</definedName>
    <definedName name="__pr29" localSheetId="4">#REF!</definedName>
    <definedName name="__pr29" localSheetId="5">#REF!</definedName>
    <definedName name="__pr29" localSheetId="7">#REF!</definedName>
    <definedName name="__pr29" localSheetId="8">#REF!</definedName>
    <definedName name="__pr29">#REF!</definedName>
    <definedName name="__pr30" localSheetId="6">#REF!</definedName>
    <definedName name="__pr30" localSheetId="2">#REF!</definedName>
    <definedName name="__pr30" localSheetId="3">#REF!</definedName>
    <definedName name="__pr30" localSheetId="4">#REF!</definedName>
    <definedName name="__pr30" localSheetId="5">#REF!</definedName>
    <definedName name="__pr30" localSheetId="7">#REF!</definedName>
    <definedName name="__pr30" localSheetId="8">#REF!</definedName>
    <definedName name="__pr30">#REF!</definedName>
    <definedName name="__pr31" localSheetId="6">#REF!</definedName>
    <definedName name="__pr31" localSheetId="2">#REF!</definedName>
    <definedName name="__pr31" localSheetId="3">#REF!</definedName>
    <definedName name="__pr31" localSheetId="4">#REF!</definedName>
    <definedName name="__pr31" localSheetId="5">#REF!</definedName>
    <definedName name="__pr31" localSheetId="7">#REF!</definedName>
    <definedName name="__pr31" localSheetId="8">#REF!</definedName>
    <definedName name="__pr31">#REF!</definedName>
    <definedName name="__pr32" localSheetId="6">#REF!</definedName>
    <definedName name="__pr32" localSheetId="2">#REF!</definedName>
    <definedName name="__pr32" localSheetId="3">#REF!</definedName>
    <definedName name="__pr32" localSheetId="4">#REF!</definedName>
    <definedName name="__pr32" localSheetId="5">#REF!</definedName>
    <definedName name="__pr32" localSheetId="7">#REF!</definedName>
    <definedName name="__pr32" localSheetId="8">#REF!</definedName>
    <definedName name="__pr32">#REF!</definedName>
    <definedName name="__pr33" localSheetId="6">#REF!</definedName>
    <definedName name="__pr33" localSheetId="2">#REF!</definedName>
    <definedName name="__pr33" localSheetId="3">#REF!</definedName>
    <definedName name="__pr33" localSheetId="4">#REF!</definedName>
    <definedName name="__pr33" localSheetId="5">#REF!</definedName>
    <definedName name="__pr33" localSheetId="7">#REF!</definedName>
    <definedName name="__pr33" localSheetId="8">#REF!</definedName>
    <definedName name="__pr33">#REF!</definedName>
    <definedName name="__pr34" localSheetId="6">#REF!</definedName>
    <definedName name="__pr34" localSheetId="2">#REF!</definedName>
    <definedName name="__pr34" localSheetId="3">#REF!</definedName>
    <definedName name="__pr34" localSheetId="4">#REF!</definedName>
    <definedName name="__pr34" localSheetId="5">#REF!</definedName>
    <definedName name="__pr34" localSheetId="7">#REF!</definedName>
    <definedName name="__pr34" localSheetId="8">#REF!</definedName>
    <definedName name="__pr34">#REF!</definedName>
    <definedName name="__pr35" localSheetId="6">#REF!</definedName>
    <definedName name="__pr35" localSheetId="2">#REF!</definedName>
    <definedName name="__pr35" localSheetId="3">#REF!</definedName>
    <definedName name="__pr35" localSheetId="4">#REF!</definedName>
    <definedName name="__pr35" localSheetId="5">#REF!</definedName>
    <definedName name="__pr35" localSheetId="7">#REF!</definedName>
    <definedName name="__pr35" localSheetId="8">#REF!</definedName>
    <definedName name="__pr35">#REF!</definedName>
    <definedName name="__pr36" localSheetId="6">#REF!</definedName>
    <definedName name="__pr36" localSheetId="2">#REF!</definedName>
    <definedName name="__pr36" localSheetId="3">#REF!</definedName>
    <definedName name="__pr36" localSheetId="4">#REF!</definedName>
    <definedName name="__pr36" localSheetId="5">#REF!</definedName>
    <definedName name="__pr36" localSheetId="7">#REF!</definedName>
    <definedName name="__pr36" localSheetId="8">#REF!</definedName>
    <definedName name="__pr36">#REF!</definedName>
    <definedName name="__pr37" localSheetId="6">#REF!</definedName>
    <definedName name="__pr37" localSheetId="2">#REF!</definedName>
    <definedName name="__pr37" localSheetId="3">#REF!</definedName>
    <definedName name="__pr37" localSheetId="4">#REF!</definedName>
    <definedName name="__pr37" localSheetId="5">#REF!</definedName>
    <definedName name="__pr37" localSheetId="7">#REF!</definedName>
    <definedName name="__pr37" localSheetId="8">#REF!</definedName>
    <definedName name="__pr37">#REF!</definedName>
    <definedName name="__pr38" localSheetId="6">#REF!</definedName>
    <definedName name="__pr38" localSheetId="2">#REF!</definedName>
    <definedName name="__pr38" localSheetId="3">#REF!</definedName>
    <definedName name="__pr38" localSheetId="4">#REF!</definedName>
    <definedName name="__pr38" localSheetId="5">#REF!</definedName>
    <definedName name="__pr38" localSheetId="7">#REF!</definedName>
    <definedName name="__pr38" localSheetId="8">#REF!</definedName>
    <definedName name="__pr38">#REF!</definedName>
    <definedName name="__pr39" localSheetId="6">#REF!</definedName>
    <definedName name="__pr39" localSheetId="2">#REF!</definedName>
    <definedName name="__pr39" localSheetId="3">#REF!</definedName>
    <definedName name="__pr39" localSheetId="4">#REF!</definedName>
    <definedName name="__pr39" localSheetId="5">#REF!</definedName>
    <definedName name="__pr39" localSheetId="7">#REF!</definedName>
    <definedName name="__pr39" localSheetId="8">#REF!</definedName>
    <definedName name="__pr39">#REF!</definedName>
    <definedName name="__pr40" localSheetId="6">#REF!</definedName>
    <definedName name="__pr40" localSheetId="2">#REF!</definedName>
    <definedName name="__pr40" localSheetId="3">#REF!</definedName>
    <definedName name="__pr40" localSheetId="4">#REF!</definedName>
    <definedName name="__pr40" localSheetId="5">#REF!</definedName>
    <definedName name="__pr40" localSheetId="7">#REF!</definedName>
    <definedName name="__pr40" localSheetId="8">#REF!</definedName>
    <definedName name="__pr40">#REF!</definedName>
    <definedName name="__pr41" localSheetId="6">#REF!</definedName>
    <definedName name="__pr41" localSheetId="2">#REF!</definedName>
    <definedName name="__pr41" localSheetId="3">#REF!</definedName>
    <definedName name="__pr41" localSheetId="4">#REF!</definedName>
    <definedName name="__pr41" localSheetId="5">#REF!</definedName>
    <definedName name="__pr41" localSheetId="7">#REF!</definedName>
    <definedName name="__pr41" localSheetId="8">#REF!</definedName>
    <definedName name="__pr41">#REF!</definedName>
    <definedName name="__pr42" localSheetId="6">#REF!</definedName>
    <definedName name="__pr42" localSheetId="2">#REF!</definedName>
    <definedName name="__pr42" localSheetId="3">#REF!</definedName>
    <definedName name="__pr42" localSheetId="4">#REF!</definedName>
    <definedName name="__pr42" localSheetId="5">#REF!</definedName>
    <definedName name="__pr42" localSheetId="7">#REF!</definedName>
    <definedName name="__pr42" localSheetId="8">#REF!</definedName>
    <definedName name="__pr42">#REF!</definedName>
    <definedName name="__pr43" localSheetId="6">#REF!</definedName>
    <definedName name="__pr43" localSheetId="2">#REF!</definedName>
    <definedName name="__pr43" localSheetId="3">#REF!</definedName>
    <definedName name="__pr43" localSheetId="4">#REF!</definedName>
    <definedName name="__pr43" localSheetId="5">#REF!</definedName>
    <definedName name="__pr43" localSheetId="7">#REF!</definedName>
    <definedName name="__pr43" localSheetId="8">#REF!</definedName>
    <definedName name="__pr43">#REF!</definedName>
    <definedName name="__pr44" localSheetId="6">#REF!</definedName>
    <definedName name="__pr44" localSheetId="2">#REF!</definedName>
    <definedName name="__pr44" localSheetId="3">#REF!</definedName>
    <definedName name="__pr44" localSheetId="4">#REF!</definedName>
    <definedName name="__pr44" localSheetId="5">#REF!</definedName>
    <definedName name="__pr44" localSheetId="7">#REF!</definedName>
    <definedName name="__pr44" localSheetId="8">#REF!</definedName>
    <definedName name="__pr44">#REF!</definedName>
    <definedName name="__pr45" localSheetId="6">#REF!</definedName>
    <definedName name="__pr45" localSheetId="2">#REF!</definedName>
    <definedName name="__pr45" localSheetId="3">#REF!</definedName>
    <definedName name="__pr45" localSheetId="4">#REF!</definedName>
    <definedName name="__pr45" localSheetId="5">#REF!</definedName>
    <definedName name="__pr45" localSheetId="7">#REF!</definedName>
    <definedName name="__pr45" localSheetId="8">#REF!</definedName>
    <definedName name="__pr45">#REF!</definedName>
    <definedName name="__pr46" localSheetId="6">#REF!</definedName>
    <definedName name="__pr46" localSheetId="2">#REF!</definedName>
    <definedName name="__pr46" localSheetId="3">#REF!</definedName>
    <definedName name="__pr46" localSheetId="4">#REF!</definedName>
    <definedName name="__pr46" localSheetId="5">#REF!</definedName>
    <definedName name="__pr46" localSheetId="7">#REF!</definedName>
    <definedName name="__pr46" localSheetId="8">#REF!</definedName>
    <definedName name="__pr46">#REF!</definedName>
    <definedName name="__pr47" localSheetId="6">#REF!</definedName>
    <definedName name="__pr47" localSheetId="2">#REF!</definedName>
    <definedName name="__pr47" localSheetId="3">#REF!</definedName>
    <definedName name="__pr47" localSheetId="4">#REF!</definedName>
    <definedName name="__pr47" localSheetId="5">#REF!</definedName>
    <definedName name="__pr47" localSheetId="7">#REF!</definedName>
    <definedName name="__pr47" localSheetId="8">#REF!</definedName>
    <definedName name="__pr47">#REF!</definedName>
    <definedName name="__pr48" localSheetId="6">#REF!</definedName>
    <definedName name="__pr48" localSheetId="2">#REF!</definedName>
    <definedName name="__pr48" localSheetId="3">#REF!</definedName>
    <definedName name="__pr48" localSheetId="4">#REF!</definedName>
    <definedName name="__pr48" localSheetId="5">#REF!</definedName>
    <definedName name="__pr48" localSheetId="7">#REF!</definedName>
    <definedName name="__pr48" localSheetId="8">#REF!</definedName>
    <definedName name="__pr48">#REF!</definedName>
    <definedName name="__pr49" localSheetId="6">#REF!</definedName>
    <definedName name="__pr49" localSheetId="2">#REF!</definedName>
    <definedName name="__pr49" localSheetId="3">#REF!</definedName>
    <definedName name="__pr49" localSheetId="4">#REF!</definedName>
    <definedName name="__pr49" localSheetId="5">#REF!</definedName>
    <definedName name="__pr49" localSheetId="7">#REF!</definedName>
    <definedName name="__pr49" localSheetId="8">#REF!</definedName>
    <definedName name="__pr49">#REF!</definedName>
    <definedName name="__pr50" localSheetId="6">#REF!</definedName>
    <definedName name="__pr50" localSheetId="2">#REF!</definedName>
    <definedName name="__pr50" localSheetId="3">#REF!</definedName>
    <definedName name="__pr50" localSheetId="4">#REF!</definedName>
    <definedName name="__pr50" localSheetId="5">#REF!</definedName>
    <definedName name="__pr50" localSheetId="7">#REF!</definedName>
    <definedName name="__pr50" localSheetId="8">#REF!</definedName>
    <definedName name="__pr50">#REF!</definedName>
    <definedName name="__pr51" localSheetId="6">#REF!</definedName>
    <definedName name="__pr51" localSheetId="2">#REF!</definedName>
    <definedName name="__pr51" localSheetId="3">#REF!</definedName>
    <definedName name="__pr51" localSheetId="4">#REF!</definedName>
    <definedName name="__pr51" localSheetId="5">#REF!</definedName>
    <definedName name="__pr51" localSheetId="7">#REF!</definedName>
    <definedName name="__pr51" localSheetId="8">#REF!</definedName>
    <definedName name="__pr51">#REF!</definedName>
    <definedName name="__pr52" localSheetId="6">#REF!</definedName>
    <definedName name="__pr52" localSheetId="2">#REF!</definedName>
    <definedName name="__pr52" localSheetId="3">#REF!</definedName>
    <definedName name="__pr52" localSheetId="4">#REF!</definedName>
    <definedName name="__pr52" localSheetId="5">#REF!</definedName>
    <definedName name="__pr52" localSheetId="7">#REF!</definedName>
    <definedName name="__pr52" localSheetId="8">#REF!</definedName>
    <definedName name="__pr52">#REF!</definedName>
    <definedName name="__pr53" localSheetId="6">#REF!</definedName>
    <definedName name="__pr53" localSheetId="2">#REF!</definedName>
    <definedName name="__pr53" localSheetId="3">#REF!</definedName>
    <definedName name="__pr53" localSheetId="4">#REF!</definedName>
    <definedName name="__pr53" localSheetId="5">#REF!</definedName>
    <definedName name="__pr53" localSheetId="7">#REF!</definedName>
    <definedName name="__pr53" localSheetId="8">#REF!</definedName>
    <definedName name="__pr53">#REF!</definedName>
    <definedName name="__pr54" localSheetId="6">#REF!</definedName>
    <definedName name="__pr54" localSheetId="2">#REF!</definedName>
    <definedName name="__pr54" localSheetId="3">#REF!</definedName>
    <definedName name="__pr54" localSheetId="4">#REF!</definedName>
    <definedName name="__pr54" localSheetId="5">#REF!</definedName>
    <definedName name="__pr54" localSheetId="7">#REF!</definedName>
    <definedName name="__pr54" localSheetId="8">#REF!</definedName>
    <definedName name="__pr54">#REF!</definedName>
    <definedName name="__pr55" localSheetId="6">#REF!</definedName>
    <definedName name="__pr55" localSheetId="2">#REF!</definedName>
    <definedName name="__pr55" localSheetId="3">#REF!</definedName>
    <definedName name="__pr55" localSheetId="4">#REF!</definedName>
    <definedName name="__pr55" localSheetId="5">#REF!</definedName>
    <definedName name="__pr55" localSheetId="7">#REF!</definedName>
    <definedName name="__pr55" localSheetId="8">#REF!</definedName>
    <definedName name="__pr55">#REF!</definedName>
    <definedName name="__pr56" localSheetId="6">#REF!</definedName>
    <definedName name="__pr56" localSheetId="2">#REF!</definedName>
    <definedName name="__pr56" localSheetId="3">#REF!</definedName>
    <definedName name="__pr56" localSheetId="4">#REF!</definedName>
    <definedName name="__pr56" localSheetId="5">#REF!</definedName>
    <definedName name="__pr56" localSheetId="7">#REF!</definedName>
    <definedName name="__pr56" localSheetId="8">#REF!</definedName>
    <definedName name="__pr56">#REF!</definedName>
    <definedName name="__pr57" localSheetId="6">#REF!</definedName>
    <definedName name="__pr57" localSheetId="2">#REF!</definedName>
    <definedName name="__pr57" localSheetId="3">#REF!</definedName>
    <definedName name="__pr57" localSheetId="4">#REF!</definedName>
    <definedName name="__pr57" localSheetId="5">#REF!</definedName>
    <definedName name="__pr57" localSheetId="7">#REF!</definedName>
    <definedName name="__pr57" localSheetId="8">#REF!</definedName>
    <definedName name="__pr57">#REF!</definedName>
    <definedName name="__pr58" localSheetId="6">#REF!</definedName>
    <definedName name="__pr58" localSheetId="2">#REF!</definedName>
    <definedName name="__pr58" localSheetId="3">#REF!</definedName>
    <definedName name="__pr58" localSheetId="4">#REF!</definedName>
    <definedName name="__pr58" localSheetId="5">#REF!</definedName>
    <definedName name="__pr58" localSheetId="7">#REF!</definedName>
    <definedName name="__pr58" localSheetId="8">#REF!</definedName>
    <definedName name="__pr58">#REF!</definedName>
    <definedName name="__pr59" localSheetId="6">#REF!</definedName>
    <definedName name="__pr59" localSheetId="2">#REF!</definedName>
    <definedName name="__pr59" localSheetId="3">#REF!</definedName>
    <definedName name="__pr59" localSheetId="4">#REF!</definedName>
    <definedName name="__pr59" localSheetId="5">#REF!</definedName>
    <definedName name="__pr59" localSheetId="7">#REF!</definedName>
    <definedName name="__pr59" localSheetId="8">#REF!</definedName>
    <definedName name="__pr59">#REF!</definedName>
    <definedName name="__pr60" localSheetId="6">#REF!</definedName>
    <definedName name="__pr60" localSheetId="2">#REF!</definedName>
    <definedName name="__pr60" localSheetId="3">#REF!</definedName>
    <definedName name="__pr60" localSheetId="4">#REF!</definedName>
    <definedName name="__pr60" localSheetId="5">#REF!</definedName>
    <definedName name="__pr60" localSheetId="7">#REF!</definedName>
    <definedName name="__pr60" localSheetId="8">#REF!</definedName>
    <definedName name="__pr60">#REF!</definedName>
    <definedName name="__pr61" localSheetId="6">#REF!</definedName>
    <definedName name="__pr61" localSheetId="2">#REF!</definedName>
    <definedName name="__pr61" localSheetId="3">#REF!</definedName>
    <definedName name="__pr61" localSheetId="4">#REF!</definedName>
    <definedName name="__pr61" localSheetId="5">#REF!</definedName>
    <definedName name="__pr61" localSheetId="7">#REF!</definedName>
    <definedName name="__pr61" localSheetId="8">#REF!</definedName>
    <definedName name="__pr61">#REF!</definedName>
    <definedName name="__pr62" localSheetId="6">#REF!</definedName>
    <definedName name="__pr62" localSheetId="2">#REF!</definedName>
    <definedName name="__pr62" localSheetId="3">#REF!</definedName>
    <definedName name="__pr62" localSheetId="4">#REF!</definedName>
    <definedName name="__pr62" localSheetId="5">#REF!</definedName>
    <definedName name="__pr62" localSheetId="7">#REF!</definedName>
    <definedName name="__pr62" localSheetId="8">#REF!</definedName>
    <definedName name="__pr62">#REF!</definedName>
    <definedName name="__pr63" localSheetId="6">#REF!</definedName>
    <definedName name="__pr63" localSheetId="2">#REF!</definedName>
    <definedName name="__pr63" localSheetId="3">#REF!</definedName>
    <definedName name="__pr63" localSheetId="4">#REF!</definedName>
    <definedName name="__pr63" localSheetId="5">#REF!</definedName>
    <definedName name="__pr63" localSheetId="7">#REF!</definedName>
    <definedName name="__pr63" localSheetId="8">#REF!</definedName>
    <definedName name="__pr63">#REF!</definedName>
    <definedName name="__pr64" localSheetId="6">#REF!</definedName>
    <definedName name="__pr64" localSheetId="2">#REF!</definedName>
    <definedName name="__pr64" localSheetId="3">#REF!</definedName>
    <definedName name="__pr64" localSheetId="4">#REF!</definedName>
    <definedName name="__pr64" localSheetId="5">#REF!</definedName>
    <definedName name="__pr64" localSheetId="7">#REF!</definedName>
    <definedName name="__pr64" localSheetId="8">#REF!</definedName>
    <definedName name="__pr64">#REF!</definedName>
    <definedName name="__pr65" localSheetId="6">#REF!</definedName>
    <definedName name="__pr65" localSheetId="2">#REF!</definedName>
    <definedName name="__pr65" localSheetId="3">#REF!</definedName>
    <definedName name="__pr65" localSheetId="4">#REF!</definedName>
    <definedName name="__pr65" localSheetId="5">#REF!</definedName>
    <definedName name="__pr65" localSheetId="7">#REF!</definedName>
    <definedName name="__pr65" localSheetId="8">#REF!</definedName>
    <definedName name="__pr65">#REF!</definedName>
    <definedName name="__pr66" localSheetId="6">#REF!</definedName>
    <definedName name="__pr66" localSheetId="2">#REF!</definedName>
    <definedName name="__pr66" localSheetId="3">#REF!</definedName>
    <definedName name="__pr66" localSheetId="4">#REF!</definedName>
    <definedName name="__pr66" localSheetId="5">#REF!</definedName>
    <definedName name="__pr66" localSheetId="7">#REF!</definedName>
    <definedName name="__pr66" localSheetId="8">#REF!</definedName>
    <definedName name="__pr66">#REF!</definedName>
    <definedName name="__pr67" localSheetId="6">#REF!</definedName>
    <definedName name="__pr67" localSheetId="2">#REF!</definedName>
    <definedName name="__pr67" localSheetId="3">#REF!</definedName>
    <definedName name="__pr67" localSheetId="4">#REF!</definedName>
    <definedName name="__pr67" localSheetId="5">#REF!</definedName>
    <definedName name="__pr67" localSheetId="7">#REF!</definedName>
    <definedName name="__pr67" localSheetId="8">#REF!</definedName>
    <definedName name="__pr67">#REF!</definedName>
    <definedName name="__pr68" localSheetId="6">#REF!</definedName>
    <definedName name="__pr68" localSheetId="2">#REF!</definedName>
    <definedName name="__pr68" localSheetId="3">#REF!</definedName>
    <definedName name="__pr68" localSheetId="4">#REF!</definedName>
    <definedName name="__pr68" localSheetId="5">#REF!</definedName>
    <definedName name="__pr68" localSheetId="7">#REF!</definedName>
    <definedName name="__pr68" localSheetId="8">#REF!</definedName>
    <definedName name="__pr68">#REF!</definedName>
    <definedName name="__pr69" localSheetId="6">#REF!</definedName>
    <definedName name="__pr69" localSheetId="2">#REF!</definedName>
    <definedName name="__pr69" localSheetId="3">#REF!</definedName>
    <definedName name="__pr69" localSheetId="4">#REF!</definedName>
    <definedName name="__pr69" localSheetId="5">#REF!</definedName>
    <definedName name="__pr69" localSheetId="7">#REF!</definedName>
    <definedName name="__pr69" localSheetId="8">#REF!</definedName>
    <definedName name="__pr69">#REF!</definedName>
    <definedName name="__pr70" localSheetId="6">#REF!</definedName>
    <definedName name="__pr70" localSheetId="2">#REF!</definedName>
    <definedName name="__pr70" localSheetId="3">#REF!</definedName>
    <definedName name="__pr70" localSheetId="4">#REF!</definedName>
    <definedName name="__pr70" localSheetId="5">#REF!</definedName>
    <definedName name="__pr70" localSheetId="7">#REF!</definedName>
    <definedName name="__pr70" localSheetId="8">#REF!</definedName>
    <definedName name="__pr70">#REF!</definedName>
    <definedName name="__pr71" localSheetId="6">#REF!</definedName>
    <definedName name="__pr71" localSheetId="2">#REF!</definedName>
    <definedName name="__pr71" localSheetId="3">#REF!</definedName>
    <definedName name="__pr71" localSheetId="4">#REF!</definedName>
    <definedName name="__pr71" localSheetId="5">#REF!</definedName>
    <definedName name="__pr71" localSheetId="7">#REF!</definedName>
    <definedName name="__pr71" localSheetId="8">#REF!</definedName>
    <definedName name="__pr71">#REF!</definedName>
    <definedName name="__pr72" localSheetId="6">#REF!</definedName>
    <definedName name="__pr72" localSheetId="2">#REF!</definedName>
    <definedName name="__pr72" localSheetId="3">#REF!</definedName>
    <definedName name="__pr72" localSheetId="4">#REF!</definedName>
    <definedName name="__pr72" localSheetId="5">#REF!</definedName>
    <definedName name="__pr72" localSheetId="7">#REF!</definedName>
    <definedName name="__pr72" localSheetId="8">#REF!</definedName>
    <definedName name="__pr72">#REF!</definedName>
    <definedName name="__ref4" localSheetId="6">#REF!</definedName>
    <definedName name="__ref4" localSheetId="2">#REF!</definedName>
    <definedName name="__ref4" localSheetId="3">#REF!</definedName>
    <definedName name="__ref4" localSheetId="4">#REF!</definedName>
    <definedName name="__ref4" localSheetId="5">#REF!</definedName>
    <definedName name="__ref4" localSheetId="26">#REF!</definedName>
    <definedName name="__ref4" localSheetId="27">#REF!</definedName>
    <definedName name="__ref4" localSheetId="7">#REF!</definedName>
    <definedName name="__ref4" localSheetId="8">#REF!</definedName>
    <definedName name="__ref4" localSheetId="9">#REF!</definedName>
    <definedName name="__ref4">#REF!</definedName>
    <definedName name="__SBC1">[6]INV!$A$12:$D$15</definedName>
    <definedName name="__SBC3">[6]INV!$F$12:$I$15</definedName>
    <definedName name="__SBC5">[6]INV!$K$12:$N$15</definedName>
    <definedName name="__TOP1" localSheetId="6">#REF!</definedName>
    <definedName name="__TOP1" localSheetId="2">#REF!</definedName>
    <definedName name="__TOP1" localSheetId="3">#REF!</definedName>
    <definedName name="__TOP1" localSheetId="4">#REF!</definedName>
    <definedName name="__TOP1" localSheetId="5">#REF!</definedName>
    <definedName name="__TOP1" localSheetId="7">#REF!</definedName>
    <definedName name="__TOP1" localSheetId="8">#REF!</definedName>
    <definedName name="__TOP1">#REF!</definedName>
    <definedName name="__TOP10" localSheetId="6">#REF!</definedName>
    <definedName name="__TOP10" localSheetId="2">#REF!</definedName>
    <definedName name="__TOP10" localSheetId="3">#REF!</definedName>
    <definedName name="__TOP10" localSheetId="4">#REF!</definedName>
    <definedName name="__TOP10" localSheetId="5">#REF!</definedName>
    <definedName name="__TOP10" localSheetId="7">#REF!</definedName>
    <definedName name="__TOP10" localSheetId="8">#REF!</definedName>
    <definedName name="__TOP10">#REF!</definedName>
    <definedName name="__TOP2" localSheetId="6">#REF!</definedName>
    <definedName name="__TOP2" localSheetId="2">#REF!</definedName>
    <definedName name="__TOP2" localSheetId="3">#REF!</definedName>
    <definedName name="__TOP2" localSheetId="4">#REF!</definedName>
    <definedName name="__TOP2" localSheetId="5">#REF!</definedName>
    <definedName name="__TOP2" localSheetId="7">#REF!</definedName>
    <definedName name="__TOP2" localSheetId="8">#REF!</definedName>
    <definedName name="__TOP2">#REF!</definedName>
    <definedName name="__TOP3" localSheetId="6">#REF!</definedName>
    <definedName name="__TOP3" localSheetId="2">#REF!</definedName>
    <definedName name="__TOP3" localSheetId="3">#REF!</definedName>
    <definedName name="__TOP3" localSheetId="4">#REF!</definedName>
    <definedName name="__TOP3" localSheetId="5">#REF!</definedName>
    <definedName name="__TOP3" localSheetId="7">#REF!</definedName>
    <definedName name="__TOP3" localSheetId="8">#REF!</definedName>
    <definedName name="__TOP3">#REF!</definedName>
    <definedName name="__TOP4" localSheetId="6">#REF!</definedName>
    <definedName name="__TOP4" localSheetId="2">#REF!</definedName>
    <definedName name="__TOP4" localSheetId="3">#REF!</definedName>
    <definedName name="__TOP4" localSheetId="4">#REF!</definedName>
    <definedName name="__TOP4" localSheetId="5">#REF!</definedName>
    <definedName name="__TOP4" localSheetId="7">#REF!</definedName>
    <definedName name="__TOP4" localSheetId="8">#REF!</definedName>
    <definedName name="__TOP4">#REF!</definedName>
    <definedName name="__TOP5" localSheetId="6">#REF!</definedName>
    <definedName name="__TOP5" localSheetId="2">#REF!</definedName>
    <definedName name="__TOP5" localSheetId="3">#REF!</definedName>
    <definedName name="__TOP5" localSheetId="4">#REF!</definedName>
    <definedName name="__TOP5" localSheetId="5">#REF!</definedName>
    <definedName name="__TOP5" localSheetId="7">#REF!</definedName>
    <definedName name="__TOP5" localSheetId="8">#REF!</definedName>
    <definedName name="__TOP5">#REF!</definedName>
    <definedName name="__TOP6" localSheetId="6">#REF!</definedName>
    <definedName name="__TOP6" localSheetId="2">#REF!</definedName>
    <definedName name="__TOP6" localSheetId="3">#REF!</definedName>
    <definedName name="__TOP6" localSheetId="4">#REF!</definedName>
    <definedName name="__TOP6" localSheetId="5">#REF!</definedName>
    <definedName name="__TOP6" localSheetId="7">#REF!</definedName>
    <definedName name="__TOP6" localSheetId="8">#REF!</definedName>
    <definedName name="__TOP6">#REF!</definedName>
    <definedName name="__TOP7" localSheetId="6">#REF!</definedName>
    <definedName name="__TOP7" localSheetId="2">#REF!</definedName>
    <definedName name="__TOP7" localSheetId="3">#REF!</definedName>
    <definedName name="__TOP7" localSheetId="4">#REF!</definedName>
    <definedName name="__TOP7" localSheetId="5">#REF!</definedName>
    <definedName name="__TOP7" localSheetId="7">#REF!</definedName>
    <definedName name="__TOP7" localSheetId="8">#REF!</definedName>
    <definedName name="__TOP7">#REF!</definedName>
    <definedName name="__TOP8" localSheetId="6">#REF!</definedName>
    <definedName name="__TOP8" localSheetId="2">#REF!</definedName>
    <definedName name="__TOP8" localSheetId="3">#REF!</definedName>
    <definedName name="__TOP8" localSheetId="4">#REF!</definedName>
    <definedName name="__TOP8" localSheetId="5">#REF!</definedName>
    <definedName name="__TOP8" localSheetId="7">#REF!</definedName>
    <definedName name="__TOP8" localSheetId="8">#REF!</definedName>
    <definedName name="__TOP8">#REF!</definedName>
    <definedName name="__TOP9" localSheetId="6">#REF!</definedName>
    <definedName name="__TOP9" localSheetId="2">#REF!</definedName>
    <definedName name="__TOP9" localSheetId="3">#REF!</definedName>
    <definedName name="__TOP9" localSheetId="4">#REF!</definedName>
    <definedName name="__TOP9" localSheetId="5">#REF!</definedName>
    <definedName name="__TOP9" localSheetId="7">#REF!</definedName>
    <definedName name="__TOP9" localSheetId="8">#REF!</definedName>
    <definedName name="__TOP9">#REF!</definedName>
    <definedName name="__TOT1" localSheetId="6">#REF!</definedName>
    <definedName name="__TOT1" localSheetId="2">#REF!</definedName>
    <definedName name="__TOT1" localSheetId="3">#REF!</definedName>
    <definedName name="__TOT1" localSheetId="4">#REF!</definedName>
    <definedName name="__TOT1" localSheetId="5">#REF!</definedName>
    <definedName name="__TOT1" localSheetId="7">#REF!</definedName>
    <definedName name="__TOT1" localSheetId="8">#REF!</definedName>
    <definedName name="__TOT1">#REF!</definedName>
    <definedName name="__VEX1" localSheetId="6">[11]Tablas!#REF!</definedName>
    <definedName name="__VEX1" localSheetId="2">[11]Tablas!#REF!</definedName>
    <definedName name="__VEX1" localSheetId="3">[11]Tablas!#REF!</definedName>
    <definedName name="__VEX1" localSheetId="4">[11]Tablas!#REF!</definedName>
    <definedName name="__VEX1" localSheetId="5">[11]Tablas!#REF!</definedName>
    <definedName name="__VEX1" localSheetId="7">[11]Tablas!#REF!</definedName>
    <definedName name="__VEX1" localSheetId="8">[11]Tablas!#REF!</definedName>
    <definedName name="__VEX1">[11]Tablas!#REF!</definedName>
    <definedName name="__VFA1" localSheetId="6">[11]Tablas!#REF!</definedName>
    <definedName name="__VFA1" localSheetId="2">[11]Tablas!#REF!</definedName>
    <definedName name="__VFA1" localSheetId="3">[11]Tablas!#REF!</definedName>
    <definedName name="__VFA1" localSheetId="4">[11]Tablas!#REF!</definedName>
    <definedName name="__VFA1" localSheetId="5">[11]Tablas!#REF!</definedName>
    <definedName name="__VFA1" localSheetId="7">[11]Tablas!#REF!</definedName>
    <definedName name="__VFA1" localSheetId="8">[11]Tablas!#REF!</definedName>
    <definedName name="__VFA1">[11]Tablas!#REF!</definedName>
    <definedName name="__VIT1" localSheetId="6">[11]Tablas!#REF!</definedName>
    <definedName name="__VIT1" localSheetId="2">[11]Tablas!#REF!</definedName>
    <definedName name="__VIT1" localSheetId="3">[11]Tablas!#REF!</definedName>
    <definedName name="__VIT1" localSheetId="4">[11]Tablas!#REF!</definedName>
    <definedName name="__VIT1" localSheetId="5">[11]Tablas!#REF!</definedName>
    <definedName name="__VIT1" localSheetId="7">[11]Tablas!#REF!</definedName>
    <definedName name="__VIT1" localSheetId="8">[11]Tablas!#REF!</definedName>
    <definedName name="__VIT1">[11]Tablas!#REF!</definedName>
    <definedName name="__VPR1" localSheetId="6">[11]Tablas!#REF!</definedName>
    <definedName name="__VPR1" localSheetId="2">[11]Tablas!#REF!</definedName>
    <definedName name="__VPR1" localSheetId="3">[11]Tablas!#REF!</definedName>
    <definedName name="__VPR1" localSheetId="4">[11]Tablas!#REF!</definedName>
    <definedName name="__VPR1" localSheetId="5">[11]Tablas!#REF!</definedName>
    <definedName name="__VPR1" localSheetId="7">[11]Tablas!#REF!</definedName>
    <definedName name="__VPR1" localSheetId="8">[11]Tablas!#REF!</definedName>
    <definedName name="__VPR1">[11]Tablas!#REF!</definedName>
    <definedName name="__VPR2" localSheetId="8">[12]Tablas!#REF!</definedName>
    <definedName name="__VPR2">[12]Tablas!#REF!</definedName>
    <definedName name="__VRP1" localSheetId="8">[11]Tablas!#REF!</definedName>
    <definedName name="__VRP1">[11]Tablas!#REF!</definedName>
    <definedName name="__VSM1" localSheetId="8">[11]Tablas!#REF!</definedName>
    <definedName name="__VSM1">[11]Tablas!#REF!</definedName>
    <definedName name="_1" localSheetId="6">#REF!</definedName>
    <definedName name="_1" localSheetId="2">#REF!</definedName>
    <definedName name="_1" localSheetId="3">#REF!</definedName>
    <definedName name="_1" localSheetId="4">#REF!</definedName>
    <definedName name="_1" localSheetId="5">#REF!</definedName>
    <definedName name="_1" localSheetId="7">#REF!</definedName>
    <definedName name="_1" localSheetId="8">#REF!</definedName>
    <definedName name="_1">#REF!</definedName>
    <definedName name="_1_25" localSheetId="6">[12]Tablas!#REF!</definedName>
    <definedName name="_1_25" localSheetId="2">[12]Tablas!#REF!</definedName>
    <definedName name="_1_25" localSheetId="3">[12]Tablas!#REF!</definedName>
    <definedName name="_1_25" localSheetId="4">[12]Tablas!#REF!</definedName>
    <definedName name="_1_25" localSheetId="5">[12]Tablas!#REF!</definedName>
    <definedName name="_1_25" localSheetId="7">[12]Tablas!#REF!</definedName>
    <definedName name="_1_25" localSheetId="8">[12]Tablas!#REF!</definedName>
    <definedName name="_1_25">[12]Tablas!#REF!</definedName>
    <definedName name="_116B" localSheetId="6">#REF!</definedName>
    <definedName name="_116B" localSheetId="2">#REF!</definedName>
    <definedName name="_116B" localSheetId="3">#REF!</definedName>
    <definedName name="_116B" localSheetId="4">#REF!</definedName>
    <definedName name="_116B" localSheetId="5">#REF!</definedName>
    <definedName name="_116B" localSheetId="7">#REF!</definedName>
    <definedName name="_116B" localSheetId="8">#REF!</definedName>
    <definedName name="_116B">#REF!</definedName>
    <definedName name="_117A" localSheetId="6">#REF!</definedName>
    <definedName name="_117A" localSheetId="2">#REF!</definedName>
    <definedName name="_117A" localSheetId="3">#REF!</definedName>
    <definedName name="_117A" localSheetId="4">#REF!</definedName>
    <definedName name="_117A" localSheetId="5">#REF!</definedName>
    <definedName name="_117A" localSheetId="7">#REF!</definedName>
    <definedName name="_117A" localSheetId="8">#REF!</definedName>
    <definedName name="_117A">#REF!</definedName>
    <definedName name="_117B" localSheetId="6">#REF!</definedName>
    <definedName name="_117B" localSheetId="2">#REF!</definedName>
    <definedName name="_117B" localSheetId="3">#REF!</definedName>
    <definedName name="_117B" localSheetId="4">#REF!</definedName>
    <definedName name="_117B" localSheetId="5">#REF!</definedName>
    <definedName name="_117B" localSheetId="7">#REF!</definedName>
    <definedName name="_117B" localSheetId="8">#REF!</definedName>
    <definedName name="_117B">#REF!</definedName>
    <definedName name="_120A" localSheetId="6">#REF!</definedName>
    <definedName name="_120A" localSheetId="2">#REF!</definedName>
    <definedName name="_120A" localSheetId="3">#REF!</definedName>
    <definedName name="_120A" localSheetId="4">#REF!</definedName>
    <definedName name="_120A" localSheetId="5">#REF!</definedName>
    <definedName name="_120A" localSheetId="7">#REF!</definedName>
    <definedName name="_120A" localSheetId="8">#REF!</definedName>
    <definedName name="_120A">#REF!</definedName>
    <definedName name="_120B" localSheetId="6">#REF!</definedName>
    <definedName name="_120B" localSheetId="2">#REF!</definedName>
    <definedName name="_120B" localSheetId="3">#REF!</definedName>
    <definedName name="_120B" localSheetId="4">#REF!</definedName>
    <definedName name="_120B" localSheetId="5">#REF!</definedName>
    <definedName name="_120B" localSheetId="7">#REF!</definedName>
    <definedName name="_120B" localSheetId="8">#REF!</definedName>
    <definedName name="_120B">#REF!</definedName>
    <definedName name="_121A" localSheetId="6">#REF!</definedName>
    <definedName name="_121A" localSheetId="2">#REF!</definedName>
    <definedName name="_121A" localSheetId="3">#REF!</definedName>
    <definedName name="_121A" localSheetId="4">#REF!</definedName>
    <definedName name="_121A" localSheetId="5">#REF!</definedName>
    <definedName name="_121A" localSheetId="7">#REF!</definedName>
    <definedName name="_121A" localSheetId="8">#REF!</definedName>
    <definedName name="_121A">#REF!</definedName>
    <definedName name="_121B" localSheetId="6">#REF!</definedName>
    <definedName name="_121B" localSheetId="2">#REF!</definedName>
    <definedName name="_121B" localSheetId="3">#REF!</definedName>
    <definedName name="_121B" localSheetId="4">#REF!</definedName>
    <definedName name="_121B" localSheetId="5">#REF!</definedName>
    <definedName name="_121B" localSheetId="7">#REF!</definedName>
    <definedName name="_121B" localSheetId="8">#REF!</definedName>
    <definedName name="_121B">#REF!</definedName>
    <definedName name="_122A" localSheetId="6">#REF!</definedName>
    <definedName name="_122A" localSheetId="2">#REF!</definedName>
    <definedName name="_122A" localSheetId="3">#REF!</definedName>
    <definedName name="_122A" localSheetId="4">#REF!</definedName>
    <definedName name="_122A" localSheetId="5">#REF!</definedName>
    <definedName name="_122A" localSheetId="7">#REF!</definedName>
    <definedName name="_122A" localSheetId="8">#REF!</definedName>
    <definedName name="_122A">#REF!</definedName>
    <definedName name="_122B" localSheetId="6">#REF!</definedName>
    <definedName name="_122B" localSheetId="2">#REF!</definedName>
    <definedName name="_122B" localSheetId="3">#REF!</definedName>
    <definedName name="_122B" localSheetId="4">#REF!</definedName>
    <definedName name="_122B" localSheetId="5">#REF!</definedName>
    <definedName name="_122B" localSheetId="7">#REF!</definedName>
    <definedName name="_122B" localSheetId="8">#REF!</definedName>
    <definedName name="_122B">#REF!</definedName>
    <definedName name="_123A" localSheetId="6">#REF!</definedName>
    <definedName name="_123A" localSheetId="2">#REF!</definedName>
    <definedName name="_123A" localSheetId="3">#REF!</definedName>
    <definedName name="_123A" localSheetId="4">#REF!</definedName>
    <definedName name="_123A" localSheetId="5">#REF!</definedName>
    <definedName name="_123A" localSheetId="7">#REF!</definedName>
    <definedName name="_123A" localSheetId="8">#REF!</definedName>
    <definedName name="_123A">#REF!</definedName>
    <definedName name="_123B" localSheetId="6">#REF!</definedName>
    <definedName name="_123B" localSheetId="2">#REF!</definedName>
    <definedName name="_123B" localSheetId="3">#REF!</definedName>
    <definedName name="_123B" localSheetId="4">#REF!</definedName>
    <definedName name="_123B" localSheetId="5">#REF!</definedName>
    <definedName name="_123B" localSheetId="7">#REF!</definedName>
    <definedName name="_123B" localSheetId="8">#REF!</definedName>
    <definedName name="_123B">#REF!</definedName>
    <definedName name="_124A" localSheetId="6">#REF!</definedName>
    <definedName name="_124A" localSheetId="2">#REF!</definedName>
    <definedName name="_124A" localSheetId="3">#REF!</definedName>
    <definedName name="_124A" localSheetId="4">#REF!</definedName>
    <definedName name="_124A" localSheetId="5">#REF!</definedName>
    <definedName name="_124A" localSheetId="7">#REF!</definedName>
    <definedName name="_124A" localSheetId="8">#REF!</definedName>
    <definedName name="_124A">#REF!</definedName>
    <definedName name="_124B" localSheetId="6">#REF!</definedName>
    <definedName name="_124B" localSheetId="2">#REF!</definedName>
    <definedName name="_124B" localSheetId="3">#REF!</definedName>
    <definedName name="_124B" localSheetId="4">#REF!</definedName>
    <definedName name="_124B" localSheetId="5">#REF!</definedName>
    <definedName name="_124B" localSheetId="7">#REF!</definedName>
    <definedName name="_124B" localSheetId="8">#REF!</definedName>
    <definedName name="_124B">#REF!</definedName>
    <definedName name="_125A" localSheetId="6">#REF!</definedName>
    <definedName name="_125A" localSheetId="2">#REF!</definedName>
    <definedName name="_125A" localSheetId="3">#REF!</definedName>
    <definedName name="_125A" localSheetId="4">#REF!</definedName>
    <definedName name="_125A" localSheetId="5">#REF!</definedName>
    <definedName name="_125A" localSheetId="7">#REF!</definedName>
    <definedName name="_125A" localSheetId="8">#REF!</definedName>
    <definedName name="_125A">#REF!</definedName>
    <definedName name="_125B" localSheetId="6">#REF!</definedName>
    <definedName name="_125B" localSheetId="2">#REF!</definedName>
    <definedName name="_125B" localSheetId="3">#REF!</definedName>
    <definedName name="_125B" localSheetId="4">#REF!</definedName>
    <definedName name="_125B" localSheetId="5">#REF!</definedName>
    <definedName name="_125B" localSheetId="7">#REF!</definedName>
    <definedName name="_125B" localSheetId="8">#REF!</definedName>
    <definedName name="_125B">#REF!</definedName>
    <definedName name="_126A" localSheetId="6">#REF!</definedName>
    <definedName name="_126A" localSheetId="2">#REF!</definedName>
    <definedName name="_126A" localSheetId="3">#REF!</definedName>
    <definedName name="_126A" localSheetId="4">#REF!</definedName>
    <definedName name="_126A" localSheetId="5">#REF!</definedName>
    <definedName name="_126A" localSheetId="7">#REF!</definedName>
    <definedName name="_126A" localSheetId="8">#REF!</definedName>
    <definedName name="_126A">#REF!</definedName>
    <definedName name="_126B" localSheetId="6">#REF!</definedName>
    <definedName name="_126B" localSheetId="2">#REF!</definedName>
    <definedName name="_126B" localSheetId="3">#REF!</definedName>
    <definedName name="_126B" localSheetId="4">#REF!</definedName>
    <definedName name="_126B" localSheetId="5">#REF!</definedName>
    <definedName name="_126B" localSheetId="7">#REF!</definedName>
    <definedName name="_126B" localSheetId="8">#REF!</definedName>
    <definedName name="_126B">#REF!</definedName>
    <definedName name="_130A" localSheetId="6">#REF!</definedName>
    <definedName name="_130A" localSheetId="2">#REF!</definedName>
    <definedName name="_130A" localSheetId="3">#REF!</definedName>
    <definedName name="_130A" localSheetId="4">#REF!</definedName>
    <definedName name="_130A" localSheetId="5">#REF!</definedName>
    <definedName name="_130A" localSheetId="7">#REF!</definedName>
    <definedName name="_130A" localSheetId="8">#REF!</definedName>
    <definedName name="_130A">#REF!</definedName>
    <definedName name="_130B" localSheetId="6">#REF!</definedName>
    <definedName name="_130B" localSheetId="2">#REF!</definedName>
    <definedName name="_130B" localSheetId="3">#REF!</definedName>
    <definedName name="_130B" localSheetId="4">#REF!</definedName>
    <definedName name="_130B" localSheetId="5">#REF!</definedName>
    <definedName name="_130B" localSheetId="7">#REF!</definedName>
    <definedName name="_130B" localSheetId="8">#REF!</definedName>
    <definedName name="_130B">#REF!</definedName>
    <definedName name="_131A" localSheetId="6">#REF!</definedName>
    <definedName name="_131A" localSheetId="2">#REF!</definedName>
    <definedName name="_131A" localSheetId="3">#REF!</definedName>
    <definedName name="_131A" localSheetId="4">#REF!</definedName>
    <definedName name="_131A" localSheetId="5">#REF!</definedName>
    <definedName name="_131A" localSheetId="7">#REF!</definedName>
    <definedName name="_131A" localSheetId="8">#REF!</definedName>
    <definedName name="_131A">#REF!</definedName>
    <definedName name="_131B" localSheetId="6">#REF!</definedName>
    <definedName name="_131B" localSheetId="2">#REF!</definedName>
    <definedName name="_131B" localSheetId="3">#REF!</definedName>
    <definedName name="_131B" localSheetId="4">#REF!</definedName>
    <definedName name="_131B" localSheetId="5">#REF!</definedName>
    <definedName name="_131B" localSheetId="7">#REF!</definedName>
    <definedName name="_131B" localSheetId="8">#REF!</definedName>
    <definedName name="_131B">#REF!</definedName>
    <definedName name="_132A" localSheetId="6">#REF!</definedName>
    <definedName name="_132A" localSheetId="2">#REF!</definedName>
    <definedName name="_132A" localSheetId="3">#REF!</definedName>
    <definedName name="_132A" localSheetId="4">#REF!</definedName>
    <definedName name="_132A" localSheetId="5">#REF!</definedName>
    <definedName name="_132A" localSheetId="7">#REF!</definedName>
    <definedName name="_132A" localSheetId="8">#REF!</definedName>
    <definedName name="_132A">#REF!</definedName>
    <definedName name="_132B" localSheetId="6">#REF!</definedName>
    <definedName name="_132B" localSheetId="2">#REF!</definedName>
    <definedName name="_132B" localSheetId="3">#REF!</definedName>
    <definedName name="_132B" localSheetId="4">#REF!</definedName>
    <definedName name="_132B" localSheetId="5">#REF!</definedName>
    <definedName name="_132B" localSheetId="7">#REF!</definedName>
    <definedName name="_132B" localSheetId="8">#REF!</definedName>
    <definedName name="_132B">#REF!</definedName>
    <definedName name="_133A" localSheetId="6">#REF!</definedName>
    <definedName name="_133A" localSheetId="2">#REF!</definedName>
    <definedName name="_133A" localSheetId="3">#REF!</definedName>
    <definedName name="_133A" localSheetId="4">#REF!</definedName>
    <definedName name="_133A" localSheetId="5">#REF!</definedName>
    <definedName name="_133A" localSheetId="7">#REF!</definedName>
    <definedName name="_133A" localSheetId="8">#REF!</definedName>
    <definedName name="_133A">#REF!</definedName>
    <definedName name="_133B" localSheetId="6">#REF!</definedName>
    <definedName name="_133B" localSheetId="2">#REF!</definedName>
    <definedName name="_133B" localSheetId="3">#REF!</definedName>
    <definedName name="_133B" localSheetId="4">#REF!</definedName>
    <definedName name="_133B" localSheetId="5">#REF!</definedName>
    <definedName name="_133B" localSheetId="7">#REF!</definedName>
    <definedName name="_133B" localSheetId="8">#REF!</definedName>
    <definedName name="_133B">#REF!</definedName>
    <definedName name="_134A" localSheetId="6">#REF!</definedName>
    <definedName name="_134A" localSheetId="2">#REF!</definedName>
    <definedName name="_134A" localSheetId="3">#REF!</definedName>
    <definedName name="_134A" localSheetId="4">#REF!</definedName>
    <definedName name="_134A" localSheetId="5">#REF!</definedName>
    <definedName name="_134A" localSheetId="7">#REF!</definedName>
    <definedName name="_134A" localSheetId="8">#REF!</definedName>
    <definedName name="_134A">#REF!</definedName>
    <definedName name="_134B" localSheetId="6">#REF!</definedName>
    <definedName name="_134B" localSheetId="2">#REF!</definedName>
    <definedName name="_134B" localSheetId="3">#REF!</definedName>
    <definedName name="_134B" localSheetId="4">#REF!</definedName>
    <definedName name="_134B" localSheetId="5">#REF!</definedName>
    <definedName name="_134B" localSheetId="7">#REF!</definedName>
    <definedName name="_134B" localSheetId="8">#REF!</definedName>
    <definedName name="_134B">#REF!</definedName>
    <definedName name="_150A" localSheetId="6">#REF!</definedName>
    <definedName name="_150A" localSheetId="2">#REF!</definedName>
    <definedName name="_150A" localSheetId="3">#REF!</definedName>
    <definedName name="_150A" localSheetId="4">#REF!</definedName>
    <definedName name="_150A" localSheetId="5">#REF!</definedName>
    <definedName name="_150A" localSheetId="7">#REF!</definedName>
    <definedName name="_150A" localSheetId="8">#REF!</definedName>
    <definedName name="_150A">#REF!</definedName>
    <definedName name="_150B" localSheetId="6">#REF!</definedName>
    <definedName name="_150B" localSheetId="2">#REF!</definedName>
    <definedName name="_150B" localSheetId="3">#REF!</definedName>
    <definedName name="_150B" localSheetId="4">#REF!</definedName>
    <definedName name="_150B" localSheetId="5">#REF!</definedName>
    <definedName name="_150B" localSheetId="7">#REF!</definedName>
    <definedName name="_150B" localSheetId="8">#REF!</definedName>
    <definedName name="_150B">#REF!</definedName>
    <definedName name="_151A" localSheetId="6">#REF!</definedName>
    <definedName name="_151A" localSheetId="2">#REF!</definedName>
    <definedName name="_151A" localSheetId="3">#REF!</definedName>
    <definedName name="_151A" localSheetId="4">#REF!</definedName>
    <definedName name="_151A" localSheetId="5">#REF!</definedName>
    <definedName name="_151A" localSheetId="7">#REF!</definedName>
    <definedName name="_151A" localSheetId="8">#REF!</definedName>
    <definedName name="_151A">#REF!</definedName>
    <definedName name="_151B" localSheetId="6">#REF!</definedName>
    <definedName name="_151B" localSheetId="2">#REF!</definedName>
    <definedName name="_151B" localSheetId="3">#REF!</definedName>
    <definedName name="_151B" localSheetId="4">#REF!</definedName>
    <definedName name="_151B" localSheetId="5">#REF!</definedName>
    <definedName name="_151B" localSheetId="7">#REF!</definedName>
    <definedName name="_151B" localSheetId="8">#REF!</definedName>
    <definedName name="_151B">#REF!</definedName>
    <definedName name="_152A" localSheetId="6">#REF!</definedName>
    <definedName name="_152A" localSheetId="2">#REF!</definedName>
    <definedName name="_152A" localSheetId="3">#REF!</definedName>
    <definedName name="_152A" localSheetId="4">#REF!</definedName>
    <definedName name="_152A" localSheetId="5">#REF!</definedName>
    <definedName name="_152A" localSheetId="7">#REF!</definedName>
    <definedName name="_152A" localSheetId="8">#REF!</definedName>
    <definedName name="_152A">#REF!</definedName>
    <definedName name="_152B" localSheetId="6">#REF!</definedName>
    <definedName name="_152B" localSheetId="2">#REF!</definedName>
    <definedName name="_152B" localSheetId="3">#REF!</definedName>
    <definedName name="_152B" localSheetId="4">#REF!</definedName>
    <definedName name="_152B" localSheetId="5">#REF!</definedName>
    <definedName name="_152B" localSheetId="7">#REF!</definedName>
    <definedName name="_152B" localSheetId="8">#REF!</definedName>
    <definedName name="_152B">#REF!</definedName>
    <definedName name="_153A" localSheetId="6">#REF!</definedName>
    <definedName name="_153A" localSheetId="2">#REF!</definedName>
    <definedName name="_153A" localSheetId="3">#REF!</definedName>
    <definedName name="_153A" localSheetId="4">#REF!</definedName>
    <definedName name="_153A" localSheetId="5">#REF!</definedName>
    <definedName name="_153A" localSheetId="7">#REF!</definedName>
    <definedName name="_153A" localSheetId="8">#REF!</definedName>
    <definedName name="_153A">#REF!</definedName>
    <definedName name="_153B" localSheetId="6">#REF!</definedName>
    <definedName name="_153B" localSheetId="2">#REF!</definedName>
    <definedName name="_153B" localSheetId="3">#REF!</definedName>
    <definedName name="_153B" localSheetId="4">#REF!</definedName>
    <definedName name="_153B" localSheetId="5">#REF!</definedName>
    <definedName name="_153B" localSheetId="7">#REF!</definedName>
    <definedName name="_153B" localSheetId="8">#REF!</definedName>
    <definedName name="_153B">#REF!</definedName>
    <definedName name="_154A" localSheetId="6">#REF!</definedName>
    <definedName name="_154A" localSheetId="2">#REF!</definedName>
    <definedName name="_154A" localSheetId="3">#REF!</definedName>
    <definedName name="_154A" localSheetId="4">#REF!</definedName>
    <definedName name="_154A" localSheetId="5">#REF!</definedName>
    <definedName name="_154A" localSheetId="7">#REF!</definedName>
    <definedName name="_154A" localSheetId="8">#REF!</definedName>
    <definedName name="_154A">#REF!</definedName>
    <definedName name="_154B" localSheetId="6">#REF!</definedName>
    <definedName name="_154B" localSheetId="2">#REF!</definedName>
    <definedName name="_154B" localSheetId="3">#REF!</definedName>
    <definedName name="_154B" localSheetId="4">#REF!</definedName>
    <definedName name="_154B" localSheetId="5">#REF!</definedName>
    <definedName name="_154B" localSheetId="7">#REF!</definedName>
    <definedName name="_154B" localSheetId="8">#REF!</definedName>
    <definedName name="_154B">#REF!</definedName>
    <definedName name="_160A" localSheetId="6">#REF!</definedName>
    <definedName name="_160A" localSheetId="2">#REF!</definedName>
    <definedName name="_160A" localSheetId="3">#REF!</definedName>
    <definedName name="_160A" localSheetId="4">#REF!</definedName>
    <definedName name="_160A" localSheetId="5">#REF!</definedName>
    <definedName name="_160A" localSheetId="7">#REF!</definedName>
    <definedName name="_160A" localSheetId="8">#REF!</definedName>
    <definedName name="_160A">#REF!</definedName>
    <definedName name="_160B" localSheetId="6">#REF!</definedName>
    <definedName name="_160B" localSheetId="2">#REF!</definedName>
    <definedName name="_160B" localSheetId="3">#REF!</definedName>
    <definedName name="_160B" localSheetId="4">#REF!</definedName>
    <definedName name="_160B" localSheetId="5">#REF!</definedName>
    <definedName name="_160B" localSheetId="7">#REF!</definedName>
    <definedName name="_160B" localSheetId="8">#REF!</definedName>
    <definedName name="_160B">#REF!</definedName>
    <definedName name="_161A" localSheetId="6">#REF!</definedName>
    <definedName name="_161A" localSheetId="2">#REF!</definedName>
    <definedName name="_161A" localSheetId="3">#REF!</definedName>
    <definedName name="_161A" localSheetId="4">#REF!</definedName>
    <definedName name="_161A" localSheetId="5">#REF!</definedName>
    <definedName name="_161A" localSheetId="7">#REF!</definedName>
    <definedName name="_161A" localSheetId="8">#REF!</definedName>
    <definedName name="_161A">#REF!</definedName>
    <definedName name="_161B" localSheetId="6">#REF!</definedName>
    <definedName name="_161B" localSheetId="2">#REF!</definedName>
    <definedName name="_161B" localSheetId="3">#REF!</definedName>
    <definedName name="_161B" localSheetId="4">#REF!</definedName>
    <definedName name="_161B" localSheetId="5">#REF!</definedName>
    <definedName name="_161B" localSheetId="7">#REF!</definedName>
    <definedName name="_161B" localSheetId="8">#REF!</definedName>
    <definedName name="_161B">#REF!</definedName>
    <definedName name="_162A" localSheetId="6">#REF!</definedName>
    <definedName name="_162A" localSheetId="2">#REF!</definedName>
    <definedName name="_162A" localSheetId="3">#REF!</definedName>
    <definedName name="_162A" localSheetId="4">#REF!</definedName>
    <definedName name="_162A" localSheetId="5">#REF!</definedName>
    <definedName name="_162A" localSheetId="7">#REF!</definedName>
    <definedName name="_162A" localSheetId="8">#REF!</definedName>
    <definedName name="_162A">#REF!</definedName>
    <definedName name="_162B" localSheetId="6">#REF!</definedName>
    <definedName name="_162B" localSheetId="2">#REF!</definedName>
    <definedName name="_162B" localSheetId="3">#REF!</definedName>
    <definedName name="_162B" localSheetId="4">#REF!</definedName>
    <definedName name="_162B" localSheetId="5">#REF!</definedName>
    <definedName name="_162B" localSheetId="7">#REF!</definedName>
    <definedName name="_162B" localSheetId="8">#REF!</definedName>
    <definedName name="_162B">#REF!</definedName>
    <definedName name="_163A" localSheetId="6">#REF!</definedName>
    <definedName name="_163A" localSheetId="2">#REF!</definedName>
    <definedName name="_163A" localSheetId="3">#REF!</definedName>
    <definedName name="_163A" localSheetId="4">#REF!</definedName>
    <definedName name="_163A" localSheetId="5">#REF!</definedName>
    <definedName name="_163A" localSheetId="7">#REF!</definedName>
    <definedName name="_163A" localSheetId="8">#REF!</definedName>
    <definedName name="_163A">#REF!</definedName>
    <definedName name="_163B" localSheetId="6">#REF!</definedName>
    <definedName name="_163B" localSheetId="2">#REF!</definedName>
    <definedName name="_163B" localSheetId="3">#REF!</definedName>
    <definedName name="_163B" localSheetId="4">#REF!</definedName>
    <definedName name="_163B" localSheetId="5">#REF!</definedName>
    <definedName name="_163B" localSheetId="7">#REF!</definedName>
    <definedName name="_163B" localSheetId="8">#REF!</definedName>
    <definedName name="_163B">#REF!</definedName>
    <definedName name="_164A" localSheetId="6">#REF!</definedName>
    <definedName name="_164A" localSheetId="2">#REF!</definedName>
    <definedName name="_164A" localSheetId="3">#REF!</definedName>
    <definedName name="_164A" localSheetId="4">#REF!</definedName>
    <definedName name="_164A" localSheetId="5">#REF!</definedName>
    <definedName name="_164A" localSheetId="7">#REF!</definedName>
    <definedName name="_164A" localSheetId="8">#REF!</definedName>
    <definedName name="_164A">#REF!</definedName>
    <definedName name="_164B" localSheetId="6">#REF!</definedName>
    <definedName name="_164B" localSheetId="2">#REF!</definedName>
    <definedName name="_164B" localSheetId="3">#REF!</definedName>
    <definedName name="_164B" localSheetId="4">#REF!</definedName>
    <definedName name="_164B" localSheetId="5">#REF!</definedName>
    <definedName name="_164B" localSheetId="7">#REF!</definedName>
    <definedName name="_164B" localSheetId="8">#REF!</definedName>
    <definedName name="_164B">#REF!</definedName>
    <definedName name="_165A" localSheetId="6">#REF!</definedName>
    <definedName name="_165A" localSheetId="2">#REF!</definedName>
    <definedName name="_165A" localSheetId="3">#REF!</definedName>
    <definedName name="_165A" localSheetId="4">#REF!</definedName>
    <definedName name="_165A" localSheetId="5">#REF!</definedName>
    <definedName name="_165A" localSheetId="7">#REF!</definedName>
    <definedName name="_165A" localSheetId="8">#REF!</definedName>
    <definedName name="_165A">#REF!</definedName>
    <definedName name="_165B" localSheetId="6">#REF!</definedName>
    <definedName name="_165B" localSheetId="2">#REF!</definedName>
    <definedName name="_165B" localSheetId="3">#REF!</definedName>
    <definedName name="_165B" localSheetId="4">#REF!</definedName>
    <definedName name="_165B" localSheetId="5">#REF!</definedName>
    <definedName name="_165B" localSheetId="7">#REF!</definedName>
    <definedName name="_165B" localSheetId="8">#REF!</definedName>
    <definedName name="_165B">#REF!</definedName>
    <definedName name="_166A" localSheetId="6">#REF!</definedName>
    <definedName name="_166A" localSheetId="2">#REF!</definedName>
    <definedName name="_166A" localSheetId="3">#REF!</definedName>
    <definedName name="_166A" localSheetId="4">#REF!</definedName>
    <definedName name="_166A" localSheetId="5">#REF!</definedName>
    <definedName name="_166A" localSheetId="7">#REF!</definedName>
    <definedName name="_166A" localSheetId="8">#REF!</definedName>
    <definedName name="_166A">#REF!</definedName>
    <definedName name="_166B" localSheetId="6">#REF!</definedName>
    <definedName name="_166B" localSheetId="2">#REF!</definedName>
    <definedName name="_166B" localSheetId="3">#REF!</definedName>
    <definedName name="_166B" localSheetId="4">#REF!</definedName>
    <definedName name="_166B" localSheetId="5">#REF!</definedName>
    <definedName name="_166B" localSheetId="7">#REF!</definedName>
    <definedName name="_166B" localSheetId="8">#REF!</definedName>
    <definedName name="_166B">#REF!</definedName>
    <definedName name="_167A" localSheetId="6">#REF!</definedName>
    <definedName name="_167A" localSheetId="2">#REF!</definedName>
    <definedName name="_167A" localSheetId="3">#REF!</definedName>
    <definedName name="_167A" localSheetId="4">#REF!</definedName>
    <definedName name="_167A" localSheetId="5">#REF!</definedName>
    <definedName name="_167A" localSheetId="7">#REF!</definedName>
    <definedName name="_167A" localSheetId="8">#REF!</definedName>
    <definedName name="_167A">#REF!</definedName>
    <definedName name="_167B" localSheetId="6">#REF!</definedName>
    <definedName name="_167B" localSheetId="2">#REF!</definedName>
    <definedName name="_167B" localSheetId="3">#REF!</definedName>
    <definedName name="_167B" localSheetId="4">#REF!</definedName>
    <definedName name="_167B" localSheetId="5">#REF!</definedName>
    <definedName name="_167B" localSheetId="7">#REF!</definedName>
    <definedName name="_167B" localSheetId="8">#REF!</definedName>
    <definedName name="_167B">#REF!</definedName>
    <definedName name="_170A" localSheetId="6">#REF!</definedName>
    <definedName name="_170A" localSheetId="2">#REF!</definedName>
    <definedName name="_170A" localSheetId="3">#REF!</definedName>
    <definedName name="_170A" localSheetId="4">#REF!</definedName>
    <definedName name="_170A" localSheetId="5">#REF!</definedName>
    <definedName name="_170A" localSheetId="7">#REF!</definedName>
    <definedName name="_170A" localSheetId="8">#REF!</definedName>
    <definedName name="_170A">#REF!</definedName>
    <definedName name="_170B" localSheetId="6">#REF!</definedName>
    <definedName name="_170B" localSheetId="2">#REF!</definedName>
    <definedName name="_170B" localSheetId="3">#REF!</definedName>
    <definedName name="_170B" localSheetId="4">#REF!</definedName>
    <definedName name="_170B" localSheetId="5">#REF!</definedName>
    <definedName name="_170B" localSheetId="7">#REF!</definedName>
    <definedName name="_170B" localSheetId="8">#REF!</definedName>
    <definedName name="_170B">#REF!</definedName>
    <definedName name="_171A" localSheetId="6">#REF!</definedName>
    <definedName name="_171A" localSheetId="2">#REF!</definedName>
    <definedName name="_171A" localSheetId="3">#REF!</definedName>
    <definedName name="_171A" localSheetId="4">#REF!</definedName>
    <definedName name="_171A" localSheetId="5">#REF!</definedName>
    <definedName name="_171A" localSheetId="7">#REF!</definedName>
    <definedName name="_171A" localSheetId="8">#REF!</definedName>
    <definedName name="_171A">#REF!</definedName>
    <definedName name="_171B" localSheetId="6">#REF!</definedName>
    <definedName name="_171B" localSheetId="2">#REF!</definedName>
    <definedName name="_171B" localSheetId="3">#REF!</definedName>
    <definedName name="_171B" localSheetId="4">#REF!</definedName>
    <definedName name="_171B" localSheetId="5">#REF!</definedName>
    <definedName name="_171B" localSheetId="7">#REF!</definedName>
    <definedName name="_171B" localSheetId="8">#REF!</definedName>
    <definedName name="_171B">#REF!</definedName>
    <definedName name="_172A" localSheetId="6">#REF!</definedName>
    <definedName name="_172A" localSheetId="2">#REF!</definedName>
    <definedName name="_172A" localSheetId="3">#REF!</definedName>
    <definedName name="_172A" localSheetId="4">#REF!</definedName>
    <definedName name="_172A" localSheetId="5">#REF!</definedName>
    <definedName name="_172A" localSheetId="7">#REF!</definedName>
    <definedName name="_172A" localSheetId="8">#REF!</definedName>
    <definedName name="_172A">#REF!</definedName>
    <definedName name="_172B" localSheetId="6">#REF!</definedName>
    <definedName name="_172B" localSheetId="2">#REF!</definedName>
    <definedName name="_172B" localSheetId="3">#REF!</definedName>
    <definedName name="_172B" localSheetId="4">#REF!</definedName>
    <definedName name="_172B" localSheetId="5">#REF!</definedName>
    <definedName name="_172B" localSheetId="7">#REF!</definedName>
    <definedName name="_172B" localSheetId="8">#REF!</definedName>
    <definedName name="_172B">#REF!</definedName>
    <definedName name="_173A" localSheetId="6">#REF!</definedName>
    <definedName name="_173A" localSheetId="2">#REF!</definedName>
    <definedName name="_173A" localSheetId="3">#REF!</definedName>
    <definedName name="_173A" localSheetId="4">#REF!</definedName>
    <definedName name="_173A" localSheetId="5">#REF!</definedName>
    <definedName name="_173A" localSheetId="7">#REF!</definedName>
    <definedName name="_173A" localSheetId="8">#REF!</definedName>
    <definedName name="_173A">#REF!</definedName>
    <definedName name="_173B" localSheetId="6">#REF!</definedName>
    <definedName name="_173B" localSheetId="2">#REF!</definedName>
    <definedName name="_173B" localSheetId="3">#REF!</definedName>
    <definedName name="_173B" localSheetId="4">#REF!</definedName>
    <definedName name="_173B" localSheetId="5">#REF!</definedName>
    <definedName name="_173B" localSheetId="7">#REF!</definedName>
    <definedName name="_173B" localSheetId="8">#REF!</definedName>
    <definedName name="_173B">#REF!</definedName>
    <definedName name="_174A" localSheetId="6">#REF!</definedName>
    <definedName name="_174A" localSheetId="2">#REF!</definedName>
    <definedName name="_174A" localSheetId="3">#REF!</definedName>
    <definedName name="_174A" localSheetId="4">#REF!</definedName>
    <definedName name="_174A" localSheetId="5">#REF!</definedName>
    <definedName name="_174A" localSheetId="7">#REF!</definedName>
    <definedName name="_174A" localSheetId="8">#REF!</definedName>
    <definedName name="_174A">#REF!</definedName>
    <definedName name="_174B" localSheetId="6">#REF!</definedName>
    <definedName name="_174B" localSheetId="2">#REF!</definedName>
    <definedName name="_174B" localSheetId="3">#REF!</definedName>
    <definedName name="_174B" localSheetId="4">#REF!</definedName>
    <definedName name="_174B" localSheetId="5">#REF!</definedName>
    <definedName name="_174B" localSheetId="7">#REF!</definedName>
    <definedName name="_174B" localSheetId="8">#REF!</definedName>
    <definedName name="_174B">#REF!</definedName>
    <definedName name="_175A" localSheetId="6">#REF!</definedName>
    <definedName name="_175A" localSheetId="2">#REF!</definedName>
    <definedName name="_175A" localSheetId="3">#REF!</definedName>
    <definedName name="_175A" localSheetId="4">#REF!</definedName>
    <definedName name="_175A" localSheetId="5">#REF!</definedName>
    <definedName name="_175A" localSheetId="7">#REF!</definedName>
    <definedName name="_175A" localSheetId="8">#REF!</definedName>
    <definedName name="_175A">#REF!</definedName>
    <definedName name="_175B" localSheetId="6">#REF!</definedName>
    <definedName name="_175B" localSheetId="2">#REF!</definedName>
    <definedName name="_175B" localSheetId="3">#REF!</definedName>
    <definedName name="_175B" localSheetId="4">#REF!</definedName>
    <definedName name="_175B" localSheetId="5">#REF!</definedName>
    <definedName name="_175B" localSheetId="7">#REF!</definedName>
    <definedName name="_175B" localSheetId="8">#REF!</definedName>
    <definedName name="_175B">#REF!</definedName>
    <definedName name="_18_Dic" localSheetId="6">#REF!</definedName>
    <definedName name="_18_Dic" localSheetId="2">#REF!</definedName>
    <definedName name="_18_Dic" localSheetId="3">#REF!</definedName>
    <definedName name="_18_Dic" localSheetId="4">#REF!</definedName>
    <definedName name="_18_Dic" localSheetId="5">#REF!</definedName>
    <definedName name="_18_Dic" localSheetId="7">#REF!</definedName>
    <definedName name="_18_Dic" localSheetId="8">#REF!</definedName>
    <definedName name="_18_Dic">#REF!</definedName>
    <definedName name="_180A" localSheetId="6">#REF!</definedName>
    <definedName name="_180A" localSheetId="2">#REF!</definedName>
    <definedName name="_180A" localSheetId="3">#REF!</definedName>
    <definedName name="_180A" localSheetId="4">#REF!</definedName>
    <definedName name="_180A" localSheetId="5">#REF!</definedName>
    <definedName name="_180A" localSheetId="7">#REF!</definedName>
    <definedName name="_180A" localSheetId="8">#REF!</definedName>
    <definedName name="_180A">#REF!</definedName>
    <definedName name="_180B" localSheetId="6">#REF!</definedName>
    <definedName name="_180B" localSheetId="2">#REF!</definedName>
    <definedName name="_180B" localSheetId="3">#REF!</definedName>
    <definedName name="_180B" localSheetId="4">#REF!</definedName>
    <definedName name="_180B" localSheetId="5">#REF!</definedName>
    <definedName name="_180B" localSheetId="7">#REF!</definedName>
    <definedName name="_180B" localSheetId="8">#REF!</definedName>
    <definedName name="_180B">#REF!</definedName>
    <definedName name="_181A" localSheetId="6">#REF!</definedName>
    <definedName name="_181A" localSheetId="2">#REF!</definedName>
    <definedName name="_181A" localSheetId="3">#REF!</definedName>
    <definedName name="_181A" localSheetId="4">#REF!</definedName>
    <definedName name="_181A" localSheetId="5">#REF!</definedName>
    <definedName name="_181A" localSheetId="7">#REF!</definedName>
    <definedName name="_181A" localSheetId="8">#REF!</definedName>
    <definedName name="_181A">#REF!</definedName>
    <definedName name="_181B" localSheetId="6">#REF!</definedName>
    <definedName name="_181B" localSheetId="2">#REF!</definedName>
    <definedName name="_181B" localSheetId="3">#REF!</definedName>
    <definedName name="_181B" localSheetId="4">#REF!</definedName>
    <definedName name="_181B" localSheetId="5">#REF!</definedName>
    <definedName name="_181B" localSheetId="7">#REF!</definedName>
    <definedName name="_181B" localSheetId="8">#REF!</definedName>
    <definedName name="_181B">#REF!</definedName>
    <definedName name="_182A" localSheetId="6">#REF!</definedName>
    <definedName name="_182A" localSheetId="2">#REF!</definedName>
    <definedName name="_182A" localSheetId="3">#REF!</definedName>
    <definedName name="_182A" localSheetId="4">#REF!</definedName>
    <definedName name="_182A" localSheetId="5">#REF!</definedName>
    <definedName name="_182A" localSheetId="7">#REF!</definedName>
    <definedName name="_182A" localSheetId="8">#REF!</definedName>
    <definedName name="_182A">#REF!</definedName>
    <definedName name="_182B" localSheetId="6">#REF!</definedName>
    <definedName name="_182B" localSheetId="2">#REF!</definedName>
    <definedName name="_182B" localSheetId="3">#REF!</definedName>
    <definedName name="_182B" localSheetId="4">#REF!</definedName>
    <definedName name="_182B" localSheetId="5">#REF!</definedName>
    <definedName name="_182B" localSheetId="7">#REF!</definedName>
    <definedName name="_182B" localSheetId="8">#REF!</definedName>
    <definedName name="_182B">#REF!</definedName>
    <definedName name="_183A" localSheetId="6">#REF!</definedName>
    <definedName name="_183A" localSheetId="2">#REF!</definedName>
    <definedName name="_183A" localSheetId="3">#REF!</definedName>
    <definedName name="_183A" localSheetId="4">#REF!</definedName>
    <definedName name="_183A" localSheetId="5">#REF!</definedName>
    <definedName name="_183A" localSheetId="7">#REF!</definedName>
    <definedName name="_183A" localSheetId="8">#REF!</definedName>
    <definedName name="_183A">#REF!</definedName>
    <definedName name="_183B" localSheetId="6">#REF!</definedName>
    <definedName name="_183B" localSheetId="2">#REF!</definedName>
    <definedName name="_183B" localSheetId="3">#REF!</definedName>
    <definedName name="_183B" localSheetId="4">#REF!</definedName>
    <definedName name="_183B" localSheetId="5">#REF!</definedName>
    <definedName name="_183B" localSheetId="7">#REF!</definedName>
    <definedName name="_183B" localSheetId="8">#REF!</definedName>
    <definedName name="_183B">#REF!</definedName>
    <definedName name="_184A" localSheetId="6">#REF!</definedName>
    <definedName name="_184A" localSheetId="2">#REF!</definedName>
    <definedName name="_184A" localSheetId="3">#REF!</definedName>
    <definedName name="_184A" localSheetId="4">#REF!</definedName>
    <definedName name="_184A" localSheetId="5">#REF!</definedName>
    <definedName name="_184A" localSheetId="7">#REF!</definedName>
    <definedName name="_184A" localSheetId="8">#REF!</definedName>
    <definedName name="_184A">#REF!</definedName>
    <definedName name="_184B" localSheetId="6">#REF!</definedName>
    <definedName name="_184B" localSheetId="2">#REF!</definedName>
    <definedName name="_184B" localSheetId="3">#REF!</definedName>
    <definedName name="_184B" localSheetId="4">#REF!</definedName>
    <definedName name="_184B" localSheetId="5">#REF!</definedName>
    <definedName name="_184B" localSheetId="7">#REF!</definedName>
    <definedName name="_184B" localSheetId="8">#REF!</definedName>
    <definedName name="_184B">#REF!</definedName>
    <definedName name="_185A" localSheetId="6">#REF!</definedName>
    <definedName name="_185A" localSheetId="2">#REF!</definedName>
    <definedName name="_185A" localSheetId="3">#REF!</definedName>
    <definedName name="_185A" localSheetId="4">#REF!</definedName>
    <definedName name="_185A" localSheetId="5">#REF!</definedName>
    <definedName name="_185A" localSheetId="7">#REF!</definedName>
    <definedName name="_185A" localSheetId="8">#REF!</definedName>
    <definedName name="_185A">#REF!</definedName>
    <definedName name="_185B" localSheetId="6">#REF!</definedName>
    <definedName name="_185B" localSheetId="2">#REF!</definedName>
    <definedName name="_185B" localSheetId="3">#REF!</definedName>
    <definedName name="_185B" localSheetId="4">#REF!</definedName>
    <definedName name="_185B" localSheetId="5">#REF!</definedName>
    <definedName name="_185B" localSheetId="7">#REF!</definedName>
    <definedName name="_185B" localSheetId="8">#REF!</definedName>
    <definedName name="_185B">#REF!</definedName>
    <definedName name="_190A" localSheetId="6">#REF!</definedName>
    <definedName name="_190A" localSheetId="2">#REF!</definedName>
    <definedName name="_190A" localSheetId="3">#REF!</definedName>
    <definedName name="_190A" localSheetId="4">#REF!</definedName>
    <definedName name="_190A" localSheetId="5">#REF!</definedName>
    <definedName name="_190A" localSheetId="7">#REF!</definedName>
    <definedName name="_190A" localSheetId="8">#REF!</definedName>
    <definedName name="_190A">#REF!</definedName>
    <definedName name="_190B" localSheetId="6">#REF!</definedName>
    <definedName name="_190B" localSheetId="2">#REF!</definedName>
    <definedName name="_190B" localSheetId="3">#REF!</definedName>
    <definedName name="_190B" localSheetId="4">#REF!</definedName>
    <definedName name="_190B" localSheetId="5">#REF!</definedName>
    <definedName name="_190B" localSheetId="7">#REF!</definedName>
    <definedName name="_190B" localSheetId="8">#REF!</definedName>
    <definedName name="_190B">#REF!</definedName>
    <definedName name="_191A" localSheetId="6">#REF!</definedName>
    <definedName name="_191A" localSheetId="2">#REF!</definedName>
    <definedName name="_191A" localSheetId="3">#REF!</definedName>
    <definedName name="_191A" localSheetId="4">#REF!</definedName>
    <definedName name="_191A" localSheetId="5">#REF!</definedName>
    <definedName name="_191A" localSheetId="7">#REF!</definedName>
    <definedName name="_191A" localSheetId="8">#REF!</definedName>
    <definedName name="_191A">#REF!</definedName>
    <definedName name="_191B" localSheetId="6">#REF!</definedName>
    <definedName name="_191B" localSheetId="2">#REF!</definedName>
    <definedName name="_191B" localSheetId="3">#REF!</definedName>
    <definedName name="_191B" localSheetId="4">#REF!</definedName>
    <definedName name="_191B" localSheetId="5">#REF!</definedName>
    <definedName name="_191B" localSheetId="7">#REF!</definedName>
    <definedName name="_191B" localSheetId="8">#REF!</definedName>
    <definedName name="_191B">#REF!</definedName>
    <definedName name="_192A" localSheetId="6">#REF!</definedName>
    <definedName name="_192A" localSheetId="2">#REF!</definedName>
    <definedName name="_192A" localSheetId="3">#REF!</definedName>
    <definedName name="_192A" localSheetId="4">#REF!</definedName>
    <definedName name="_192A" localSheetId="5">#REF!</definedName>
    <definedName name="_192A" localSheetId="7">#REF!</definedName>
    <definedName name="_192A" localSheetId="8">#REF!</definedName>
    <definedName name="_192A">#REF!</definedName>
    <definedName name="_192B" localSheetId="6">#REF!</definedName>
    <definedName name="_192B" localSheetId="2">#REF!</definedName>
    <definedName name="_192B" localSheetId="3">#REF!</definedName>
    <definedName name="_192B" localSheetId="4">#REF!</definedName>
    <definedName name="_192B" localSheetId="5">#REF!</definedName>
    <definedName name="_192B" localSheetId="7">#REF!</definedName>
    <definedName name="_192B" localSheetId="8">#REF!</definedName>
    <definedName name="_192B">#REF!</definedName>
    <definedName name="_193A" localSheetId="6">#REF!</definedName>
    <definedName name="_193A" localSheetId="2">#REF!</definedName>
    <definedName name="_193A" localSheetId="3">#REF!</definedName>
    <definedName name="_193A" localSheetId="4">#REF!</definedName>
    <definedName name="_193A" localSheetId="5">#REF!</definedName>
    <definedName name="_193A" localSheetId="7">#REF!</definedName>
    <definedName name="_193A" localSheetId="8">#REF!</definedName>
    <definedName name="_193A">#REF!</definedName>
    <definedName name="_193B" localSheetId="6">#REF!</definedName>
    <definedName name="_193B" localSheetId="2">#REF!</definedName>
    <definedName name="_193B" localSheetId="3">#REF!</definedName>
    <definedName name="_193B" localSheetId="4">#REF!</definedName>
    <definedName name="_193B" localSheetId="5">#REF!</definedName>
    <definedName name="_193B" localSheetId="7">#REF!</definedName>
    <definedName name="_193B" localSheetId="8">#REF!</definedName>
    <definedName name="_193B">#REF!</definedName>
    <definedName name="_194A" localSheetId="6">#REF!</definedName>
    <definedName name="_194A" localSheetId="2">#REF!</definedName>
    <definedName name="_194A" localSheetId="3">#REF!</definedName>
    <definedName name="_194A" localSheetId="4">#REF!</definedName>
    <definedName name="_194A" localSheetId="5">#REF!</definedName>
    <definedName name="_194A" localSheetId="7">#REF!</definedName>
    <definedName name="_194A" localSheetId="8">#REF!</definedName>
    <definedName name="_194A">#REF!</definedName>
    <definedName name="_194B" localSheetId="6">#REF!</definedName>
    <definedName name="_194B" localSheetId="2">#REF!</definedName>
    <definedName name="_194B" localSheetId="3">#REF!</definedName>
    <definedName name="_194B" localSheetId="4">#REF!</definedName>
    <definedName name="_194B" localSheetId="5">#REF!</definedName>
    <definedName name="_194B" localSheetId="7">#REF!</definedName>
    <definedName name="_194B" localSheetId="8">#REF!</definedName>
    <definedName name="_194B">#REF!</definedName>
    <definedName name="_195A" localSheetId="6">#REF!</definedName>
    <definedName name="_195A" localSheetId="2">#REF!</definedName>
    <definedName name="_195A" localSheetId="3">#REF!</definedName>
    <definedName name="_195A" localSheetId="4">#REF!</definedName>
    <definedName name="_195A" localSheetId="5">#REF!</definedName>
    <definedName name="_195A" localSheetId="7">#REF!</definedName>
    <definedName name="_195A" localSheetId="8">#REF!</definedName>
    <definedName name="_195A">#REF!</definedName>
    <definedName name="_195B" localSheetId="6">#REF!</definedName>
    <definedName name="_195B" localSheetId="2">#REF!</definedName>
    <definedName name="_195B" localSheetId="3">#REF!</definedName>
    <definedName name="_195B" localSheetId="4">#REF!</definedName>
    <definedName name="_195B" localSheetId="5">#REF!</definedName>
    <definedName name="_195B" localSheetId="7">#REF!</definedName>
    <definedName name="_195B" localSheetId="8">#REF!</definedName>
    <definedName name="_195B">#REF!</definedName>
    <definedName name="_196A" localSheetId="6">#REF!</definedName>
    <definedName name="_196A" localSheetId="2">#REF!</definedName>
    <definedName name="_196A" localSheetId="3">#REF!</definedName>
    <definedName name="_196A" localSheetId="4">#REF!</definedName>
    <definedName name="_196A" localSheetId="5">#REF!</definedName>
    <definedName name="_196A" localSheetId="7">#REF!</definedName>
    <definedName name="_196A" localSheetId="8">#REF!</definedName>
    <definedName name="_196A">#REF!</definedName>
    <definedName name="_196B" localSheetId="6">#REF!</definedName>
    <definedName name="_196B" localSheetId="2">#REF!</definedName>
    <definedName name="_196B" localSheetId="3">#REF!</definedName>
    <definedName name="_196B" localSheetId="4">#REF!</definedName>
    <definedName name="_196B" localSheetId="5">#REF!</definedName>
    <definedName name="_196B" localSheetId="7">#REF!</definedName>
    <definedName name="_196B" localSheetId="8">#REF!</definedName>
    <definedName name="_196B">#REF!</definedName>
    <definedName name="_197A" localSheetId="6">#REF!</definedName>
    <definedName name="_197A" localSheetId="2">#REF!</definedName>
    <definedName name="_197A" localSheetId="3">#REF!</definedName>
    <definedName name="_197A" localSheetId="4">#REF!</definedName>
    <definedName name="_197A" localSheetId="5">#REF!</definedName>
    <definedName name="_197A" localSheetId="7">#REF!</definedName>
    <definedName name="_197A" localSheetId="8">#REF!</definedName>
    <definedName name="_197A">#REF!</definedName>
    <definedName name="_197B" localSheetId="6">#REF!</definedName>
    <definedName name="_197B" localSheetId="2">#REF!</definedName>
    <definedName name="_197B" localSheetId="3">#REF!</definedName>
    <definedName name="_197B" localSheetId="4">#REF!</definedName>
    <definedName name="_197B" localSheetId="5">#REF!</definedName>
    <definedName name="_197B" localSheetId="7">#REF!</definedName>
    <definedName name="_197B" localSheetId="8">#REF!</definedName>
    <definedName name="_197B">#REF!</definedName>
    <definedName name="_1ane_o10" localSheetId="6">#REF!</definedName>
    <definedName name="_1ane_o10" localSheetId="2">#REF!</definedName>
    <definedName name="_1ane_o10" localSheetId="3">#REF!</definedName>
    <definedName name="_1ane_o10" localSheetId="4">#REF!</definedName>
    <definedName name="_1ane_o10" localSheetId="5">#REF!</definedName>
    <definedName name="_1ane_o10" localSheetId="7">#REF!</definedName>
    <definedName name="_1ane_o10" localSheetId="8">#REF!</definedName>
    <definedName name="_1ane_o10">#REF!</definedName>
    <definedName name="_2_5__TOTAL_DE_MATERIALES_A_EXPORTAR" localSheetId="6">#REF!</definedName>
    <definedName name="_2_5__TOTAL_DE_MATERIALES_A_EXPORTAR" localSheetId="2">#REF!</definedName>
    <definedName name="_2_5__TOTAL_DE_MATERIALES_A_EXPORTAR" localSheetId="3">#REF!</definedName>
    <definedName name="_2_5__TOTAL_DE_MATERIALES_A_EXPORTAR" localSheetId="4">#REF!</definedName>
    <definedName name="_2_5__TOTAL_DE_MATERIALES_A_EXPORTAR" localSheetId="5">#REF!</definedName>
    <definedName name="_2_5__TOTAL_DE_MATERIALES_A_EXPORTAR" localSheetId="7">#REF!</definedName>
    <definedName name="_2_5__TOTAL_DE_MATERIALES_A_EXPORTAR" localSheetId="8">#REF!</definedName>
    <definedName name="_2_5__TOTAL_DE_MATERIALES_A_EXPORTAR">#REF!</definedName>
    <definedName name="_200A" localSheetId="6">#REF!</definedName>
    <definedName name="_200A" localSheetId="2">#REF!</definedName>
    <definedName name="_200A" localSheetId="3">#REF!</definedName>
    <definedName name="_200A" localSheetId="4">#REF!</definedName>
    <definedName name="_200A" localSheetId="5">#REF!</definedName>
    <definedName name="_200A" localSheetId="7">#REF!</definedName>
    <definedName name="_200A" localSheetId="8">#REF!</definedName>
    <definedName name="_200A">#REF!</definedName>
    <definedName name="_200B" localSheetId="6">#REF!</definedName>
    <definedName name="_200B" localSheetId="2">#REF!</definedName>
    <definedName name="_200B" localSheetId="3">#REF!</definedName>
    <definedName name="_200B" localSheetId="4">#REF!</definedName>
    <definedName name="_200B" localSheetId="5">#REF!</definedName>
    <definedName name="_200B" localSheetId="7">#REF!</definedName>
    <definedName name="_200B" localSheetId="8">#REF!</definedName>
    <definedName name="_200B">#REF!</definedName>
    <definedName name="_201A" localSheetId="6">#REF!</definedName>
    <definedName name="_201A" localSheetId="2">#REF!</definedName>
    <definedName name="_201A" localSheetId="3">#REF!</definedName>
    <definedName name="_201A" localSheetId="4">#REF!</definedName>
    <definedName name="_201A" localSheetId="5">#REF!</definedName>
    <definedName name="_201A" localSheetId="7">#REF!</definedName>
    <definedName name="_201A" localSheetId="8">#REF!</definedName>
    <definedName name="_201A">#REF!</definedName>
    <definedName name="_201B" localSheetId="6">#REF!</definedName>
    <definedName name="_201B" localSheetId="2">#REF!</definedName>
    <definedName name="_201B" localSheetId="3">#REF!</definedName>
    <definedName name="_201B" localSheetId="4">#REF!</definedName>
    <definedName name="_201B" localSheetId="5">#REF!</definedName>
    <definedName name="_201B" localSheetId="7">#REF!</definedName>
    <definedName name="_201B" localSheetId="8">#REF!</definedName>
    <definedName name="_201B">#REF!</definedName>
    <definedName name="_202A" localSheetId="6">#REF!</definedName>
    <definedName name="_202A" localSheetId="2">#REF!</definedName>
    <definedName name="_202A" localSheetId="3">#REF!</definedName>
    <definedName name="_202A" localSheetId="4">#REF!</definedName>
    <definedName name="_202A" localSheetId="5">#REF!</definedName>
    <definedName name="_202A" localSheetId="7">#REF!</definedName>
    <definedName name="_202A" localSheetId="8">#REF!</definedName>
    <definedName name="_202A">#REF!</definedName>
    <definedName name="_202B" localSheetId="6">#REF!</definedName>
    <definedName name="_202B" localSheetId="2">#REF!</definedName>
    <definedName name="_202B" localSheetId="3">#REF!</definedName>
    <definedName name="_202B" localSheetId="4">#REF!</definedName>
    <definedName name="_202B" localSheetId="5">#REF!</definedName>
    <definedName name="_202B" localSheetId="7">#REF!</definedName>
    <definedName name="_202B" localSheetId="8">#REF!</definedName>
    <definedName name="_202B">#REF!</definedName>
    <definedName name="_203A" localSheetId="6">#REF!</definedName>
    <definedName name="_203A" localSheetId="2">#REF!</definedName>
    <definedName name="_203A" localSheetId="3">#REF!</definedName>
    <definedName name="_203A" localSheetId="4">#REF!</definedName>
    <definedName name="_203A" localSheetId="5">#REF!</definedName>
    <definedName name="_203A" localSheetId="7">#REF!</definedName>
    <definedName name="_203A" localSheetId="8">#REF!</definedName>
    <definedName name="_203A">#REF!</definedName>
    <definedName name="_203B" localSheetId="6">#REF!</definedName>
    <definedName name="_203B" localSheetId="2">#REF!</definedName>
    <definedName name="_203B" localSheetId="3">#REF!</definedName>
    <definedName name="_203B" localSheetId="4">#REF!</definedName>
    <definedName name="_203B" localSheetId="5">#REF!</definedName>
    <definedName name="_203B" localSheetId="7">#REF!</definedName>
    <definedName name="_203B" localSheetId="8">#REF!</definedName>
    <definedName name="_203B">#REF!</definedName>
    <definedName name="_204A" localSheetId="6">#REF!</definedName>
    <definedName name="_204A" localSheetId="2">#REF!</definedName>
    <definedName name="_204A" localSheetId="3">#REF!</definedName>
    <definedName name="_204A" localSheetId="4">#REF!</definedName>
    <definedName name="_204A" localSheetId="5">#REF!</definedName>
    <definedName name="_204A" localSheetId="7">#REF!</definedName>
    <definedName name="_204A" localSheetId="8">#REF!</definedName>
    <definedName name="_204A">#REF!</definedName>
    <definedName name="_204B" localSheetId="6">#REF!</definedName>
    <definedName name="_204B" localSheetId="2">#REF!</definedName>
    <definedName name="_204B" localSheetId="3">#REF!</definedName>
    <definedName name="_204B" localSheetId="4">#REF!</definedName>
    <definedName name="_204B" localSheetId="5">#REF!</definedName>
    <definedName name="_204B" localSheetId="7">#REF!</definedName>
    <definedName name="_204B" localSheetId="8">#REF!</definedName>
    <definedName name="_204B">#REF!</definedName>
    <definedName name="_205A" localSheetId="6">#REF!</definedName>
    <definedName name="_205A" localSheetId="2">#REF!</definedName>
    <definedName name="_205A" localSheetId="3">#REF!</definedName>
    <definedName name="_205A" localSheetId="4">#REF!</definedName>
    <definedName name="_205A" localSheetId="5">#REF!</definedName>
    <definedName name="_205A" localSheetId="7">#REF!</definedName>
    <definedName name="_205A" localSheetId="8">#REF!</definedName>
    <definedName name="_205A">#REF!</definedName>
    <definedName name="_205B" localSheetId="6">#REF!</definedName>
    <definedName name="_205B" localSheetId="2">#REF!</definedName>
    <definedName name="_205B" localSheetId="3">#REF!</definedName>
    <definedName name="_205B" localSheetId="4">#REF!</definedName>
    <definedName name="_205B" localSheetId="5">#REF!</definedName>
    <definedName name="_205B" localSheetId="7">#REF!</definedName>
    <definedName name="_205B" localSheetId="8">#REF!</definedName>
    <definedName name="_205B">#REF!</definedName>
    <definedName name="_210A" localSheetId="6">#REF!</definedName>
    <definedName name="_210A" localSheetId="2">#REF!</definedName>
    <definedName name="_210A" localSheetId="3">#REF!</definedName>
    <definedName name="_210A" localSheetId="4">#REF!</definedName>
    <definedName name="_210A" localSheetId="5">#REF!</definedName>
    <definedName name="_210A" localSheetId="7">#REF!</definedName>
    <definedName name="_210A" localSheetId="8">#REF!</definedName>
    <definedName name="_210A">#REF!</definedName>
    <definedName name="_210B" localSheetId="6">#REF!</definedName>
    <definedName name="_210B" localSheetId="2">#REF!</definedName>
    <definedName name="_210B" localSheetId="3">#REF!</definedName>
    <definedName name="_210B" localSheetId="4">#REF!</definedName>
    <definedName name="_210B" localSheetId="5">#REF!</definedName>
    <definedName name="_210B" localSheetId="7">#REF!</definedName>
    <definedName name="_210B" localSheetId="8">#REF!</definedName>
    <definedName name="_210B">#REF!</definedName>
    <definedName name="_211A" localSheetId="6">#REF!</definedName>
    <definedName name="_211A" localSheetId="2">#REF!</definedName>
    <definedName name="_211A" localSheetId="3">#REF!</definedName>
    <definedName name="_211A" localSheetId="4">#REF!</definedName>
    <definedName name="_211A" localSheetId="5">#REF!</definedName>
    <definedName name="_211A" localSheetId="7">#REF!</definedName>
    <definedName name="_211A" localSheetId="8">#REF!</definedName>
    <definedName name="_211A">#REF!</definedName>
    <definedName name="_211B" localSheetId="6">#REF!</definedName>
    <definedName name="_211B" localSheetId="2">#REF!</definedName>
    <definedName name="_211B" localSheetId="3">#REF!</definedName>
    <definedName name="_211B" localSheetId="4">#REF!</definedName>
    <definedName name="_211B" localSheetId="5">#REF!</definedName>
    <definedName name="_211B" localSheetId="7">#REF!</definedName>
    <definedName name="_211B" localSheetId="8">#REF!</definedName>
    <definedName name="_211B">#REF!</definedName>
    <definedName name="_212A" localSheetId="6">#REF!</definedName>
    <definedName name="_212A" localSheetId="2">#REF!</definedName>
    <definedName name="_212A" localSheetId="3">#REF!</definedName>
    <definedName name="_212A" localSheetId="4">#REF!</definedName>
    <definedName name="_212A" localSheetId="5">#REF!</definedName>
    <definedName name="_212A" localSheetId="7">#REF!</definedName>
    <definedName name="_212A" localSheetId="8">#REF!</definedName>
    <definedName name="_212A">#REF!</definedName>
    <definedName name="_212B" localSheetId="6">#REF!</definedName>
    <definedName name="_212B" localSheetId="2">#REF!</definedName>
    <definedName name="_212B" localSheetId="3">#REF!</definedName>
    <definedName name="_212B" localSheetId="4">#REF!</definedName>
    <definedName name="_212B" localSheetId="5">#REF!</definedName>
    <definedName name="_212B" localSheetId="7">#REF!</definedName>
    <definedName name="_212B" localSheetId="8">#REF!</definedName>
    <definedName name="_212B">#REF!</definedName>
    <definedName name="_213A" localSheetId="6">#REF!</definedName>
    <definedName name="_213A" localSheetId="2">#REF!</definedName>
    <definedName name="_213A" localSheetId="3">#REF!</definedName>
    <definedName name="_213A" localSheetId="4">#REF!</definedName>
    <definedName name="_213A" localSheetId="5">#REF!</definedName>
    <definedName name="_213A" localSheetId="7">#REF!</definedName>
    <definedName name="_213A" localSheetId="8">#REF!</definedName>
    <definedName name="_213A">#REF!</definedName>
    <definedName name="_213B" localSheetId="6">#REF!</definedName>
    <definedName name="_213B" localSheetId="2">#REF!</definedName>
    <definedName name="_213B" localSheetId="3">#REF!</definedName>
    <definedName name="_213B" localSheetId="4">#REF!</definedName>
    <definedName name="_213B" localSheetId="5">#REF!</definedName>
    <definedName name="_213B" localSheetId="7">#REF!</definedName>
    <definedName name="_213B" localSheetId="8">#REF!</definedName>
    <definedName name="_213B">#REF!</definedName>
    <definedName name="_214A" localSheetId="6">#REF!</definedName>
    <definedName name="_214A" localSheetId="2">#REF!</definedName>
    <definedName name="_214A" localSheetId="3">#REF!</definedName>
    <definedName name="_214A" localSheetId="4">#REF!</definedName>
    <definedName name="_214A" localSheetId="5">#REF!</definedName>
    <definedName name="_214A" localSheetId="7">#REF!</definedName>
    <definedName name="_214A" localSheetId="8">#REF!</definedName>
    <definedName name="_214A">#REF!</definedName>
    <definedName name="_214B" localSheetId="6">#REF!</definedName>
    <definedName name="_214B" localSheetId="2">#REF!</definedName>
    <definedName name="_214B" localSheetId="3">#REF!</definedName>
    <definedName name="_214B" localSheetId="4">#REF!</definedName>
    <definedName name="_214B" localSheetId="5">#REF!</definedName>
    <definedName name="_214B" localSheetId="7">#REF!</definedName>
    <definedName name="_214B" localSheetId="8">#REF!</definedName>
    <definedName name="_214B">#REF!</definedName>
    <definedName name="_215A" localSheetId="6">#REF!</definedName>
    <definedName name="_215A" localSheetId="2">#REF!</definedName>
    <definedName name="_215A" localSheetId="3">#REF!</definedName>
    <definedName name="_215A" localSheetId="4">#REF!</definedName>
    <definedName name="_215A" localSheetId="5">#REF!</definedName>
    <definedName name="_215A" localSheetId="7">#REF!</definedName>
    <definedName name="_215A" localSheetId="8">#REF!</definedName>
    <definedName name="_215A">#REF!</definedName>
    <definedName name="_215B" localSheetId="6">#REF!</definedName>
    <definedName name="_215B" localSheetId="2">#REF!</definedName>
    <definedName name="_215B" localSheetId="3">#REF!</definedName>
    <definedName name="_215B" localSheetId="4">#REF!</definedName>
    <definedName name="_215B" localSheetId="5">#REF!</definedName>
    <definedName name="_215B" localSheetId="7">#REF!</definedName>
    <definedName name="_215B" localSheetId="8">#REF!</definedName>
    <definedName name="_215B">#REF!</definedName>
    <definedName name="_216A" localSheetId="6">#REF!</definedName>
    <definedName name="_216A" localSheetId="2">#REF!</definedName>
    <definedName name="_216A" localSheetId="3">#REF!</definedName>
    <definedName name="_216A" localSheetId="4">#REF!</definedName>
    <definedName name="_216A" localSheetId="5">#REF!</definedName>
    <definedName name="_216A" localSheetId="7">#REF!</definedName>
    <definedName name="_216A" localSheetId="8">#REF!</definedName>
    <definedName name="_216A">#REF!</definedName>
    <definedName name="_216B" localSheetId="6">#REF!</definedName>
    <definedName name="_216B" localSheetId="2">#REF!</definedName>
    <definedName name="_216B" localSheetId="3">#REF!</definedName>
    <definedName name="_216B" localSheetId="4">#REF!</definedName>
    <definedName name="_216B" localSheetId="5">#REF!</definedName>
    <definedName name="_216B" localSheetId="7">#REF!</definedName>
    <definedName name="_216B" localSheetId="8">#REF!</definedName>
    <definedName name="_216B">#REF!</definedName>
    <definedName name="_217A" localSheetId="6">#REF!</definedName>
    <definedName name="_217A" localSheetId="2">#REF!</definedName>
    <definedName name="_217A" localSheetId="3">#REF!</definedName>
    <definedName name="_217A" localSheetId="4">#REF!</definedName>
    <definedName name="_217A" localSheetId="5">#REF!</definedName>
    <definedName name="_217A" localSheetId="7">#REF!</definedName>
    <definedName name="_217A" localSheetId="8">#REF!</definedName>
    <definedName name="_217A">#REF!</definedName>
    <definedName name="_217B" localSheetId="6">#REF!</definedName>
    <definedName name="_217B" localSheetId="2">#REF!</definedName>
    <definedName name="_217B" localSheetId="3">#REF!</definedName>
    <definedName name="_217B" localSheetId="4">#REF!</definedName>
    <definedName name="_217B" localSheetId="5">#REF!</definedName>
    <definedName name="_217B" localSheetId="7">#REF!</definedName>
    <definedName name="_217B" localSheetId="8">#REF!</definedName>
    <definedName name="_217B">#REF!</definedName>
    <definedName name="_220A" localSheetId="6">#REF!</definedName>
    <definedName name="_220A" localSheetId="2">#REF!</definedName>
    <definedName name="_220A" localSheetId="3">#REF!</definedName>
    <definedName name="_220A" localSheetId="4">#REF!</definedName>
    <definedName name="_220A" localSheetId="5">#REF!</definedName>
    <definedName name="_220A" localSheetId="7">#REF!</definedName>
    <definedName name="_220A" localSheetId="8">#REF!</definedName>
    <definedName name="_220A">#REF!</definedName>
    <definedName name="_220B" localSheetId="6">#REF!</definedName>
    <definedName name="_220B" localSheetId="2">#REF!</definedName>
    <definedName name="_220B" localSheetId="3">#REF!</definedName>
    <definedName name="_220B" localSheetId="4">#REF!</definedName>
    <definedName name="_220B" localSheetId="5">#REF!</definedName>
    <definedName name="_220B" localSheetId="7">#REF!</definedName>
    <definedName name="_220B" localSheetId="8">#REF!</definedName>
    <definedName name="_220B">#REF!</definedName>
    <definedName name="_221A" localSheetId="6">#REF!</definedName>
    <definedName name="_221A" localSheetId="2">#REF!</definedName>
    <definedName name="_221A" localSheetId="3">#REF!</definedName>
    <definedName name="_221A" localSheetId="4">#REF!</definedName>
    <definedName name="_221A" localSheetId="5">#REF!</definedName>
    <definedName name="_221A" localSheetId="7">#REF!</definedName>
    <definedName name="_221A" localSheetId="8">#REF!</definedName>
    <definedName name="_221A">#REF!</definedName>
    <definedName name="_221B" localSheetId="6">#REF!</definedName>
    <definedName name="_221B" localSheetId="2">#REF!</definedName>
    <definedName name="_221B" localSheetId="3">#REF!</definedName>
    <definedName name="_221B" localSheetId="4">#REF!</definedName>
    <definedName name="_221B" localSheetId="5">#REF!</definedName>
    <definedName name="_221B" localSheetId="7">#REF!</definedName>
    <definedName name="_221B" localSheetId="8">#REF!</definedName>
    <definedName name="_221B">#REF!</definedName>
    <definedName name="_222A" localSheetId="6">#REF!</definedName>
    <definedName name="_222A" localSheetId="2">#REF!</definedName>
    <definedName name="_222A" localSheetId="3">#REF!</definedName>
    <definedName name="_222A" localSheetId="4">#REF!</definedName>
    <definedName name="_222A" localSheetId="5">#REF!</definedName>
    <definedName name="_222A" localSheetId="7">#REF!</definedName>
    <definedName name="_222A" localSheetId="8">#REF!</definedName>
    <definedName name="_222A">#REF!</definedName>
    <definedName name="_222B" localSheetId="6">#REF!</definedName>
    <definedName name="_222B" localSheetId="2">#REF!</definedName>
    <definedName name="_222B" localSheetId="3">#REF!</definedName>
    <definedName name="_222B" localSheetId="4">#REF!</definedName>
    <definedName name="_222B" localSheetId="5">#REF!</definedName>
    <definedName name="_222B" localSheetId="7">#REF!</definedName>
    <definedName name="_222B" localSheetId="8">#REF!</definedName>
    <definedName name="_222B">#REF!</definedName>
    <definedName name="_223A" localSheetId="6">#REF!</definedName>
    <definedName name="_223A" localSheetId="2">#REF!</definedName>
    <definedName name="_223A" localSheetId="3">#REF!</definedName>
    <definedName name="_223A" localSheetId="4">#REF!</definedName>
    <definedName name="_223A" localSheetId="5">#REF!</definedName>
    <definedName name="_223A" localSheetId="7">#REF!</definedName>
    <definedName name="_223A" localSheetId="8">#REF!</definedName>
    <definedName name="_223A">#REF!</definedName>
    <definedName name="_223B" localSheetId="6">#REF!</definedName>
    <definedName name="_223B" localSheetId="2">#REF!</definedName>
    <definedName name="_223B" localSheetId="3">#REF!</definedName>
    <definedName name="_223B" localSheetId="4">#REF!</definedName>
    <definedName name="_223B" localSheetId="5">#REF!</definedName>
    <definedName name="_223B" localSheetId="7">#REF!</definedName>
    <definedName name="_223B" localSheetId="8">#REF!</definedName>
    <definedName name="_223B">#REF!</definedName>
    <definedName name="_224A" localSheetId="6">#REF!</definedName>
    <definedName name="_224A" localSheetId="2">#REF!</definedName>
    <definedName name="_224A" localSheetId="3">#REF!</definedName>
    <definedName name="_224A" localSheetId="4">#REF!</definedName>
    <definedName name="_224A" localSheetId="5">#REF!</definedName>
    <definedName name="_224A" localSheetId="7">#REF!</definedName>
    <definedName name="_224A" localSheetId="8">#REF!</definedName>
    <definedName name="_224A">#REF!</definedName>
    <definedName name="_224B" localSheetId="6">#REF!</definedName>
    <definedName name="_224B" localSheetId="2">#REF!</definedName>
    <definedName name="_224B" localSheetId="3">#REF!</definedName>
    <definedName name="_224B" localSheetId="4">#REF!</definedName>
    <definedName name="_224B" localSheetId="5">#REF!</definedName>
    <definedName name="_224B" localSheetId="7">#REF!</definedName>
    <definedName name="_224B" localSheetId="8">#REF!</definedName>
    <definedName name="_224B">#REF!</definedName>
    <definedName name="_240A" localSheetId="6">#REF!</definedName>
    <definedName name="_240A" localSheetId="2">#REF!</definedName>
    <definedName name="_240A" localSheetId="3">#REF!</definedName>
    <definedName name="_240A" localSheetId="4">#REF!</definedName>
    <definedName name="_240A" localSheetId="5">#REF!</definedName>
    <definedName name="_240A" localSheetId="7">#REF!</definedName>
    <definedName name="_240A" localSheetId="8">#REF!</definedName>
    <definedName name="_240A">#REF!</definedName>
    <definedName name="_240B" localSheetId="6">#REF!</definedName>
    <definedName name="_240B" localSheetId="2">#REF!</definedName>
    <definedName name="_240B" localSheetId="3">#REF!</definedName>
    <definedName name="_240B" localSheetId="4">#REF!</definedName>
    <definedName name="_240B" localSheetId="5">#REF!</definedName>
    <definedName name="_240B" localSheetId="7">#REF!</definedName>
    <definedName name="_240B" localSheetId="8">#REF!</definedName>
    <definedName name="_240B">#REF!</definedName>
    <definedName name="_241A" localSheetId="6">#REF!</definedName>
    <definedName name="_241A" localSheetId="2">#REF!</definedName>
    <definedName name="_241A" localSheetId="3">#REF!</definedName>
    <definedName name="_241A" localSheetId="4">#REF!</definedName>
    <definedName name="_241A" localSheetId="5">#REF!</definedName>
    <definedName name="_241A" localSheetId="7">#REF!</definedName>
    <definedName name="_241A" localSheetId="8">#REF!</definedName>
    <definedName name="_241A">#REF!</definedName>
    <definedName name="_241B" localSheetId="6">#REF!</definedName>
    <definedName name="_241B" localSheetId="2">#REF!</definedName>
    <definedName name="_241B" localSheetId="3">#REF!</definedName>
    <definedName name="_241B" localSheetId="4">#REF!</definedName>
    <definedName name="_241B" localSheetId="5">#REF!</definedName>
    <definedName name="_241B" localSheetId="7">#REF!</definedName>
    <definedName name="_241B" localSheetId="8">#REF!</definedName>
    <definedName name="_241B">#REF!</definedName>
    <definedName name="_242A" localSheetId="6">#REF!</definedName>
    <definedName name="_242A" localSheetId="2">#REF!</definedName>
    <definedName name="_242A" localSheetId="3">#REF!</definedName>
    <definedName name="_242A" localSheetId="4">#REF!</definedName>
    <definedName name="_242A" localSheetId="5">#REF!</definedName>
    <definedName name="_242A" localSheetId="7">#REF!</definedName>
    <definedName name="_242A" localSheetId="8">#REF!</definedName>
    <definedName name="_242A">#REF!</definedName>
    <definedName name="_242B" localSheetId="6">#REF!</definedName>
    <definedName name="_242B" localSheetId="2">#REF!</definedName>
    <definedName name="_242B" localSheetId="3">#REF!</definedName>
    <definedName name="_242B" localSheetId="4">#REF!</definedName>
    <definedName name="_242B" localSheetId="5">#REF!</definedName>
    <definedName name="_242B" localSheetId="7">#REF!</definedName>
    <definedName name="_242B" localSheetId="8">#REF!</definedName>
    <definedName name="_242B">#REF!</definedName>
    <definedName name="_243A" localSheetId="6">#REF!</definedName>
    <definedName name="_243A" localSheetId="2">#REF!</definedName>
    <definedName name="_243A" localSheetId="3">#REF!</definedName>
    <definedName name="_243A" localSheetId="4">#REF!</definedName>
    <definedName name="_243A" localSheetId="5">#REF!</definedName>
    <definedName name="_243A" localSheetId="7">#REF!</definedName>
    <definedName name="_243A" localSheetId="8">#REF!</definedName>
    <definedName name="_243A">#REF!</definedName>
    <definedName name="_243B" localSheetId="6">#REF!</definedName>
    <definedName name="_243B" localSheetId="2">#REF!</definedName>
    <definedName name="_243B" localSheetId="3">#REF!</definedName>
    <definedName name="_243B" localSheetId="4">#REF!</definedName>
    <definedName name="_243B" localSheetId="5">#REF!</definedName>
    <definedName name="_243B" localSheetId="7">#REF!</definedName>
    <definedName name="_243B" localSheetId="8">#REF!</definedName>
    <definedName name="_243B">#REF!</definedName>
    <definedName name="_244A" localSheetId="6">#REF!</definedName>
    <definedName name="_244A" localSheetId="2">#REF!</definedName>
    <definedName name="_244A" localSheetId="3">#REF!</definedName>
    <definedName name="_244A" localSheetId="4">#REF!</definedName>
    <definedName name="_244A" localSheetId="5">#REF!</definedName>
    <definedName name="_244A" localSheetId="7">#REF!</definedName>
    <definedName name="_244A" localSheetId="8">#REF!</definedName>
    <definedName name="_244A">#REF!</definedName>
    <definedName name="_244B" localSheetId="6">#REF!</definedName>
    <definedName name="_244B" localSheetId="2">#REF!</definedName>
    <definedName name="_244B" localSheetId="3">#REF!</definedName>
    <definedName name="_244B" localSheetId="4">#REF!</definedName>
    <definedName name="_244B" localSheetId="5">#REF!</definedName>
    <definedName name="_244B" localSheetId="7">#REF!</definedName>
    <definedName name="_244B" localSheetId="8">#REF!</definedName>
    <definedName name="_244B">#REF!</definedName>
    <definedName name="_250A" localSheetId="6">#REF!</definedName>
    <definedName name="_250A" localSheetId="2">#REF!</definedName>
    <definedName name="_250A" localSheetId="3">#REF!</definedName>
    <definedName name="_250A" localSheetId="4">#REF!</definedName>
    <definedName name="_250A" localSheetId="5">#REF!</definedName>
    <definedName name="_250A" localSheetId="7">#REF!</definedName>
    <definedName name="_250A" localSheetId="8">#REF!</definedName>
    <definedName name="_250A">#REF!</definedName>
    <definedName name="_250B" localSheetId="6">#REF!</definedName>
    <definedName name="_250B" localSheetId="2">#REF!</definedName>
    <definedName name="_250B" localSheetId="3">#REF!</definedName>
    <definedName name="_250B" localSheetId="4">#REF!</definedName>
    <definedName name="_250B" localSheetId="5">#REF!</definedName>
    <definedName name="_250B" localSheetId="7">#REF!</definedName>
    <definedName name="_250B" localSheetId="8">#REF!</definedName>
    <definedName name="_250B">#REF!</definedName>
    <definedName name="_251A" localSheetId="6">#REF!</definedName>
    <definedName name="_251A" localSheetId="2">#REF!</definedName>
    <definedName name="_251A" localSheetId="3">#REF!</definedName>
    <definedName name="_251A" localSheetId="4">#REF!</definedName>
    <definedName name="_251A" localSheetId="5">#REF!</definedName>
    <definedName name="_251A" localSheetId="7">#REF!</definedName>
    <definedName name="_251A" localSheetId="8">#REF!</definedName>
    <definedName name="_251A">#REF!</definedName>
    <definedName name="_251B" localSheetId="6">#REF!</definedName>
    <definedName name="_251B" localSheetId="2">#REF!</definedName>
    <definedName name="_251B" localSheetId="3">#REF!</definedName>
    <definedName name="_251B" localSheetId="4">#REF!</definedName>
    <definedName name="_251B" localSheetId="5">#REF!</definedName>
    <definedName name="_251B" localSheetId="7">#REF!</definedName>
    <definedName name="_251B" localSheetId="8">#REF!</definedName>
    <definedName name="_251B">#REF!</definedName>
    <definedName name="_252A" localSheetId="6">#REF!</definedName>
    <definedName name="_252A" localSheetId="2">#REF!</definedName>
    <definedName name="_252A" localSheetId="3">#REF!</definedName>
    <definedName name="_252A" localSheetId="4">#REF!</definedName>
    <definedName name="_252A" localSheetId="5">#REF!</definedName>
    <definedName name="_252A" localSheetId="7">#REF!</definedName>
    <definedName name="_252A" localSheetId="8">#REF!</definedName>
    <definedName name="_252A">#REF!</definedName>
    <definedName name="_252B" localSheetId="6">#REF!</definedName>
    <definedName name="_252B" localSheetId="2">#REF!</definedName>
    <definedName name="_252B" localSheetId="3">#REF!</definedName>
    <definedName name="_252B" localSheetId="4">#REF!</definedName>
    <definedName name="_252B" localSheetId="5">#REF!</definedName>
    <definedName name="_252B" localSheetId="7">#REF!</definedName>
    <definedName name="_252B" localSheetId="8">#REF!</definedName>
    <definedName name="_252B">#REF!</definedName>
    <definedName name="_253A" localSheetId="6">#REF!</definedName>
    <definedName name="_253A" localSheetId="2">#REF!</definedName>
    <definedName name="_253A" localSheetId="3">#REF!</definedName>
    <definedName name="_253A" localSheetId="4">#REF!</definedName>
    <definedName name="_253A" localSheetId="5">#REF!</definedName>
    <definedName name="_253A" localSheetId="7">#REF!</definedName>
    <definedName name="_253A" localSheetId="8">#REF!</definedName>
    <definedName name="_253A">#REF!</definedName>
    <definedName name="_253B" localSheetId="6">#REF!</definedName>
    <definedName name="_253B" localSheetId="2">#REF!</definedName>
    <definedName name="_253B" localSheetId="3">#REF!</definedName>
    <definedName name="_253B" localSheetId="4">#REF!</definedName>
    <definedName name="_253B" localSheetId="5">#REF!</definedName>
    <definedName name="_253B" localSheetId="7">#REF!</definedName>
    <definedName name="_253B" localSheetId="8">#REF!</definedName>
    <definedName name="_253B">#REF!</definedName>
    <definedName name="_254A" localSheetId="6">#REF!</definedName>
    <definedName name="_254A" localSheetId="2">#REF!</definedName>
    <definedName name="_254A" localSheetId="3">#REF!</definedName>
    <definedName name="_254A" localSheetId="4">#REF!</definedName>
    <definedName name="_254A" localSheetId="5">#REF!</definedName>
    <definedName name="_254A" localSheetId="7">#REF!</definedName>
    <definedName name="_254A" localSheetId="8">#REF!</definedName>
    <definedName name="_254A">#REF!</definedName>
    <definedName name="_254B" localSheetId="6">#REF!</definedName>
    <definedName name="_254B" localSheetId="2">#REF!</definedName>
    <definedName name="_254B" localSheetId="3">#REF!</definedName>
    <definedName name="_254B" localSheetId="4">#REF!</definedName>
    <definedName name="_254B" localSheetId="5">#REF!</definedName>
    <definedName name="_254B" localSheetId="7">#REF!</definedName>
    <definedName name="_254B" localSheetId="8">#REF!</definedName>
    <definedName name="_254B">#REF!</definedName>
    <definedName name="_255A" localSheetId="6">#REF!</definedName>
    <definedName name="_255A" localSheetId="2">#REF!</definedName>
    <definedName name="_255A" localSheetId="3">#REF!</definedName>
    <definedName name="_255A" localSheetId="4">#REF!</definedName>
    <definedName name="_255A" localSheetId="5">#REF!</definedName>
    <definedName name="_255A" localSheetId="7">#REF!</definedName>
    <definedName name="_255A" localSheetId="8">#REF!</definedName>
    <definedName name="_255A">#REF!</definedName>
    <definedName name="_255B" localSheetId="6">#REF!</definedName>
    <definedName name="_255B" localSheetId="2">#REF!</definedName>
    <definedName name="_255B" localSheetId="3">#REF!</definedName>
    <definedName name="_255B" localSheetId="4">#REF!</definedName>
    <definedName name="_255B" localSheetId="5">#REF!</definedName>
    <definedName name="_255B" localSheetId="7">#REF!</definedName>
    <definedName name="_255B" localSheetId="8">#REF!</definedName>
    <definedName name="_255B">#REF!</definedName>
    <definedName name="_260A" localSheetId="6">#REF!</definedName>
    <definedName name="_260A" localSheetId="2">#REF!</definedName>
    <definedName name="_260A" localSheetId="3">#REF!</definedName>
    <definedName name="_260A" localSheetId="4">#REF!</definedName>
    <definedName name="_260A" localSheetId="5">#REF!</definedName>
    <definedName name="_260A" localSheetId="7">#REF!</definedName>
    <definedName name="_260A" localSheetId="8">#REF!</definedName>
    <definedName name="_260A">#REF!</definedName>
    <definedName name="_260B" localSheetId="6">#REF!</definedName>
    <definedName name="_260B" localSheetId="2">#REF!</definedName>
    <definedName name="_260B" localSheetId="3">#REF!</definedName>
    <definedName name="_260B" localSheetId="4">#REF!</definedName>
    <definedName name="_260B" localSheetId="5">#REF!</definedName>
    <definedName name="_260B" localSheetId="7">#REF!</definedName>
    <definedName name="_260B" localSheetId="8">#REF!</definedName>
    <definedName name="_260B">#REF!</definedName>
    <definedName name="_261A" localSheetId="6">#REF!</definedName>
    <definedName name="_261A" localSheetId="2">#REF!</definedName>
    <definedName name="_261A" localSheetId="3">#REF!</definedName>
    <definedName name="_261A" localSheetId="4">#REF!</definedName>
    <definedName name="_261A" localSheetId="5">#REF!</definedName>
    <definedName name="_261A" localSheetId="7">#REF!</definedName>
    <definedName name="_261A" localSheetId="8">#REF!</definedName>
    <definedName name="_261A">#REF!</definedName>
    <definedName name="_261B" localSheetId="6">#REF!</definedName>
    <definedName name="_261B" localSheetId="2">#REF!</definedName>
    <definedName name="_261B" localSheetId="3">#REF!</definedName>
    <definedName name="_261B" localSheetId="4">#REF!</definedName>
    <definedName name="_261B" localSheetId="5">#REF!</definedName>
    <definedName name="_261B" localSheetId="7">#REF!</definedName>
    <definedName name="_261B" localSheetId="8">#REF!</definedName>
    <definedName name="_261B">#REF!</definedName>
    <definedName name="_262A" localSheetId="6">#REF!</definedName>
    <definedName name="_262A" localSheetId="2">#REF!</definedName>
    <definedName name="_262A" localSheetId="3">#REF!</definedName>
    <definedName name="_262A" localSheetId="4">#REF!</definedName>
    <definedName name="_262A" localSheetId="5">#REF!</definedName>
    <definedName name="_262A" localSheetId="7">#REF!</definedName>
    <definedName name="_262A" localSheetId="8">#REF!</definedName>
    <definedName name="_262A">#REF!</definedName>
    <definedName name="_262B" localSheetId="6">#REF!</definedName>
    <definedName name="_262B" localSheetId="2">#REF!</definedName>
    <definedName name="_262B" localSheetId="3">#REF!</definedName>
    <definedName name="_262B" localSheetId="4">#REF!</definedName>
    <definedName name="_262B" localSheetId="5">#REF!</definedName>
    <definedName name="_262B" localSheetId="7">#REF!</definedName>
    <definedName name="_262B" localSheetId="8">#REF!</definedName>
    <definedName name="_262B">#REF!</definedName>
    <definedName name="_263A" localSheetId="6">#REF!</definedName>
    <definedName name="_263A" localSheetId="2">#REF!</definedName>
    <definedName name="_263A" localSheetId="3">#REF!</definedName>
    <definedName name="_263A" localSheetId="4">#REF!</definedName>
    <definedName name="_263A" localSheetId="5">#REF!</definedName>
    <definedName name="_263A" localSheetId="7">#REF!</definedName>
    <definedName name="_263A" localSheetId="8">#REF!</definedName>
    <definedName name="_263A">#REF!</definedName>
    <definedName name="_263B" localSheetId="6">#REF!</definedName>
    <definedName name="_263B" localSheetId="2">#REF!</definedName>
    <definedName name="_263B" localSheetId="3">#REF!</definedName>
    <definedName name="_263B" localSheetId="4">#REF!</definedName>
    <definedName name="_263B" localSheetId="5">#REF!</definedName>
    <definedName name="_263B" localSheetId="7">#REF!</definedName>
    <definedName name="_263B" localSheetId="8">#REF!</definedName>
    <definedName name="_263B">#REF!</definedName>
    <definedName name="_264A" localSheetId="6">#REF!</definedName>
    <definedName name="_264A" localSheetId="2">#REF!</definedName>
    <definedName name="_264A" localSheetId="3">#REF!</definedName>
    <definedName name="_264A" localSheetId="4">#REF!</definedName>
    <definedName name="_264A" localSheetId="5">#REF!</definedName>
    <definedName name="_264A" localSheetId="7">#REF!</definedName>
    <definedName name="_264A" localSheetId="8">#REF!</definedName>
    <definedName name="_264A">#REF!</definedName>
    <definedName name="_264B" localSheetId="6">#REF!</definedName>
    <definedName name="_264B" localSheetId="2">#REF!</definedName>
    <definedName name="_264B" localSheetId="3">#REF!</definedName>
    <definedName name="_264B" localSheetId="4">#REF!</definedName>
    <definedName name="_264B" localSheetId="5">#REF!</definedName>
    <definedName name="_264B" localSheetId="7">#REF!</definedName>
    <definedName name="_264B" localSheetId="8">#REF!</definedName>
    <definedName name="_264B">#REF!</definedName>
    <definedName name="_265A" localSheetId="6">#REF!</definedName>
    <definedName name="_265A" localSheetId="2">#REF!</definedName>
    <definedName name="_265A" localSheetId="3">#REF!</definedName>
    <definedName name="_265A" localSheetId="4">#REF!</definedName>
    <definedName name="_265A" localSheetId="5">#REF!</definedName>
    <definedName name="_265A" localSheetId="7">#REF!</definedName>
    <definedName name="_265A" localSheetId="8">#REF!</definedName>
    <definedName name="_265A">#REF!</definedName>
    <definedName name="_265B" localSheetId="6">#REF!</definedName>
    <definedName name="_265B" localSheetId="2">#REF!</definedName>
    <definedName name="_265B" localSheetId="3">#REF!</definedName>
    <definedName name="_265B" localSheetId="4">#REF!</definedName>
    <definedName name="_265B" localSheetId="5">#REF!</definedName>
    <definedName name="_265B" localSheetId="7">#REF!</definedName>
    <definedName name="_265B" localSheetId="8">#REF!</definedName>
    <definedName name="_265B">#REF!</definedName>
    <definedName name="_266A" localSheetId="6">#REF!</definedName>
    <definedName name="_266A" localSheetId="2">#REF!</definedName>
    <definedName name="_266A" localSheetId="3">#REF!</definedName>
    <definedName name="_266A" localSheetId="4">#REF!</definedName>
    <definedName name="_266A" localSheetId="5">#REF!</definedName>
    <definedName name="_266A" localSheetId="7">#REF!</definedName>
    <definedName name="_266A" localSheetId="8">#REF!</definedName>
    <definedName name="_266A">#REF!</definedName>
    <definedName name="_266B" localSheetId="6">#REF!</definedName>
    <definedName name="_266B" localSheetId="2">#REF!</definedName>
    <definedName name="_266B" localSheetId="3">#REF!</definedName>
    <definedName name="_266B" localSheetId="4">#REF!</definedName>
    <definedName name="_266B" localSheetId="5">#REF!</definedName>
    <definedName name="_266B" localSheetId="7">#REF!</definedName>
    <definedName name="_266B" localSheetId="8">#REF!</definedName>
    <definedName name="_266B">#REF!</definedName>
    <definedName name="_270A" localSheetId="6">#REF!</definedName>
    <definedName name="_270A" localSheetId="2">#REF!</definedName>
    <definedName name="_270A" localSheetId="3">#REF!</definedName>
    <definedName name="_270A" localSheetId="4">#REF!</definedName>
    <definedName name="_270A" localSheetId="5">#REF!</definedName>
    <definedName name="_270A" localSheetId="7">#REF!</definedName>
    <definedName name="_270A" localSheetId="8">#REF!</definedName>
    <definedName name="_270A">#REF!</definedName>
    <definedName name="_270B" localSheetId="6">#REF!</definedName>
    <definedName name="_270B" localSheetId="2">#REF!</definedName>
    <definedName name="_270B" localSheetId="3">#REF!</definedName>
    <definedName name="_270B" localSheetId="4">#REF!</definedName>
    <definedName name="_270B" localSheetId="5">#REF!</definedName>
    <definedName name="_270B" localSheetId="7">#REF!</definedName>
    <definedName name="_270B" localSheetId="8">#REF!</definedName>
    <definedName name="_270B">#REF!</definedName>
    <definedName name="_271A" localSheetId="6">#REF!</definedName>
    <definedName name="_271A" localSheetId="2">#REF!</definedName>
    <definedName name="_271A" localSheetId="3">#REF!</definedName>
    <definedName name="_271A" localSheetId="4">#REF!</definedName>
    <definedName name="_271A" localSheetId="5">#REF!</definedName>
    <definedName name="_271A" localSheetId="7">#REF!</definedName>
    <definedName name="_271A" localSheetId="8">#REF!</definedName>
    <definedName name="_271A">#REF!</definedName>
    <definedName name="_271B" localSheetId="6">#REF!</definedName>
    <definedName name="_271B" localSheetId="2">#REF!</definedName>
    <definedName name="_271B" localSheetId="3">#REF!</definedName>
    <definedName name="_271B" localSheetId="4">#REF!</definedName>
    <definedName name="_271B" localSheetId="5">#REF!</definedName>
    <definedName name="_271B" localSheetId="7">#REF!</definedName>
    <definedName name="_271B" localSheetId="8">#REF!</definedName>
    <definedName name="_271B">#REF!</definedName>
    <definedName name="_272A" localSheetId="6">#REF!</definedName>
    <definedName name="_272A" localSheetId="2">#REF!</definedName>
    <definedName name="_272A" localSheetId="3">#REF!</definedName>
    <definedName name="_272A" localSheetId="4">#REF!</definedName>
    <definedName name="_272A" localSheetId="5">#REF!</definedName>
    <definedName name="_272A" localSheetId="7">#REF!</definedName>
    <definedName name="_272A" localSheetId="8">#REF!</definedName>
    <definedName name="_272A">#REF!</definedName>
    <definedName name="_272B" localSheetId="6">#REF!</definedName>
    <definedName name="_272B" localSheetId="2">#REF!</definedName>
    <definedName name="_272B" localSheetId="3">#REF!</definedName>
    <definedName name="_272B" localSheetId="4">#REF!</definedName>
    <definedName name="_272B" localSheetId="5">#REF!</definedName>
    <definedName name="_272B" localSheetId="7">#REF!</definedName>
    <definedName name="_272B" localSheetId="8">#REF!</definedName>
    <definedName name="_272B">#REF!</definedName>
    <definedName name="_273A" localSheetId="6">#REF!</definedName>
    <definedName name="_273A" localSheetId="2">#REF!</definedName>
    <definedName name="_273A" localSheetId="3">#REF!</definedName>
    <definedName name="_273A" localSheetId="4">#REF!</definedName>
    <definedName name="_273A" localSheetId="5">#REF!</definedName>
    <definedName name="_273A" localSheetId="7">#REF!</definedName>
    <definedName name="_273A" localSheetId="8">#REF!</definedName>
    <definedName name="_273A">#REF!</definedName>
    <definedName name="_273B" localSheetId="6">#REF!</definedName>
    <definedName name="_273B" localSheetId="2">#REF!</definedName>
    <definedName name="_273B" localSheetId="3">#REF!</definedName>
    <definedName name="_273B" localSheetId="4">#REF!</definedName>
    <definedName name="_273B" localSheetId="5">#REF!</definedName>
    <definedName name="_273B" localSheetId="7">#REF!</definedName>
    <definedName name="_273B" localSheetId="8">#REF!</definedName>
    <definedName name="_273B">#REF!</definedName>
    <definedName name="_274A" localSheetId="6">#REF!</definedName>
    <definedName name="_274A" localSheetId="2">#REF!</definedName>
    <definedName name="_274A" localSheetId="3">#REF!</definedName>
    <definedName name="_274A" localSheetId="4">#REF!</definedName>
    <definedName name="_274A" localSheetId="5">#REF!</definedName>
    <definedName name="_274A" localSheetId="7">#REF!</definedName>
    <definedName name="_274A" localSheetId="8">#REF!</definedName>
    <definedName name="_274A">#REF!</definedName>
    <definedName name="_274B" localSheetId="6">#REF!</definedName>
    <definedName name="_274B" localSheetId="2">#REF!</definedName>
    <definedName name="_274B" localSheetId="3">#REF!</definedName>
    <definedName name="_274B" localSheetId="4">#REF!</definedName>
    <definedName name="_274B" localSheetId="5">#REF!</definedName>
    <definedName name="_274B" localSheetId="7">#REF!</definedName>
    <definedName name="_274B" localSheetId="8">#REF!</definedName>
    <definedName name="_274B">#REF!</definedName>
    <definedName name="_275A" localSheetId="6">#REF!</definedName>
    <definedName name="_275A" localSheetId="2">#REF!</definedName>
    <definedName name="_275A" localSheetId="3">#REF!</definedName>
    <definedName name="_275A" localSheetId="4">#REF!</definedName>
    <definedName name="_275A" localSheetId="5">#REF!</definedName>
    <definedName name="_275A" localSheetId="7">#REF!</definedName>
    <definedName name="_275A" localSheetId="8">#REF!</definedName>
    <definedName name="_275A">#REF!</definedName>
    <definedName name="_275B" localSheetId="6">#REF!</definedName>
    <definedName name="_275B" localSheetId="2">#REF!</definedName>
    <definedName name="_275B" localSheetId="3">#REF!</definedName>
    <definedName name="_275B" localSheetId="4">#REF!</definedName>
    <definedName name="_275B" localSheetId="5">#REF!</definedName>
    <definedName name="_275B" localSheetId="7">#REF!</definedName>
    <definedName name="_275B" localSheetId="8">#REF!</definedName>
    <definedName name="_275B">#REF!</definedName>
    <definedName name="_280A" localSheetId="6">#REF!</definedName>
    <definedName name="_280A" localSheetId="2">#REF!</definedName>
    <definedName name="_280A" localSheetId="3">#REF!</definedName>
    <definedName name="_280A" localSheetId="4">#REF!</definedName>
    <definedName name="_280A" localSheetId="5">#REF!</definedName>
    <definedName name="_280A" localSheetId="7">#REF!</definedName>
    <definedName name="_280A" localSheetId="8">#REF!</definedName>
    <definedName name="_280A">#REF!</definedName>
    <definedName name="_280B" localSheetId="6">#REF!</definedName>
    <definedName name="_280B" localSheetId="2">#REF!</definedName>
    <definedName name="_280B" localSheetId="3">#REF!</definedName>
    <definedName name="_280B" localSheetId="4">#REF!</definedName>
    <definedName name="_280B" localSheetId="5">#REF!</definedName>
    <definedName name="_280B" localSheetId="7">#REF!</definedName>
    <definedName name="_280B" localSheetId="8">#REF!</definedName>
    <definedName name="_280B">#REF!</definedName>
    <definedName name="_281A" localSheetId="6">#REF!</definedName>
    <definedName name="_281A" localSheetId="2">#REF!</definedName>
    <definedName name="_281A" localSheetId="3">#REF!</definedName>
    <definedName name="_281A" localSheetId="4">#REF!</definedName>
    <definedName name="_281A" localSheetId="5">#REF!</definedName>
    <definedName name="_281A" localSheetId="7">#REF!</definedName>
    <definedName name="_281A" localSheetId="8">#REF!</definedName>
    <definedName name="_281A">#REF!</definedName>
    <definedName name="_281B" localSheetId="6">#REF!</definedName>
    <definedName name="_281B" localSheetId="2">#REF!</definedName>
    <definedName name="_281B" localSheetId="3">#REF!</definedName>
    <definedName name="_281B" localSheetId="4">#REF!</definedName>
    <definedName name="_281B" localSheetId="5">#REF!</definedName>
    <definedName name="_281B" localSheetId="7">#REF!</definedName>
    <definedName name="_281B" localSheetId="8">#REF!</definedName>
    <definedName name="_281B">#REF!</definedName>
    <definedName name="_282A" localSheetId="6">#REF!</definedName>
    <definedName name="_282A" localSheetId="2">#REF!</definedName>
    <definedName name="_282A" localSheetId="3">#REF!</definedName>
    <definedName name="_282A" localSheetId="4">#REF!</definedName>
    <definedName name="_282A" localSheetId="5">#REF!</definedName>
    <definedName name="_282A" localSheetId="7">#REF!</definedName>
    <definedName name="_282A" localSheetId="8">#REF!</definedName>
    <definedName name="_282A">#REF!</definedName>
    <definedName name="_282B" localSheetId="6">#REF!</definedName>
    <definedName name="_282B" localSheetId="2">#REF!</definedName>
    <definedName name="_282B" localSheetId="3">#REF!</definedName>
    <definedName name="_282B" localSheetId="4">#REF!</definedName>
    <definedName name="_282B" localSheetId="5">#REF!</definedName>
    <definedName name="_282B" localSheetId="7">#REF!</definedName>
    <definedName name="_282B" localSheetId="8">#REF!</definedName>
    <definedName name="_282B">#REF!</definedName>
    <definedName name="_283A" localSheetId="6">#REF!</definedName>
    <definedName name="_283A" localSheetId="2">#REF!</definedName>
    <definedName name="_283A" localSheetId="3">#REF!</definedName>
    <definedName name="_283A" localSheetId="4">#REF!</definedName>
    <definedName name="_283A" localSheetId="5">#REF!</definedName>
    <definedName name="_283A" localSheetId="7">#REF!</definedName>
    <definedName name="_283A" localSheetId="8">#REF!</definedName>
    <definedName name="_283A">#REF!</definedName>
    <definedName name="_283B" localSheetId="6">#REF!</definedName>
    <definedName name="_283B" localSheetId="2">#REF!</definedName>
    <definedName name="_283B" localSheetId="3">#REF!</definedName>
    <definedName name="_283B" localSheetId="4">#REF!</definedName>
    <definedName name="_283B" localSheetId="5">#REF!</definedName>
    <definedName name="_283B" localSheetId="7">#REF!</definedName>
    <definedName name="_283B" localSheetId="8">#REF!</definedName>
    <definedName name="_283B">#REF!</definedName>
    <definedName name="_284A" localSheetId="6">#REF!</definedName>
    <definedName name="_284A" localSheetId="2">#REF!</definedName>
    <definedName name="_284A" localSheetId="3">#REF!</definedName>
    <definedName name="_284A" localSheetId="4">#REF!</definedName>
    <definedName name="_284A" localSheetId="5">#REF!</definedName>
    <definedName name="_284A" localSheetId="7">#REF!</definedName>
    <definedName name="_284A" localSheetId="8">#REF!</definedName>
    <definedName name="_284A">#REF!</definedName>
    <definedName name="_284B" localSheetId="6">#REF!</definedName>
    <definedName name="_284B" localSheetId="2">#REF!</definedName>
    <definedName name="_284B" localSheetId="3">#REF!</definedName>
    <definedName name="_284B" localSheetId="4">#REF!</definedName>
    <definedName name="_284B" localSheetId="5">#REF!</definedName>
    <definedName name="_284B" localSheetId="7">#REF!</definedName>
    <definedName name="_284B" localSheetId="8">#REF!</definedName>
    <definedName name="_284B">#REF!</definedName>
    <definedName name="_285A" localSheetId="6">#REF!</definedName>
    <definedName name="_285A" localSheetId="2">#REF!</definedName>
    <definedName name="_285A" localSheetId="3">#REF!</definedName>
    <definedName name="_285A" localSheetId="4">#REF!</definedName>
    <definedName name="_285A" localSheetId="5">#REF!</definedName>
    <definedName name="_285A" localSheetId="7">#REF!</definedName>
    <definedName name="_285A" localSheetId="8">#REF!</definedName>
    <definedName name="_285A">#REF!</definedName>
    <definedName name="_285B" localSheetId="6">#REF!</definedName>
    <definedName name="_285B" localSheetId="2">#REF!</definedName>
    <definedName name="_285B" localSheetId="3">#REF!</definedName>
    <definedName name="_285B" localSheetId="4">#REF!</definedName>
    <definedName name="_285B" localSheetId="5">#REF!</definedName>
    <definedName name="_285B" localSheetId="7">#REF!</definedName>
    <definedName name="_285B" localSheetId="8">#REF!</definedName>
    <definedName name="_285B">#REF!</definedName>
    <definedName name="_290A" localSheetId="6">#REF!</definedName>
    <definedName name="_290A" localSheetId="2">#REF!</definedName>
    <definedName name="_290A" localSheetId="3">#REF!</definedName>
    <definedName name="_290A" localSheetId="4">#REF!</definedName>
    <definedName name="_290A" localSheetId="5">#REF!</definedName>
    <definedName name="_290A" localSheetId="7">#REF!</definedName>
    <definedName name="_290A" localSheetId="8">#REF!</definedName>
    <definedName name="_290A">#REF!</definedName>
    <definedName name="_290B" localSheetId="6">#REF!</definedName>
    <definedName name="_290B" localSheetId="2">#REF!</definedName>
    <definedName name="_290B" localSheetId="3">#REF!</definedName>
    <definedName name="_290B" localSheetId="4">#REF!</definedName>
    <definedName name="_290B" localSheetId="5">#REF!</definedName>
    <definedName name="_290B" localSheetId="7">#REF!</definedName>
    <definedName name="_290B" localSheetId="8">#REF!</definedName>
    <definedName name="_290B">#REF!</definedName>
    <definedName name="_291A" localSheetId="6">#REF!</definedName>
    <definedName name="_291A" localSheetId="2">#REF!</definedName>
    <definedName name="_291A" localSheetId="3">#REF!</definedName>
    <definedName name="_291A" localSheetId="4">#REF!</definedName>
    <definedName name="_291A" localSheetId="5">#REF!</definedName>
    <definedName name="_291A" localSheetId="7">#REF!</definedName>
    <definedName name="_291A" localSheetId="8">#REF!</definedName>
    <definedName name="_291A">#REF!</definedName>
    <definedName name="_291B" localSheetId="6">#REF!</definedName>
    <definedName name="_291B" localSheetId="2">#REF!</definedName>
    <definedName name="_291B" localSheetId="3">#REF!</definedName>
    <definedName name="_291B" localSheetId="4">#REF!</definedName>
    <definedName name="_291B" localSheetId="5">#REF!</definedName>
    <definedName name="_291B" localSheetId="7">#REF!</definedName>
    <definedName name="_291B" localSheetId="8">#REF!</definedName>
    <definedName name="_291B">#REF!</definedName>
    <definedName name="_292A" localSheetId="6">#REF!</definedName>
    <definedName name="_292A" localSheetId="2">#REF!</definedName>
    <definedName name="_292A" localSheetId="3">#REF!</definedName>
    <definedName name="_292A" localSheetId="4">#REF!</definedName>
    <definedName name="_292A" localSheetId="5">#REF!</definedName>
    <definedName name="_292A" localSheetId="7">#REF!</definedName>
    <definedName name="_292A" localSheetId="8">#REF!</definedName>
    <definedName name="_292A">#REF!</definedName>
    <definedName name="_292B" localSheetId="6">#REF!</definedName>
    <definedName name="_292B" localSheetId="2">#REF!</definedName>
    <definedName name="_292B" localSheetId="3">#REF!</definedName>
    <definedName name="_292B" localSheetId="4">#REF!</definedName>
    <definedName name="_292B" localSheetId="5">#REF!</definedName>
    <definedName name="_292B" localSheetId="7">#REF!</definedName>
    <definedName name="_292B" localSheetId="8">#REF!</definedName>
    <definedName name="_292B">#REF!</definedName>
    <definedName name="_293A" localSheetId="6">#REF!</definedName>
    <definedName name="_293A" localSheetId="2">#REF!</definedName>
    <definedName name="_293A" localSheetId="3">#REF!</definedName>
    <definedName name="_293A" localSheetId="4">#REF!</definedName>
    <definedName name="_293A" localSheetId="5">#REF!</definedName>
    <definedName name="_293A" localSheetId="7">#REF!</definedName>
    <definedName name="_293A" localSheetId="8">#REF!</definedName>
    <definedName name="_293A">#REF!</definedName>
    <definedName name="_293B" localSheetId="6">#REF!</definedName>
    <definedName name="_293B" localSheetId="2">#REF!</definedName>
    <definedName name="_293B" localSheetId="3">#REF!</definedName>
    <definedName name="_293B" localSheetId="4">#REF!</definedName>
    <definedName name="_293B" localSheetId="5">#REF!</definedName>
    <definedName name="_293B" localSheetId="7">#REF!</definedName>
    <definedName name="_293B" localSheetId="8">#REF!</definedName>
    <definedName name="_293B">#REF!</definedName>
    <definedName name="_3ane_o10" localSheetId="6">#REF!</definedName>
    <definedName name="_3ane_o10" localSheetId="2">#REF!</definedName>
    <definedName name="_3ane_o10" localSheetId="3">#REF!</definedName>
    <definedName name="_3ane_o10" localSheetId="4">#REF!</definedName>
    <definedName name="_3ane_o10" localSheetId="5">#REF!</definedName>
    <definedName name="_3ane_o10" localSheetId="7">#REF!</definedName>
    <definedName name="_3ane_o10" localSheetId="8">#REF!</definedName>
    <definedName name="_3ane_o10">#REF!</definedName>
    <definedName name="_4201A" localSheetId="6">#REF!</definedName>
    <definedName name="_4201A" localSheetId="2">#REF!</definedName>
    <definedName name="_4201A" localSheetId="3">#REF!</definedName>
    <definedName name="_4201A" localSheetId="4">#REF!</definedName>
    <definedName name="_4201A" localSheetId="5">#REF!</definedName>
    <definedName name="_4201A" localSheetId="7">#REF!</definedName>
    <definedName name="_4201A" localSheetId="8">#REF!</definedName>
    <definedName name="_4201A">#REF!</definedName>
    <definedName name="_4201B" localSheetId="6">#REF!</definedName>
    <definedName name="_4201B" localSheetId="2">#REF!</definedName>
    <definedName name="_4201B" localSheetId="3">#REF!</definedName>
    <definedName name="_4201B" localSheetId="4">#REF!</definedName>
    <definedName name="_4201B" localSheetId="5">#REF!</definedName>
    <definedName name="_4201B" localSheetId="7">#REF!</definedName>
    <definedName name="_4201B" localSheetId="8">#REF!</definedName>
    <definedName name="_4201B">#REF!</definedName>
    <definedName name="_4202A" localSheetId="6">#REF!</definedName>
    <definedName name="_4202A" localSheetId="2">#REF!</definedName>
    <definedName name="_4202A" localSheetId="3">#REF!</definedName>
    <definedName name="_4202A" localSheetId="4">#REF!</definedName>
    <definedName name="_4202A" localSheetId="5">#REF!</definedName>
    <definedName name="_4202A" localSheetId="7">#REF!</definedName>
    <definedName name="_4202A" localSheetId="8">#REF!</definedName>
    <definedName name="_4202A">#REF!</definedName>
    <definedName name="_4202B" localSheetId="6">#REF!</definedName>
    <definedName name="_4202B" localSheetId="2">#REF!</definedName>
    <definedName name="_4202B" localSheetId="3">#REF!</definedName>
    <definedName name="_4202B" localSheetId="4">#REF!</definedName>
    <definedName name="_4202B" localSheetId="5">#REF!</definedName>
    <definedName name="_4202B" localSheetId="7">#REF!</definedName>
    <definedName name="_4202B" localSheetId="8">#REF!</definedName>
    <definedName name="_4202B">#REF!</definedName>
    <definedName name="_4203A" localSheetId="6">#REF!</definedName>
    <definedName name="_4203A" localSheetId="2">#REF!</definedName>
    <definedName name="_4203A" localSheetId="3">#REF!</definedName>
    <definedName name="_4203A" localSheetId="4">#REF!</definedName>
    <definedName name="_4203A" localSheetId="5">#REF!</definedName>
    <definedName name="_4203A" localSheetId="7">#REF!</definedName>
    <definedName name="_4203A" localSheetId="8">#REF!</definedName>
    <definedName name="_4203A">#REF!</definedName>
    <definedName name="_4203B" localSheetId="6">#REF!</definedName>
    <definedName name="_4203B" localSheetId="2">#REF!</definedName>
    <definedName name="_4203B" localSheetId="3">#REF!</definedName>
    <definedName name="_4203B" localSheetId="4">#REF!</definedName>
    <definedName name="_4203B" localSheetId="5">#REF!</definedName>
    <definedName name="_4203B" localSheetId="7">#REF!</definedName>
    <definedName name="_4203B" localSheetId="8">#REF!</definedName>
    <definedName name="_4203B">#REF!</definedName>
    <definedName name="_4204A" localSheetId="6">#REF!</definedName>
    <definedName name="_4204A" localSheetId="2">#REF!</definedName>
    <definedName name="_4204A" localSheetId="3">#REF!</definedName>
    <definedName name="_4204A" localSheetId="4">#REF!</definedName>
    <definedName name="_4204A" localSheetId="5">#REF!</definedName>
    <definedName name="_4204A" localSheetId="7">#REF!</definedName>
    <definedName name="_4204A" localSheetId="8">#REF!</definedName>
    <definedName name="_4204A">#REF!</definedName>
    <definedName name="_4204B" localSheetId="6">#REF!</definedName>
    <definedName name="_4204B" localSheetId="2">#REF!</definedName>
    <definedName name="_4204B" localSheetId="3">#REF!</definedName>
    <definedName name="_4204B" localSheetId="4">#REF!</definedName>
    <definedName name="_4204B" localSheetId="5">#REF!</definedName>
    <definedName name="_4204B" localSheetId="7">#REF!</definedName>
    <definedName name="_4204B" localSheetId="8">#REF!</definedName>
    <definedName name="_4204B">#REF!</definedName>
    <definedName name="_4206A" localSheetId="6">#REF!</definedName>
    <definedName name="_4206A" localSheetId="2">#REF!</definedName>
    <definedName name="_4206A" localSheetId="3">#REF!</definedName>
    <definedName name="_4206A" localSheetId="4">#REF!</definedName>
    <definedName name="_4206A" localSheetId="5">#REF!</definedName>
    <definedName name="_4206A" localSheetId="7">#REF!</definedName>
    <definedName name="_4206A" localSheetId="8">#REF!</definedName>
    <definedName name="_4206A">#REF!</definedName>
    <definedName name="_4206B" localSheetId="6">#REF!</definedName>
    <definedName name="_4206B" localSheetId="2">#REF!</definedName>
    <definedName name="_4206B" localSheetId="3">#REF!</definedName>
    <definedName name="_4206B" localSheetId="4">#REF!</definedName>
    <definedName name="_4206B" localSheetId="5">#REF!</definedName>
    <definedName name="_4206B" localSheetId="7">#REF!</definedName>
    <definedName name="_4206B" localSheetId="8">#REF!</definedName>
    <definedName name="_4206B">#REF!</definedName>
    <definedName name="_4207A" localSheetId="6">#REF!</definedName>
    <definedName name="_4207A" localSheetId="2">#REF!</definedName>
    <definedName name="_4207A" localSheetId="3">#REF!</definedName>
    <definedName name="_4207A" localSheetId="4">#REF!</definedName>
    <definedName name="_4207A" localSheetId="5">#REF!</definedName>
    <definedName name="_4207A" localSheetId="7">#REF!</definedName>
    <definedName name="_4207A" localSheetId="8">#REF!</definedName>
    <definedName name="_4207A">#REF!</definedName>
    <definedName name="_4207B" localSheetId="6">#REF!</definedName>
    <definedName name="_4207B" localSheetId="2">#REF!</definedName>
    <definedName name="_4207B" localSheetId="3">#REF!</definedName>
    <definedName name="_4207B" localSheetId="4">#REF!</definedName>
    <definedName name="_4207B" localSheetId="5">#REF!</definedName>
    <definedName name="_4207B" localSheetId="7">#REF!</definedName>
    <definedName name="_4207B" localSheetId="8">#REF!</definedName>
    <definedName name="_4207B">#REF!</definedName>
    <definedName name="_4208A" localSheetId="6">#REF!</definedName>
    <definedName name="_4208A" localSheetId="2">#REF!</definedName>
    <definedName name="_4208A" localSheetId="3">#REF!</definedName>
    <definedName name="_4208A" localSheetId="4">#REF!</definedName>
    <definedName name="_4208A" localSheetId="5">#REF!</definedName>
    <definedName name="_4208A" localSheetId="7">#REF!</definedName>
    <definedName name="_4208A" localSheetId="8">#REF!</definedName>
    <definedName name="_4208A">#REF!</definedName>
    <definedName name="_4208B" localSheetId="6">#REF!</definedName>
    <definedName name="_4208B" localSheetId="2">#REF!</definedName>
    <definedName name="_4208B" localSheetId="3">#REF!</definedName>
    <definedName name="_4208B" localSheetId="4">#REF!</definedName>
    <definedName name="_4208B" localSheetId="5">#REF!</definedName>
    <definedName name="_4208B" localSheetId="7">#REF!</definedName>
    <definedName name="_4208B" localSheetId="8">#REF!</definedName>
    <definedName name="_4208B">#REF!</definedName>
    <definedName name="_4209A" localSheetId="6">#REF!</definedName>
    <definedName name="_4209A" localSheetId="2">#REF!</definedName>
    <definedName name="_4209A" localSheetId="3">#REF!</definedName>
    <definedName name="_4209A" localSheetId="4">#REF!</definedName>
    <definedName name="_4209A" localSheetId="5">#REF!</definedName>
    <definedName name="_4209A" localSheetId="7">#REF!</definedName>
    <definedName name="_4209A" localSheetId="8">#REF!</definedName>
    <definedName name="_4209A">#REF!</definedName>
    <definedName name="_4209B" localSheetId="6">#REF!</definedName>
    <definedName name="_4209B" localSheetId="2">#REF!</definedName>
    <definedName name="_4209B" localSheetId="3">#REF!</definedName>
    <definedName name="_4209B" localSheetId="4">#REF!</definedName>
    <definedName name="_4209B" localSheetId="5">#REF!</definedName>
    <definedName name="_4209B" localSheetId="7">#REF!</definedName>
    <definedName name="_4209B" localSheetId="8">#REF!</definedName>
    <definedName name="_4209B">#REF!</definedName>
    <definedName name="_4210A" localSheetId="6">#REF!</definedName>
    <definedName name="_4210A" localSheetId="2">#REF!</definedName>
    <definedName name="_4210A" localSheetId="3">#REF!</definedName>
    <definedName name="_4210A" localSheetId="4">#REF!</definedName>
    <definedName name="_4210A" localSheetId="5">#REF!</definedName>
    <definedName name="_4210A" localSheetId="7">#REF!</definedName>
    <definedName name="_4210A" localSheetId="8">#REF!</definedName>
    <definedName name="_4210A">#REF!</definedName>
    <definedName name="_4210B" localSheetId="6">#REF!</definedName>
    <definedName name="_4210B" localSheetId="2">#REF!</definedName>
    <definedName name="_4210B" localSheetId="3">#REF!</definedName>
    <definedName name="_4210B" localSheetId="4">#REF!</definedName>
    <definedName name="_4210B" localSheetId="5">#REF!</definedName>
    <definedName name="_4210B" localSheetId="7">#REF!</definedName>
    <definedName name="_4210B" localSheetId="8">#REF!</definedName>
    <definedName name="_4210B">#REF!</definedName>
    <definedName name="_4211A" localSheetId="6">#REF!</definedName>
    <definedName name="_4211A" localSheetId="2">#REF!</definedName>
    <definedName name="_4211A" localSheetId="3">#REF!</definedName>
    <definedName name="_4211A" localSheetId="4">#REF!</definedName>
    <definedName name="_4211A" localSheetId="5">#REF!</definedName>
    <definedName name="_4211A" localSheetId="7">#REF!</definedName>
    <definedName name="_4211A" localSheetId="8">#REF!</definedName>
    <definedName name="_4211A">#REF!</definedName>
    <definedName name="_4211B" localSheetId="6">#REF!</definedName>
    <definedName name="_4211B" localSheetId="2">#REF!</definedName>
    <definedName name="_4211B" localSheetId="3">#REF!</definedName>
    <definedName name="_4211B" localSheetId="4">#REF!</definedName>
    <definedName name="_4211B" localSheetId="5">#REF!</definedName>
    <definedName name="_4211B" localSheetId="7">#REF!</definedName>
    <definedName name="_4211B" localSheetId="8">#REF!</definedName>
    <definedName name="_4211B">#REF!</definedName>
    <definedName name="_4212A" localSheetId="6">#REF!</definedName>
    <definedName name="_4212A" localSheetId="2">#REF!</definedName>
    <definedName name="_4212A" localSheetId="3">#REF!</definedName>
    <definedName name="_4212A" localSheetId="4">#REF!</definedName>
    <definedName name="_4212A" localSheetId="5">#REF!</definedName>
    <definedName name="_4212A" localSheetId="7">#REF!</definedName>
    <definedName name="_4212A" localSheetId="8">#REF!</definedName>
    <definedName name="_4212A">#REF!</definedName>
    <definedName name="_4212B" localSheetId="6">#REF!</definedName>
    <definedName name="_4212B" localSheetId="2">#REF!</definedName>
    <definedName name="_4212B" localSheetId="3">#REF!</definedName>
    <definedName name="_4212B" localSheetId="4">#REF!</definedName>
    <definedName name="_4212B" localSheetId="5">#REF!</definedName>
    <definedName name="_4212B" localSheetId="7">#REF!</definedName>
    <definedName name="_4212B" localSheetId="8">#REF!</definedName>
    <definedName name="_4212B">#REF!</definedName>
    <definedName name="_4221A" localSheetId="6">#REF!</definedName>
    <definedName name="_4221A" localSheetId="2">#REF!</definedName>
    <definedName name="_4221A" localSheetId="3">#REF!</definedName>
    <definedName name="_4221A" localSheetId="4">#REF!</definedName>
    <definedName name="_4221A" localSheetId="5">#REF!</definedName>
    <definedName name="_4221A" localSheetId="7">#REF!</definedName>
    <definedName name="_4221A" localSheetId="8">#REF!</definedName>
    <definedName name="_4221A">#REF!</definedName>
    <definedName name="_4221B" localSheetId="6">#REF!</definedName>
    <definedName name="_4221B" localSheetId="2">#REF!</definedName>
    <definedName name="_4221B" localSheetId="3">#REF!</definedName>
    <definedName name="_4221B" localSheetId="4">#REF!</definedName>
    <definedName name="_4221B" localSheetId="5">#REF!</definedName>
    <definedName name="_4221B" localSheetId="7">#REF!</definedName>
    <definedName name="_4221B" localSheetId="8">#REF!</definedName>
    <definedName name="_4221B">#REF!</definedName>
    <definedName name="_4222A" localSheetId="6">#REF!</definedName>
    <definedName name="_4222A" localSheetId="2">#REF!</definedName>
    <definedName name="_4222A" localSheetId="3">#REF!</definedName>
    <definedName name="_4222A" localSheetId="4">#REF!</definedName>
    <definedName name="_4222A" localSheetId="5">#REF!</definedName>
    <definedName name="_4222A" localSheetId="7">#REF!</definedName>
    <definedName name="_4222A" localSheetId="8">#REF!</definedName>
    <definedName name="_4222A">#REF!</definedName>
    <definedName name="_4222B" localSheetId="6">#REF!</definedName>
    <definedName name="_4222B" localSheetId="2">#REF!</definedName>
    <definedName name="_4222B" localSheetId="3">#REF!</definedName>
    <definedName name="_4222B" localSheetId="4">#REF!</definedName>
    <definedName name="_4222B" localSheetId="5">#REF!</definedName>
    <definedName name="_4222B" localSheetId="7">#REF!</definedName>
    <definedName name="_4222B" localSheetId="8">#REF!</definedName>
    <definedName name="_4222B">#REF!</definedName>
    <definedName name="_4231A" localSheetId="6">#REF!</definedName>
    <definedName name="_4231A" localSheetId="2">#REF!</definedName>
    <definedName name="_4231A" localSheetId="3">#REF!</definedName>
    <definedName name="_4231A" localSheetId="4">#REF!</definedName>
    <definedName name="_4231A" localSheetId="5">#REF!</definedName>
    <definedName name="_4231A" localSheetId="7">#REF!</definedName>
    <definedName name="_4231A" localSheetId="8">#REF!</definedName>
    <definedName name="_4231A">#REF!</definedName>
    <definedName name="_4231B" localSheetId="6">#REF!</definedName>
    <definedName name="_4231B" localSheetId="2">#REF!</definedName>
    <definedName name="_4231B" localSheetId="3">#REF!</definedName>
    <definedName name="_4231B" localSheetId="4">#REF!</definedName>
    <definedName name="_4231B" localSheetId="5">#REF!</definedName>
    <definedName name="_4231B" localSheetId="7">#REF!</definedName>
    <definedName name="_4231B" localSheetId="8">#REF!</definedName>
    <definedName name="_4231B">#REF!</definedName>
    <definedName name="_4232A" localSheetId="6">#REF!</definedName>
    <definedName name="_4232A" localSheetId="2">#REF!</definedName>
    <definedName name="_4232A" localSheetId="3">#REF!</definedName>
    <definedName name="_4232A" localSheetId="4">#REF!</definedName>
    <definedName name="_4232A" localSheetId="5">#REF!</definedName>
    <definedName name="_4232A" localSheetId="7">#REF!</definedName>
    <definedName name="_4232A" localSheetId="8">#REF!</definedName>
    <definedName name="_4232A">#REF!</definedName>
    <definedName name="_4232B" localSheetId="6">#REF!</definedName>
    <definedName name="_4232B" localSheetId="2">#REF!</definedName>
    <definedName name="_4232B" localSheetId="3">#REF!</definedName>
    <definedName name="_4232B" localSheetId="4">#REF!</definedName>
    <definedName name="_4232B" localSheetId="5">#REF!</definedName>
    <definedName name="_4232B" localSheetId="7">#REF!</definedName>
    <definedName name="_4232B" localSheetId="8">#REF!</definedName>
    <definedName name="_4232B">#REF!</definedName>
    <definedName name="_4234A" localSheetId="6">#REF!</definedName>
    <definedName name="_4234A" localSheetId="2">#REF!</definedName>
    <definedName name="_4234A" localSheetId="3">#REF!</definedName>
    <definedName name="_4234A" localSheetId="4">#REF!</definedName>
    <definedName name="_4234A" localSheetId="5">#REF!</definedName>
    <definedName name="_4234A" localSheetId="7">#REF!</definedName>
    <definedName name="_4234A" localSheetId="8">#REF!</definedName>
    <definedName name="_4234A">#REF!</definedName>
    <definedName name="_4234B" localSheetId="6">#REF!</definedName>
    <definedName name="_4234B" localSheetId="2">#REF!</definedName>
    <definedName name="_4234B" localSheetId="3">#REF!</definedName>
    <definedName name="_4234B" localSheetId="4">#REF!</definedName>
    <definedName name="_4234B" localSheetId="5">#REF!</definedName>
    <definedName name="_4234B" localSheetId="7">#REF!</definedName>
    <definedName name="_4234B" localSheetId="8">#REF!</definedName>
    <definedName name="_4234B">#REF!</definedName>
    <definedName name="_4235A" localSheetId="6">#REF!</definedName>
    <definedName name="_4235A" localSheetId="2">#REF!</definedName>
    <definedName name="_4235A" localSheetId="3">#REF!</definedName>
    <definedName name="_4235A" localSheetId="4">#REF!</definedName>
    <definedName name="_4235A" localSheetId="5">#REF!</definedName>
    <definedName name="_4235A" localSheetId="7">#REF!</definedName>
    <definedName name="_4235A" localSheetId="8">#REF!</definedName>
    <definedName name="_4235A">#REF!</definedName>
    <definedName name="_4235B" localSheetId="6">#REF!</definedName>
    <definedName name="_4235B" localSheetId="2">#REF!</definedName>
    <definedName name="_4235B" localSheetId="3">#REF!</definedName>
    <definedName name="_4235B" localSheetId="4">#REF!</definedName>
    <definedName name="_4235B" localSheetId="5">#REF!</definedName>
    <definedName name="_4235B" localSheetId="7">#REF!</definedName>
    <definedName name="_4235B" localSheetId="8">#REF!</definedName>
    <definedName name="_4235B">#REF!</definedName>
    <definedName name="_4236A" localSheetId="6">#REF!</definedName>
    <definedName name="_4236A" localSheetId="2">#REF!</definedName>
    <definedName name="_4236A" localSheetId="3">#REF!</definedName>
    <definedName name="_4236A" localSheetId="4">#REF!</definedName>
    <definedName name="_4236A" localSheetId="5">#REF!</definedName>
    <definedName name="_4236A" localSheetId="7">#REF!</definedName>
    <definedName name="_4236A" localSheetId="8">#REF!</definedName>
    <definedName name="_4236A">#REF!</definedName>
    <definedName name="_4236B" localSheetId="6">#REF!</definedName>
    <definedName name="_4236B" localSheetId="2">#REF!</definedName>
    <definedName name="_4236B" localSheetId="3">#REF!</definedName>
    <definedName name="_4236B" localSheetId="4">#REF!</definedName>
    <definedName name="_4236B" localSheetId="5">#REF!</definedName>
    <definedName name="_4236B" localSheetId="7">#REF!</definedName>
    <definedName name="_4236B" localSheetId="8">#REF!</definedName>
    <definedName name="_4236B">#REF!</definedName>
    <definedName name="_4240A" localSheetId="6">#REF!</definedName>
    <definedName name="_4240A" localSheetId="2">#REF!</definedName>
    <definedName name="_4240A" localSheetId="3">#REF!</definedName>
    <definedName name="_4240A" localSheetId="4">#REF!</definedName>
    <definedName name="_4240A" localSheetId="5">#REF!</definedName>
    <definedName name="_4240A" localSheetId="7">#REF!</definedName>
    <definedName name="_4240A" localSheetId="8">#REF!</definedName>
    <definedName name="_4240A">#REF!</definedName>
    <definedName name="_4240B" localSheetId="6">#REF!</definedName>
    <definedName name="_4240B" localSheetId="2">#REF!</definedName>
    <definedName name="_4240B" localSheetId="3">#REF!</definedName>
    <definedName name="_4240B" localSheetId="4">#REF!</definedName>
    <definedName name="_4240B" localSheetId="5">#REF!</definedName>
    <definedName name="_4240B" localSheetId="7">#REF!</definedName>
    <definedName name="_4240B" localSheetId="8">#REF!</definedName>
    <definedName name="_4240B">#REF!</definedName>
    <definedName name="_4243A" localSheetId="6">#REF!</definedName>
    <definedName name="_4243A" localSheetId="2">#REF!</definedName>
    <definedName name="_4243A" localSheetId="3">#REF!</definedName>
    <definedName name="_4243A" localSheetId="4">#REF!</definedName>
    <definedName name="_4243A" localSheetId="5">#REF!</definedName>
    <definedName name="_4243A" localSheetId="7">#REF!</definedName>
    <definedName name="_4243A" localSheetId="8">#REF!</definedName>
    <definedName name="_4243A">#REF!</definedName>
    <definedName name="_4245A" localSheetId="6">#REF!</definedName>
    <definedName name="_4245A" localSheetId="2">#REF!</definedName>
    <definedName name="_4245A" localSheetId="3">#REF!</definedName>
    <definedName name="_4245A" localSheetId="4">#REF!</definedName>
    <definedName name="_4245A" localSheetId="5">#REF!</definedName>
    <definedName name="_4245A" localSheetId="7">#REF!</definedName>
    <definedName name="_4245A" localSheetId="8">#REF!</definedName>
    <definedName name="_4245A">#REF!</definedName>
    <definedName name="_4245B" localSheetId="6">#REF!</definedName>
    <definedName name="_4245B" localSheetId="2">#REF!</definedName>
    <definedName name="_4245B" localSheetId="3">#REF!</definedName>
    <definedName name="_4245B" localSheetId="4">#REF!</definedName>
    <definedName name="_4245B" localSheetId="5">#REF!</definedName>
    <definedName name="_4245B" localSheetId="7">#REF!</definedName>
    <definedName name="_4245B" localSheetId="8">#REF!</definedName>
    <definedName name="_4245B">#REF!</definedName>
    <definedName name="_4246A" localSheetId="6">#REF!</definedName>
    <definedName name="_4246A" localSheetId="2">#REF!</definedName>
    <definedName name="_4246A" localSheetId="3">#REF!</definedName>
    <definedName name="_4246A" localSheetId="4">#REF!</definedName>
    <definedName name="_4246A" localSheetId="5">#REF!</definedName>
    <definedName name="_4246A" localSheetId="7">#REF!</definedName>
    <definedName name="_4246A" localSheetId="8">#REF!</definedName>
    <definedName name="_4246A">#REF!</definedName>
    <definedName name="_4246B" localSheetId="6">#REF!</definedName>
    <definedName name="_4246B" localSheetId="2">#REF!</definedName>
    <definedName name="_4246B" localSheetId="3">#REF!</definedName>
    <definedName name="_4246B" localSheetId="4">#REF!</definedName>
    <definedName name="_4246B" localSheetId="5">#REF!</definedName>
    <definedName name="_4246B" localSheetId="7">#REF!</definedName>
    <definedName name="_4246B" localSheetId="8">#REF!</definedName>
    <definedName name="_4246B">#REF!</definedName>
    <definedName name="_4251A" localSheetId="6">#REF!</definedName>
    <definedName name="_4251A" localSheetId="2">#REF!</definedName>
    <definedName name="_4251A" localSheetId="3">#REF!</definedName>
    <definedName name="_4251A" localSheetId="4">#REF!</definedName>
    <definedName name="_4251A" localSheetId="5">#REF!</definedName>
    <definedName name="_4251A" localSheetId="7">#REF!</definedName>
    <definedName name="_4251A" localSheetId="8">#REF!</definedName>
    <definedName name="_4251A">#REF!</definedName>
    <definedName name="_4251B" localSheetId="6">#REF!</definedName>
    <definedName name="_4251B" localSheetId="2">#REF!</definedName>
    <definedName name="_4251B" localSheetId="3">#REF!</definedName>
    <definedName name="_4251B" localSheetId="4">#REF!</definedName>
    <definedName name="_4251B" localSheetId="5">#REF!</definedName>
    <definedName name="_4251B" localSheetId="7">#REF!</definedName>
    <definedName name="_4251B" localSheetId="8">#REF!</definedName>
    <definedName name="_4251B">#REF!</definedName>
    <definedName name="_4251C" localSheetId="6">#REF!</definedName>
    <definedName name="_4251C" localSheetId="2">#REF!</definedName>
    <definedName name="_4251C" localSheetId="3">#REF!</definedName>
    <definedName name="_4251C" localSheetId="4">#REF!</definedName>
    <definedName name="_4251C" localSheetId="5">#REF!</definedName>
    <definedName name="_4251C" localSheetId="7">#REF!</definedName>
    <definedName name="_4251C" localSheetId="8">#REF!</definedName>
    <definedName name="_4251C">#REF!</definedName>
    <definedName name="_4252A" localSheetId="6">#REF!</definedName>
    <definedName name="_4252A" localSheetId="2">#REF!</definedName>
    <definedName name="_4252A" localSheetId="3">#REF!</definedName>
    <definedName name="_4252A" localSheetId="4">#REF!</definedName>
    <definedName name="_4252A" localSheetId="5">#REF!</definedName>
    <definedName name="_4252A" localSheetId="7">#REF!</definedName>
    <definedName name="_4252A" localSheetId="8">#REF!</definedName>
    <definedName name="_4252A">#REF!</definedName>
    <definedName name="_4252B" localSheetId="6">#REF!</definedName>
    <definedName name="_4252B" localSheetId="2">#REF!</definedName>
    <definedName name="_4252B" localSheetId="3">#REF!</definedName>
    <definedName name="_4252B" localSheetId="4">#REF!</definedName>
    <definedName name="_4252B" localSheetId="5">#REF!</definedName>
    <definedName name="_4252B" localSheetId="7">#REF!</definedName>
    <definedName name="_4252B" localSheetId="8">#REF!</definedName>
    <definedName name="_4252B">#REF!</definedName>
    <definedName name="_4255A" localSheetId="6">#REF!</definedName>
    <definedName name="_4255A" localSheetId="2">#REF!</definedName>
    <definedName name="_4255A" localSheetId="3">#REF!</definedName>
    <definedName name="_4255A" localSheetId="4">#REF!</definedName>
    <definedName name="_4255A" localSheetId="5">#REF!</definedName>
    <definedName name="_4255A" localSheetId="7">#REF!</definedName>
    <definedName name="_4255A" localSheetId="8">#REF!</definedName>
    <definedName name="_4255A">#REF!</definedName>
    <definedName name="_4255B" localSheetId="6">#REF!</definedName>
    <definedName name="_4255B" localSheetId="2">#REF!</definedName>
    <definedName name="_4255B" localSheetId="3">#REF!</definedName>
    <definedName name="_4255B" localSheetId="4">#REF!</definedName>
    <definedName name="_4255B" localSheetId="5">#REF!</definedName>
    <definedName name="_4255B" localSheetId="7">#REF!</definedName>
    <definedName name="_4255B" localSheetId="8">#REF!</definedName>
    <definedName name="_4255B">#REF!</definedName>
    <definedName name="_4257A" localSheetId="6">#REF!</definedName>
    <definedName name="_4257A" localSheetId="2">#REF!</definedName>
    <definedName name="_4257A" localSheetId="3">#REF!</definedName>
    <definedName name="_4257A" localSheetId="4">#REF!</definedName>
    <definedName name="_4257A" localSheetId="5">#REF!</definedName>
    <definedName name="_4257A" localSheetId="7">#REF!</definedName>
    <definedName name="_4257A" localSheetId="8">#REF!</definedName>
    <definedName name="_4257A">#REF!</definedName>
    <definedName name="_4257B" localSheetId="6">#REF!</definedName>
    <definedName name="_4257B" localSheetId="2">#REF!</definedName>
    <definedName name="_4257B" localSheetId="3">#REF!</definedName>
    <definedName name="_4257B" localSheetId="4">#REF!</definedName>
    <definedName name="_4257B" localSheetId="5">#REF!</definedName>
    <definedName name="_4257B" localSheetId="7">#REF!</definedName>
    <definedName name="_4257B" localSheetId="8">#REF!</definedName>
    <definedName name="_4257B">#REF!</definedName>
    <definedName name="_4262A" localSheetId="6">#REF!</definedName>
    <definedName name="_4262A" localSheetId="2">#REF!</definedName>
    <definedName name="_4262A" localSheetId="3">#REF!</definedName>
    <definedName name="_4262A" localSheetId="4">#REF!</definedName>
    <definedName name="_4262A" localSheetId="5">#REF!</definedName>
    <definedName name="_4262A" localSheetId="7">#REF!</definedName>
    <definedName name="_4262A" localSheetId="8">#REF!</definedName>
    <definedName name="_4262A">#REF!</definedName>
    <definedName name="_4262B" localSheetId="6">#REF!</definedName>
    <definedName name="_4262B" localSheetId="2">#REF!</definedName>
    <definedName name="_4262B" localSheetId="3">#REF!</definedName>
    <definedName name="_4262B" localSheetId="4">#REF!</definedName>
    <definedName name="_4262B" localSheetId="5">#REF!</definedName>
    <definedName name="_4262B" localSheetId="7">#REF!</definedName>
    <definedName name="_4262B" localSheetId="8">#REF!</definedName>
    <definedName name="_4262B">#REF!</definedName>
    <definedName name="_4265A" localSheetId="6">#REF!</definedName>
    <definedName name="_4265A" localSheetId="2">#REF!</definedName>
    <definedName name="_4265A" localSheetId="3">#REF!</definedName>
    <definedName name="_4265A" localSheetId="4">#REF!</definedName>
    <definedName name="_4265A" localSheetId="5">#REF!</definedName>
    <definedName name="_4265A" localSheetId="7">#REF!</definedName>
    <definedName name="_4265A" localSheetId="8">#REF!</definedName>
    <definedName name="_4265A">#REF!</definedName>
    <definedName name="_4265B" localSheetId="6">#REF!</definedName>
    <definedName name="_4265B" localSheetId="2">#REF!</definedName>
    <definedName name="_4265B" localSheetId="3">#REF!</definedName>
    <definedName name="_4265B" localSheetId="4">#REF!</definedName>
    <definedName name="_4265B" localSheetId="5">#REF!</definedName>
    <definedName name="_4265B" localSheetId="7">#REF!</definedName>
    <definedName name="_4265B" localSheetId="8">#REF!</definedName>
    <definedName name="_4265B">#REF!</definedName>
    <definedName name="_4270A" localSheetId="6">#REF!</definedName>
    <definedName name="_4270A" localSheetId="2">#REF!</definedName>
    <definedName name="_4270A" localSheetId="3">#REF!</definedName>
    <definedName name="_4270A" localSheetId="4">#REF!</definedName>
    <definedName name="_4270A" localSheetId="5">#REF!</definedName>
    <definedName name="_4270A" localSheetId="7">#REF!</definedName>
    <definedName name="_4270A" localSheetId="8">#REF!</definedName>
    <definedName name="_4270A">#REF!</definedName>
    <definedName name="_4270B" localSheetId="6">#REF!</definedName>
    <definedName name="_4270B" localSheetId="2">#REF!</definedName>
    <definedName name="_4270B" localSheetId="3">#REF!</definedName>
    <definedName name="_4270B" localSheetId="4">#REF!</definedName>
    <definedName name="_4270B" localSheetId="5">#REF!</definedName>
    <definedName name="_4270B" localSheetId="7">#REF!</definedName>
    <definedName name="_4270B" localSheetId="8">#REF!</definedName>
    <definedName name="_4270B">#REF!</definedName>
    <definedName name="_4283A" localSheetId="6">#REF!</definedName>
    <definedName name="_4283A" localSheetId="2">#REF!</definedName>
    <definedName name="_4283A" localSheetId="3">#REF!</definedName>
    <definedName name="_4283A" localSheetId="4">#REF!</definedName>
    <definedName name="_4283A" localSheetId="5">#REF!</definedName>
    <definedName name="_4283A" localSheetId="7">#REF!</definedName>
    <definedName name="_4283A" localSheetId="8">#REF!</definedName>
    <definedName name="_4283A">#REF!</definedName>
    <definedName name="_4283B" localSheetId="6">#REF!</definedName>
    <definedName name="_4283B" localSheetId="2">#REF!</definedName>
    <definedName name="_4283B" localSheetId="3">#REF!</definedName>
    <definedName name="_4283B" localSheetId="4">#REF!</definedName>
    <definedName name="_4283B" localSheetId="5">#REF!</definedName>
    <definedName name="_4283B" localSheetId="7">#REF!</definedName>
    <definedName name="_4283B" localSheetId="8">#REF!</definedName>
    <definedName name="_4283B">#REF!</definedName>
    <definedName name="_4290A" localSheetId="6">#REF!</definedName>
    <definedName name="_4290A" localSheetId="2">#REF!</definedName>
    <definedName name="_4290A" localSheetId="3">#REF!</definedName>
    <definedName name="_4290A" localSheetId="4">#REF!</definedName>
    <definedName name="_4290A" localSheetId="5">#REF!</definedName>
    <definedName name="_4290A" localSheetId="7">#REF!</definedName>
    <definedName name="_4290A" localSheetId="8">#REF!</definedName>
    <definedName name="_4290A">#REF!</definedName>
    <definedName name="_4290B" localSheetId="6">#REF!</definedName>
    <definedName name="_4290B" localSheetId="2">#REF!</definedName>
    <definedName name="_4290B" localSheetId="3">#REF!</definedName>
    <definedName name="_4290B" localSheetId="4">#REF!</definedName>
    <definedName name="_4290B" localSheetId="5">#REF!</definedName>
    <definedName name="_4290B" localSheetId="7">#REF!</definedName>
    <definedName name="_4290B" localSheetId="8">#REF!</definedName>
    <definedName name="_4290B">#REF!</definedName>
    <definedName name="_4294A" localSheetId="6">#REF!</definedName>
    <definedName name="_4294A" localSheetId="2">#REF!</definedName>
    <definedName name="_4294A" localSheetId="3">#REF!</definedName>
    <definedName name="_4294A" localSheetId="4">#REF!</definedName>
    <definedName name="_4294A" localSheetId="5">#REF!</definedName>
    <definedName name="_4294A" localSheetId="7">#REF!</definedName>
    <definedName name="_4294A" localSheetId="8">#REF!</definedName>
    <definedName name="_4294A">#REF!</definedName>
    <definedName name="_4294B" localSheetId="6">#REF!</definedName>
    <definedName name="_4294B" localSheetId="2">#REF!</definedName>
    <definedName name="_4294B" localSheetId="3">#REF!</definedName>
    <definedName name="_4294B" localSheetId="4">#REF!</definedName>
    <definedName name="_4294B" localSheetId="5">#REF!</definedName>
    <definedName name="_4294B" localSheetId="7">#REF!</definedName>
    <definedName name="_4294B" localSheetId="8">#REF!</definedName>
    <definedName name="_4294B">#REF!</definedName>
    <definedName name="_4298A" localSheetId="6">#REF!</definedName>
    <definedName name="_4298A" localSheetId="2">#REF!</definedName>
    <definedName name="_4298A" localSheetId="3">#REF!</definedName>
    <definedName name="_4298A" localSheetId="4">#REF!</definedName>
    <definedName name="_4298A" localSheetId="5">#REF!</definedName>
    <definedName name="_4298A" localSheetId="7">#REF!</definedName>
    <definedName name="_4298A" localSheetId="8">#REF!</definedName>
    <definedName name="_4298A">#REF!</definedName>
    <definedName name="_4298B" localSheetId="6">#REF!</definedName>
    <definedName name="_4298B" localSheetId="2">#REF!</definedName>
    <definedName name="_4298B" localSheetId="3">#REF!</definedName>
    <definedName name="_4298B" localSheetId="4">#REF!</definedName>
    <definedName name="_4298B" localSheetId="5">#REF!</definedName>
    <definedName name="_4298B" localSheetId="7">#REF!</definedName>
    <definedName name="_4298B" localSheetId="8">#REF!</definedName>
    <definedName name="_4298B">#REF!</definedName>
    <definedName name="_911A" localSheetId="6">#REF!</definedName>
    <definedName name="_911A" localSheetId="2">#REF!</definedName>
    <definedName name="_911A" localSheetId="3">#REF!</definedName>
    <definedName name="_911A" localSheetId="4">#REF!</definedName>
    <definedName name="_911A" localSheetId="5">#REF!</definedName>
    <definedName name="_911A" localSheetId="7">#REF!</definedName>
    <definedName name="_911A" localSheetId="8">#REF!</definedName>
    <definedName name="_911A">#REF!</definedName>
    <definedName name="_912A" localSheetId="6">#REF!</definedName>
    <definedName name="_912A" localSheetId="2">#REF!</definedName>
    <definedName name="_912A" localSheetId="3">#REF!</definedName>
    <definedName name="_912A" localSheetId="4">#REF!</definedName>
    <definedName name="_912A" localSheetId="5">#REF!</definedName>
    <definedName name="_912A" localSheetId="7">#REF!</definedName>
    <definedName name="_912A" localSheetId="8">#REF!</definedName>
    <definedName name="_912A">#REF!</definedName>
    <definedName name="_921A" localSheetId="6">#REF!</definedName>
    <definedName name="_921A" localSheetId="2">#REF!</definedName>
    <definedName name="_921A" localSheetId="3">#REF!</definedName>
    <definedName name="_921A" localSheetId="4">#REF!</definedName>
    <definedName name="_921A" localSheetId="5">#REF!</definedName>
    <definedName name="_921A" localSheetId="7">#REF!</definedName>
    <definedName name="_921A" localSheetId="8">#REF!</definedName>
    <definedName name="_921A">#REF!</definedName>
    <definedName name="_922A" localSheetId="6">#REF!</definedName>
    <definedName name="_922A" localSheetId="2">#REF!</definedName>
    <definedName name="_922A" localSheetId="3">#REF!</definedName>
    <definedName name="_922A" localSheetId="4">#REF!</definedName>
    <definedName name="_922A" localSheetId="5">#REF!</definedName>
    <definedName name="_922A" localSheetId="7">#REF!</definedName>
    <definedName name="_922A" localSheetId="8">#REF!</definedName>
    <definedName name="_922A">#REF!</definedName>
    <definedName name="_a1" localSheetId="6" hidden="1">{"TAB1",#N/A,TRUE,"GENERAL";"TAB2",#N/A,TRUE,"GENERAL";"TAB3",#N/A,TRUE,"GENERAL";"TAB4",#N/A,TRUE,"GENERAL";"TAB5",#N/A,TRUE,"GENERAL"}</definedName>
    <definedName name="_a1" localSheetId="2" hidden="1">{"TAB1",#N/A,TRUE,"GENERAL";"TAB2",#N/A,TRUE,"GENERAL";"TAB3",#N/A,TRUE,"GENERAL";"TAB4",#N/A,TRUE,"GENERAL";"TAB5",#N/A,TRUE,"GENERAL"}</definedName>
    <definedName name="_a1" localSheetId="3" hidden="1">{"TAB1",#N/A,TRUE,"GENERAL";"TAB2",#N/A,TRUE,"GENERAL";"TAB3",#N/A,TRUE,"GENERAL";"TAB4",#N/A,TRUE,"GENERAL";"TAB5",#N/A,TRUE,"GENERAL"}</definedName>
    <definedName name="_a1" localSheetId="4" hidden="1">{"TAB1",#N/A,TRUE,"GENERAL";"TAB2",#N/A,TRUE,"GENERAL";"TAB3",#N/A,TRUE,"GENERAL";"TAB4",#N/A,TRUE,"GENERAL";"TAB5",#N/A,TRUE,"GENERAL"}</definedName>
    <definedName name="_a1" localSheetId="5" hidden="1">{"TAB1",#N/A,TRUE,"GENERAL";"TAB2",#N/A,TRUE,"GENERAL";"TAB3",#N/A,TRUE,"GENERAL";"TAB4",#N/A,TRUE,"GENERAL";"TAB5",#N/A,TRUE,"GENERAL"}</definedName>
    <definedName name="_a1" localSheetId="7" hidden="1">{"TAB1",#N/A,TRUE,"GENERAL";"TAB2",#N/A,TRUE,"GENERAL";"TAB3",#N/A,TRUE,"GENERAL";"TAB4",#N/A,TRUE,"GENERAL";"TAB5",#N/A,TRUE,"GENERAL"}</definedName>
    <definedName name="_a1" hidden="1">{"TAB1",#N/A,TRUE,"GENERAL";"TAB2",#N/A,TRUE,"GENERAL";"TAB3",#N/A,TRUE,"GENERAL";"TAB4",#N/A,TRUE,"GENERAL";"TAB5",#N/A,TRUE,"GENERAL"}</definedName>
    <definedName name="_a3" localSheetId="6" hidden="1">{"TAB1",#N/A,TRUE,"GENERAL";"TAB2",#N/A,TRUE,"GENERAL";"TAB3",#N/A,TRUE,"GENERAL";"TAB4",#N/A,TRUE,"GENERAL";"TAB5",#N/A,TRUE,"GENERAL"}</definedName>
    <definedName name="_a3" localSheetId="2" hidden="1">{"TAB1",#N/A,TRUE,"GENERAL";"TAB2",#N/A,TRUE,"GENERAL";"TAB3",#N/A,TRUE,"GENERAL";"TAB4",#N/A,TRUE,"GENERAL";"TAB5",#N/A,TRUE,"GENERAL"}</definedName>
    <definedName name="_a3" localSheetId="3" hidden="1">{"TAB1",#N/A,TRUE,"GENERAL";"TAB2",#N/A,TRUE,"GENERAL";"TAB3",#N/A,TRUE,"GENERAL";"TAB4",#N/A,TRUE,"GENERAL";"TAB5",#N/A,TRUE,"GENERAL"}</definedName>
    <definedName name="_a3" localSheetId="4" hidden="1">{"TAB1",#N/A,TRUE,"GENERAL";"TAB2",#N/A,TRUE,"GENERAL";"TAB3",#N/A,TRUE,"GENERAL";"TAB4",#N/A,TRUE,"GENERAL";"TAB5",#N/A,TRUE,"GENERAL"}</definedName>
    <definedName name="_a3" localSheetId="5" hidden="1">{"TAB1",#N/A,TRUE,"GENERAL";"TAB2",#N/A,TRUE,"GENERAL";"TAB3",#N/A,TRUE,"GENERAL";"TAB4",#N/A,TRUE,"GENERAL";"TAB5",#N/A,TRUE,"GENERAL"}</definedName>
    <definedName name="_a3" localSheetId="7" hidden="1">{"TAB1",#N/A,TRUE,"GENERAL";"TAB2",#N/A,TRUE,"GENERAL";"TAB3",#N/A,TRUE,"GENERAL";"TAB4",#N/A,TRUE,"GENERAL";"TAB5",#N/A,TRUE,"GENERAL"}</definedName>
    <definedName name="_a3" hidden="1">{"TAB1",#N/A,TRUE,"GENERAL";"TAB2",#N/A,TRUE,"GENERAL";"TAB3",#N/A,TRUE,"GENERAL";"TAB4",#N/A,TRUE,"GENERAL";"TAB5",#N/A,TRUE,"GENERAL"}</definedName>
    <definedName name="_a4" localSheetId="6" hidden="1">{"via1",#N/A,TRUE,"general";"via2",#N/A,TRUE,"general";"via3",#N/A,TRUE,"general"}</definedName>
    <definedName name="_a4" localSheetId="2" hidden="1">{"via1",#N/A,TRUE,"general";"via2",#N/A,TRUE,"general";"via3",#N/A,TRUE,"general"}</definedName>
    <definedName name="_a4" localSheetId="3" hidden="1">{"via1",#N/A,TRUE,"general";"via2",#N/A,TRUE,"general";"via3",#N/A,TRUE,"general"}</definedName>
    <definedName name="_a4" localSheetId="4" hidden="1">{"via1",#N/A,TRUE,"general";"via2",#N/A,TRUE,"general";"via3",#N/A,TRUE,"general"}</definedName>
    <definedName name="_a4" localSheetId="5" hidden="1">{"via1",#N/A,TRUE,"general";"via2",#N/A,TRUE,"general";"via3",#N/A,TRUE,"general"}</definedName>
    <definedName name="_a4" localSheetId="7" hidden="1">{"via1",#N/A,TRUE,"general";"via2",#N/A,TRUE,"general";"via3",#N/A,TRUE,"general"}</definedName>
    <definedName name="_a4" hidden="1">{"via1",#N/A,TRUE,"general";"via2",#N/A,TRUE,"general";"via3",#N/A,TRUE,"general"}</definedName>
    <definedName name="_a5" localSheetId="6" hidden="1">{"TAB1",#N/A,TRUE,"GENERAL";"TAB2",#N/A,TRUE,"GENERAL";"TAB3",#N/A,TRUE,"GENERAL";"TAB4",#N/A,TRUE,"GENERAL";"TAB5",#N/A,TRUE,"GENERAL"}</definedName>
    <definedName name="_a5" localSheetId="2" hidden="1">{"TAB1",#N/A,TRUE,"GENERAL";"TAB2",#N/A,TRUE,"GENERAL";"TAB3",#N/A,TRUE,"GENERAL";"TAB4",#N/A,TRUE,"GENERAL";"TAB5",#N/A,TRUE,"GENERAL"}</definedName>
    <definedName name="_a5" localSheetId="3" hidden="1">{"TAB1",#N/A,TRUE,"GENERAL";"TAB2",#N/A,TRUE,"GENERAL";"TAB3",#N/A,TRUE,"GENERAL";"TAB4",#N/A,TRUE,"GENERAL";"TAB5",#N/A,TRUE,"GENERAL"}</definedName>
    <definedName name="_a5" localSheetId="4" hidden="1">{"TAB1",#N/A,TRUE,"GENERAL";"TAB2",#N/A,TRUE,"GENERAL";"TAB3",#N/A,TRUE,"GENERAL";"TAB4",#N/A,TRUE,"GENERAL";"TAB5",#N/A,TRUE,"GENERAL"}</definedName>
    <definedName name="_a5" localSheetId="5" hidden="1">{"TAB1",#N/A,TRUE,"GENERAL";"TAB2",#N/A,TRUE,"GENERAL";"TAB3",#N/A,TRUE,"GENERAL";"TAB4",#N/A,TRUE,"GENERAL";"TAB5",#N/A,TRUE,"GENERAL"}</definedName>
    <definedName name="_a5" localSheetId="7" hidden="1">{"TAB1",#N/A,TRUE,"GENERAL";"TAB2",#N/A,TRUE,"GENERAL";"TAB3",#N/A,TRUE,"GENERAL";"TAB4",#N/A,TRUE,"GENERAL";"TAB5",#N/A,TRUE,"GENERAL"}</definedName>
    <definedName name="_a5" hidden="1">{"TAB1",#N/A,TRUE,"GENERAL";"TAB2",#N/A,TRUE,"GENERAL";"TAB3",#N/A,TRUE,"GENERAL";"TAB4",#N/A,TRUE,"GENERAL";"TAB5",#N/A,TRUE,"GENERAL"}</definedName>
    <definedName name="_a6" localSheetId="6" hidden="1">{"TAB1",#N/A,TRUE,"GENERAL";"TAB2",#N/A,TRUE,"GENERAL";"TAB3",#N/A,TRUE,"GENERAL";"TAB4",#N/A,TRUE,"GENERAL";"TAB5",#N/A,TRUE,"GENERAL"}</definedName>
    <definedName name="_a6" localSheetId="2" hidden="1">{"TAB1",#N/A,TRUE,"GENERAL";"TAB2",#N/A,TRUE,"GENERAL";"TAB3",#N/A,TRUE,"GENERAL";"TAB4",#N/A,TRUE,"GENERAL";"TAB5",#N/A,TRUE,"GENERAL"}</definedName>
    <definedName name="_a6" localSheetId="3" hidden="1">{"TAB1",#N/A,TRUE,"GENERAL";"TAB2",#N/A,TRUE,"GENERAL";"TAB3",#N/A,TRUE,"GENERAL";"TAB4",#N/A,TRUE,"GENERAL";"TAB5",#N/A,TRUE,"GENERAL"}</definedName>
    <definedName name="_a6" localSheetId="4" hidden="1">{"TAB1",#N/A,TRUE,"GENERAL";"TAB2",#N/A,TRUE,"GENERAL";"TAB3",#N/A,TRUE,"GENERAL";"TAB4",#N/A,TRUE,"GENERAL";"TAB5",#N/A,TRUE,"GENERAL"}</definedName>
    <definedName name="_a6" localSheetId="5" hidden="1">{"TAB1",#N/A,TRUE,"GENERAL";"TAB2",#N/A,TRUE,"GENERAL";"TAB3",#N/A,TRUE,"GENERAL";"TAB4",#N/A,TRUE,"GENERAL";"TAB5",#N/A,TRUE,"GENERAL"}</definedName>
    <definedName name="_a6" localSheetId="7" hidden="1">{"TAB1",#N/A,TRUE,"GENERAL";"TAB2",#N/A,TRUE,"GENERAL";"TAB3",#N/A,TRUE,"GENERAL";"TAB4",#N/A,TRUE,"GENERAL";"TAB5",#N/A,TRUE,"GENERAL"}</definedName>
    <definedName name="_a6" hidden="1">{"TAB1",#N/A,TRUE,"GENERAL";"TAB2",#N/A,TRUE,"GENERAL";"TAB3",#N/A,TRUE,"GENERAL";"TAB4",#N/A,TRUE,"GENERAL";"TAB5",#N/A,TRUE,"GENERAL"}</definedName>
    <definedName name="_AAS1" localSheetId="6" hidden="1">{#N/A,#N/A,TRUE,"INGENIERIA";#N/A,#N/A,TRUE,"COMPRAS";#N/A,#N/A,TRUE,"DIRECCION";#N/A,#N/A,TRUE,"RESUMEN"}</definedName>
    <definedName name="_AAS1" localSheetId="2" hidden="1">{#N/A,#N/A,TRUE,"INGENIERIA";#N/A,#N/A,TRUE,"COMPRAS";#N/A,#N/A,TRUE,"DIRECCION";#N/A,#N/A,TRUE,"RESUMEN"}</definedName>
    <definedName name="_AAS1" localSheetId="3" hidden="1">{#N/A,#N/A,TRUE,"INGENIERIA";#N/A,#N/A,TRUE,"COMPRAS";#N/A,#N/A,TRUE,"DIRECCION";#N/A,#N/A,TRUE,"RESUMEN"}</definedName>
    <definedName name="_AAS1" localSheetId="4" hidden="1">{#N/A,#N/A,TRUE,"INGENIERIA";#N/A,#N/A,TRUE,"COMPRAS";#N/A,#N/A,TRUE,"DIRECCION";#N/A,#N/A,TRUE,"RESUMEN"}</definedName>
    <definedName name="_AAS1" localSheetId="5" hidden="1">{#N/A,#N/A,TRUE,"INGENIERIA";#N/A,#N/A,TRUE,"COMPRAS";#N/A,#N/A,TRUE,"DIRECCION";#N/A,#N/A,TRUE,"RESUMEN"}</definedName>
    <definedName name="_AAS1" localSheetId="7" hidden="1">{#N/A,#N/A,TRUE,"INGENIERIA";#N/A,#N/A,TRUE,"COMPRAS";#N/A,#N/A,TRUE,"DIRECCION";#N/A,#N/A,TRUE,"RESUMEN"}</definedName>
    <definedName name="_AAS1" hidden="1">{#N/A,#N/A,TRUE,"INGENIERIA";#N/A,#N/A,TRUE,"COMPRAS";#N/A,#N/A,TRUE,"DIRECCION";#N/A,#N/A,TRUE,"RESUMEN"}</definedName>
    <definedName name="_ABC1" localSheetId="6" hidden="1">{#N/A,#N/A,TRUE,"1842CWN0"}</definedName>
    <definedName name="_ABC1" localSheetId="2" hidden="1">{#N/A,#N/A,TRUE,"1842CWN0"}</definedName>
    <definedName name="_ABC1" localSheetId="3" hidden="1">{#N/A,#N/A,TRUE,"1842CWN0"}</definedName>
    <definedName name="_ABC1" localSheetId="4" hidden="1">{#N/A,#N/A,TRUE,"1842CWN0"}</definedName>
    <definedName name="_ABC1" localSheetId="5" hidden="1">{#N/A,#N/A,TRUE,"1842CWN0"}</definedName>
    <definedName name="_ABC1" localSheetId="7" hidden="1">{#N/A,#N/A,TRUE,"1842CWN0"}</definedName>
    <definedName name="_ABC1" hidden="1">{#N/A,#N/A,TRUE,"1842CWN0"}</definedName>
    <definedName name="_abc2" localSheetId="6" hidden="1">{#N/A,#N/A,TRUE,"1842CWN0"}</definedName>
    <definedName name="_abc2" localSheetId="2" hidden="1">{#N/A,#N/A,TRUE,"1842CWN0"}</definedName>
    <definedName name="_abc2" localSheetId="3" hidden="1">{#N/A,#N/A,TRUE,"1842CWN0"}</definedName>
    <definedName name="_abc2" localSheetId="4" hidden="1">{#N/A,#N/A,TRUE,"1842CWN0"}</definedName>
    <definedName name="_abc2" localSheetId="5" hidden="1">{#N/A,#N/A,TRUE,"1842CWN0"}</definedName>
    <definedName name="_abc2" localSheetId="7" hidden="1">{#N/A,#N/A,TRUE,"1842CWN0"}</definedName>
    <definedName name="_abc2" hidden="1">{#N/A,#N/A,TRUE,"1842CWN0"}</definedName>
    <definedName name="_AFC1">[6]INV!$A$25:$D$28</definedName>
    <definedName name="_AFC3">[6]INV!$F$25:$I$28</definedName>
    <definedName name="_AFC5">[6]INV!$K$25:$N$28</definedName>
    <definedName name="_ALM1" localSheetId="6">#REF!</definedName>
    <definedName name="_ALM1" localSheetId="2">#REF!</definedName>
    <definedName name="_ALM1" localSheetId="3">#REF!</definedName>
    <definedName name="_ALM1" localSheetId="4">#REF!</definedName>
    <definedName name="_ALM1" localSheetId="5">#REF!</definedName>
    <definedName name="_ALM1" localSheetId="7">#REF!</definedName>
    <definedName name="_ALM1" localSheetId="8">#REF!</definedName>
    <definedName name="_ALM1">#REF!</definedName>
    <definedName name="_AND1" localSheetId="6">#REF!</definedName>
    <definedName name="_AND1" localSheetId="2">#REF!</definedName>
    <definedName name="_AND1" localSheetId="3">#REF!</definedName>
    <definedName name="_AND1" localSheetId="4">#REF!</definedName>
    <definedName name="_AND1" localSheetId="5">#REF!</definedName>
    <definedName name="_AND1" localSheetId="7">#REF!</definedName>
    <definedName name="_AND1" localSheetId="8">#REF!</definedName>
    <definedName name="_AND1">#REF!</definedName>
    <definedName name="_ane7" localSheetId="8">[13]!_xlbgnm.ane7</definedName>
    <definedName name="_ane7">[13]!_xlbgnm.ane7</definedName>
    <definedName name="_ane8" localSheetId="8">[13]!_xlbgnm.ane8</definedName>
    <definedName name="_ane8">[13]!_xlbgnm.ane8</definedName>
    <definedName name="_APU221" localSheetId="6">#REF!</definedName>
    <definedName name="_APU221" localSheetId="2">#REF!</definedName>
    <definedName name="_APU221" localSheetId="3">#REF!</definedName>
    <definedName name="_APU221" localSheetId="4">#REF!</definedName>
    <definedName name="_APU221" localSheetId="5">#REF!</definedName>
    <definedName name="_APU221" localSheetId="26">#REF!</definedName>
    <definedName name="_APU221" localSheetId="27">#REF!</definedName>
    <definedName name="_APU221" localSheetId="7">#REF!</definedName>
    <definedName name="_APU221" localSheetId="8">#REF!</definedName>
    <definedName name="_APU221" localSheetId="9">#REF!</definedName>
    <definedName name="_APU221">#REF!</definedName>
    <definedName name="_APU465" localSheetId="26">[21]!absc</definedName>
    <definedName name="_APU465" localSheetId="27">[21]!absc</definedName>
    <definedName name="_APU465" localSheetId="8">[21]!absc</definedName>
    <definedName name="_APU465" localSheetId="9">[21]!absc</definedName>
    <definedName name="_APU465">[21]!absc</definedName>
    <definedName name="_Atp2">[18]EMPRESA!$F$22</definedName>
    <definedName name="_b2" localSheetId="6" hidden="1">{"TAB1",#N/A,TRUE,"GENERAL";"TAB2",#N/A,TRUE,"GENERAL";"TAB3",#N/A,TRUE,"GENERAL";"TAB4",#N/A,TRUE,"GENERAL";"TAB5",#N/A,TRUE,"GENERAL"}</definedName>
    <definedName name="_b2" localSheetId="2" hidden="1">{"TAB1",#N/A,TRUE,"GENERAL";"TAB2",#N/A,TRUE,"GENERAL";"TAB3",#N/A,TRUE,"GENERAL";"TAB4",#N/A,TRUE,"GENERAL";"TAB5",#N/A,TRUE,"GENERAL"}</definedName>
    <definedName name="_b2" localSheetId="3" hidden="1">{"TAB1",#N/A,TRUE,"GENERAL";"TAB2",#N/A,TRUE,"GENERAL";"TAB3",#N/A,TRUE,"GENERAL";"TAB4",#N/A,TRUE,"GENERAL";"TAB5",#N/A,TRUE,"GENERAL"}</definedName>
    <definedName name="_b2" localSheetId="4" hidden="1">{"TAB1",#N/A,TRUE,"GENERAL";"TAB2",#N/A,TRUE,"GENERAL";"TAB3",#N/A,TRUE,"GENERAL";"TAB4",#N/A,TRUE,"GENERAL";"TAB5",#N/A,TRUE,"GENERAL"}</definedName>
    <definedName name="_b2" localSheetId="5" hidden="1">{"TAB1",#N/A,TRUE,"GENERAL";"TAB2",#N/A,TRUE,"GENERAL";"TAB3",#N/A,TRUE,"GENERAL";"TAB4",#N/A,TRUE,"GENERAL";"TAB5",#N/A,TRUE,"GENERAL"}</definedName>
    <definedName name="_b2" localSheetId="7" hidden="1">{"TAB1",#N/A,TRUE,"GENERAL";"TAB2",#N/A,TRUE,"GENERAL";"TAB3",#N/A,TRUE,"GENERAL";"TAB4",#N/A,TRUE,"GENERAL";"TAB5",#N/A,TRUE,"GENERAL"}</definedName>
    <definedName name="_b2" hidden="1">{"TAB1",#N/A,TRUE,"GENERAL";"TAB2",#N/A,TRUE,"GENERAL";"TAB3",#N/A,TRUE,"GENERAL";"TAB4",#N/A,TRUE,"GENERAL";"TAB5",#N/A,TRUE,"GENERAL"}</definedName>
    <definedName name="_b3" localSheetId="6" hidden="1">{"TAB1",#N/A,TRUE,"GENERAL";"TAB2",#N/A,TRUE,"GENERAL";"TAB3",#N/A,TRUE,"GENERAL";"TAB4",#N/A,TRUE,"GENERAL";"TAB5",#N/A,TRUE,"GENERAL"}</definedName>
    <definedName name="_b3" localSheetId="2" hidden="1">{"TAB1",#N/A,TRUE,"GENERAL";"TAB2",#N/A,TRUE,"GENERAL";"TAB3",#N/A,TRUE,"GENERAL";"TAB4",#N/A,TRUE,"GENERAL";"TAB5",#N/A,TRUE,"GENERAL"}</definedName>
    <definedName name="_b3" localSheetId="3" hidden="1">{"TAB1",#N/A,TRUE,"GENERAL";"TAB2",#N/A,TRUE,"GENERAL";"TAB3",#N/A,TRUE,"GENERAL";"TAB4",#N/A,TRUE,"GENERAL";"TAB5",#N/A,TRUE,"GENERAL"}</definedName>
    <definedName name="_b3" localSheetId="4" hidden="1">{"TAB1",#N/A,TRUE,"GENERAL";"TAB2",#N/A,TRUE,"GENERAL";"TAB3",#N/A,TRUE,"GENERAL";"TAB4",#N/A,TRUE,"GENERAL";"TAB5",#N/A,TRUE,"GENERAL"}</definedName>
    <definedName name="_b3" localSheetId="5" hidden="1">{"TAB1",#N/A,TRUE,"GENERAL";"TAB2",#N/A,TRUE,"GENERAL";"TAB3",#N/A,TRUE,"GENERAL";"TAB4",#N/A,TRUE,"GENERAL";"TAB5",#N/A,TRUE,"GENERAL"}</definedName>
    <definedName name="_b3" localSheetId="7" hidden="1">{"TAB1",#N/A,TRUE,"GENERAL";"TAB2",#N/A,TRUE,"GENERAL";"TAB3",#N/A,TRUE,"GENERAL";"TAB4",#N/A,TRUE,"GENERAL";"TAB5",#N/A,TRUE,"GENERAL"}</definedName>
    <definedName name="_b3" hidden="1">{"TAB1",#N/A,TRUE,"GENERAL";"TAB2",#N/A,TRUE,"GENERAL";"TAB3",#N/A,TRUE,"GENERAL";"TAB4",#N/A,TRUE,"GENERAL";"TAB5",#N/A,TRUE,"GENERAL"}</definedName>
    <definedName name="_b4" localSheetId="6" hidden="1">{"TAB1",#N/A,TRUE,"GENERAL";"TAB2",#N/A,TRUE,"GENERAL";"TAB3",#N/A,TRUE,"GENERAL";"TAB4",#N/A,TRUE,"GENERAL";"TAB5",#N/A,TRUE,"GENERAL"}</definedName>
    <definedName name="_b4" localSheetId="2" hidden="1">{"TAB1",#N/A,TRUE,"GENERAL";"TAB2",#N/A,TRUE,"GENERAL";"TAB3",#N/A,TRUE,"GENERAL";"TAB4",#N/A,TRUE,"GENERAL";"TAB5",#N/A,TRUE,"GENERAL"}</definedName>
    <definedName name="_b4" localSheetId="3" hidden="1">{"TAB1",#N/A,TRUE,"GENERAL";"TAB2",#N/A,TRUE,"GENERAL";"TAB3",#N/A,TRUE,"GENERAL";"TAB4",#N/A,TRUE,"GENERAL";"TAB5",#N/A,TRUE,"GENERAL"}</definedName>
    <definedName name="_b4" localSheetId="4" hidden="1">{"TAB1",#N/A,TRUE,"GENERAL";"TAB2",#N/A,TRUE,"GENERAL";"TAB3",#N/A,TRUE,"GENERAL";"TAB4",#N/A,TRUE,"GENERAL";"TAB5",#N/A,TRUE,"GENERAL"}</definedName>
    <definedName name="_b4" localSheetId="5" hidden="1">{"TAB1",#N/A,TRUE,"GENERAL";"TAB2",#N/A,TRUE,"GENERAL";"TAB3",#N/A,TRUE,"GENERAL";"TAB4",#N/A,TRUE,"GENERAL";"TAB5",#N/A,TRUE,"GENERAL"}</definedName>
    <definedName name="_b4" localSheetId="7" hidden="1">{"TAB1",#N/A,TRUE,"GENERAL";"TAB2",#N/A,TRUE,"GENERAL";"TAB3",#N/A,TRUE,"GENERAL";"TAB4",#N/A,TRUE,"GENERAL";"TAB5",#N/A,TRUE,"GENERAL"}</definedName>
    <definedName name="_b4" hidden="1">{"TAB1",#N/A,TRUE,"GENERAL";"TAB2",#N/A,TRUE,"GENERAL";"TAB3",#N/A,TRUE,"GENERAL";"TAB4",#N/A,TRUE,"GENERAL";"TAB5",#N/A,TRUE,"GENERAL"}</definedName>
    <definedName name="_b5" localSheetId="6" hidden="1">{"TAB1",#N/A,TRUE,"GENERAL";"TAB2",#N/A,TRUE,"GENERAL";"TAB3",#N/A,TRUE,"GENERAL";"TAB4",#N/A,TRUE,"GENERAL";"TAB5",#N/A,TRUE,"GENERAL"}</definedName>
    <definedName name="_b5" localSheetId="2" hidden="1">{"TAB1",#N/A,TRUE,"GENERAL";"TAB2",#N/A,TRUE,"GENERAL";"TAB3",#N/A,TRUE,"GENERAL";"TAB4",#N/A,TRUE,"GENERAL";"TAB5",#N/A,TRUE,"GENERAL"}</definedName>
    <definedName name="_b5" localSheetId="3" hidden="1">{"TAB1",#N/A,TRUE,"GENERAL";"TAB2",#N/A,TRUE,"GENERAL";"TAB3",#N/A,TRUE,"GENERAL";"TAB4",#N/A,TRUE,"GENERAL";"TAB5",#N/A,TRUE,"GENERAL"}</definedName>
    <definedName name="_b5" localSheetId="4" hidden="1">{"TAB1",#N/A,TRUE,"GENERAL";"TAB2",#N/A,TRUE,"GENERAL";"TAB3",#N/A,TRUE,"GENERAL";"TAB4",#N/A,TRUE,"GENERAL";"TAB5",#N/A,TRUE,"GENERAL"}</definedName>
    <definedName name="_b5" localSheetId="5" hidden="1">{"TAB1",#N/A,TRUE,"GENERAL";"TAB2",#N/A,TRUE,"GENERAL";"TAB3",#N/A,TRUE,"GENERAL";"TAB4",#N/A,TRUE,"GENERAL";"TAB5",#N/A,TRUE,"GENERAL"}</definedName>
    <definedName name="_b5" localSheetId="7" hidden="1">{"TAB1",#N/A,TRUE,"GENERAL";"TAB2",#N/A,TRUE,"GENERAL";"TAB3",#N/A,TRUE,"GENERAL";"TAB4",#N/A,TRUE,"GENERAL";"TAB5",#N/A,TRUE,"GENERAL"}</definedName>
    <definedName name="_b5" hidden="1">{"TAB1",#N/A,TRUE,"GENERAL";"TAB2",#N/A,TRUE,"GENERAL";"TAB3",#N/A,TRUE,"GENERAL";"TAB4",#N/A,TRUE,"GENERAL";"TAB5",#N/A,TRUE,"GENERAL"}</definedName>
    <definedName name="_b6" localSheetId="6" hidden="1">{"TAB1",#N/A,TRUE,"GENERAL";"TAB2",#N/A,TRUE,"GENERAL";"TAB3",#N/A,TRUE,"GENERAL";"TAB4",#N/A,TRUE,"GENERAL";"TAB5",#N/A,TRUE,"GENERAL"}</definedName>
    <definedName name="_b6" localSheetId="2" hidden="1">{"TAB1",#N/A,TRUE,"GENERAL";"TAB2",#N/A,TRUE,"GENERAL";"TAB3",#N/A,TRUE,"GENERAL";"TAB4",#N/A,TRUE,"GENERAL";"TAB5",#N/A,TRUE,"GENERAL"}</definedName>
    <definedName name="_b6" localSheetId="3" hidden="1">{"TAB1",#N/A,TRUE,"GENERAL";"TAB2",#N/A,TRUE,"GENERAL";"TAB3",#N/A,TRUE,"GENERAL";"TAB4",#N/A,TRUE,"GENERAL";"TAB5",#N/A,TRUE,"GENERAL"}</definedName>
    <definedName name="_b6" localSheetId="4" hidden="1">{"TAB1",#N/A,TRUE,"GENERAL";"TAB2",#N/A,TRUE,"GENERAL";"TAB3",#N/A,TRUE,"GENERAL";"TAB4",#N/A,TRUE,"GENERAL";"TAB5",#N/A,TRUE,"GENERAL"}</definedName>
    <definedName name="_b6" localSheetId="5" hidden="1">{"TAB1",#N/A,TRUE,"GENERAL";"TAB2",#N/A,TRUE,"GENERAL";"TAB3",#N/A,TRUE,"GENERAL";"TAB4",#N/A,TRUE,"GENERAL";"TAB5",#N/A,TRUE,"GENERAL"}</definedName>
    <definedName name="_b6" localSheetId="7" hidden="1">{"TAB1",#N/A,TRUE,"GENERAL";"TAB2",#N/A,TRUE,"GENERAL";"TAB3",#N/A,TRUE,"GENERAL";"TAB4",#N/A,TRUE,"GENERAL";"TAB5",#N/A,TRUE,"GENERAL"}</definedName>
    <definedName name="_b6" hidden="1">{"TAB1",#N/A,TRUE,"GENERAL";"TAB2",#N/A,TRUE,"GENERAL";"TAB3",#N/A,TRUE,"GENERAL";"TAB4",#N/A,TRUE,"GENERAL";"TAB5",#N/A,TRUE,"GENERAL"}</definedName>
    <definedName name="_b7" localSheetId="6" hidden="1">{"via1",#N/A,TRUE,"general";"via2",#N/A,TRUE,"general";"via3",#N/A,TRUE,"general"}</definedName>
    <definedName name="_b7" localSheetId="2" hidden="1">{"via1",#N/A,TRUE,"general";"via2",#N/A,TRUE,"general";"via3",#N/A,TRUE,"general"}</definedName>
    <definedName name="_b7" localSheetId="3" hidden="1">{"via1",#N/A,TRUE,"general";"via2",#N/A,TRUE,"general";"via3",#N/A,TRUE,"general"}</definedName>
    <definedName name="_b7" localSheetId="4" hidden="1">{"via1",#N/A,TRUE,"general";"via2",#N/A,TRUE,"general";"via3",#N/A,TRUE,"general"}</definedName>
    <definedName name="_b7" localSheetId="5" hidden="1">{"via1",#N/A,TRUE,"general";"via2",#N/A,TRUE,"general";"via3",#N/A,TRUE,"general"}</definedName>
    <definedName name="_b7" localSheetId="7" hidden="1">{"via1",#N/A,TRUE,"general";"via2",#N/A,TRUE,"general";"via3",#N/A,TRUE,"general"}</definedName>
    <definedName name="_b7" hidden="1">{"via1",#N/A,TRUE,"general";"via2",#N/A,TRUE,"general";"via3",#N/A,TRUE,"general"}</definedName>
    <definedName name="_b8" localSheetId="6" hidden="1">{"via1",#N/A,TRUE,"general";"via2",#N/A,TRUE,"general";"via3",#N/A,TRUE,"general"}</definedName>
    <definedName name="_b8" localSheetId="2" hidden="1">{"via1",#N/A,TRUE,"general";"via2",#N/A,TRUE,"general";"via3",#N/A,TRUE,"general"}</definedName>
    <definedName name="_b8" localSheetId="3" hidden="1">{"via1",#N/A,TRUE,"general";"via2",#N/A,TRUE,"general";"via3",#N/A,TRUE,"general"}</definedName>
    <definedName name="_b8" localSheetId="4" hidden="1">{"via1",#N/A,TRUE,"general";"via2",#N/A,TRUE,"general";"via3",#N/A,TRUE,"general"}</definedName>
    <definedName name="_b8" localSheetId="5" hidden="1">{"via1",#N/A,TRUE,"general";"via2",#N/A,TRUE,"general";"via3",#N/A,TRUE,"general"}</definedName>
    <definedName name="_b8" localSheetId="7" hidden="1">{"via1",#N/A,TRUE,"general";"via2",#N/A,TRUE,"general";"via3",#N/A,TRUE,"general"}</definedName>
    <definedName name="_b8" hidden="1">{"via1",#N/A,TRUE,"general";"via2",#N/A,TRUE,"general";"via3",#N/A,TRUE,"general"}</definedName>
    <definedName name="_bb9" localSheetId="6" hidden="1">{"TAB1",#N/A,TRUE,"GENERAL";"TAB2",#N/A,TRUE,"GENERAL";"TAB3",#N/A,TRUE,"GENERAL";"TAB4",#N/A,TRUE,"GENERAL";"TAB5",#N/A,TRUE,"GENERAL"}</definedName>
    <definedName name="_bb9" localSheetId="2" hidden="1">{"TAB1",#N/A,TRUE,"GENERAL";"TAB2",#N/A,TRUE,"GENERAL";"TAB3",#N/A,TRUE,"GENERAL";"TAB4",#N/A,TRUE,"GENERAL";"TAB5",#N/A,TRUE,"GENERAL"}</definedName>
    <definedName name="_bb9" localSheetId="3" hidden="1">{"TAB1",#N/A,TRUE,"GENERAL";"TAB2",#N/A,TRUE,"GENERAL";"TAB3",#N/A,TRUE,"GENERAL";"TAB4",#N/A,TRUE,"GENERAL";"TAB5",#N/A,TRUE,"GENERAL"}</definedName>
    <definedName name="_bb9" localSheetId="4" hidden="1">{"TAB1",#N/A,TRUE,"GENERAL";"TAB2",#N/A,TRUE,"GENERAL";"TAB3",#N/A,TRUE,"GENERAL";"TAB4",#N/A,TRUE,"GENERAL";"TAB5",#N/A,TRUE,"GENERAL"}</definedName>
    <definedName name="_bb9" localSheetId="5" hidden="1">{"TAB1",#N/A,TRUE,"GENERAL";"TAB2",#N/A,TRUE,"GENERAL";"TAB3",#N/A,TRUE,"GENERAL";"TAB4",#N/A,TRUE,"GENERAL";"TAB5",#N/A,TRUE,"GENERAL"}</definedName>
    <definedName name="_bb9" localSheetId="7" hidden="1">{"TAB1",#N/A,TRUE,"GENERAL";"TAB2",#N/A,TRUE,"GENERAL";"TAB3",#N/A,TRUE,"GENERAL";"TAB4",#N/A,TRUE,"GENERAL";"TAB5",#N/A,TRUE,"GENERAL"}</definedName>
    <definedName name="_bb9" hidden="1">{"TAB1",#N/A,TRUE,"GENERAL";"TAB2",#N/A,TRUE,"GENERAL";"TAB3",#N/A,TRUE,"GENERAL";"TAB4",#N/A,TRUE,"GENERAL";"TAB5",#N/A,TRUE,"GENERAL"}</definedName>
    <definedName name="_bgb5" localSheetId="6" hidden="1">{"TAB1",#N/A,TRUE,"GENERAL";"TAB2",#N/A,TRUE,"GENERAL";"TAB3",#N/A,TRUE,"GENERAL";"TAB4",#N/A,TRUE,"GENERAL";"TAB5",#N/A,TRUE,"GENERAL"}</definedName>
    <definedName name="_bgb5" localSheetId="2" hidden="1">{"TAB1",#N/A,TRUE,"GENERAL";"TAB2",#N/A,TRUE,"GENERAL";"TAB3",#N/A,TRUE,"GENERAL";"TAB4",#N/A,TRUE,"GENERAL";"TAB5",#N/A,TRUE,"GENERAL"}</definedName>
    <definedName name="_bgb5" localSheetId="3" hidden="1">{"TAB1",#N/A,TRUE,"GENERAL";"TAB2",#N/A,TRUE,"GENERAL";"TAB3",#N/A,TRUE,"GENERAL";"TAB4",#N/A,TRUE,"GENERAL";"TAB5",#N/A,TRUE,"GENERAL"}</definedName>
    <definedName name="_bgb5" localSheetId="4" hidden="1">{"TAB1",#N/A,TRUE,"GENERAL";"TAB2",#N/A,TRUE,"GENERAL";"TAB3",#N/A,TRUE,"GENERAL";"TAB4",#N/A,TRUE,"GENERAL";"TAB5",#N/A,TRUE,"GENERAL"}</definedName>
    <definedName name="_bgb5" localSheetId="5" hidden="1">{"TAB1",#N/A,TRUE,"GENERAL";"TAB2",#N/A,TRUE,"GENERAL";"TAB3",#N/A,TRUE,"GENERAL";"TAB4",#N/A,TRUE,"GENERAL";"TAB5",#N/A,TRUE,"GENERAL"}</definedName>
    <definedName name="_bgb5" localSheetId="7"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M1" localSheetId="6">#REF!</definedName>
    <definedName name="_COM1" localSheetId="2">#REF!</definedName>
    <definedName name="_COM1" localSheetId="3">#REF!</definedName>
    <definedName name="_COM1" localSheetId="4">#REF!</definedName>
    <definedName name="_COM1" localSheetId="5">#REF!</definedName>
    <definedName name="_COM1" localSheetId="7">#REF!</definedName>
    <definedName name="_COM1" localSheetId="8">#REF!</definedName>
    <definedName name="_COM1">#REF!</definedName>
    <definedName name="_COM10" localSheetId="6">#REF!</definedName>
    <definedName name="_COM10" localSheetId="2">#REF!</definedName>
    <definedName name="_COM10" localSheetId="3">#REF!</definedName>
    <definedName name="_COM10" localSheetId="4">#REF!</definedName>
    <definedName name="_COM10" localSheetId="5">#REF!</definedName>
    <definedName name="_COM10" localSheetId="7">#REF!</definedName>
    <definedName name="_COM10" localSheetId="8">#REF!</definedName>
    <definedName name="_COM10">#REF!</definedName>
    <definedName name="_COM11" localSheetId="6">#REF!</definedName>
    <definedName name="_COM11" localSheetId="2">#REF!</definedName>
    <definedName name="_COM11" localSheetId="3">#REF!</definedName>
    <definedName name="_COM11" localSheetId="4">#REF!</definedName>
    <definedName name="_COM11" localSheetId="5">#REF!</definedName>
    <definedName name="_COM11" localSheetId="7">#REF!</definedName>
    <definedName name="_COM11" localSheetId="8">#REF!</definedName>
    <definedName name="_COM11">#REF!</definedName>
    <definedName name="_COM12" localSheetId="6">#REF!</definedName>
    <definedName name="_COM12" localSheetId="2">#REF!</definedName>
    <definedName name="_COM12" localSheetId="3">#REF!</definedName>
    <definedName name="_COM12" localSheetId="4">#REF!</definedName>
    <definedName name="_COM12" localSheetId="5">#REF!</definedName>
    <definedName name="_COM12" localSheetId="7">#REF!</definedName>
    <definedName name="_COM12" localSheetId="8">#REF!</definedName>
    <definedName name="_COM12">#REF!</definedName>
    <definedName name="_COM13" localSheetId="6">#REF!</definedName>
    <definedName name="_COM13" localSheetId="2">#REF!</definedName>
    <definedName name="_COM13" localSheetId="3">#REF!</definedName>
    <definedName name="_COM13" localSheetId="4">#REF!</definedName>
    <definedName name="_COM13" localSheetId="5">#REF!</definedName>
    <definedName name="_COM13" localSheetId="7">#REF!</definedName>
    <definedName name="_COM13" localSheetId="8">#REF!</definedName>
    <definedName name="_COM13">#REF!</definedName>
    <definedName name="_COM14" localSheetId="6">#REF!</definedName>
    <definedName name="_COM14" localSheetId="2">#REF!</definedName>
    <definedName name="_COM14" localSheetId="3">#REF!</definedName>
    <definedName name="_COM14" localSheetId="4">#REF!</definedName>
    <definedName name="_COM14" localSheetId="5">#REF!</definedName>
    <definedName name="_COM14" localSheetId="7">#REF!</definedName>
    <definedName name="_COM14" localSheetId="8">#REF!</definedName>
    <definedName name="_COM14">#REF!</definedName>
    <definedName name="_COM15" localSheetId="6">#REF!</definedName>
    <definedName name="_COM15" localSheetId="2">#REF!</definedName>
    <definedName name="_COM15" localSheetId="3">#REF!</definedName>
    <definedName name="_COM15" localSheetId="4">#REF!</definedName>
    <definedName name="_COM15" localSheetId="5">#REF!</definedName>
    <definedName name="_COM15" localSheetId="7">#REF!</definedName>
    <definedName name="_COM15" localSheetId="8">#REF!</definedName>
    <definedName name="_COM15">#REF!</definedName>
    <definedName name="_COM16" localSheetId="6">#REF!</definedName>
    <definedName name="_COM16" localSheetId="2">#REF!</definedName>
    <definedName name="_COM16" localSheetId="3">#REF!</definedName>
    <definedName name="_COM16" localSheetId="4">#REF!</definedName>
    <definedName name="_COM16" localSheetId="5">#REF!</definedName>
    <definedName name="_COM16" localSheetId="7">#REF!</definedName>
    <definedName name="_COM16" localSheetId="8">#REF!</definedName>
    <definedName name="_COM16">#REF!</definedName>
    <definedName name="_COM17" localSheetId="6">#REF!</definedName>
    <definedName name="_COM17" localSheetId="2">#REF!</definedName>
    <definedName name="_COM17" localSheetId="3">#REF!</definedName>
    <definedName name="_COM17" localSheetId="4">#REF!</definedName>
    <definedName name="_COM17" localSheetId="5">#REF!</definedName>
    <definedName name="_COM17" localSheetId="7">#REF!</definedName>
    <definedName name="_COM17" localSheetId="8">#REF!</definedName>
    <definedName name="_COM17">#REF!</definedName>
    <definedName name="_COM18" localSheetId="6">#REF!</definedName>
    <definedName name="_COM18" localSheetId="2">#REF!</definedName>
    <definedName name="_COM18" localSheetId="3">#REF!</definedName>
    <definedName name="_COM18" localSheetId="4">#REF!</definedName>
    <definedName name="_COM18" localSheetId="5">#REF!</definedName>
    <definedName name="_COM18" localSheetId="7">#REF!</definedName>
    <definedName name="_COM18" localSheetId="8">#REF!</definedName>
    <definedName name="_COM18">#REF!</definedName>
    <definedName name="_COM19" localSheetId="6">#REF!</definedName>
    <definedName name="_COM19" localSheetId="2">#REF!</definedName>
    <definedName name="_COM19" localSheetId="3">#REF!</definedName>
    <definedName name="_COM19" localSheetId="4">#REF!</definedName>
    <definedName name="_COM19" localSheetId="5">#REF!</definedName>
    <definedName name="_COM19" localSheetId="7">#REF!</definedName>
    <definedName name="_COM19" localSheetId="8">#REF!</definedName>
    <definedName name="_COM19">#REF!</definedName>
    <definedName name="_COM2" localSheetId="6">#REF!</definedName>
    <definedName name="_COM2" localSheetId="2">#REF!</definedName>
    <definedName name="_COM2" localSheetId="3">#REF!</definedName>
    <definedName name="_COM2" localSheetId="4">#REF!</definedName>
    <definedName name="_COM2" localSheetId="5">#REF!</definedName>
    <definedName name="_COM2" localSheetId="7">#REF!</definedName>
    <definedName name="_COM2" localSheetId="8">#REF!</definedName>
    <definedName name="_COM2">#REF!</definedName>
    <definedName name="_COM20" localSheetId="6">#REF!</definedName>
    <definedName name="_COM20" localSheetId="2">#REF!</definedName>
    <definedName name="_COM20" localSheetId="3">#REF!</definedName>
    <definedName name="_COM20" localSheetId="4">#REF!</definedName>
    <definedName name="_COM20" localSheetId="5">#REF!</definedName>
    <definedName name="_COM20" localSheetId="7">#REF!</definedName>
    <definedName name="_COM20" localSheetId="8">#REF!</definedName>
    <definedName name="_COM20">#REF!</definedName>
    <definedName name="_COM21" localSheetId="6">#REF!</definedName>
    <definedName name="_COM21" localSheetId="2">#REF!</definedName>
    <definedName name="_COM21" localSheetId="3">#REF!</definedName>
    <definedName name="_COM21" localSheetId="4">#REF!</definedName>
    <definedName name="_COM21" localSheetId="5">#REF!</definedName>
    <definedName name="_COM21" localSheetId="7">#REF!</definedName>
    <definedName name="_COM21" localSheetId="8">#REF!</definedName>
    <definedName name="_COM21">#REF!</definedName>
    <definedName name="_COM3" localSheetId="6">#REF!</definedName>
    <definedName name="_COM3" localSheetId="2">#REF!</definedName>
    <definedName name="_COM3" localSheetId="3">#REF!</definedName>
    <definedName name="_COM3" localSheetId="4">#REF!</definedName>
    <definedName name="_COM3" localSheetId="5">#REF!</definedName>
    <definedName name="_COM3" localSheetId="7">#REF!</definedName>
    <definedName name="_COM3" localSheetId="8">#REF!</definedName>
    <definedName name="_COM3">#REF!</definedName>
    <definedName name="_COM4" localSheetId="6">#REF!</definedName>
    <definedName name="_COM4" localSheetId="2">#REF!</definedName>
    <definedName name="_COM4" localSheetId="3">#REF!</definedName>
    <definedName name="_COM4" localSheetId="4">#REF!</definedName>
    <definedName name="_COM4" localSheetId="5">#REF!</definedName>
    <definedName name="_COM4" localSheetId="7">#REF!</definedName>
    <definedName name="_COM4" localSheetId="8">#REF!</definedName>
    <definedName name="_COM4">#REF!</definedName>
    <definedName name="_COM5" localSheetId="6">#REF!</definedName>
    <definedName name="_COM5" localSheetId="2">#REF!</definedName>
    <definedName name="_COM5" localSheetId="3">#REF!</definedName>
    <definedName name="_COM5" localSheetId="4">#REF!</definedName>
    <definedName name="_COM5" localSheetId="5">#REF!</definedName>
    <definedName name="_COM5" localSheetId="7">#REF!</definedName>
    <definedName name="_COM5" localSheetId="8">#REF!</definedName>
    <definedName name="_COM5">#REF!</definedName>
    <definedName name="_COM6" localSheetId="6">#REF!</definedName>
    <definedName name="_COM6" localSheetId="2">#REF!</definedName>
    <definedName name="_COM6" localSheetId="3">#REF!</definedName>
    <definedName name="_COM6" localSheetId="4">#REF!</definedName>
    <definedName name="_COM6" localSheetId="5">#REF!</definedName>
    <definedName name="_COM6" localSheetId="7">#REF!</definedName>
    <definedName name="_COM6" localSheetId="8">#REF!</definedName>
    <definedName name="_COM6">#REF!</definedName>
    <definedName name="_COM7" localSheetId="6">#REF!</definedName>
    <definedName name="_COM7" localSheetId="2">#REF!</definedName>
    <definedName name="_COM7" localSheetId="3">#REF!</definedName>
    <definedName name="_COM7" localSheetId="4">#REF!</definedName>
    <definedName name="_COM7" localSheetId="5">#REF!</definedName>
    <definedName name="_COM7" localSheetId="7">#REF!</definedName>
    <definedName name="_COM7" localSheetId="8">#REF!</definedName>
    <definedName name="_COM7">#REF!</definedName>
    <definedName name="_COM8" localSheetId="6">#REF!</definedName>
    <definedName name="_COM8" localSheetId="2">#REF!</definedName>
    <definedName name="_COM8" localSheetId="3">#REF!</definedName>
    <definedName name="_COM8" localSheetId="4">#REF!</definedName>
    <definedName name="_COM8" localSheetId="5">#REF!</definedName>
    <definedName name="_COM8" localSheetId="7">#REF!</definedName>
    <definedName name="_COM8" localSheetId="8">#REF!</definedName>
    <definedName name="_COM8">#REF!</definedName>
    <definedName name="_COM9" localSheetId="6">#REF!</definedName>
    <definedName name="_COM9" localSheetId="2">#REF!</definedName>
    <definedName name="_COM9" localSheetId="3">#REF!</definedName>
    <definedName name="_COM9" localSheetId="4">#REF!</definedName>
    <definedName name="_COM9" localSheetId="5">#REF!</definedName>
    <definedName name="_COM9" localSheetId="7">#REF!</definedName>
    <definedName name="_COM9" localSheetId="8">#REF!</definedName>
    <definedName name="_COM9">#REF!</definedName>
    <definedName name="_DCI1" localSheetId="6">[11]Tablas!#REF!</definedName>
    <definedName name="_DCI1" localSheetId="2">[11]Tablas!#REF!</definedName>
    <definedName name="_DCI1" localSheetId="3">[11]Tablas!#REF!</definedName>
    <definedName name="_DCI1" localSheetId="4">[11]Tablas!#REF!</definedName>
    <definedName name="_DCI1" localSheetId="5">[11]Tablas!#REF!</definedName>
    <definedName name="_DCI1" localSheetId="7">[11]Tablas!#REF!</definedName>
    <definedName name="_DCI1" localSheetId="8">[11]Tablas!#REF!</definedName>
    <definedName name="_DCI1">[11]Tablas!#REF!</definedName>
    <definedName name="_DDS1" localSheetId="6">[11]Tablas!#REF!</definedName>
    <definedName name="_DDS1" localSheetId="2">[11]Tablas!#REF!</definedName>
    <definedName name="_DDS1" localSheetId="3">[11]Tablas!#REF!</definedName>
    <definedName name="_DDS1" localSheetId="4">[11]Tablas!#REF!</definedName>
    <definedName name="_DDS1" localSheetId="5">[11]Tablas!#REF!</definedName>
    <definedName name="_DDS1" localSheetId="7">[11]Tablas!#REF!</definedName>
    <definedName name="_DDS1" localSheetId="8">[11]Tablas!#REF!</definedName>
    <definedName name="_DDS1">[11]Tablas!#REF!</definedName>
    <definedName name="_DGO1" localSheetId="6">[11]Tablas!#REF!</definedName>
    <definedName name="_DGO1" localSheetId="2">[11]Tablas!#REF!</definedName>
    <definedName name="_DGO1" localSheetId="3">[11]Tablas!#REF!</definedName>
    <definedName name="_DGO1" localSheetId="4">[11]Tablas!#REF!</definedName>
    <definedName name="_DGO1" localSheetId="5">[11]Tablas!#REF!</definedName>
    <definedName name="_DGO1" localSheetId="7">[11]Tablas!#REF!</definedName>
    <definedName name="_DGO1" localSheetId="8">[11]Tablas!#REF!</definedName>
    <definedName name="_DGO1">[11]Tablas!#REF!</definedName>
    <definedName name="_DGP1" localSheetId="6">[11]Tablas!#REF!</definedName>
    <definedName name="_DGP1" localSheetId="2">[11]Tablas!#REF!</definedName>
    <definedName name="_DGP1" localSheetId="3">[11]Tablas!#REF!</definedName>
    <definedName name="_DGP1" localSheetId="4">[11]Tablas!#REF!</definedName>
    <definedName name="_DGP1" localSheetId="5">[11]Tablas!#REF!</definedName>
    <definedName name="_DGP1" localSheetId="7">[11]Tablas!#REF!</definedName>
    <definedName name="_DGP1" localSheetId="8">[11]Tablas!#REF!</definedName>
    <definedName name="_DGP1">[11]Tablas!#REF!</definedName>
    <definedName name="_DIJ1" localSheetId="8">[11]Tablas!#REF!</definedName>
    <definedName name="_DIJ1">[11]Tablas!#REF!</definedName>
    <definedName name="_DPI1" localSheetId="8">[11]Tablas!#REF!</definedName>
    <definedName name="_DPI1">[11]Tablas!#REF!</definedName>
    <definedName name="_DPY1" localSheetId="8">[11]Tablas!#REF!</definedName>
    <definedName name="_DPY1">[11]Tablas!#REF!</definedName>
    <definedName name="_DRI1" localSheetId="8">[11]Tablas!#REF!</definedName>
    <definedName name="_DRI1">[11]Tablas!#REF!</definedName>
    <definedName name="_DRL1" localSheetId="8">[11]Tablas!#REF!</definedName>
    <definedName name="_DRL1">[11]Tablas!#REF!</definedName>
    <definedName name="_DSP1" localSheetId="8">[11]Tablas!#REF!</definedName>
    <definedName name="_DSP1">[11]Tablas!#REF!</definedName>
    <definedName name="_ECP1" localSheetId="8">[11]Tablas!#REF!</definedName>
    <definedName name="_ECP1">[11]Tablas!#REF!</definedName>
    <definedName name="_EST1" localSheetId="6">#REF!</definedName>
    <definedName name="_EST1" localSheetId="2">#REF!</definedName>
    <definedName name="_EST1" localSheetId="3">#REF!</definedName>
    <definedName name="_EST1" localSheetId="4">#REF!</definedName>
    <definedName name="_EST1" localSheetId="5">#REF!</definedName>
    <definedName name="_EST1" localSheetId="26">#REF!</definedName>
    <definedName name="_EST1" localSheetId="27">#REF!</definedName>
    <definedName name="_EST1" localSheetId="7">#REF!</definedName>
    <definedName name="_EST1" localSheetId="8">#REF!</definedName>
    <definedName name="_EST1" localSheetId="9">#REF!</definedName>
    <definedName name="_EST1">#REF!</definedName>
    <definedName name="_EST10" localSheetId="6">#REF!</definedName>
    <definedName name="_EST10" localSheetId="2">#REF!</definedName>
    <definedName name="_EST10" localSheetId="3">#REF!</definedName>
    <definedName name="_EST10" localSheetId="4">#REF!</definedName>
    <definedName name="_EST10" localSheetId="5">#REF!</definedName>
    <definedName name="_EST10" localSheetId="26">#REF!</definedName>
    <definedName name="_EST10" localSheetId="27">#REF!</definedName>
    <definedName name="_EST10" localSheetId="7">#REF!</definedName>
    <definedName name="_EST10" localSheetId="8">#REF!</definedName>
    <definedName name="_EST10" localSheetId="9">#REF!</definedName>
    <definedName name="_EST10">#REF!</definedName>
    <definedName name="_EST11" localSheetId="6">#REF!</definedName>
    <definedName name="_EST11" localSheetId="2">#REF!</definedName>
    <definedName name="_EST11" localSheetId="3">#REF!</definedName>
    <definedName name="_EST11" localSheetId="4">#REF!</definedName>
    <definedName name="_EST11" localSheetId="5">#REF!</definedName>
    <definedName name="_EST11" localSheetId="26">#REF!</definedName>
    <definedName name="_EST11" localSheetId="27">#REF!</definedName>
    <definedName name="_EST11" localSheetId="7">#REF!</definedName>
    <definedName name="_EST11" localSheetId="8">#REF!</definedName>
    <definedName name="_EST11" localSheetId="9">#REF!</definedName>
    <definedName name="_EST11">#REF!</definedName>
    <definedName name="_EST12" localSheetId="6">#REF!</definedName>
    <definedName name="_EST12" localSheetId="2">#REF!</definedName>
    <definedName name="_EST12" localSheetId="3">#REF!</definedName>
    <definedName name="_EST12" localSheetId="4">#REF!</definedName>
    <definedName name="_EST12" localSheetId="5">#REF!</definedName>
    <definedName name="_EST12" localSheetId="26">#REF!</definedName>
    <definedName name="_EST12" localSheetId="27">#REF!</definedName>
    <definedName name="_EST12" localSheetId="7">#REF!</definedName>
    <definedName name="_EST12" localSheetId="8">#REF!</definedName>
    <definedName name="_EST12" localSheetId="9">#REF!</definedName>
    <definedName name="_EST12">#REF!</definedName>
    <definedName name="_EST13" localSheetId="6">#REF!</definedName>
    <definedName name="_EST13" localSheetId="2">#REF!</definedName>
    <definedName name="_EST13" localSheetId="3">#REF!</definedName>
    <definedName name="_EST13" localSheetId="4">#REF!</definedName>
    <definedName name="_EST13" localSheetId="5">#REF!</definedName>
    <definedName name="_EST13" localSheetId="26">#REF!</definedName>
    <definedName name="_EST13" localSheetId="27">#REF!</definedName>
    <definedName name="_EST13" localSheetId="7">#REF!</definedName>
    <definedName name="_EST13" localSheetId="8">#REF!</definedName>
    <definedName name="_EST13" localSheetId="9">#REF!</definedName>
    <definedName name="_EST13">#REF!</definedName>
    <definedName name="_EST14" localSheetId="6">#REF!</definedName>
    <definedName name="_EST14" localSheetId="2">#REF!</definedName>
    <definedName name="_EST14" localSheetId="3">#REF!</definedName>
    <definedName name="_EST14" localSheetId="4">#REF!</definedName>
    <definedName name="_EST14" localSheetId="5">#REF!</definedName>
    <definedName name="_EST14" localSheetId="26">#REF!</definedName>
    <definedName name="_EST14" localSheetId="27">#REF!</definedName>
    <definedName name="_EST14" localSheetId="7">#REF!</definedName>
    <definedName name="_EST14" localSheetId="8">#REF!</definedName>
    <definedName name="_EST14" localSheetId="9">#REF!</definedName>
    <definedName name="_EST14">#REF!</definedName>
    <definedName name="_EST15" localSheetId="6">#REF!</definedName>
    <definedName name="_EST15" localSheetId="2">#REF!</definedName>
    <definedName name="_EST15" localSheetId="3">#REF!</definedName>
    <definedName name="_EST15" localSheetId="4">#REF!</definedName>
    <definedName name="_EST15" localSheetId="5">#REF!</definedName>
    <definedName name="_EST15" localSheetId="26">#REF!</definedName>
    <definedName name="_EST15" localSheetId="27">#REF!</definedName>
    <definedName name="_EST15" localSheetId="7">#REF!</definedName>
    <definedName name="_EST15" localSheetId="8">#REF!</definedName>
    <definedName name="_EST15" localSheetId="9">#REF!</definedName>
    <definedName name="_EST15">#REF!</definedName>
    <definedName name="_EST16" localSheetId="6">#REF!</definedName>
    <definedName name="_EST16" localSheetId="2">#REF!</definedName>
    <definedName name="_EST16" localSheetId="3">#REF!</definedName>
    <definedName name="_EST16" localSheetId="4">#REF!</definedName>
    <definedName name="_EST16" localSheetId="5">#REF!</definedName>
    <definedName name="_EST16" localSheetId="26">#REF!</definedName>
    <definedName name="_EST16" localSheetId="27">#REF!</definedName>
    <definedName name="_EST16" localSheetId="7">#REF!</definedName>
    <definedName name="_EST16" localSheetId="8">#REF!</definedName>
    <definedName name="_EST16" localSheetId="9">#REF!</definedName>
    <definedName name="_EST16">#REF!</definedName>
    <definedName name="_EST17" localSheetId="6">#REF!</definedName>
    <definedName name="_EST17" localSheetId="2">#REF!</definedName>
    <definedName name="_EST17" localSheetId="3">#REF!</definedName>
    <definedName name="_EST17" localSheetId="4">#REF!</definedName>
    <definedName name="_EST17" localSheetId="5">#REF!</definedName>
    <definedName name="_EST17" localSheetId="26">#REF!</definedName>
    <definedName name="_EST17" localSheetId="27">#REF!</definedName>
    <definedName name="_EST17" localSheetId="7">#REF!</definedName>
    <definedName name="_EST17" localSheetId="8">#REF!</definedName>
    <definedName name="_EST17" localSheetId="9">#REF!</definedName>
    <definedName name="_EST17">#REF!</definedName>
    <definedName name="_EST18" localSheetId="6">#REF!</definedName>
    <definedName name="_EST18" localSheetId="2">#REF!</definedName>
    <definedName name="_EST18" localSheetId="3">#REF!</definedName>
    <definedName name="_EST18" localSheetId="4">#REF!</definedName>
    <definedName name="_EST18" localSheetId="5">#REF!</definedName>
    <definedName name="_EST18" localSheetId="26">#REF!</definedName>
    <definedName name="_EST18" localSheetId="27">#REF!</definedName>
    <definedName name="_EST18" localSheetId="7">#REF!</definedName>
    <definedName name="_EST18" localSheetId="8">#REF!</definedName>
    <definedName name="_EST18" localSheetId="9">#REF!</definedName>
    <definedName name="_EST18">#REF!</definedName>
    <definedName name="_EST19" localSheetId="6">#REF!</definedName>
    <definedName name="_EST19" localSheetId="2">#REF!</definedName>
    <definedName name="_EST19" localSheetId="3">#REF!</definedName>
    <definedName name="_EST19" localSheetId="4">#REF!</definedName>
    <definedName name="_EST19" localSheetId="5">#REF!</definedName>
    <definedName name="_EST19" localSheetId="26">#REF!</definedName>
    <definedName name="_EST19" localSheetId="27">#REF!</definedName>
    <definedName name="_EST19" localSheetId="7">#REF!</definedName>
    <definedName name="_EST19" localSheetId="8">#REF!</definedName>
    <definedName name="_EST19" localSheetId="9">#REF!</definedName>
    <definedName name="_EST19">#REF!</definedName>
    <definedName name="_EST2" localSheetId="6">#REF!</definedName>
    <definedName name="_EST2" localSheetId="2">#REF!</definedName>
    <definedName name="_EST2" localSheetId="3">#REF!</definedName>
    <definedName name="_EST2" localSheetId="4">#REF!</definedName>
    <definedName name="_EST2" localSheetId="5">#REF!</definedName>
    <definedName name="_EST2" localSheetId="26">#REF!</definedName>
    <definedName name="_EST2" localSheetId="27">#REF!</definedName>
    <definedName name="_EST2" localSheetId="7">#REF!</definedName>
    <definedName name="_EST2" localSheetId="8">#REF!</definedName>
    <definedName name="_EST2" localSheetId="9">#REF!</definedName>
    <definedName name="_EST2">#REF!</definedName>
    <definedName name="_EST3" localSheetId="6">#REF!</definedName>
    <definedName name="_EST3" localSheetId="2">#REF!</definedName>
    <definedName name="_EST3" localSheetId="3">#REF!</definedName>
    <definedName name="_EST3" localSheetId="4">#REF!</definedName>
    <definedName name="_EST3" localSheetId="5">#REF!</definedName>
    <definedName name="_EST3" localSheetId="26">#REF!</definedName>
    <definedName name="_EST3" localSheetId="27">#REF!</definedName>
    <definedName name="_EST3" localSheetId="7">#REF!</definedName>
    <definedName name="_EST3" localSheetId="8">#REF!</definedName>
    <definedName name="_EST3" localSheetId="9">#REF!</definedName>
    <definedName name="_EST3">#REF!</definedName>
    <definedName name="_EST4" localSheetId="6">#REF!</definedName>
    <definedName name="_EST4" localSheetId="2">#REF!</definedName>
    <definedName name="_EST4" localSheetId="3">#REF!</definedName>
    <definedName name="_EST4" localSheetId="4">#REF!</definedName>
    <definedName name="_EST4" localSheetId="5">#REF!</definedName>
    <definedName name="_EST4" localSheetId="26">#REF!</definedName>
    <definedName name="_EST4" localSheetId="27">#REF!</definedName>
    <definedName name="_EST4" localSheetId="7">#REF!</definedName>
    <definedName name="_EST4" localSheetId="8">#REF!</definedName>
    <definedName name="_EST4" localSheetId="9">#REF!</definedName>
    <definedName name="_EST4">#REF!</definedName>
    <definedName name="_EST5" localSheetId="6">#REF!</definedName>
    <definedName name="_EST5" localSheetId="2">#REF!</definedName>
    <definedName name="_EST5" localSheetId="3">#REF!</definedName>
    <definedName name="_EST5" localSheetId="4">#REF!</definedName>
    <definedName name="_EST5" localSheetId="5">#REF!</definedName>
    <definedName name="_EST5" localSheetId="26">#REF!</definedName>
    <definedName name="_EST5" localSheetId="27">#REF!</definedName>
    <definedName name="_EST5" localSheetId="7">#REF!</definedName>
    <definedName name="_EST5" localSheetId="8">#REF!</definedName>
    <definedName name="_EST5" localSheetId="9">#REF!</definedName>
    <definedName name="_EST5">#REF!</definedName>
    <definedName name="_EST6" localSheetId="6">#REF!</definedName>
    <definedName name="_EST6" localSheetId="2">#REF!</definedName>
    <definedName name="_EST6" localSheetId="3">#REF!</definedName>
    <definedName name="_EST6" localSheetId="4">#REF!</definedName>
    <definedName name="_EST6" localSheetId="5">#REF!</definedName>
    <definedName name="_EST6" localSheetId="26">#REF!</definedName>
    <definedName name="_EST6" localSheetId="27">#REF!</definedName>
    <definedName name="_EST6" localSheetId="7">#REF!</definedName>
    <definedName name="_EST6" localSheetId="8">#REF!</definedName>
    <definedName name="_EST6" localSheetId="9">#REF!</definedName>
    <definedName name="_EST6">#REF!</definedName>
    <definedName name="_EST7" localSheetId="6">#REF!</definedName>
    <definedName name="_EST7" localSheetId="2">#REF!</definedName>
    <definedName name="_EST7" localSheetId="3">#REF!</definedName>
    <definedName name="_EST7" localSheetId="4">#REF!</definedName>
    <definedName name="_EST7" localSheetId="5">#REF!</definedName>
    <definedName name="_EST7" localSheetId="26">#REF!</definedName>
    <definedName name="_EST7" localSheetId="27">#REF!</definedName>
    <definedName name="_EST7" localSheetId="7">#REF!</definedName>
    <definedName name="_EST7" localSheetId="8">#REF!</definedName>
    <definedName name="_EST7" localSheetId="9">#REF!</definedName>
    <definedName name="_EST7">#REF!</definedName>
    <definedName name="_EST8" localSheetId="6">#REF!</definedName>
    <definedName name="_EST8" localSheetId="2">#REF!</definedName>
    <definedName name="_EST8" localSheetId="3">#REF!</definedName>
    <definedName name="_EST8" localSheetId="4">#REF!</definedName>
    <definedName name="_EST8" localSheetId="5">#REF!</definedName>
    <definedName name="_EST8" localSheetId="26">#REF!</definedName>
    <definedName name="_EST8" localSheetId="27">#REF!</definedName>
    <definedName name="_EST8" localSheetId="7">#REF!</definedName>
    <definedName name="_EST8" localSheetId="8">#REF!</definedName>
    <definedName name="_EST8" localSheetId="9">#REF!</definedName>
    <definedName name="_EST8">#REF!</definedName>
    <definedName name="_EST9" localSheetId="6">#REF!</definedName>
    <definedName name="_EST9" localSheetId="2">#REF!</definedName>
    <definedName name="_EST9" localSheetId="3">#REF!</definedName>
    <definedName name="_EST9" localSheetId="4">#REF!</definedName>
    <definedName name="_EST9" localSheetId="5">#REF!</definedName>
    <definedName name="_EST9" localSheetId="26">#REF!</definedName>
    <definedName name="_EST9" localSheetId="27">#REF!</definedName>
    <definedName name="_EST9" localSheetId="7">#REF!</definedName>
    <definedName name="_EST9" localSheetId="8">#REF!</definedName>
    <definedName name="_EST9" localSheetId="9">#REF!</definedName>
    <definedName name="_EST9">#REF!</definedName>
    <definedName name="_EXC1" localSheetId="6">#REF!</definedName>
    <definedName name="_EXC1" localSheetId="2">#REF!</definedName>
    <definedName name="_EXC1" localSheetId="3">#REF!</definedName>
    <definedName name="_EXC1" localSheetId="4">#REF!</definedName>
    <definedName name="_EXC1" localSheetId="5">#REF!</definedName>
    <definedName name="_EXC1" localSheetId="26">#REF!</definedName>
    <definedName name="_EXC1" localSheetId="27">#REF!</definedName>
    <definedName name="_EXC1" localSheetId="7">#REF!</definedName>
    <definedName name="_EXC1" localSheetId="8">#REF!</definedName>
    <definedName name="_EXC1" localSheetId="9">#REF!</definedName>
    <definedName name="_EXC1">#REF!</definedName>
    <definedName name="_EXC10" localSheetId="6">#REF!</definedName>
    <definedName name="_EXC10" localSheetId="2">#REF!</definedName>
    <definedName name="_EXC10" localSheetId="3">#REF!</definedName>
    <definedName name="_EXC10" localSheetId="4">#REF!</definedName>
    <definedName name="_EXC10" localSheetId="5">#REF!</definedName>
    <definedName name="_EXC10" localSheetId="26">#REF!</definedName>
    <definedName name="_EXC10" localSheetId="27">#REF!</definedName>
    <definedName name="_EXC10" localSheetId="7">#REF!</definedName>
    <definedName name="_EXC10" localSheetId="8">#REF!</definedName>
    <definedName name="_EXC10" localSheetId="9">#REF!</definedName>
    <definedName name="_EXC10">#REF!</definedName>
    <definedName name="_EXC11" localSheetId="6">#REF!</definedName>
    <definedName name="_EXC11" localSheetId="2">#REF!</definedName>
    <definedName name="_EXC11" localSheetId="3">#REF!</definedName>
    <definedName name="_EXC11" localSheetId="4">#REF!</definedName>
    <definedName name="_EXC11" localSheetId="5">#REF!</definedName>
    <definedName name="_EXC11" localSheetId="26">#REF!</definedName>
    <definedName name="_EXC11" localSheetId="27">#REF!</definedName>
    <definedName name="_EXC11" localSheetId="7">#REF!</definedName>
    <definedName name="_EXC11" localSheetId="8">#REF!</definedName>
    <definedName name="_EXC11" localSheetId="9">#REF!</definedName>
    <definedName name="_EXC11">#REF!</definedName>
    <definedName name="_EXC12" localSheetId="6">#REF!</definedName>
    <definedName name="_EXC12" localSheetId="2">#REF!</definedName>
    <definedName name="_EXC12" localSheetId="3">#REF!</definedName>
    <definedName name="_EXC12" localSheetId="4">#REF!</definedName>
    <definedName name="_EXC12" localSheetId="5">#REF!</definedName>
    <definedName name="_EXC12" localSheetId="26">#REF!</definedName>
    <definedName name="_EXC12" localSheetId="27">#REF!</definedName>
    <definedName name="_EXC12" localSheetId="7">#REF!</definedName>
    <definedName name="_EXC12" localSheetId="8">#REF!</definedName>
    <definedName name="_EXC12" localSheetId="9">#REF!</definedName>
    <definedName name="_EXC12">#REF!</definedName>
    <definedName name="_EXC2" localSheetId="6">#REF!</definedName>
    <definedName name="_EXC2" localSheetId="2">#REF!</definedName>
    <definedName name="_EXC2" localSheetId="3">#REF!</definedName>
    <definedName name="_EXC2" localSheetId="4">#REF!</definedName>
    <definedName name="_EXC2" localSheetId="5">#REF!</definedName>
    <definedName name="_EXC2" localSheetId="26">#REF!</definedName>
    <definedName name="_EXC2" localSheetId="27">#REF!</definedName>
    <definedName name="_EXC2" localSheetId="7">#REF!</definedName>
    <definedName name="_EXC2" localSheetId="8">#REF!</definedName>
    <definedName name="_EXC2" localSheetId="9">#REF!</definedName>
    <definedName name="_EXC2">#REF!</definedName>
    <definedName name="_EXC3" localSheetId="6">#REF!</definedName>
    <definedName name="_EXC3" localSheetId="2">#REF!</definedName>
    <definedName name="_EXC3" localSheetId="3">#REF!</definedName>
    <definedName name="_EXC3" localSheetId="4">#REF!</definedName>
    <definedName name="_EXC3" localSheetId="5">#REF!</definedName>
    <definedName name="_EXC3" localSheetId="26">#REF!</definedName>
    <definedName name="_EXC3" localSheetId="27">#REF!</definedName>
    <definedName name="_EXC3" localSheetId="7">#REF!</definedName>
    <definedName name="_EXC3" localSheetId="8">#REF!</definedName>
    <definedName name="_EXC3" localSheetId="9">#REF!</definedName>
    <definedName name="_EXC3">#REF!</definedName>
    <definedName name="_EXC4" localSheetId="6">#REF!</definedName>
    <definedName name="_EXC4" localSheetId="2">#REF!</definedName>
    <definedName name="_EXC4" localSheetId="3">#REF!</definedName>
    <definedName name="_EXC4" localSheetId="4">#REF!</definedName>
    <definedName name="_EXC4" localSheetId="5">#REF!</definedName>
    <definedName name="_EXC4" localSheetId="26">#REF!</definedName>
    <definedName name="_EXC4" localSheetId="27">#REF!</definedName>
    <definedName name="_EXC4" localSheetId="7">#REF!</definedName>
    <definedName name="_EXC4" localSheetId="8">#REF!</definedName>
    <definedName name="_EXC4" localSheetId="9">#REF!</definedName>
    <definedName name="_EXC4">#REF!</definedName>
    <definedName name="_EXC5" localSheetId="6">#REF!</definedName>
    <definedName name="_EXC5" localSheetId="2">#REF!</definedName>
    <definedName name="_EXC5" localSheetId="3">#REF!</definedName>
    <definedName name="_EXC5" localSheetId="4">#REF!</definedName>
    <definedName name="_EXC5" localSheetId="5">#REF!</definedName>
    <definedName name="_EXC5" localSheetId="26">#REF!</definedName>
    <definedName name="_EXC5" localSheetId="27">#REF!</definedName>
    <definedName name="_EXC5" localSheetId="7">#REF!</definedName>
    <definedName name="_EXC5" localSheetId="8">#REF!</definedName>
    <definedName name="_EXC5" localSheetId="9">#REF!</definedName>
    <definedName name="_EXC5">#REF!</definedName>
    <definedName name="_EXC6" localSheetId="6">#REF!</definedName>
    <definedName name="_EXC6" localSheetId="2">#REF!</definedName>
    <definedName name="_EXC6" localSheetId="3">#REF!</definedName>
    <definedName name="_EXC6" localSheetId="4">#REF!</definedName>
    <definedName name="_EXC6" localSheetId="5">#REF!</definedName>
    <definedName name="_EXC6" localSheetId="26">#REF!</definedName>
    <definedName name="_EXC6" localSheetId="27">#REF!</definedName>
    <definedName name="_EXC6" localSheetId="7">#REF!</definedName>
    <definedName name="_EXC6" localSheetId="8">#REF!</definedName>
    <definedName name="_EXC6" localSheetId="9">#REF!</definedName>
    <definedName name="_EXC6">#REF!</definedName>
    <definedName name="_EXC7" localSheetId="6">#REF!</definedName>
    <definedName name="_EXC7" localSheetId="2">#REF!</definedName>
    <definedName name="_EXC7" localSheetId="3">#REF!</definedName>
    <definedName name="_EXC7" localSheetId="4">#REF!</definedName>
    <definedName name="_EXC7" localSheetId="5">#REF!</definedName>
    <definedName name="_EXC7" localSheetId="26">#REF!</definedName>
    <definedName name="_EXC7" localSheetId="27">#REF!</definedName>
    <definedName name="_EXC7" localSheetId="7">#REF!</definedName>
    <definedName name="_EXC7" localSheetId="8">#REF!</definedName>
    <definedName name="_EXC7" localSheetId="9">#REF!</definedName>
    <definedName name="_EXC7">#REF!</definedName>
    <definedName name="_EXC8" localSheetId="6">#REF!</definedName>
    <definedName name="_EXC8" localSheetId="2">#REF!</definedName>
    <definedName name="_EXC8" localSheetId="3">#REF!</definedName>
    <definedName name="_EXC8" localSheetId="4">#REF!</definedName>
    <definedName name="_EXC8" localSheetId="5">#REF!</definedName>
    <definedName name="_EXC8" localSheetId="26">#REF!</definedName>
    <definedName name="_EXC8" localSheetId="27">#REF!</definedName>
    <definedName name="_EXC8" localSheetId="7">#REF!</definedName>
    <definedName name="_EXC8" localSheetId="8">#REF!</definedName>
    <definedName name="_EXC8" localSheetId="9">#REF!</definedName>
    <definedName name="_EXC8">#REF!</definedName>
    <definedName name="_EXC9" localSheetId="6">#REF!</definedName>
    <definedName name="_EXC9" localSheetId="2">#REF!</definedName>
    <definedName name="_EXC9" localSheetId="3">#REF!</definedName>
    <definedName name="_EXC9" localSheetId="4">#REF!</definedName>
    <definedName name="_EXC9" localSheetId="5">#REF!</definedName>
    <definedName name="_EXC9" localSheetId="26">#REF!</definedName>
    <definedName name="_EXC9" localSheetId="27">#REF!</definedName>
    <definedName name="_EXC9" localSheetId="7">#REF!</definedName>
    <definedName name="_EXC9" localSheetId="8">#REF!</definedName>
    <definedName name="_EXC9" localSheetId="9">#REF!</definedName>
    <definedName name="_EXC9">#REF!</definedName>
    <definedName name="_F" localSheetId="6">'1p.'!ERR</definedName>
    <definedName name="_F" localSheetId="2">'421.1'!ERR</definedName>
    <definedName name="_F" localSheetId="3">'450.2P'!ERR</definedName>
    <definedName name="_F" localSheetId="4">'460.1P'!ERR</definedName>
    <definedName name="_F" localSheetId="5">'466.1'!ERR</definedName>
    <definedName name="_F" localSheetId="7">'900.4P'!ERR</definedName>
    <definedName name="_F">[0]!ERR</definedName>
    <definedName name="_F10" localSheetId="6">#REF!</definedName>
    <definedName name="_F10" localSheetId="2">#REF!</definedName>
    <definedName name="_F10" localSheetId="3">#REF!</definedName>
    <definedName name="_F10" localSheetId="4">#REF!</definedName>
    <definedName name="_F10" localSheetId="5">#REF!</definedName>
    <definedName name="_F10" localSheetId="7">#REF!</definedName>
    <definedName name="_F10" localSheetId="8">#REF!</definedName>
    <definedName name="_F10">#REF!</definedName>
    <definedName name="_FC" localSheetId="6">#REF!</definedName>
    <definedName name="_FC" localSheetId="2">#REF!</definedName>
    <definedName name="_FC" localSheetId="3">#REF!</definedName>
    <definedName name="_FC" localSheetId="4">#REF!</definedName>
    <definedName name="_FC" localSheetId="5">#REF!</definedName>
    <definedName name="_FC" localSheetId="7">#REF!</definedName>
    <definedName name="_FC" localSheetId="8">#REF!</definedName>
    <definedName name="_FC">#REF!</definedName>
    <definedName name="_Fill" localSheetId="6" hidden="1">#REF!</definedName>
    <definedName name="_Fill" localSheetId="2" hidden="1">#REF!</definedName>
    <definedName name="_Fill" localSheetId="3" hidden="1">#REF!</definedName>
    <definedName name="_Fill" localSheetId="4" hidden="1">#REF!</definedName>
    <definedName name="_Fill" localSheetId="5" hidden="1">#REF!</definedName>
    <definedName name="_Fill" localSheetId="26" hidden="1">#REF!</definedName>
    <definedName name="_Fill" localSheetId="27" hidden="1">#REF!</definedName>
    <definedName name="_Fill" localSheetId="7" hidden="1">#REF!</definedName>
    <definedName name="_Fill" localSheetId="8" hidden="1">#REF!</definedName>
    <definedName name="_Fill" localSheetId="9" hidden="1">#REF!</definedName>
    <definedName name="_Fill" hidden="1">#REF!</definedName>
    <definedName name="_xlnm._FilterDatabase" localSheetId="10" hidden="1">'CANTIDADES Fase II todo'!$A$8:$C$188</definedName>
    <definedName name="_xlnm._FilterDatabase" localSheetId="15" hidden="1">'CANTIDADES TOTALIZADAS'!$A$8:$AC$181</definedName>
    <definedName name="_xlnm._FilterDatabase" localSheetId="16" hidden="1">'OBRAS PUNTUALES TRANSVERSAL'!$A$1:$C$153</definedName>
    <definedName name="_xlnm._FilterDatabase" localSheetId="9" hidden="1">'PRESUPUESTO ACUMULADO'!$AM$1:$AM$272</definedName>
    <definedName name="_FS01" localSheetId="6">'1p.'!ERR</definedName>
    <definedName name="_FS01" localSheetId="2">'421.1'!ERR</definedName>
    <definedName name="_FS01" localSheetId="3">'450.2P'!ERR</definedName>
    <definedName name="_FS01" localSheetId="4">'460.1P'!ERR</definedName>
    <definedName name="_FS01" localSheetId="5">'466.1'!ERR</definedName>
    <definedName name="_FS01" localSheetId="7">'900.4P'!ERR</definedName>
    <definedName name="_FS01">[0]!ERR</definedName>
    <definedName name="_g2" localSheetId="6" hidden="1">{"TAB1",#N/A,TRUE,"GENERAL";"TAB2",#N/A,TRUE,"GENERAL";"TAB3",#N/A,TRUE,"GENERAL";"TAB4",#N/A,TRUE,"GENERAL";"TAB5",#N/A,TRUE,"GENERAL"}</definedName>
    <definedName name="_g2" localSheetId="2" hidden="1">{"TAB1",#N/A,TRUE,"GENERAL";"TAB2",#N/A,TRUE,"GENERAL";"TAB3",#N/A,TRUE,"GENERAL";"TAB4",#N/A,TRUE,"GENERAL";"TAB5",#N/A,TRUE,"GENERAL"}</definedName>
    <definedName name="_g2" localSheetId="3" hidden="1">{"TAB1",#N/A,TRUE,"GENERAL";"TAB2",#N/A,TRUE,"GENERAL";"TAB3",#N/A,TRUE,"GENERAL";"TAB4",#N/A,TRUE,"GENERAL";"TAB5",#N/A,TRUE,"GENERAL"}</definedName>
    <definedName name="_g2" localSheetId="4" hidden="1">{"TAB1",#N/A,TRUE,"GENERAL";"TAB2",#N/A,TRUE,"GENERAL";"TAB3",#N/A,TRUE,"GENERAL";"TAB4",#N/A,TRUE,"GENERAL";"TAB5",#N/A,TRUE,"GENERAL"}</definedName>
    <definedName name="_g2" localSheetId="5" hidden="1">{"TAB1",#N/A,TRUE,"GENERAL";"TAB2",#N/A,TRUE,"GENERAL";"TAB3",#N/A,TRUE,"GENERAL";"TAB4",#N/A,TRUE,"GENERAL";"TAB5",#N/A,TRUE,"GENERAL"}</definedName>
    <definedName name="_g2" localSheetId="7" hidden="1">{"TAB1",#N/A,TRUE,"GENERAL";"TAB2",#N/A,TRUE,"GENERAL";"TAB3",#N/A,TRUE,"GENERAL";"TAB4",#N/A,TRUE,"GENERAL";"TAB5",#N/A,TRUE,"GENERAL"}</definedName>
    <definedName name="_g2" hidden="1">{"TAB1",#N/A,TRUE,"GENERAL";"TAB2",#N/A,TRUE,"GENERAL";"TAB3",#N/A,TRUE,"GENERAL";"TAB4",#N/A,TRUE,"GENERAL";"TAB5",#N/A,TRUE,"GENERAL"}</definedName>
    <definedName name="_g3" localSheetId="6" hidden="1">{"via1",#N/A,TRUE,"general";"via2",#N/A,TRUE,"general";"via3",#N/A,TRUE,"general"}</definedName>
    <definedName name="_g3" localSheetId="2" hidden="1">{"via1",#N/A,TRUE,"general";"via2",#N/A,TRUE,"general";"via3",#N/A,TRUE,"general"}</definedName>
    <definedName name="_g3" localSheetId="3" hidden="1">{"via1",#N/A,TRUE,"general";"via2",#N/A,TRUE,"general";"via3",#N/A,TRUE,"general"}</definedName>
    <definedName name="_g3" localSheetId="4" hidden="1">{"via1",#N/A,TRUE,"general";"via2",#N/A,TRUE,"general";"via3",#N/A,TRUE,"general"}</definedName>
    <definedName name="_g3" localSheetId="5" hidden="1">{"via1",#N/A,TRUE,"general";"via2",#N/A,TRUE,"general";"via3",#N/A,TRUE,"general"}</definedName>
    <definedName name="_g3" localSheetId="7" hidden="1">{"via1",#N/A,TRUE,"general";"via2",#N/A,TRUE,"general";"via3",#N/A,TRUE,"general"}</definedName>
    <definedName name="_g3" hidden="1">{"via1",#N/A,TRUE,"general";"via2",#N/A,TRUE,"general";"via3",#N/A,TRUE,"general"}</definedName>
    <definedName name="_g4" localSheetId="6" hidden="1">{"via1",#N/A,TRUE,"general";"via2",#N/A,TRUE,"general";"via3",#N/A,TRUE,"general"}</definedName>
    <definedName name="_g4" localSheetId="2" hidden="1">{"via1",#N/A,TRUE,"general";"via2",#N/A,TRUE,"general";"via3",#N/A,TRUE,"general"}</definedName>
    <definedName name="_g4" localSheetId="3" hidden="1">{"via1",#N/A,TRUE,"general";"via2",#N/A,TRUE,"general";"via3",#N/A,TRUE,"general"}</definedName>
    <definedName name="_g4" localSheetId="4" hidden="1">{"via1",#N/A,TRUE,"general";"via2",#N/A,TRUE,"general";"via3",#N/A,TRUE,"general"}</definedName>
    <definedName name="_g4" localSheetId="5" hidden="1">{"via1",#N/A,TRUE,"general";"via2",#N/A,TRUE,"general";"via3",#N/A,TRUE,"general"}</definedName>
    <definedName name="_g4" localSheetId="7" hidden="1">{"via1",#N/A,TRUE,"general";"via2",#N/A,TRUE,"general";"via3",#N/A,TRUE,"general"}</definedName>
    <definedName name="_g4" hidden="1">{"via1",#N/A,TRUE,"general";"via2",#N/A,TRUE,"general";"via3",#N/A,TRUE,"general"}</definedName>
    <definedName name="_g5" localSheetId="6" hidden="1">{"via1",#N/A,TRUE,"general";"via2",#N/A,TRUE,"general";"via3",#N/A,TRUE,"general"}</definedName>
    <definedName name="_g5" localSheetId="2" hidden="1">{"via1",#N/A,TRUE,"general";"via2",#N/A,TRUE,"general";"via3",#N/A,TRUE,"general"}</definedName>
    <definedName name="_g5" localSheetId="3" hidden="1">{"via1",#N/A,TRUE,"general";"via2",#N/A,TRUE,"general";"via3",#N/A,TRUE,"general"}</definedName>
    <definedName name="_g5" localSheetId="4" hidden="1">{"via1",#N/A,TRUE,"general";"via2",#N/A,TRUE,"general";"via3",#N/A,TRUE,"general"}</definedName>
    <definedName name="_g5" localSheetId="5" hidden="1">{"via1",#N/A,TRUE,"general";"via2",#N/A,TRUE,"general";"via3",#N/A,TRUE,"general"}</definedName>
    <definedName name="_g5" localSheetId="7" hidden="1">{"via1",#N/A,TRUE,"general";"via2",#N/A,TRUE,"general";"via3",#N/A,TRUE,"general"}</definedName>
    <definedName name="_g5" hidden="1">{"via1",#N/A,TRUE,"general";"via2",#N/A,TRUE,"general";"via3",#N/A,TRUE,"general"}</definedName>
    <definedName name="_g6" localSheetId="6" hidden="1">{"via1",#N/A,TRUE,"general";"via2",#N/A,TRUE,"general";"via3",#N/A,TRUE,"general"}</definedName>
    <definedName name="_g6" localSheetId="2" hidden="1">{"via1",#N/A,TRUE,"general";"via2",#N/A,TRUE,"general";"via3",#N/A,TRUE,"general"}</definedName>
    <definedName name="_g6" localSheetId="3" hidden="1">{"via1",#N/A,TRUE,"general";"via2",#N/A,TRUE,"general";"via3",#N/A,TRUE,"general"}</definedName>
    <definedName name="_g6" localSheetId="4" hidden="1">{"via1",#N/A,TRUE,"general";"via2",#N/A,TRUE,"general";"via3",#N/A,TRUE,"general"}</definedName>
    <definedName name="_g6" localSheetId="5" hidden="1">{"via1",#N/A,TRUE,"general";"via2",#N/A,TRUE,"general";"via3",#N/A,TRUE,"general"}</definedName>
    <definedName name="_g6" localSheetId="7" hidden="1">{"via1",#N/A,TRUE,"general";"via2",#N/A,TRUE,"general";"via3",#N/A,TRUE,"general"}</definedName>
    <definedName name="_g6" hidden="1">{"via1",#N/A,TRUE,"general";"via2",#N/A,TRUE,"general";"via3",#N/A,TRUE,"general"}</definedName>
    <definedName name="_g7" localSheetId="6" hidden="1">{"TAB1",#N/A,TRUE,"GENERAL";"TAB2",#N/A,TRUE,"GENERAL";"TAB3",#N/A,TRUE,"GENERAL";"TAB4",#N/A,TRUE,"GENERAL";"TAB5",#N/A,TRUE,"GENERAL"}</definedName>
    <definedName name="_g7" localSheetId="2" hidden="1">{"TAB1",#N/A,TRUE,"GENERAL";"TAB2",#N/A,TRUE,"GENERAL";"TAB3",#N/A,TRUE,"GENERAL";"TAB4",#N/A,TRUE,"GENERAL";"TAB5",#N/A,TRUE,"GENERAL"}</definedName>
    <definedName name="_g7" localSheetId="3" hidden="1">{"TAB1",#N/A,TRUE,"GENERAL";"TAB2",#N/A,TRUE,"GENERAL";"TAB3",#N/A,TRUE,"GENERAL";"TAB4",#N/A,TRUE,"GENERAL";"TAB5",#N/A,TRUE,"GENERAL"}</definedName>
    <definedName name="_g7" localSheetId="4" hidden="1">{"TAB1",#N/A,TRUE,"GENERAL";"TAB2",#N/A,TRUE,"GENERAL";"TAB3",#N/A,TRUE,"GENERAL";"TAB4",#N/A,TRUE,"GENERAL";"TAB5",#N/A,TRUE,"GENERAL"}</definedName>
    <definedName name="_g7" localSheetId="5" hidden="1">{"TAB1",#N/A,TRUE,"GENERAL";"TAB2",#N/A,TRUE,"GENERAL";"TAB3",#N/A,TRUE,"GENERAL";"TAB4",#N/A,TRUE,"GENERAL";"TAB5",#N/A,TRUE,"GENERAL"}</definedName>
    <definedName name="_g7" localSheetId="7" hidden="1">{"TAB1",#N/A,TRUE,"GENERAL";"TAB2",#N/A,TRUE,"GENERAL";"TAB3",#N/A,TRUE,"GENERAL";"TAB4",#N/A,TRUE,"GENERAL";"TAB5",#N/A,TRUE,"GENERAL"}</definedName>
    <definedName name="_g7" hidden="1">{"TAB1",#N/A,TRUE,"GENERAL";"TAB2",#N/A,TRUE,"GENERAL";"TAB3",#N/A,TRUE,"GENERAL";"TAB4",#N/A,TRUE,"GENERAL";"TAB5",#N/A,TRUE,"GENERAL"}</definedName>
    <definedName name="_GR1" localSheetId="6" hidden="1">{"TAB1",#N/A,TRUE,"GENERAL";"TAB2",#N/A,TRUE,"GENERAL";"TAB3",#N/A,TRUE,"GENERAL";"TAB4",#N/A,TRUE,"GENERAL";"TAB5",#N/A,TRUE,"GENERAL"}</definedName>
    <definedName name="_GR1" localSheetId="2" hidden="1">{"TAB1",#N/A,TRUE,"GENERAL";"TAB2",#N/A,TRUE,"GENERAL";"TAB3",#N/A,TRUE,"GENERAL";"TAB4",#N/A,TRUE,"GENERAL";"TAB5",#N/A,TRUE,"GENERAL"}</definedName>
    <definedName name="_GR1" localSheetId="3" hidden="1">{"TAB1",#N/A,TRUE,"GENERAL";"TAB2",#N/A,TRUE,"GENERAL";"TAB3",#N/A,TRUE,"GENERAL";"TAB4",#N/A,TRUE,"GENERAL";"TAB5",#N/A,TRUE,"GENERAL"}</definedName>
    <definedName name="_GR1" localSheetId="4" hidden="1">{"TAB1",#N/A,TRUE,"GENERAL";"TAB2",#N/A,TRUE,"GENERAL";"TAB3",#N/A,TRUE,"GENERAL";"TAB4",#N/A,TRUE,"GENERAL";"TAB5",#N/A,TRUE,"GENERAL"}</definedName>
    <definedName name="_GR1" localSheetId="5" hidden="1">{"TAB1",#N/A,TRUE,"GENERAL";"TAB2",#N/A,TRUE,"GENERAL";"TAB3",#N/A,TRUE,"GENERAL";"TAB4",#N/A,TRUE,"GENERAL";"TAB5",#N/A,TRUE,"GENERAL"}</definedName>
    <definedName name="_GR1" localSheetId="7" hidden="1">{"TAB1",#N/A,TRUE,"GENERAL";"TAB2",#N/A,TRUE,"GENERAL";"TAB3",#N/A,TRUE,"GENERAL";"TAB4",#N/A,TRUE,"GENERAL";"TAB5",#N/A,TRUE,"GENERAL"}</definedName>
    <definedName name="_GR1" hidden="1">{"TAB1",#N/A,TRUE,"GENERAL";"TAB2",#N/A,TRUE,"GENERAL";"TAB3",#N/A,TRUE,"GENERAL";"TAB4",#N/A,TRUE,"GENERAL";"TAB5",#N/A,TRUE,"GENERAL"}</definedName>
    <definedName name="_gtr4" localSheetId="6" hidden="1">{"via1",#N/A,TRUE,"general";"via2",#N/A,TRUE,"general";"via3",#N/A,TRUE,"general"}</definedName>
    <definedName name="_gtr4" localSheetId="2" hidden="1">{"via1",#N/A,TRUE,"general";"via2",#N/A,TRUE,"general";"via3",#N/A,TRUE,"general"}</definedName>
    <definedName name="_gtr4" localSheetId="3" hidden="1">{"via1",#N/A,TRUE,"general";"via2",#N/A,TRUE,"general";"via3",#N/A,TRUE,"general"}</definedName>
    <definedName name="_gtr4" localSheetId="4" hidden="1">{"via1",#N/A,TRUE,"general";"via2",#N/A,TRUE,"general";"via3",#N/A,TRUE,"general"}</definedName>
    <definedName name="_gtr4" localSheetId="5" hidden="1">{"via1",#N/A,TRUE,"general";"via2",#N/A,TRUE,"general";"via3",#N/A,TRUE,"general"}</definedName>
    <definedName name="_gtr4" localSheetId="7" hidden="1">{"via1",#N/A,TRUE,"general";"via2",#N/A,TRUE,"general";"via3",#N/A,TRUE,"general"}</definedName>
    <definedName name="_gtr4" hidden="1">{"via1",#N/A,TRUE,"general";"via2",#N/A,TRUE,"general";"via3",#N/A,TRUE,"general"}</definedName>
    <definedName name="_h2" localSheetId="6" hidden="1">{"via1",#N/A,TRUE,"general";"via2",#N/A,TRUE,"general";"via3",#N/A,TRUE,"general"}</definedName>
    <definedName name="_h2" localSheetId="2" hidden="1">{"via1",#N/A,TRUE,"general";"via2",#N/A,TRUE,"general";"via3",#N/A,TRUE,"general"}</definedName>
    <definedName name="_h2" localSheetId="3" hidden="1">{"via1",#N/A,TRUE,"general";"via2",#N/A,TRUE,"general";"via3",#N/A,TRUE,"general"}</definedName>
    <definedName name="_h2" localSheetId="4" hidden="1">{"via1",#N/A,TRUE,"general";"via2",#N/A,TRUE,"general";"via3",#N/A,TRUE,"general"}</definedName>
    <definedName name="_h2" localSheetId="5" hidden="1">{"via1",#N/A,TRUE,"general";"via2",#N/A,TRUE,"general";"via3",#N/A,TRUE,"general"}</definedName>
    <definedName name="_h2" localSheetId="7" hidden="1">{"via1",#N/A,TRUE,"general";"via2",#N/A,TRUE,"general";"via3",#N/A,TRUE,"general"}</definedName>
    <definedName name="_h2" hidden="1">{"via1",#N/A,TRUE,"general";"via2",#N/A,TRUE,"general";"via3",#N/A,TRUE,"general"}</definedName>
    <definedName name="_h3" localSheetId="6" hidden="1">{"via1",#N/A,TRUE,"general";"via2",#N/A,TRUE,"general";"via3",#N/A,TRUE,"general"}</definedName>
    <definedName name="_h3" localSheetId="2" hidden="1">{"via1",#N/A,TRUE,"general";"via2",#N/A,TRUE,"general";"via3",#N/A,TRUE,"general"}</definedName>
    <definedName name="_h3" localSheetId="3" hidden="1">{"via1",#N/A,TRUE,"general";"via2",#N/A,TRUE,"general";"via3",#N/A,TRUE,"general"}</definedName>
    <definedName name="_h3" localSheetId="4" hidden="1">{"via1",#N/A,TRUE,"general";"via2",#N/A,TRUE,"general";"via3",#N/A,TRUE,"general"}</definedName>
    <definedName name="_h3" localSheetId="5" hidden="1">{"via1",#N/A,TRUE,"general";"via2",#N/A,TRUE,"general";"via3",#N/A,TRUE,"general"}</definedName>
    <definedName name="_h3" localSheetId="7" hidden="1">{"via1",#N/A,TRUE,"general";"via2",#N/A,TRUE,"general";"via3",#N/A,TRUE,"general"}</definedName>
    <definedName name="_h3" hidden="1">{"via1",#N/A,TRUE,"general";"via2",#N/A,TRUE,"general";"via3",#N/A,TRUE,"general"}</definedName>
    <definedName name="_h4" localSheetId="6" hidden="1">{"TAB1",#N/A,TRUE,"GENERAL";"TAB2",#N/A,TRUE,"GENERAL";"TAB3",#N/A,TRUE,"GENERAL";"TAB4",#N/A,TRUE,"GENERAL";"TAB5",#N/A,TRUE,"GENERAL"}</definedName>
    <definedName name="_h4" localSheetId="2" hidden="1">{"TAB1",#N/A,TRUE,"GENERAL";"TAB2",#N/A,TRUE,"GENERAL";"TAB3",#N/A,TRUE,"GENERAL";"TAB4",#N/A,TRUE,"GENERAL";"TAB5",#N/A,TRUE,"GENERAL"}</definedName>
    <definedName name="_h4" localSheetId="3" hidden="1">{"TAB1",#N/A,TRUE,"GENERAL";"TAB2",#N/A,TRUE,"GENERAL";"TAB3",#N/A,TRUE,"GENERAL";"TAB4",#N/A,TRUE,"GENERAL";"TAB5",#N/A,TRUE,"GENERAL"}</definedName>
    <definedName name="_h4" localSheetId="4" hidden="1">{"TAB1",#N/A,TRUE,"GENERAL";"TAB2",#N/A,TRUE,"GENERAL";"TAB3",#N/A,TRUE,"GENERAL";"TAB4",#N/A,TRUE,"GENERAL";"TAB5",#N/A,TRUE,"GENERAL"}</definedName>
    <definedName name="_h4" localSheetId="5" hidden="1">{"TAB1",#N/A,TRUE,"GENERAL";"TAB2",#N/A,TRUE,"GENERAL";"TAB3",#N/A,TRUE,"GENERAL";"TAB4",#N/A,TRUE,"GENERAL";"TAB5",#N/A,TRUE,"GENERAL"}</definedName>
    <definedName name="_h4" localSheetId="7" hidden="1">{"TAB1",#N/A,TRUE,"GENERAL";"TAB2",#N/A,TRUE,"GENERAL";"TAB3",#N/A,TRUE,"GENERAL";"TAB4",#N/A,TRUE,"GENERAL";"TAB5",#N/A,TRUE,"GENERAL"}</definedName>
    <definedName name="_h4" hidden="1">{"TAB1",#N/A,TRUE,"GENERAL";"TAB2",#N/A,TRUE,"GENERAL";"TAB3",#N/A,TRUE,"GENERAL";"TAB4",#N/A,TRUE,"GENERAL";"TAB5",#N/A,TRUE,"GENERAL"}</definedName>
    <definedName name="_h5" localSheetId="6" hidden="1">{"TAB1",#N/A,TRUE,"GENERAL";"TAB2",#N/A,TRUE,"GENERAL";"TAB3",#N/A,TRUE,"GENERAL";"TAB4",#N/A,TRUE,"GENERAL";"TAB5",#N/A,TRUE,"GENERAL"}</definedName>
    <definedName name="_h5" localSheetId="2" hidden="1">{"TAB1",#N/A,TRUE,"GENERAL";"TAB2",#N/A,TRUE,"GENERAL";"TAB3",#N/A,TRUE,"GENERAL";"TAB4",#N/A,TRUE,"GENERAL";"TAB5",#N/A,TRUE,"GENERAL"}</definedName>
    <definedName name="_h5" localSheetId="3" hidden="1">{"TAB1",#N/A,TRUE,"GENERAL";"TAB2",#N/A,TRUE,"GENERAL";"TAB3",#N/A,TRUE,"GENERAL";"TAB4",#N/A,TRUE,"GENERAL";"TAB5",#N/A,TRUE,"GENERAL"}</definedName>
    <definedName name="_h5" localSheetId="4" hidden="1">{"TAB1",#N/A,TRUE,"GENERAL";"TAB2",#N/A,TRUE,"GENERAL";"TAB3",#N/A,TRUE,"GENERAL";"TAB4",#N/A,TRUE,"GENERAL";"TAB5",#N/A,TRUE,"GENERAL"}</definedName>
    <definedName name="_h5" localSheetId="5" hidden="1">{"TAB1",#N/A,TRUE,"GENERAL";"TAB2",#N/A,TRUE,"GENERAL";"TAB3",#N/A,TRUE,"GENERAL";"TAB4",#N/A,TRUE,"GENERAL";"TAB5",#N/A,TRUE,"GENERAL"}</definedName>
    <definedName name="_h5" localSheetId="7" hidden="1">{"TAB1",#N/A,TRUE,"GENERAL";"TAB2",#N/A,TRUE,"GENERAL";"TAB3",#N/A,TRUE,"GENERAL";"TAB4",#N/A,TRUE,"GENERAL";"TAB5",#N/A,TRUE,"GENERAL"}</definedName>
    <definedName name="_h5" hidden="1">{"TAB1",#N/A,TRUE,"GENERAL";"TAB2",#N/A,TRUE,"GENERAL";"TAB3",#N/A,TRUE,"GENERAL";"TAB4",#N/A,TRUE,"GENERAL";"TAB5",#N/A,TRUE,"GENERAL"}</definedName>
    <definedName name="_h6" localSheetId="6" hidden="1">{"via1",#N/A,TRUE,"general";"via2",#N/A,TRUE,"general";"via3",#N/A,TRUE,"general"}</definedName>
    <definedName name="_h6" localSheetId="2" hidden="1">{"via1",#N/A,TRUE,"general";"via2",#N/A,TRUE,"general";"via3",#N/A,TRUE,"general"}</definedName>
    <definedName name="_h6" localSheetId="3" hidden="1">{"via1",#N/A,TRUE,"general";"via2",#N/A,TRUE,"general";"via3",#N/A,TRUE,"general"}</definedName>
    <definedName name="_h6" localSheetId="4" hidden="1">{"via1",#N/A,TRUE,"general";"via2",#N/A,TRUE,"general";"via3",#N/A,TRUE,"general"}</definedName>
    <definedName name="_h6" localSheetId="5" hidden="1">{"via1",#N/A,TRUE,"general";"via2",#N/A,TRUE,"general";"via3",#N/A,TRUE,"general"}</definedName>
    <definedName name="_h6" localSheetId="7" hidden="1">{"via1",#N/A,TRUE,"general";"via2",#N/A,TRUE,"general";"via3",#N/A,TRUE,"general"}</definedName>
    <definedName name="_h6" hidden="1">{"via1",#N/A,TRUE,"general";"via2",#N/A,TRUE,"general";"via3",#N/A,TRUE,"general"}</definedName>
    <definedName name="_h7" localSheetId="6" hidden="1">{"TAB1",#N/A,TRUE,"GENERAL";"TAB2",#N/A,TRUE,"GENERAL";"TAB3",#N/A,TRUE,"GENERAL";"TAB4",#N/A,TRUE,"GENERAL";"TAB5",#N/A,TRUE,"GENERAL"}</definedName>
    <definedName name="_h7" localSheetId="2" hidden="1">{"TAB1",#N/A,TRUE,"GENERAL";"TAB2",#N/A,TRUE,"GENERAL";"TAB3",#N/A,TRUE,"GENERAL";"TAB4",#N/A,TRUE,"GENERAL";"TAB5",#N/A,TRUE,"GENERAL"}</definedName>
    <definedName name="_h7" localSheetId="3" hidden="1">{"TAB1",#N/A,TRUE,"GENERAL";"TAB2",#N/A,TRUE,"GENERAL";"TAB3",#N/A,TRUE,"GENERAL";"TAB4",#N/A,TRUE,"GENERAL";"TAB5",#N/A,TRUE,"GENERAL"}</definedName>
    <definedName name="_h7" localSheetId="4" hidden="1">{"TAB1",#N/A,TRUE,"GENERAL";"TAB2",#N/A,TRUE,"GENERAL";"TAB3",#N/A,TRUE,"GENERAL";"TAB4",#N/A,TRUE,"GENERAL";"TAB5",#N/A,TRUE,"GENERAL"}</definedName>
    <definedName name="_h7" localSheetId="5" hidden="1">{"TAB1",#N/A,TRUE,"GENERAL";"TAB2",#N/A,TRUE,"GENERAL";"TAB3",#N/A,TRUE,"GENERAL";"TAB4",#N/A,TRUE,"GENERAL";"TAB5",#N/A,TRUE,"GENERAL"}</definedName>
    <definedName name="_h7" localSheetId="7" hidden="1">{"TAB1",#N/A,TRUE,"GENERAL";"TAB2",#N/A,TRUE,"GENERAL";"TAB3",#N/A,TRUE,"GENERAL";"TAB4",#N/A,TRUE,"GENERAL";"TAB5",#N/A,TRUE,"GENERAL"}</definedName>
    <definedName name="_h7" hidden="1">{"TAB1",#N/A,TRUE,"GENERAL";"TAB2",#N/A,TRUE,"GENERAL";"TAB3",#N/A,TRUE,"GENERAL";"TAB4",#N/A,TRUE,"GENERAL";"TAB5",#N/A,TRUE,"GENERAL"}</definedName>
    <definedName name="_h8" localSheetId="6" hidden="1">{"via1",#N/A,TRUE,"general";"via2",#N/A,TRUE,"general";"via3",#N/A,TRUE,"general"}</definedName>
    <definedName name="_h8" localSheetId="2" hidden="1">{"via1",#N/A,TRUE,"general";"via2",#N/A,TRUE,"general";"via3",#N/A,TRUE,"general"}</definedName>
    <definedName name="_h8" localSheetId="3" hidden="1">{"via1",#N/A,TRUE,"general";"via2",#N/A,TRUE,"general";"via3",#N/A,TRUE,"general"}</definedName>
    <definedName name="_h8" localSheetId="4" hidden="1">{"via1",#N/A,TRUE,"general";"via2",#N/A,TRUE,"general";"via3",#N/A,TRUE,"general"}</definedName>
    <definedName name="_h8" localSheetId="5" hidden="1">{"via1",#N/A,TRUE,"general";"via2",#N/A,TRUE,"general";"via3",#N/A,TRUE,"general"}</definedName>
    <definedName name="_h8" localSheetId="7" hidden="1">{"via1",#N/A,TRUE,"general";"via2",#N/A,TRUE,"general";"via3",#N/A,TRUE,"general"}</definedName>
    <definedName name="_h8" hidden="1">{"via1",#N/A,TRUE,"general";"via2",#N/A,TRUE,"general";"via3",#N/A,TRUE,"general"}</definedName>
    <definedName name="_hfh7" localSheetId="6" hidden="1">{"via1",#N/A,TRUE,"general";"via2",#N/A,TRUE,"general";"via3",#N/A,TRUE,"general"}</definedName>
    <definedName name="_hfh7" localSheetId="2" hidden="1">{"via1",#N/A,TRUE,"general";"via2",#N/A,TRUE,"general";"via3",#N/A,TRUE,"general"}</definedName>
    <definedName name="_hfh7" localSheetId="3" hidden="1">{"via1",#N/A,TRUE,"general";"via2",#N/A,TRUE,"general";"via3",#N/A,TRUE,"general"}</definedName>
    <definedName name="_hfh7" localSheetId="4" hidden="1">{"via1",#N/A,TRUE,"general";"via2",#N/A,TRUE,"general";"via3",#N/A,TRUE,"general"}</definedName>
    <definedName name="_hfh7" localSheetId="5" hidden="1">{"via1",#N/A,TRUE,"general";"via2",#N/A,TRUE,"general";"via3",#N/A,TRUE,"general"}</definedName>
    <definedName name="_hfh7" localSheetId="7" hidden="1">{"via1",#N/A,TRUE,"general";"via2",#N/A,TRUE,"general";"via3",#N/A,TRUE,"general"}</definedName>
    <definedName name="_hfh7" hidden="1">{"via1",#N/A,TRUE,"general";"via2",#N/A,TRUE,"general";"via3",#N/A,TRUE,"general"}</definedName>
    <definedName name="_hhg1" localSheetId="6" hidden="1">{#N/A,#N/A,TRUE,"1842CWN0"}</definedName>
    <definedName name="_hhg1" localSheetId="2" hidden="1">{#N/A,#N/A,TRUE,"1842CWN0"}</definedName>
    <definedName name="_hhg1" localSheetId="3" hidden="1">{#N/A,#N/A,TRUE,"1842CWN0"}</definedName>
    <definedName name="_hhg1" localSheetId="4" hidden="1">{#N/A,#N/A,TRUE,"1842CWN0"}</definedName>
    <definedName name="_hhg1" localSheetId="5" hidden="1">{#N/A,#N/A,TRUE,"1842CWN0"}</definedName>
    <definedName name="_hhg1" localSheetId="7" hidden="1">{#N/A,#N/A,TRUE,"1842CWN0"}</definedName>
    <definedName name="_hhg1" hidden="1">{#N/A,#N/A,TRUE,"1842CWN0"}</definedName>
    <definedName name="_i4" localSheetId="6" hidden="1">{"via1",#N/A,TRUE,"general";"via2",#N/A,TRUE,"general";"via3",#N/A,TRUE,"general"}</definedName>
    <definedName name="_i4" localSheetId="2" hidden="1">{"via1",#N/A,TRUE,"general";"via2",#N/A,TRUE,"general";"via3",#N/A,TRUE,"general"}</definedName>
    <definedName name="_i4" localSheetId="3" hidden="1">{"via1",#N/A,TRUE,"general";"via2",#N/A,TRUE,"general";"via3",#N/A,TRUE,"general"}</definedName>
    <definedName name="_i4" localSheetId="4" hidden="1">{"via1",#N/A,TRUE,"general";"via2",#N/A,TRUE,"general";"via3",#N/A,TRUE,"general"}</definedName>
    <definedName name="_i4" localSheetId="5" hidden="1">{"via1",#N/A,TRUE,"general";"via2",#N/A,TRUE,"general";"via3",#N/A,TRUE,"general"}</definedName>
    <definedName name="_i4" localSheetId="7" hidden="1">{"via1",#N/A,TRUE,"general";"via2",#N/A,TRUE,"general";"via3",#N/A,TRUE,"general"}</definedName>
    <definedName name="_i4" hidden="1">{"via1",#N/A,TRUE,"general";"via2",#N/A,TRUE,"general";"via3",#N/A,TRUE,"general"}</definedName>
    <definedName name="_i5" localSheetId="6" hidden="1">{"TAB1",#N/A,TRUE,"GENERAL";"TAB2",#N/A,TRUE,"GENERAL";"TAB3",#N/A,TRUE,"GENERAL";"TAB4",#N/A,TRUE,"GENERAL";"TAB5",#N/A,TRUE,"GENERAL"}</definedName>
    <definedName name="_i5" localSheetId="2" hidden="1">{"TAB1",#N/A,TRUE,"GENERAL";"TAB2",#N/A,TRUE,"GENERAL";"TAB3",#N/A,TRUE,"GENERAL";"TAB4",#N/A,TRUE,"GENERAL";"TAB5",#N/A,TRUE,"GENERAL"}</definedName>
    <definedName name="_i5" localSheetId="3" hidden="1">{"TAB1",#N/A,TRUE,"GENERAL";"TAB2",#N/A,TRUE,"GENERAL";"TAB3",#N/A,TRUE,"GENERAL";"TAB4",#N/A,TRUE,"GENERAL";"TAB5",#N/A,TRUE,"GENERAL"}</definedName>
    <definedName name="_i5" localSheetId="4" hidden="1">{"TAB1",#N/A,TRUE,"GENERAL";"TAB2",#N/A,TRUE,"GENERAL";"TAB3",#N/A,TRUE,"GENERAL";"TAB4",#N/A,TRUE,"GENERAL";"TAB5",#N/A,TRUE,"GENERAL"}</definedName>
    <definedName name="_i5" localSheetId="5" hidden="1">{"TAB1",#N/A,TRUE,"GENERAL";"TAB2",#N/A,TRUE,"GENERAL";"TAB3",#N/A,TRUE,"GENERAL";"TAB4",#N/A,TRUE,"GENERAL";"TAB5",#N/A,TRUE,"GENERAL"}</definedName>
    <definedName name="_i5" localSheetId="7" hidden="1">{"TAB1",#N/A,TRUE,"GENERAL";"TAB2",#N/A,TRUE,"GENERAL";"TAB3",#N/A,TRUE,"GENERAL";"TAB4",#N/A,TRUE,"GENERAL";"TAB5",#N/A,TRUE,"GENERAL"}</definedName>
    <definedName name="_i5" hidden="1">{"TAB1",#N/A,TRUE,"GENERAL";"TAB2",#N/A,TRUE,"GENERAL";"TAB3",#N/A,TRUE,"GENERAL";"TAB4",#N/A,TRUE,"GENERAL";"TAB5",#N/A,TRUE,"GENERAL"}</definedName>
    <definedName name="_i6" localSheetId="6" hidden="1">{"TAB1",#N/A,TRUE,"GENERAL";"TAB2",#N/A,TRUE,"GENERAL";"TAB3",#N/A,TRUE,"GENERAL";"TAB4",#N/A,TRUE,"GENERAL";"TAB5",#N/A,TRUE,"GENERAL"}</definedName>
    <definedName name="_i6" localSheetId="2" hidden="1">{"TAB1",#N/A,TRUE,"GENERAL";"TAB2",#N/A,TRUE,"GENERAL";"TAB3",#N/A,TRUE,"GENERAL";"TAB4",#N/A,TRUE,"GENERAL";"TAB5",#N/A,TRUE,"GENERAL"}</definedName>
    <definedName name="_i6" localSheetId="3" hidden="1">{"TAB1",#N/A,TRUE,"GENERAL";"TAB2",#N/A,TRUE,"GENERAL";"TAB3",#N/A,TRUE,"GENERAL";"TAB4",#N/A,TRUE,"GENERAL";"TAB5",#N/A,TRUE,"GENERAL"}</definedName>
    <definedName name="_i6" localSheetId="4" hidden="1">{"TAB1",#N/A,TRUE,"GENERAL";"TAB2",#N/A,TRUE,"GENERAL";"TAB3",#N/A,TRUE,"GENERAL";"TAB4",#N/A,TRUE,"GENERAL";"TAB5",#N/A,TRUE,"GENERAL"}</definedName>
    <definedName name="_i6" localSheetId="5" hidden="1">{"TAB1",#N/A,TRUE,"GENERAL";"TAB2",#N/A,TRUE,"GENERAL";"TAB3",#N/A,TRUE,"GENERAL";"TAB4",#N/A,TRUE,"GENERAL";"TAB5",#N/A,TRUE,"GENERAL"}</definedName>
    <definedName name="_i6" localSheetId="7" hidden="1">{"TAB1",#N/A,TRUE,"GENERAL";"TAB2",#N/A,TRUE,"GENERAL";"TAB3",#N/A,TRUE,"GENERAL";"TAB4",#N/A,TRUE,"GENERAL";"TAB5",#N/A,TRUE,"GENERAL"}</definedName>
    <definedName name="_i6" hidden="1">{"TAB1",#N/A,TRUE,"GENERAL";"TAB2",#N/A,TRUE,"GENERAL";"TAB3",#N/A,TRUE,"GENERAL";"TAB4",#N/A,TRUE,"GENERAL";"TAB5",#N/A,TRUE,"GENERAL"}</definedName>
    <definedName name="_i7" localSheetId="6" hidden="1">{"via1",#N/A,TRUE,"general";"via2",#N/A,TRUE,"general";"via3",#N/A,TRUE,"general"}</definedName>
    <definedName name="_i7" localSheetId="2" hidden="1">{"via1",#N/A,TRUE,"general";"via2",#N/A,TRUE,"general";"via3",#N/A,TRUE,"general"}</definedName>
    <definedName name="_i7" localSheetId="3" hidden="1">{"via1",#N/A,TRUE,"general";"via2",#N/A,TRUE,"general";"via3",#N/A,TRUE,"general"}</definedName>
    <definedName name="_i7" localSheetId="4" hidden="1">{"via1",#N/A,TRUE,"general";"via2",#N/A,TRUE,"general";"via3",#N/A,TRUE,"general"}</definedName>
    <definedName name="_i7" localSheetId="5" hidden="1">{"via1",#N/A,TRUE,"general";"via2",#N/A,TRUE,"general";"via3",#N/A,TRUE,"general"}</definedName>
    <definedName name="_i7" localSheetId="7" hidden="1">{"via1",#N/A,TRUE,"general";"via2",#N/A,TRUE,"general";"via3",#N/A,TRUE,"general"}</definedName>
    <definedName name="_i7" hidden="1">{"via1",#N/A,TRUE,"general";"via2",#N/A,TRUE,"general";"via3",#N/A,TRUE,"general"}</definedName>
    <definedName name="_i77" localSheetId="6" hidden="1">{"TAB1",#N/A,TRUE,"GENERAL";"TAB2",#N/A,TRUE,"GENERAL";"TAB3",#N/A,TRUE,"GENERAL";"TAB4",#N/A,TRUE,"GENERAL";"TAB5",#N/A,TRUE,"GENERAL"}</definedName>
    <definedName name="_i77" localSheetId="2" hidden="1">{"TAB1",#N/A,TRUE,"GENERAL";"TAB2",#N/A,TRUE,"GENERAL";"TAB3",#N/A,TRUE,"GENERAL";"TAB4",#N/A,TRUE,"GENERAL";"TAB5",#N/A,TRUE,"GENERAL"}</definedName>
    <definedName name="_i77" localSheetId="3" hidden="1">{"TAB1",#N/A,TRUE,"GENERAL";"TAB2",#N/A,TRUE,"GENERAL";"TAB3",#N/A,TRUE,"GENERAL";"TAB4",#N/A,TRUE,"GENERAL";"TAB5",#N/A,TRUE,"GENERAL"}</definedName>
    <definedName name="_i77" localSheetId="4" hidden="1">{"TAB1",#N/A,TRUE,"GENERAL";"TAB2",#N/A,TRUE,"GENERAL";"TAB3",#N/A,TRUE,"GENERAL";"TAB4",#N/A,TRUE,"GENERAL";"TAB5",#N/A,TRUE,"GENERAL"}</definedName>
    <definedName name="_i77" localSheetId="5" hidden="1">{"TAB1",#N/A,TRUE,"GENERAL";"TAB2",#N/A,TRUE,"GENERAL";"TAB3",#N/A,TRUE,"GENERAL";"TAB4",#N/A,TRUE,"GENERAL";"TAB5",#N/A,TRUE,"GENERAL"}</definedName>
    <definedName name="_i77" localSheetId="7" hidden="1">{"TAB1",#N/A,TRUE,"GENERAL";"TAB2",#N/A,TRUE,"GENERAL";"TAB3",#N/A,TRUE,"GENERAL";"TAB4",#N/A,TRUE,"GENERAL";"TAB5",#N/A,TRUE,"GENERAL"}</definedName>
    <definedName name="_i77" hidden="1">{"TAB1",#N/A,TRUE,"GENERAL";"TAB2",#N/A,TRUE,"GENERAL";"TAB3",#N/A,TRUE,"GENERAL";"TAB4",#N/A,TRUE,"GENERAL";"TAB5",#N/A,TRUE,"GENERAL"}</definedName>
    <definedName name="_i8" localSheetId="6" hidden="1">{"via1",#N/A,TRUE,"general";"via2",#N/A,TRUE,"general";"via3",#N/A,TRUE,"general"}</definedName>
    <definedName name="_i8" localSheetId="2" hidden="1">{"via1",#N/A,TRUE,"general";"via2",#N/A,TRUE,"general";"via3",#N/A,TRUE,"general"}</definedName>
    <definedName name="_i8" localSheetId="3" hidden="1">{"via1",#N/A,TRUE,"general";"via2",#N/A,TRUE,"general";"via3",#N/A,TRUE,"general"}</definedName>
    <definedName name="_i8" localSheetId="4" hidden="1">{"via1",#N/A,TRUE,"general";"via2",#N/A,TRUE,"general";"via3",#N/A,TRUE,"general"}</definedName>
    <definedName name="_i8" localSheetId="5" hidden="1">{"via1",#N/A,TRUE,"general";"via2",#N/A,TRUE,"general";"via3",#N/A,TRUE,"general"}</definedName>
    <definedName name="_i8" localSheetId="7" hidden="1">{"via1",#N/A,TRUE,"general";"via2",#N/A,TRUE,"general";"via3",#N/A,TRUE,"general"}</definedName>
    <definedName name="_i8" hidden="1">{"via1",#N/A,TRUE,"general";"via2",#N/A,TRUE,"general";"via3",#N/A,TRUE,"general"}</definedName>
    <definedName name="_i9" localSheetId="6" hidden="1">{"TAB1",#N/A,TRUE,"GENERAL";"TAB2",#N/A,TRUE,"GENERAL";"TAB3",#N/A,TRUE,"GENERAL";"TAB4",#N/A,TRUE,"GENERAL";"TAB5",#N/A,TRUE,"GENERAL"}</definedName>
    <definedName name="_i9" localSheetId="2" hidden="1">{"TAB1",#N/A,TRUE,"GENERAL";"TAB2",#N/A,TRUE,"GENERAL";"TAB3",#N/A,TRUE,"GENERAL";"TAB4",#N/A,TRUE,"GENERAL";"TAB5",#N/A,TRUE,"GENERAL"}</definedName>
    <definedName name="_i9" localSheetId="3" hidden="1">{"TAB1",#N/A,TRUE,"GENERAL";"TAB2",#N/A,TRUE,"GENERAL";"TAB3",#N/A,TRUE,"GENERAL";"TAB4",#N/A,TRUE,"GENERAL";"TAB5",#N/A,TRUE,"GENERAL"}</definedName>
    <definedName name="_i9" localSheetId="4" hidden="1">{"TAB1",#N/A,TRUE,"GENERAL";"TAB2",#N/A,TRUE,"GENERAL";"TAB3",#N/A,TRUE,"GENERAL";"TAB4",#N/A,TRUE,"GENERAL";"TAB5",#N/A,TRUE,"GENERAL"}</definedName>
    <definedName name="_i9" localSheetId="5" hidden="1">{"TAB1",#N/A,TRUE,"GENERAL";"TAB2",#N/A,TRUE,"GENERAL";"TAB3",#N/A,TRUE,"GENERAL";"TAB4",#N/A,TRUE,"GENERAL";"TAB5",#N/A,TRUE,"GENERAL"}</definedName>
    <definedName name="_i9" localSheetId="7" hidden="1">{"TAB1",#N/A,TRUE,"GENERAL";"TAB2",#N/A,TRUE,"GENERAL";"TAB3",#N/A,TRUE,"GENERAL";"TAB4",#N/A,TRUE,"GENERAL";"TAB5",#N/A,TRUE,"GENERAL"}</definedName>
    <definedName name="_i9" hidden="1">{"TAB1",#N/A,TRUE,"GENERAL";"TAB2",#N/A,TRUE,"GENERAL";"TAB3",#N/A,TRUE,"GENERAL";"TAB4",#N/A,TRUE,"GENERAL";"TAB5",#N/A,TRUE,"GENERAL"}</definedName>
    <definedName name="_ICP1" localSheetId="8">[11]Tablas!#REF!</definedName>
    <definedName name="_ICP1">[11]Tablas!#REF!</definedName>
    <definedName name="_IMP1" localSheetId="6">#REF!</definedName>
    <definedName name="_IMP1" localSheetId="2">#REF!</definedName>
    <definedName name="_IMP1" localSheetId="3">#REF!</definedName>
    <definedName name="_IMP1" localSheetId="4">#REF!</definedName>
    <definedName name="_IMP1" localSheetId="5">#REF!</definedName>
    <definedName name="_IMP1" localSheetId="7">#REF!</definedName>
    <definedName name="_IMP1" localSheetId="8">#REF!</definedName>
    <definedName name="_IMP1">#REF!</definedName>
    <definedName name="_IPC2002" localSheetId="6">#REF!</definedName>
    <definedName name="_IPC2002" localSheetId="2">#REF!</definedName>
    <definedName name="_IPC2002" localSheetId="3">#REF!</definedName>
    <definedName name="_IPC2002" localSheetId="4">#REF!</definedName>
    <definedName name="_IPC2002" localSheetId="5">#REF!</definedName>
    <definedName name="_IPC2002" localSheetId="26">#REF!</definedName>
    <definedName name="_IPC2002" localSheetId="27">#REF!</definedName>
    <definedName name="_IPC2002" localSheetId="7">#REF!</definedName>
    <definedName name="_IPC2002" localSheetId="8">#REF!</definedName>
    <definedName name="_IPC2002" localSheetId="9">#REF!</definedName>
    <definedName name="_IPC2002">#REF!</definedName>
    <definedName name="_IVA1" localSheetId="6">#REF!</definedName>
    <definedName name="_IVA1" localSheetId="2">#REF!</definedName>
    <definedName name="_IVA1" localSheetId="3">#REF!</definedName>
    <definedName name="_IVA1" localSheetId="4">#REF!</definedName>
    <definedName name="_IVA1" localSheetId="5">#REF!</definedName>
    <definedName name="_IVA1" localSheetId="7">#REF!</definedName>
    <definedName name="_IVA1" localSheetId="8">#REF!</definedName>
    <definedName name="_IVA1">#REF!</definedName>
    <definedName name="_k3" localSheetId="6" hidden="1">{"TAB1",#N/A,TRUE,"GENERAL";"TAB2",#N/A,TRUE,"GENERAL";"TAB3",#N/A,TRUE,"GENERAL";"TAB4",#N/A,TRUE,"GENERAL";"TAB5",#N/A,TRUE,"GENERAL"}</definedName>
    <definedName name="_k3" localSheetId="2" hidden="1">{"TAB1",#N/A,TRUE,"GENERAL";"TAB2",#N/A,TRUE,"GENERAL";"TAB3",#N/A,TRUE,"GENERAL";"TAB4",#N/A,TRUE,"GENERAL";"TAB5",#N/A,TRUE,"GENERAL"}</definedName>
    <definedName name="_k3" localSheetId="3" hidden="1">{"TAB1",#N/A,TRUE,"GENERAL";"TAB2",#N/A,TRUE,"GENERAL";"TAB3",#N/A,TRUE,"GENERAL";"TAB4",#N/A,TRUE,"GENERAL";"TAB5",#N/A,TRUE,"GENERAL"}</definedName>
    <definedName name="_k3" localSheetId="4" hidden="1">{"TAB1",#N/A,TRUE,"GENERAL";"TAB2",#N/A,TRUE,"GENERAL";"TAB3",#N/A,TRUE,"GENERAL";"TAB4",#N/A,TRUE,"GENERAL";"TAB5",#N/A,TRUE,"GENERAL"}</definedName>
    <definedName name="_k3" localSheetId="5" hidden="1">{"TAB1",#N/A,TRUE,"GENERAL";"TAB2",#N/A,TRUE,"GENERAL";"TAB3",#N/A,TRUE,"GENERAL";"TAB4",#N/A,TRUE,"GENERAL";"TAB5",#N/A,TRUE,"GENERAL"}</definedName>
    <definedName name="_k3" localSheetId="7" hidden="1">{"TAB1",#N/A,TRUE,"GENERAL";"TAB2",#N/A,TRUE,"GENERAL";"TAB3",#N/A,TRUE,"GENERAL";"TAB4",#N/A,TRUE,"GENERAL";"TAB5",#N/A,TRUE,"GENERAL"}</definedName>
    <definedName name="_k3" hidden="1">{"TAB1",#N/A,TRUE,"GENERAL";"TAB2",#N/A,TRUE,"GENERAL";"TAB3",#N/A,TRUE,"GENERAL";"TAB4",#N/A,TRUE,"GENERAL";"TAB5",#N/A,TRUE,"GENERAL"}</definedName>
    <definedName name="_k4" localSheetId="6" hidden="1">{"via1",#N/A,TRUE,"general";"via2",#N/A,TRUE,"general";"via3",#N/A,TRUE,"general"}</definedName>
    <definedName name="_k4" localSheetId="2" hidden="1">{"via1",#N/A,TRUE,"general";"via2",#N/A,TRUE,"general";"via3",#N/A,TRUE,"general"}</definedName>
    <definedName name="_k4" localSheetId="3" hidden="1">{"via1",#N/A,TRUE,"general";"via2",#N/A,TRUE,"general";"via3",#N/A,TRUE,"general"}</definedName>
    <definedName name="_k4" localSheetId="4" hidden="1">{"via1",#N/A,TRUE,"general";"via2",#N/A,TRUE,"general";"via3",#N/A,TRUE,"general"}</definedName>
    <definedName name="_k4" localSheetId="5" hidden="1">{"via1",#N/A,TRUE,"general";"via2",#N/A,TRUE,"general";"via3",#N/A,TRUE,"general"}</definedName>
    <definedName name="_k4" localSheetId="7" hidden="1">{"via1",#N/A,TRUE,"general";"via2",#N/A,TRUE,"general";"via3",#N/A,TRUE,"general"}</definedName>
    <definedName name="_k4" hidden="1">{"via1",#N/A,TRUE,"general";"via2",#N/A,TRUE,"general";"via3",#N/A,TRUE,"general"}</definedName>
    <definedName name="_k5" localSheetId="6" hidden="1">{"via1",#N/A,TRUE,"general";"via2",#N/A,TRUE,"general";"via3",#N/A,TRUE,"general"}</definedName>
    <definedName name="_k5" localSheetId="2" hidden="1">{"via1",#N/A,TRUE,"general";"via2",#N/A,TRUE,"general";"via3",#N/A,TRUE,"general"}</definedName>
    <definedName name="_k5" localSheetId="3" hidden="1">{"via1",#N/A,TRUE,"general";"via2",#N/A,TRUE,"general";"via3",#N/A,TRUE,"general"}</definedName>
    <definedName name="_k5" localSheetId="4" hidden="1">{"via1",#N/A,TRUE,"general";"via2",#N/A,TRUE,"general";"via3",#N/A,TRUE,"general"}</definedName>
    <definedName name="_k5" localSheetId="5" hidden="1">{"via1",#N/A,TRUE,"general";"via2",#N/A,TRUE,"general";"via3",#N/A,TRUE,"general"}</definedName>
    <definedName name="_k5" localSheetId="7" hidden="1">{"via1",#N/A,TRUE,"general";"via2",#N/A,TRUE,"general";"via3",#N/A,TRUE,"general"}</definedName>
    <definedName name="_k5" hidden="1">{"via1",#N/A,TRUE,"general";"via2",#N/A,TRUE,"general";"via3",#N/A,TRUE,"general"}</definedName>
    <definedName name="_k6" localSheetId="6" hidden="1">{"TAB1",#N/A,TRUE,"GENERAL";"TAB2",#N/A,TRUE,"GENERAL";"TAB3",#N/A,TRUE,"GENERAL";"TAB4",#N/A,TRUE,"GENERAL";"TAB5",#N/A,TRUE,"GENERAL"}</definedName>
    <definedName name="_k6" localSheetId="2" hidden="1">{"TAB1",#N/A,TRUE,"GENERAL";"TAB2",#N/A,TRUE,"GENERAL";"TAB3",#N/A,TRUE,"GENERAL";"TAB4",#N/A,TRUE,"GENERAL";"TAB5",#N/A,TRUE,"GENERAL"}</definedName>
    <definedName name="_k6" localSheetId="3" hidden="1">{"TAB1",#N/A,TRUE,"GENERAL";"TAB2",#N/A,TRUE,"GENERAL";"TAB3",#N/A,TRUE,"GENERAL";"TAB4",#N/A,TRUE,"GENERAL";"TAB5",#N/A,TRUE,"GENERAL"}</definedName>
    <definedName name="_k6" localSheetId="4" hidden="1">{"TAB1",#N/A,TRUE,"GENERAL";"TAB2",#N/A,TRUE,"GENERAL";"TAB3",#N/A,TRUE,"GENERAL";"TAB4",#N/A,TRUE,"GENERAL";"TAB5",#N/A,TRUE,"GENERAL"}</definedName>
    <definedName name="_k6" localSheetId="5" hidden="1">{"TAB1",#N/A,TRUE,"GENERAL";"TAB2",#N/A,TRUE,"GENERAL";"TAB3",#N/A,TRUE,"GENERAL";"TAB4",#N/A,TRUE,"GENERAL";"TAB5",#N/A,TRUE,"GENERAL"}</definedName>
    <definedName name="_k6" localSheetId="7" hidden="1">{"TAB1",#N/A,TRUE,"GENERAL";"TAB2",#N/A,TRUE,"GENERAL";"TAB3",#N/A,TRUE,"GENERAL";"TAB4",#N/A,TRUE,"GENERAL";"TAB5",#N/A,TRUE,"GENERAL"}</definedName>
    <definedName name="_k6" hidden="1">{"TAB1",#N/A,TRUE,"GENERAL";"TAB2",#N/A,TRUE,"GENERAL";"TAB3",#N/A,TRUE,"GENERAL";"TAB4",#N/A,TRUE,"GENERAL";"TAB5",#N/A,TRUE,"GENERAL"}</definedName>
    <definedName name="_k7" localSheetId="6" hidden="1">{"via1",#N/A,TRUE,"general";"via2",#N/A,TRUE,"general";"via3",#N/A,TRUE,"general"}</definedName>
    <definedName name="_k7" localSheetId="2" hidden="1">{"via1",#N/A,TRUE,"general";"via2",#N/A,TRUE,"general";"via3",#N/A,TRUE,"general"}</definedName>
    <definedName name="_k7" localSheetId="3" hidden="1">{"via1",#N/A,TRUE,"general";"via2",#N/A,TRUE,"general";"via3",#N/A,TRUE,"general"}</definedName>
    <definedName name="_k7" localSheetId="4" hidden="1">{"via1",#N/A,TRUE,"general";"via2",#N/A,TRUE,"general";"via3",#N/A,TRUE,"general"}</definedName>
    <definedName name="_k7" localSheetId="5" hidden="1">{"via1",#N/A,TRUE,"general";"via2",#N/A,TRUE,"general";"via3",#N/A,TRUE,"general"}</definedName>
    <definedName name="_k7" localSheetId="7" hidden="1">{"via1",#N/A,TRUE,"general";"via2",#N/A,TRUE,"general";"via3",#N/A,TRUE,"general"}</definedName>
    <definedName name="_k7" hidden="1">{"via1",#N/A,TRUE,"general";"via2",#N/A,TRUE,"general";"via3",#N/A,TRUE,"general"}</definedName>
    <definedName name="_k8" localSheetId="6" hidden="1">{"via1",#N/A,TRUE,"general";"via2",#N/A,TRUE,"general";"via3",#N/A,TRUE,"general"}</definedName>
    <definedName name="_k8" localSheetId="2" hidden="1">{"via1",#N/A,TRUE,"general";"via2",#N/A,TRUE,"general";"via3",#N/A,TRUE,"general"}</definedName>
    <definedName name="_k8" localSheetId="3" hidden="1">{"via1",#N/A,TRUE,"general";"via2",#N/A,TRUE,"general";"via3",#N/A,TRUE,"general"}</definedName>
    <definedName name="_k8" localSheetId="4" hidden="1">{"via1",#N/A,TRUE,"general";"via2",#N/A,TRUE,"general";"via3",#N/A,TRUE,"general"}</definedName>
    <definedName name="_k8" localSheetId="5" hidden="1">{"via1",#N/A,TRUE,"general";"via2",#N/A,TRUE,"general";"via3",#N/A,TRUE,"general"}</definedName>
    <definedName name="_k8" localSheetId="7" hidden="1">{"via1",#N/A,TRUE,"general";"via2",#N/A,TRUE,"general";"via3",#N/A,TRUE,"general"}</definedName>
    <definedName name="_k8" hidden="1">{"via1",#N/A,TRUE,"general";"via2",#N/A,TRUE,"general";"via3",#N/A,TRUE,"general"}</definedName>
    <definedName name="_k9" localSheetId="6" hidden="1">{"TAB1",#N/A,TRUE,"GENERAL";"TAB2",#N/A,TRUE,"GENERAL";"TAB3",#N/A,TRUE,"GENERAL";"TAB4",#N/A,TRUE,"GENERAL";"TAB5",#N/A,TRUE,"GENERAL"}</definedName>
    <definedName name="_k9" localSheetId="2" hidden="1">{"TAB1",#N/A,TRUE,"GENERAL";"TAB2",#N/A,TRUE,"GENERAL";"TAB3",#N/A,TRUE,"GENERAL";"TAB4",#N/A,TRUE,"GENERAL";"TAB5",#N/A,TRUE,"GENERAL"}</definedName>
    <definedName name="_k9" localSheetId="3" hidden="1">{"TAB1",#N/A,TRUE,"GENERAL";"TAB2",#N/A,TRUE,"GENERAL";"TAB3",#N/A,TRUE,"GENERAL";"TAB4",#N/A,TRUE,"GENERAL";"TAB5",#N/A,TRUE,"GENERAL"}</definedName>
    <definedName name="_k9" localSheetId="4" hidden="1">{"TAB1",#N/A,TRUE,"GENERAL";"TAB2",#N/A,TRUE,"GENERAL";"TAB3",#N/A,TRUE,"GENERAL";"TAB4",#N/A,TRUE,"GENERAL";"TAB5",#N/A,TRUE,"GENERAL"}</definedName>
    <definedName name="_k9" localSheetId="5" hidden="1">{"TAB1",#N/A,TRUE,"GENERAL";"TAB2",#N/A,TRUE,"GENERAL";"TAB3",#N/A,TRUE,"GENERAL";"TAB4",#N/A,TRUE,"GENERAL";"TAB5",#N/A,TRUE,"GENERAL"}</definedName>
    <definedName name="_k9" localSheetId="7" hidden="1">{"TAB1",#N/A,TRUE,"GENERAL";"TAB2",#N/A,TRUE,"GENERAL";"TAB3",#N/A,TRUE,"GENERAL";"TAB4",#N/A,TRUE,"GENERAL";"TAB5",#N/A,TRUE,"GENERAL"}</definedName>
    <definedName name="_k9" hidden="1">{"TAB1",#N/A,TRUE,"GENERAL";"TAB2",#N/A,TRUE,"GENERAL";"TAB3",#N/A,TRUE,"GENERAL";"TAB4",#N/A,TRUE,"GENERAL";"TAB5",#N/A,TRUE,"GENERAL"}</definedName>
    <definedName name="_Key1" localSheetId="6" hidden="1">#REF!</definedName>
    <definedName name="_Key1" localSheetId="2" hidden="1">#REF!</definedName>
    <definedName name="_Key1" localSheetId="3" hidden="1">#REF!</definedName>
    <definedName name="_Key1" localSheetId="4" hidden="1">#REF!</definedName>
    <definedName name="_Key1" localSheetId="5" hidden="1">#REF!</definedName>
    <definedName name="_Key1" localSheetId="26" hidden="1">#REF!</definedName>
    <definedName name="_Key1" localSheetId="27" hidden="1">#REF!</definedName>
    <definedName name="_Key1" localSheetId="7" hidden="1">#REF!</definedName>
    <definedName name="_Key1" localSheetId="8" hidden="1">#REF!</definedName>
    <definedName name="_Key1" localSheetId="9" hidden="1">#REF!</definedName>
    <definedName name="_Key1" hidden="1">#REF!</definedName>
    <definedName name="_Key11" localSheetId="6" hidden="1">[22]INST!#REF!</definedName>
    <definedName name="_Key11" localSheetId="2" hidden="1">[22]INST!#REF!</definedName>
    <definedName name="_Key11" localSheetId="3" hidden="1">[22]INST!#REF!</definedName>
    <definedName name="_Key11" localSheetId="4" hidden="1">[22]INST!#REF!</definedName>
    <definedName name="_Key11" localSheetId="5" hidden="1">[22]INST!#REF!</definedName>
    <definedName name="_Key11" localSheetId="7" hidden="1">[22]INST!#REF!</definedName>
    <definedName name="_Key11" localSheetId="8" hidden="1">[22]INST!#REF!</definedName>
    <definedName name="_Key11" hidden="1">[22]INST!#REF!</definedName>
    <definedName name="_Key2" localSheetId="6" hidden="1">#REF!</definedName>
    <definedName name="_Key2" localSheetId="2" hidden="1">#REF!</definedName>
    <definedName name="_Key2" localSheetId="3" hidden="1">#REF!</definedName>
    <definedName name="_Key2" localSheetId="4" hidden="1">#REF!</definedName>
    <definedName name="_Key2" localSheetId="5" hidden="1">#REF!</definedName>
    <definedName name="_Key2" localSheetId="7" hidden="1">#REF!</definedName>
    <definedName name="_Key2" localSheetId="8" hidden="1">#REF!</definedName>
    <definedName name="_Key2" hidden="1">#REF!</definedName>
    <definedName name="_Key21" localSheetId="6" hidden="1">#REF!</definedName>
    <definedName name="_Key21" localSheetId="2" hidden="1">#REF!</definedName>
    <definedName name="_Key21" localSheetId="3" hidden="1">#REF!</definedName>
    <definedName name="_Key21" localSheetId="4" hidden="1">#REF!</definedName>
    <definedName name="_Key21" localSheetId="5" hidden="1">#REF!</definedName>
    <definedName name="_Key21" localSheetId="7" hidden="1">#REF!</definedName>
    <definedName name="_Key21" localSheetId="8" hidden="1">#REF!</definedName>
    <definedName name="_Key21" hidden="1">#REF!</definedName>
    <definedName name="_key3" localSheetId="6" hidden="1">#REF!</definedName>
    <definedName name="_key3" localSheetId="2" hidden="1">#REF!</definedName>
    <definedName name="_key3" localSheetId="3" hidden="1">#REF!</definedName>
    <definedName name="_key3" localSheetId="4" hidden="1">#REF!</definedName>
    <definedName name="_key3" localSheetId="5" hidden="1">#REF!</definedName>
    <definedName name="_key3" localSheetId="7" hidden="1">#REF!</definedName>
    <definedName name="_key3" localSheetId="8" hidden="1">#REF!</definedName>
    <definedName name="_key3" hidden="1">#REF!</definedName>
    <definedName name="_key31" localSheetId="6" hidden="1">#REF!</definedName>
    <definedName name="_key31" localSheetId="2" hidden="1">#REF!</definedName>
    <definedName name="_key31" localSheetId="3" hidden="1">#REF!</definedName>
    <definedName name="_key31" localSheetId="4" hidden="1">#REF!</definedName>
    <definedName name="_key31" localSheetId="5" hidden="1">#REF!</definedName>
    <definedName name="_key31" localSheetId="7" hidden="1">#REF!</definedName>
    <definedName name="_key31" localSheetId="8" hidden="1">#REF!</definedName>
    <definedName name="_key31" hidden="1">#REF!</definedName>
    <definedName name="_kjk6" localSheetId="6" hidden="1">{"TAB1",#N/A,TRUE,"GENERAL";"TAB2",#N/A,TRUE,"GENERAL";"TAB3",#N/A,TRUE,"GENERAL";"TAB4",#N/A,TRUE,"GENERAL";"TAB5",#N/A,TRUE,"GENERAL"}</definedName>
    <definedName name="_kjk6" localSheetId="2" hidden="1">{"TAB1",#N/A,TRUE,"GENERAL";"TAB2",#N/A,TRUE,"GENERAL";"TAB3",#N/A,TRUE,"GENERAL";"TAB4",#N/A,TRUE,"GENERAL";"TAB5",#N/A,TRUE,"GENERAL"}</definedName>
    <definedName name="_kjk6" localSheetId="3" hidden="1">{"TAB1",#N/A,TRUE,"GENERAL";"TAB2",#N/A,TRUE,"GENERAL";"TAB3",#N/A,TRUE,"GENERAL";"TAB4",#N/A,TRUE,"GENERAL";"TAB5",#N/A,TRUE,"GENERAL"}</definedName>
    <definedName name="_kjk6" localSheetId="4" hidden="1">{"TAB1",#N/A,TRUE,"GENERAL";"TAB2",#N/A,TRUE,"GENERAL";"TAB3",#N/A,TRUE,"GENERAL";"TAB4",#N/A,TRUE,"GENERAL";"TAB5",#N/A,TRUE,"GENERAL"}</definedName>
    <definedName name="_kjk6" localSheetId="5" hidden="1">{"TAB1",#N/A,TRUE,"GENERAL";"TAB2",#N/A,TRUE,"GENERAL";"TAB3",#N/A,TRUE,"GENERAL";"TAB4",#N/A,TRUE,"GENERAL";"TAB5",#N/A,TRUE,"GENERAL"}</definedName>
    <definedName name="_kjk6" localSheetId="7" hidden="1">{"TAB1",#N/A,TRUE,"GENERAL";"TAB2",#N/A,TRUE,"GENERAL";"TAB3",#N/A,TRUE,"GENERAL";"TAB4",#N/A,TRUE,"GENERAL";"TAB5",#N/A,TRUE,"GENERAL"}</definedName>
    <definedName name="_kjk6" hidden="1">{"TAB1",#N/A,TRUE,"GENERAL";"TAB2",#N/A,TRUE,"GENERAL";"TAB3",#N/A,TRUE,"GENERAL";"TAB4",#N/A,TRUE,"GENERAL";"TAB5",#N/A,TRUE,"GENERAL"}</definedName>
    <definedName name="_lar03" localSheetId="6">#REF!</definedName>
    <definedName name="_lar03" localSheetId="2">#REF!</definedName>
    <definedName name="_lar03" localSheetId="3">#REF!</definedName>
    <definedName name="_lar03" localSheetId="4">#REF!</definedName>
    <definedName name="_lar03" localSheetId="5">#REF!</definedName>
    <definedName name="_lar03" localSheetId="26">#REF!</definedName>
    <definedName name="_lar03" localSheetId="27">#REF!</definedName>
    <definedName name="_lar03" localSheetId="7">#REF!</definedName>
    <definedName name="_lar03" localSheetId="8">#REF!</definedName>
    <definedName name="_lar03" localSheetId="9">#REF!</definedName>
    <definedName name="_lar03">#REF!</definedName>
    <definedName name="_LEY80" localSheetId="6">#REF!</definedName>
    <definedName name="_LEY80" localSheetId="2">#REF!</definedName>
    <definedName name="_LEY80" localSheetId="3">#REF!</definedName>
    <definedName name="_LEY80" localSheetId="4">#REF!</definedName>
    <definedName name="_LEY80" localSheetId="5">#REF!</definedName>
    <definedName name="_LEY80" localSheetId="7">#REF!</definedName>
    <definedName name="_LEY80" localSheetId="8">#REF!</definedName>
    <definedName name="_LEY80">#REF!</definedName>
    <definedName name="_m3" localSheetId="6" hidden="1">{"via1",#N/A,TRUE,"general";"via2",#N/A,TRUE,"general";"via3",#N/A,TRUE,"general"}</definedName>
    <definedName name="_m3" localSheetId="2" hidden="1">{"via1",#N/A,TRUE,"general";"via2",#N/A,TRUE,"general";"via3",#N/A,TRUE,"general"}</definedName>
    <definedName name="_m3" localSheetId="3" hidden="1">{"via1",#N/A,TRUE,"general";"via2",#N/A,TRUE,"general";"via3",#N/A,TRUE,"general"}</definedName>
    <definedName name="_m3" localSheetId="4" hidden="1">{"via1",#N/A,TRUE,"general";"via2",#N/A,TRUE,"general";"via3",#N/A,TRUE,"general"}</definedName>
    <definedName name="_m3" localSheetId="5" hidden="1">{"via1",#N/A,TRUE,"general";"via2",#N/A,TRUE,"general";"via3",#N/A,TRUE,"general"}</definedName>
    <definedName name="_m3" localSheetId="7" hidden="1">{"via1",#N/A,TRUE,"general";"via2",#N/A,TRUE,"general";"via3",#N/A,TRUE,"general"}</definedName>
    <definedName name="_m3" hidden="1">{"via1",#N/A,TRUE,"general";"via2",#N/A,TRUE,"general";"via3",#N/A,TRUE,"general"}</definedName>
    <definedName name="_m4" localSheetId="6" hidden="1">{"TAB1",#N/A,TRUE,"GENERAL";"TAB2",#N/A,TRUE,"GENERAL";"TAB3",#N/A,TRUE,"GENERAL";"TAB4",#N/A,TRUE,"GENERAL";"TAB5",#N/A,TRUE,"GENERAL"}</definedName>
    <definedName name="_m4" localSheetId="2" hidden="1">{"TAB1",#N/A,TRUE,"GENERAL";"TAB2",#N/A,TRUE,"GENERAL";"TAB3",#N/A,TRUE,"GENERAL";"TAB4",#N/A,TRUE,"GENERAL";"TAB5",#N/A,TRUE,"GENERAL"}</definedName>
    <definedName name="_m4" localSheetId="3" hidden="1">{"TAB1",#N/A,TRUE,"GENERAL";"TAB2",#N/A,TRUE,"GENERAL";"TAB3",#N/A,TRUE,"GENERAL";"TAB4",#N/A,TRUE,"GENERAL";"TAB5",#N/A,TRUE,"GENERAL"}</definedName>
    <definedName name="_m4" localSheetId="4" hidden="1">{"TAB1",#N/A,TRUE,"GENERAL";"TAB2",#N/A,TRUE,"GENERAL";"TAB3",#N/A,TRUE,"GENERAL";"TAB4",#N/A,TRUE,"GENERAL";"TAB5",#N/A,TRUE,"GENERAL"}</definedName>
    <definedName name="_m4" localSheetId="5" hidden="1">{"TAB1",#N/A,TRUE,"GENERAL";"TAB2",#N/A,TRUE,"GENERAL";"TAB3",#N/A,TRUE,"GENERAL";"TAB4",#N/A,TRUE,"GENERAL";"TAB5",#N/A,TRUE,"GENERAL"}</definedName>
    <definedName name="_m4" localSheetId="7" hidden="1">{"TAB1",#N/A,TRUE,"GENERAL";"TAB2",#N/A,TRUE,"GENERAL";"TAB3",#N/A,TRUE,"GENERAL";"TAB4",#N/A,TRUE,"GENERAL";"TAB5",#N/A,TRUE,"GENERAL"}</definedName>
    <definedName name="_m4" hidden="1">{"TAB1",#N/A,TRUE,"GENERAL";"TAB2",#N/A,TRUE,"GENERAL";"TAB3",#N/A,TRUE,"GENERAL";"TAB4",#N/A,TRUE,"GENERAL";"TAB5",#N/A,TRUE,"GENERAL"}</definedName>
    <definedName name="_m5" localSheetId="6" hidden="1">{"via1",#N/A,TRUE,"general";"via2",#N/A,TRUE,"general";"via3",#N/A,TRUE,"general"}</definedName>
    <definedName name="_m5" localSheetId="2" hidden="1">{"via1",#N/A,TRUE,"general";"via2",#N/A,TRUE,"general";"via3",#N/A,TRUE,"general"}</definedName>
    <definedName name="_m5" localSheetId="3" hidden="1">{"via1",#N/A,TRUE,"general";"via2",#N/A,TRUE,"general";"via3",#N/A,TRUE,"general"}</definedName>
    <definedName name="_m5" localSheetId="4" hidden="1">{"via1",#N/A,TRUE,"general";"via2",#N/A,TRUE,"general";"via3",#N/A,TRUE,"general"}</definedName>
    <definedName name="_m5" localSheetId="5" hidden="1">{"via1",#N/A,TRUE,"general";"via2",#N/A,TRUE,"general";"via3",#N/A,TRUE,"general"}</definedName>
    <definedName name="_m5" localSheetId="7" hidden="1">{"via1",#N/A,TRUE,"general";"via2",#N/A,TRUE,"general";"via3",#N/A,TRUE,"general"}</definedName>
    <definedName name="_m5" hidden="1">{"via1",#N/A,TRUE,"general";"via2",#N/A,TRUE,"general";"via3",#N/A,TRUE,"general"}</definedName>
    <definedName name="_m6" localSheetId="6" hidden="1">{"TAB1",#N/A,TRUE,"GENERAL";"TAB2",#N/A,TRUE,"GENERAL";"TAB3",#N/A,TRUE,"GENERAL";"TAB4",#N/A,TRUE,"GENERAL";"TAB5",#N/A,TRUE,"GENERAL"}</definedName>
    <definedName name="_m6" localSheetId="2" hidden="1">{"TAB1",#N/A,TRUE,"GENERAL";"TAB2",#N/A,TRUE,"GENERAL";"TAB3",#N/A,TRUE,"GENERAL";"TAB4",#N/A,TRUE,"GENERAL";"TAB5",#N/A,TRUE,"GENERAL"}</definedName>
    <definedName name="_m6" localSheetId="3" hidden="1">{"TAB1",#N/A,TRUE,"GENERAL";"TAB2",#N/A,TRUE,"GENERAL";"TAB3",#N/A,TRUE,"GENERAL";"TAB4",#N/A,TRUE,"GENERAL";"TAB5",#N/A,TRUE,"GENERAL"}</definedName>
    <definedName name="_m6" localSheetId="4" hidden="1">{"TAB1",#N/A,TRUE,"GENERAL";"TAB2",#N/A,TRUE,"GENERAL";"TAB3",#N/A,TRUE,"GENERAL";"TAB4",#N/A,TRUE,"GENERAL";"TAB5",#N/A,TRUE,"GENERAL"}</definedName>
    <definedName name="_m6" localSheetId="5" hidden="1">{"TAB1",#N/A,TRUE,"GENERAL";"TAB2",#N/A,TRUE,"GENERAL";"TAB3",#N/A,TRUE,"GENERAL";"TAB4",#N/A,TRUE,"GENERAL";"TAB5",#N/A,TRUE,"GENERAL"}</definedName>
    <definedName name="_m6" localSheetId="7" hidden="1">{"TAB1",#N/A,TRUE,"GENERAL";"TAB2",#N/A,TRUE,"GENERAL";"TAB3",#N/A,TRUE,"GENERAL";"TAB4",#N/A,TRUE,"GENERAL";"TAB5",#N/A,TRUE,"GENERAL"}</definedName>
    <definedName name="_m6" hidden="1">{"TAB1",#N/A,TRUE,"GENERAL";"TAB2",#N/A,TRUE,"GENERAL";"TAB3",#N/A,TRUE,"GENERAL";"TAB4",#N/A,TRUE,"GENERAL";"TAB5",#N/A,TRUE,"GENERAL"}</definedName>
    <definedName name="_m7" localSheetId="6" hidden="1">{"TAB1",#N/A,TRUE,"GENERAL";"TAB2",#N/A,TRUE,"GENERAL";"TAB3",#N/A,TRUE,"GENERAL";"TAB4",#N/A,TRUE,"GENERAL";"TAB5",#N/A,TRUE,"GENERAL"}</definedName>
    <definedName name="_m7" localSheetId="2" hidden="1">{"TAB1",#N/A,TRUE,"GENERAL";"TAB2",#N/A,TRUE,"GENERAL";"TAB3",#N/A,TRUE,"GENERAL";"TAB4",#N/A,TRUE,"GENERAL";"TAB5",#N/A,TRUE,"GENERAL"}</definedName>
    <definedName name="_m7" localSheetId="3" hidden="1">{"TAB1",#N/A,TRUE,"GENERAL";"TAB2",#N/A,TRUE,"GENERAL";"TAB3",#N/A,TRUE,"GENERAL";"TAB4",#N/A,TRUE,"GENERAL";"TAB5",#N/A,TRUE,"GENERAL"}</definedName>
    <definedName name="_m7" localSheetId="4" hidden="1">{"TAB1",#N/A,TRUE,"GENERAL";"TAB2",#N/A,TRUE,"GENERAL";"TAB3",#N/A,TRUE,"GENERAL";"TAB4",#N/A,TRUE,"GENERAL";"TAB5",#N/A,TRUE,"GENERAL"}</definedName>
    <definedName name="_m7" localSheetId="5" hidden="1">{"TAB1",#N/A,TRUE,"GENERAL";"TAB2",#N/A,TRUE,"GENERAL";"TAB3",#N/A,TRUE,"GENERAL";"TAB4",#N/A,TRUE,"GENERAL";"TAB5",#N/A,TRUE,"GENERAL"}</definedName>
    <definedName name="_m7" localSheetId="7" hidden="1">{"TAB1",#N/A,TRUE,"GENERAL";"TAB2",#N/A,TRUE,"GENERAL";"TAB3",#N/A,TRUE,"GENERAL";"TAB4",#N/A,TRUE,"GENERAL";"TAB5",#N/A,TRUE,"GENERAL"}</definedName>
    <definedName name="_m7" hidden="1">{"TAB1",#N/A,TRUE,"GENERAL";"TAB2",#N/A,TRUE,"GENERAL";"TAB3",#N/A,TRUE,"GENERAL";"TAB4",#N/A,TRUE,"GENERAL";"TAB5",#N/A,TRUE,"GENERAL"}</definedName>
    <definedName name="_m8" localSheetId="6" hidden="1">{"via1",#N/A,TRUE,"general";"via2",#N/A,TRUE,"general";"via3",#N/A,TRUE,"general"}</definedName>
    <definedName name="_m8" localSheetId="2" hidden="1">{"via1",#N/A,TRUE,"general";"via2",#N/A,TRUE,"general";"via3",#N/A,TRUE,"general"}</definedName>
    <definedName name="_m8" localSheetId="3" hidden="1">{"via1",#N/A,TRUE,"general";"via2",#N/A,TRUE,"general";"via3",#N/A,TRUE,"general"}</definedName>
    <definedName name="_m8" localSheetId="4" hidden="1">{"via1",#N/A,TRUE,"general";"via2",#N/A,TRUE,"general";"via3",#N/A,TRUE,"general"}</definedName>
    <definedName name="_m8" localSheetId="5" hidden="1">{"via1",#N/A,TRUE,"general";"via2",#N/A,TRUE,"general";"via3",#N/A,TRUE,"general"}</definedName>
    <definedName name="_m8" localSheetId="7" hidden="1">{"via1",#N/A,TRUE,"general";"via2",#N/A,TRUE,"general";"via3",#N/A,TRUE,"general"}</definedName>
    <definedName name="_m8" hidden="1">{"via1",#N/A,TRUE,"general";"via2",#N/A,TRUE,"general";"via3",#N/A,TRUE,"general"}</definedName>
    <definedName name="_m9" localSheetId="6" hidden="1">{"via1",#N/A,TRUE,"general";"via2",#N/A,TRUE,"general";"via3",#N/A,TRUE,"general"}</definedName>
    <definedName name="_m9" localSheetId="2" hidden="1">{"via1",#N/A,TRUE,"general";"via2",#N/A,TRUE,"general";"via3",#N/A,TRUE,"general"}</definedName>
    <definedName name="_m9" localSheetId="3" hidden="1">{"via1",#N/A,TRUE,"general";"via2",#N/A,TRUE,"general";"via3",#N/A,TRUE,"general"}</definedName>
    <definedName name="_m9" localSheetId="4" hidden="1">{"via1",#N/A,TRUE,"general";"via2",#N/A,TRUE,"general";"via3",#N/A,TRUE,"general"}</definedName>
    <definedName name="_m9" localSheetId="5" hidden="1">{"via1",#N/A,TRUE,"general";"via2",#N/A,TRUE,"general";"via3",#N/A,TRUE,"general"}</definedName>
    <definedName name="_m9" localSheetId="7" hidden="1">{"via1",#N/A,TRUE,"general";"via2",#N/A,TRUE,"general";"via3",#N/A,TRUE,"general"}</definedName>
    <definedName name="_m9" hidden="1">{"via1",#N/A,TRUE,"general";"via2",#N/A,TRUE,"general";"via3",#N/A,TRUE,"general"}</definedName>
    <definedName name="_MA2" localSheetId="6">#REF!</definedName>
    <definedName name="_MA2" localSheetId="2">#REF!</definedName>
    <definedName name="_MA2" localSheetId="3">#REF!</definedName>
    <definedName name="_MA2" localSheetId="4">#REF!</definedName>
    <definedName name="_MA2" localSheetId="5">#REF!</definedName>
    <definedName name="_MA2" localSheetId="26">#REF!</definedName>
    <definedName name="_MA2" localSheetId="27">#REF!</definedName>
    <definedName name="_MA2" localSheetId="7">#REF!</definedName>
    <definedName name="_MA2" localSheetId="8">#REF!</definedName>
    <definedName name="_MA2" localSheetId="9">#REF!</definedName>
    <definedName name="_MA2">#REF!</definedName>
    <definedName name="_MAT1" localSheetId="6">#REF!</definedName>
    <definedName name="_MAT1" localSheetId="2">#REF!</definedName>
    <definedName name="_MAT1" localSheetId="3">#REF!</definedName>
    <definedName name="_MAT1" localSheetId="4">#REF!</definedName>
    <definedName name="_MAT1" localSheetId="5">#REF!</definedName>
    <definedName name="_MAT1" localSheetId="7">#REF!</definedName>
    <definedName name="_MAT1" localSheetId="8">#REF!</definedName>
    <definedName name="_MAT1">#REF!</definedName>
    <definedName name="_mes1">[17]COSTOS!$E$5</definedName>
    <definedName name="_Mes2">[17]COSTOS!$F$5</definedName>
    <definedName name="_Mes3">[17]COSTOS!$G$5</definedName>
    <definedName name="_MOD1" localSheetId="6">#REF!</definedName>
    <definedName name="_MOD1" localSheetId="2">#REF!</definedName>
    <definedName name="_MOD1" localSheetId="3">#REF!</definedName>
    <definedName name="_MOD1" localSheetId="4">#REF!</definedName>
    <definedName name="_MOD1" localSheetId="5">#REF!</definedName>
    <definedName name="_MOD1" localSheetId="7">#REF!</definedName>
    <definedName name="_MOD1" localSheetId="8">#REF!</definedName>
    <definedName name="_MOD1">#REF!</definedName>
    <definedName name="_mun2" localSheetId="6">[20]PESOS!#REF!</definedName>
    <definedName name="_mun2" localSheetId="2">[20]PESOS!#REF!</definedName>
    <definedName name="_mun2" localSheetId="3">[20]PESOS!#REF!</definedName>
    <definedName name="_mun2" localSheetId="4">[20]PESOS!#REF!</definedName>
    <definedName name="_mun2" localSheetId="5">[20]PESOS!#REF!</definedName>
    <definedName name="_mun2" localSheetId="26">[20]PESOS!#REF!</definedName>
    <definedName name="_mun2" localSheetId="27">[20]PESOS!#REF!</definedName>
    <definedName name="_mun2" localSheetId="7">[20]PESOS!#REF!</definedName>
    <definedName name="_mun2" localSheetId="8">[20]PESOS!#REF!</definedName>
    <definedName name="_mun2" localSheetId="9">[20]PESOS!#REF!</definedName>
    <definedName name="_mun2">[20]PESOS!#REF!</definedName>
    <definedName name="_n3" localSheetId="6" hidden="1">{"TAB1",#N/A,TRUE,"GENERAL";"TAB2",#N/A,TRUE,"GENERAL";"TAB3",#N/A,TRUE,"GENERAL";"TAB4",#N/A,TRUE,"GENERAL";"TAB5",#N/A,TRUE,"GENERAL"}</definedName>
    <definedName name="_n3" localSheetId="2" hidden="1">{"TAB1",#N/A,TRUE,"GENERAL";"TAB2",#N/A,TRUE,"GENERAL";"TAB3",#N/A,TRUE,"GENERAL";"TAB4",#N/A,TRUE,"GENERAL";"TAB5",#N/A,TRUE,"GENERAL"}</definedName>
    <definedName name="_n3" localSheetId="3" hidden="1">{"TAB1",#N/A,TRUE,"GENERAL";"TAB2",#N/A,TRUE,"GENERAL";"TAB3",#N/A,TRUE,"GENERAL";"TAB4",#N/A,TRUE,"GENERAL";"TAB5",#N/A,TRUE,"GENERAL"}</definedName>
    <definedName name="_n3" localSheetId="4" hidden="1">{"TAB1",#N/A,TRUE,"GENERAL";"TAB2",#N/A,TRUE,"GENERAL";"TAB3",#N/A,TRUE,"GENERAL";"TAB4",#N/A,TRUE,"GENERAL";"TAB5",#N/A,TRUE,"GENERAL"}</definedName>
    <definedName name="_n3" localSheetId="5" hidden="1">{"TAB1",#N/A,TRUE,"GENERAL";"TAB2",#N/A,TRUE,"GENERAL";"TAB3",#N/A,TRUE,"GENERAL";"TAB4",#N/A,TRUE,"GENERAL";"TAB5",#N/A,TRUE,"GENERAL"}</definedName>
    <definedName name="_n3" localSheetId="7" hidden="1">{"TAB1",#N/A,TRUE,"GENERAL";"TAB2",#N/A,TRUE,"GENERAL";"TAB3",#N/A,TRUE,"GENERAL";"TAB4",#N/A,TRUE,"GENERAL";"TAB5",#N/A,TRUE,"GENERAL"}</definedName>
    <definedName name="_n3" hidden="1">{"TAB1",#N/A,TRUE,"GENERAL";"TAB2",#N/A,TRUE,"GENERAL";"TAB3",#N/A,TRUE,"GENERAL";"TAB4",#N/A,TRUE,"GENERAL";"TAB5",#N/A,TRUE,"GENERAL"}</definedName>
    <definedName name="_n4" localSheetId="6" hidden="1">{"via1",#N/A,TRUE,"general";"via2",#N/A,TRUE,"general";"via3",#N/A,TRUE,"general"}</definedName>
    <definedName name="_n4" localSheetId="2" hidden="1">{"via1",#N/A,TRUE,"general";"via2",#N/A,TRUE,"general";"via3",#N/A,TRUE,"general"}</definedName>
    <definedName name="_n4" localSheetId="3" hidden="1">{"via1",#N/A,TRUE,"general";"via2",#N/A,TRUE,"general";"via3",#N/A,TRUE,"general"}</definedName>
    <definedName name="_n4" localSheetId="4" hidden="1">{"via1",#N/A,TRUE,"general";"via2",#N/A,TRUE,"general";"via3",#N/A,TRUE,"general"}</definedName>
    <definedName name="_n4" localSheetId="5" hidden="1">{"via1",#N/A,TRUE,"general";"via2",#N/A,TRUE,"general";"via3",#N/A,TRUE,"general"}</definedName>
    <definedName name="_n4" localSheetId="7" hidden="1">{"via1",#N/A,TRUE,"general";"via2",#N/A,TRUE,"general";"via3",#N/A,TRUE,"general"}</definedName>
    <definedName name="_n4" hidden="1">{"via1",#N/A,TRUE,"general";"via2",#N/A,TRUE,"general";"via3",#N/A,TRUE,"general"}</definedName>
    <definedName name="_n5" localSheetId="6" hidden="1">{"TAB1",#N/A,TRUE,"GENERAL";"TAB2",#N/A,TRUE,"GENERAL";"TAB3",#N/A,TRUE,"GENERAL";"TAB4",#N/A,TRUE,"GENERAL";"TAB5",#N/A,TRUE,"GENERAL"}</definedName>
    <definedName name="_n5" localSheetId="2" hidden="1">{"TAB1",#N/A,TRUE,"GENERAL";"TAB2",#N/A,TRUE,"GENERAL";"TAB3",#N/A,TRUE,"GENERAL";"TAB4",#N/A,TRUE,"GENERAL";"TAB5",#N/A,TRUE,"GENERAL"}</definedName>
    <definedName name="_n5" localSheetId="3" hidden="1">{"TAB1",#N/A,TRUE,"GENERAL";"TAB2",#N/A,TRUE,"GENERAL";"TAB3",#N/A,TRUE,"GENERAL";"TAB4",#N/A,TRUE,"GENERAL";"TAB5",#N/A,TRUE,"GENERAL"}</definedName>
    <definedName name="_n5" localSheetId="4" hidden="1">{"TAB1",#N/A,TRUE,"GENERAL";"TAB2",#N/A,TRUE,"GENERAL";"TAB3",#N/A,TRUE,"GENERAL";"TAB4",#N/A,TRUE,"GENERAL";"TAB5",#N/A,TRUE,"GENERAL"}</definedName>
    <definedName name="_n5" localSheetId="5" hidden="1">{"TAB1",#N/A,TRUE,"GENERAL";"TAB2",#N/A,TRUE,"GENERAL";"TAB3",#N/A,TRUE,"GENERAL";"TAB4",#N/A,TRUE,"GENERAL";"TAB5",#N/A,TRUE,"GENERAL"}</definedName>
    <definedName name="_n5" localSheetId="7" hidden="1">{"TAB1",#N/A,TRUE,"GENERAL";"TAB2",#N/A,TRUE,"GENERAL";"TAB3",#N/A,TRUE,"GENERAL";"TAB4",#N/A,TRUE,"GENERAL";"TAB5",#N/A,TRUE,"GENERAL"}</definedName>
    <definedName name="_n5" hidden="1">{"TAB1",#N/A,TRUE,"GENERAL";"TAB2",#N/A,TRUE,"GENERAL";"TAB3",#N/A,TRUE,"GENERAL";"TAB4",#N/A,TRUE,"GENERAL";"TAB5",#N/A,TRUE,"GENERAL"}</definedName>
    <definedName name="_nrf10" localSheetId="6">#REF!</definedName>
    <definedName name="_nrf10" localSheetId="2">#REF!</definedName>
    <definedName name="_nrf10" localSheetId="3">#REF!</definedName>
    <definedName name="_nrf10" localSheetId="4">#REF!</definedName>
    <definedName name="_nrf10" localSheetId="5">#REF!</definedName>
    <definedName name="_nrf10" localSheetId="7">#REF!</definedName>
    <definedName name="_nrf10" localSheetId="8">#REF!</definedName>
    <definedName name="_nrf10">#REF!</definedName>
    <definedName name="_num10" localSheetId="6">#REF!</definedName>
    <definedName name="_num10" localSheetId="2">#REF!</definedName>
    <definedName name="_num10" localSheetId="3">#REF!</definedName>
    <definedName name="_num10" localSheetId="4">#REF!</definedName>
    <definedName name="_num10" localSheetId="5">#REF!</definedName>
    <definedName name="_num10" localSheetId="26">#REF!</definedName>
    <definedName name="_num10" localSheetId="27">#REF!</definedName>
    <definedName name="_num10" localSheetId="7">#REF!</definedName>
    <definedName name="_num10" localSheetId="8">#REF!</definedName>
    <definedName name="_num10" localSheetId="9">#REF!</definedName>
    <definedName name="_num10">#REF!</definedName>
    <definedName name="_num2" localSheetId="6">#REF!</definedName>
    <definedName name="_num2" localSheetId="2">#REF!</definedName>
    <definedName name="_num2" localSheetId="3">#REF!</definedName>
    <definedName name="_num2" localSheetId="4">#REF!</definedName>
    <definedName name="_num2" localSheetId="5">#REF!</definedName>
    <definedName name="_num2" localSheetId="26">#REF!</definedName>
    <definedName name="_num2" localSheetId="27">#REF!</definedName>
    <definedName name="_num2" localSheetId="7">#REF!</definedName>
    <definedName name="_num2" localSheetId="8">#REF!</definedName>
    <definedName name="_num2" localSheetId="9">#REF!</definedName>
    <definedName name="_num2">#REF!</definedName>
    <definedName name="_num3" localSheetId="6">#REF!</definedName>
    <definedName name="_num3" localSheetId="2">#REF!</definedName>
    <definedName name="_num3" localSheetId="3">#REF!</definedName>
    <definedName name="_num3" localSheetId="4">#REF!</definedName>
    <definedName name="_num3" localSheetId="5">#REF!</definedName>
    <definedName name="_num3" localSheetId="26">#REF!</definedName>
    <definedName name="_num3" localSheetId="27">#REF!</definedName>
    <definedName name="_num3" localSheetId="7">#REF!</definedName>
    <definedName name="_num3" localSheetId="8">#REF!</definedName>
    <definedName name="_num3" localSheetId="9">#REF!</definedName>
    <definedName name="_num3">#REF!</definedName>
    <definedName name="_num4" localSheetId="6">#REF!</definedName>
    <definedName name="_num4" localSheetId="2">#REF!</definedName>
    <definedName name="_num4" localSheetId="3">#REF!</definedName>
    <definedName name="_num4" localSheetId="4">#REF!</definedName>
    <definedName name="_num4" localSheetId="5">#REF!</definedName>
    <definedName name="_num4" localSheetId="26">#REF!</definedName>
    <definedName name="_num4" localSheetId="27">#REF!</definedName>
    <definedName name="_num4" localSheetId="7">#REF!</definedName>
    <definedName name="_num4" localSheetId="8">#REF!</definedName>
    <definedName name="_num4" localSheetId="9">#REF!</definedName>
    <definedName name="_num4">#REF!</definedName>
    <definedName name="_num5" localSheetId="6">#REF!</definedName>
    <definedName name="_num5" localSheetId="2">#REF!</definedName>
    <definedName name="_num5" localSheetId="3">#REF!</definedName>
    <definedName name="_num5" localSheetId="4">#REF!</definedName>
    <definedName name="_num5" localSheetId="5">#REF!</definedName>
    <definedName name="_num5" localSheetId="26">#REF!</definedName>
    <definedName name="_num5" localSheetId="27">#REF!</definedName>
    <definedName name="_num5" localSheetId="7">#REF!</definedName>
    <definedName name="_num5" localSheetId="8">#REF!</definedName>
    <definedName name="_num5" localSheetId="9">#REF!</definedName>
    <definedName name="_num5">#REF!</definedName>
    <definedName name="_num6" localSheetId="6">#REF!</definedName>
    <definedName name="_num6" localSheetId="2">#REF!</definedName>
    <definedName name="_num6" localSheetId="3">#REF!</definedName>
    <definedName name="_num6" localSheetId="4">#REF!</definedName>
    <definedName name="_num6" localSheetId="5">#REF!</definedName>
    <definedName name="_num6" localSheetId="26">#REF!</definedName>
    <definedName name="_num6" localSheetId="27">#REF!</definedName>
    <definedName name="_num6" localSheetId="7">#REF!</definedName>
    <definedName name="_num6" localSheetId="8">#REF!</definedName>
    <definedName name="_num6" localSheetId="9">#REF!</definedName>
    <definedName name="_num6">#REF!</definedName>
    <definedName name="_num7" localSheetId="6">#REF!</definedName>
    <definedName name="_num7" localSheetId="2">#REF!</definedName>
    <definedName name="_num7" localSheetId="3">#REF!</definedName>
    <definedName name="_num7" localSheetId="4">#REF!</definedName>
    <definedName name="_num7" localSheetId="5">#REF!</definedName>
    <definedName name="_num7" localSheetId="26">#REF!</definedName>
    <definedName name="_num7" localSheetId="27">#REF!</definedName>
    <definedName name="_num7" localSheetId="7">#REF!</definedName>
    <definedName name="_num7" localSheetId="8">#REF!</definedName>
    <definedName name="_num7" localSheetId="9">#REF!</definedName>
    <definedName name="_num7">#REF!</definedName>
    <definedName name="_num8" localSheetId="6">#REF!</definedName>
    <definedName name="_num8" localSheetId="2">#REF!</definedName>
    <definedName name="_num8" localSheetId="3">#REF!</definedName>
    <definedName name="_num8" localSheetId="4">#REF!</definedName>
    <definedName name="_num8" localSheetId="5">#REF!</definedName>
    <definedName name="_num8" localSheetId="26">#REF!</definedName>
    <definedName name="_num8" localSheetId="27">#REF!</definedName>
    <definedName name="_num8" localSheetId="7">#REF!</definedName>
    <definedName name="_num8" localSheetId="8">#REF!</definedName>
    <definedName name="_num8" localSheetId="9">#REF!</definedName>
    <definedName name="_num8">#REF!</definedName>
    <definedName name="_num9" localSheetId="6">#REF!</definedName>
    <definedName name="_num9" localSheetId="2">#REF!</definedName>
    <definedName name="_num9" localSheetId="3">#REF!</definedName>
    <definedName name="_num9" localSheetId="4">#REF!</definedName>
    <definedName name="_num9" localSheetId="5">#REF!</definedName>
    <definedName name="_num9" localSheetId="26">#REF!</definedName>
    <definedName name="_num9" localSheetId="27">#REF!</definedName>
    <definedName name="_num9" localSheetId="7">#REF!</definedName>
    <definedName name="_num9" localSheetId="8">#REF!</definedName>
    <definedName name="_num9" localSheetId="9">#REF!</definedName>
    <definedName name="_num9">#REF!</definedName>
    <definedName name="_nyn7" localSheetId="6" hidden="1">{"via1",#N/A,TRUE,"general";"via2",#N/A,TRUE,"general";"via3",#N/A,TRUE,"general"}</definedName>
    <definedName name="_nyn7" localSheetId="2" hidden="1">{"via1",#N/A,TRUE,"general";"via2",#N/A,TRUE,"general";"via3",#N/A,TRUE,"general"}</definedName>
    <definedName name="_nyn7" localSheetId="3" hidden="1">{"via1",#N/A,TRUE,"general";"via2",#N/A,TRUE,"general";"via3",#N/A,TRUE,"general"}</definedName>
    <definedName name="_nyn7" localSheetId="4" hidden="1">{"via1",#N/A,TRUE,"general";"via2",#N/A,TRUE,"general";"via3",#N/A,TRUE,"general"}</definedName>
    <definedName name="_nyn7" localSheetId="5" hidden="1">{"via1",#N/A,TRUE,"general";"via2",#N/A,TRUE,"general";"via3",#N/A,TRUE,"general"}</definedName>
    <definedName name="_nyn7" localSheetId="7" hidden="1">{"via1",#N/A,TRUE,"general";"via2",#N/A,TRUE,"general";"via3",#N/A,TRUE,"general"}</definedName>
    <definedName name="_nyn7" hidden="1">{"via1",#N/A,TRUE,"general";"via2",#N/A,TRUE,"general";"via3",#N/A,TRUE,"general"}</definedName>
    <definedName name="_o4" localSheetId="6" hidden="1">{"via1",#N/A,TRUE,"general";"via2",#N/A,TRUE,"general";"via3",#N/A,TRUE,"general"}</definedName>
    <definedName name="_o4" localSheetId="2" hidden="1">{"via1",#N/A,TRUE,"general";"via2",#N/A,TRUE,"general";"via3",#N/A,TRUE,"general"}</definedName>
    <definedName name="_o4" localSheetId="3" hidden="1">{"via1",#N/A,TRUE,"general";"via2",#N/A,TRUE,"general";"via3",#N/A,TRUE,"general"}</definedName>
    <definedName name="_o4" localSheetId="4" hidden="1">{"via1",#N/A,TRUE,"general";"via2",#N/A,TRUE,"general";"via3",#N/A,TRUE,"general"}</definedName>
    <definedName name="_o4" localSheetId="5" hidden="1">{"via1",#N/A,TRUE,"general";"via2",#N/A,TRUE,"general";"via3",#N/A,TRUE,"general"}</definedName>
    <definedName name="_o4" localSheetId="7" hidden="1">{"via1",#N/A,TRUE,"general";"via2",#N/A,TRUE,"general";"via3",#N/A,TRUE,"general"}</definedName>
    <definedName name="_o4" hidden="1">{"via1",#N/A,TRUE,"general";"via2",#N/A,TRUE,"general";"via3",#N/A,TRUE,"general"}</definedName>
    <definedName name="_o5" localSheetId="6" hidden="1">{"TAB1",#N/A,TRUE,"GENERAL";"TAB2",#N/A,TRUE,"GENERAL";"TAB3",#N/A,TRUE,"GENERAL";"TAB4",#N/A,TRUE,"GENERAL";"TAB5",#N/A,TRUE,"GENERAL"}</definedName>
    <definedName name="_o5" localSheetId="2" hidden="1">{"TAB1",#N/A,TRUE,"GENERAL";"TAB2",#N/A,TRUE,"GENERAL";"TAB3",#N/A,TRUE,"GENERAL";"TAB4",#N/A,TRUE,"GENERAL";"TAB5",#N/A,TRUE,"GENERAL"}</definedName>
    <definedName name="_o5" localSheetId="3" hidden="1">{"TAB1",#N/A,TRUE,"GENERAL";"TAB2",#N/A,TRUE,"GENERAL";"TAB3",#N/A,TRUE,"GENERAL";"TAB4",#N/A,TRUE,"GENERAL";"TAB5",#N/A,TRUE,"GENERAL"}</definedName>
    <definedName name="_o5" localSheetId="4" hidden="1">{"TAB1",#N/A,TRUE,"GENERAL";"TAB2",#N/A,TRUE,"GENERAL";"TAB3",#N/A,TRUE,"GENERAL";"TAB4",#N/A,TRUE,"GENERAL";"TAB5",#N/A,TRUE,"GENERAL"}</definedName>
    <definedName name="_o5" localSheetId="5" hidden="1">{"TAB1",#N/A,TRUE,"GENERAL";"TAB2",#N/A,TRUE,"GENERAL";"TAB3",#N/A,TRUE,"GENERAL";"TAB4",#N/A,TRUE,"GENERAL";"TAB5",#N/A,TRUE,"GENERAL"}</definedName>
    <definedName name="_o5" localSheetId="7" hidden="1">{"TAB1",#N/A,TRUE,"GENERAL";"TAB2",#N/A,TRUE,"GENERAL";"TAB3",#N/A,TRUE,"GENERAL";"TAB4",#N/A,TRUE,"GENERAL";"TAB5",#N/A,TRUE,"GENERAL"}</definedName>
    <definedName name="_o5" hidden="1">{"TAB1",#N/A,TRUE,"GENERAL";"TAB2",#N/A,TRUE,"GENERAL";"TAB3",#N/A,TRUE,"GENERAL";"TAB4",#N/A,TRUE,"GENERAL";"TAB5",#N/A,TRUE,"GENERAL"}</definedName>
    <definedName name="_o6" localSheetId="6" hidden="1">{"TAB1",#N/A,TRUE,"GENERAL";"TAB2",#N/A,TRUE,"GENERAL";"TAB3",#N/A,TRUE,"GENERAL";"TAB4",#N/A,TRUE,"GENERAL";"TAB5",#N/A,TRUE,"GENERAL"}</definedName>
    <definedName name="_o6" localSheetId="2" hidden="1">{"TAB1",#N/A,TRUE,"GENERAL";"TAB2",#N/A,TRUE,"GENERAL";"TAB3",#N/A,TRUE,"GENERAL";"TAB4",#N/A,TRUE,"GENERAL";"TAB5",#N/A,TRUE,"GENERAL"}</definedName>
    <definedName name="_o6" localSheetId="3" hidden="1">{"TAB1",#N/A,TRUE,"GENERAL";"TAB2",#N/A,TRUE,"GENERAL";"TAB3",#N/A,TRUE,"GENERAL";"TAB4",#N/A,TRUE,"GENERAL";"TAB5",#N/A,TRUE,"GENERAL"}</definedName>
    <definedName name="_o6" localSheetId="4" hidden="1">{"TAB1",#N/A,TRUE,"GENERAL";"TAB2",#N/A,TRUE,"GENERAL";"TAB3",#N/A,TRUE,"GENERAL";"TAB4",#N/A,TRUE,"GENERAL";"TAB5",#N/A,TRUE,"GENERAL"}</definedName>
    <definedName name="_o6" localSheetId="5" hidden="1">{"TAB1",#N/A,TRUE,"GENERAL";"TAB2",#N/A,TRUE,"GENERAL";"TAB3",#N/A,TRUE,"GENERAL";"TAB4",#N/A,TRUE,"GENERAL";"TAB5",#N/A,TRUE,"GENERAL"}</definedName>
    <definedName name="_o6" localSheetId="7" hidden="1">{"TAB1",#N/A,TRUE,"GENERAL";"TAB2",#N/A,TRUE,"GENERAL";"TAB3",#N/A,TRUE,"GENERAL";"TAB4",#N/A,TRUE,"GENERAL";"TAB5",#N/A,TRUE,"GENERAL"}</definedName>
    <definedName name="_o6" hidden="1">{"TAB1",#N/A,TRUE,"GENERAL";"TAB2",#N/A,TRUE,"GENERAL";"TAB3",#N/A,TRUE,"GENERAL";"TAB4",#N/A,TRUE,"GENERAL";"TAB5",#N/A,TRUE,"GENERAL"}</definedName>
    <definedName name="_o7" localSheetId="6" hidden="1">{"TAB1",#N/A,TRUE,"GENERAL";"TAB2",#N/A,TRUE,"GENERAL";"TAB3",#N/A,TRUE,"GENERAL";"TAB4",#N/A,TRUE,"GENERAL";"TAB5",#N/A,TRUE,"GENERAL"}</definedName>
    <definedName name="_o7" localSheetId="2" hidden="1">{"TAB1",#N/A,TRUE,"GENERAL";"TAB2",#N/A,TRUE,"GENERAL";"TAB3",#N/A,TRUE,"GENERAL";"TAB4",#N/A,TRUE,"GENERAL";"TAB5",#N/A,TRUE,"GENERAL"}</definedName>
    <definedName name="_o7" localSheetId="3" hidden="1">{"TAB1",#N/A,TRUE,"GENERAL";"TAB2",#N/A,TRUE,"GENERAL";"TAB3",#N/A,TRUE,"GENERAL";"TAB4",#N/A,TRUE,"GENERAL";"TAB5",#N/A,TRUE,"GENERAL"}</definedName>
    <definedName name="_o7" localSheetId="4" hidden="1">{"TAB1",#N/A,TRUE,"GENERAL";"TAB2",#N/A,TRUE,"GENERAL";"TAB3",#N/A,TRUE,"GENERAL";"TAB4",#N/A,TRUE,"GENERAL";"TAB5",#N/A,TRUE,"GENERAL"}</definedName>
    <definedName name="_o7" localSheetId="5" hidden="1">{"TAB1",#N/A,TRUE,"GENERAL";"TAB2",#N/A,TRUE,"GENERAL";"TAB3",#N/A,TRUE,"GENERAL";"TAB4",#N/A,TRUE,"GENERAL";"TAB5",#N/A,TRUE,"GENERAL"}</definedName>
    <definedName name="_o7" localSheetId="7" hidden="1">{"TAB1",#N/A,TRUE,"GENERAL";"TAB2",#N/A,TRUE,"GENERAL";"TAB3",#N/A,TRUE,"GENERAL";"TAB4",#N/A,TRUE,"GENERAL";"TAB5",#N/A,TRUE,"GENERAL"}</definedName>
    <definedName name="_o7" hidden="1">{"TAB1",#N/A,TRUE,"GENERAL";"TAB2",#N/A,TRUE,"GENERAL";"TAB3",#N/A,TRUE,"GENERAL";"TAB4",#N/A,TRUE,"GENERAL";"TAB5",#N/A,TRUE,"GENERAL"}</definedName>
    <definedName name="_o8" localSheetId="6" hidden="1">{"via1",#N/A,TRUE,"general";"via2",#N/A,TRUE,"general";"via3",#N/A,TRUE,"general"}</definedName>
    <definedName name="_o8" localSheetId="2" hidden="1">{"via1",#N/A,TRUE,"general";"via2",#N/A,TRUE,"general";"via3",#N/A,TRUE,"general"}</definedName>
    <definedName name="_o8" localSheetId="3" hidden="1">{"via1",#N/A,TRUE,"general";"via2",#N/A,TRUE,"general";"via3",#N/A,TRUE,"general"}</definedName>
    <definedName name="_o8" localSheetId="4" hidden="1">{"via1",#N/A,TRUE,"general";"via2",#N/A,TRUE,"general";"via3",#N/A,TRUE,"general"}</definedName>
    <definedName name="_o8" localSheetId="5" hidden="1">{"via1",#N/A,TRUE,"general";"via2",#N/A,TRUE,"general";"via3",#N/A,TRUE,"general"}</definedName>
    <definedName name="_o8" localSheetId="7" hidden="1">{"via1",#N/A,TRUE,"general";"via2",#N/A,TRUE,"general";"via3",#N/A,TRUE,"general"}</definedName>
    <definedName name="_o8" hidden="1">{"via1",#N/A,TRUE,"general";"via2",#N/A,TRUE,"general";"via3",#N/A,TRUE,"general"}</definedName>
    <definedName name="_o9" localSheetId="6" hidden="1">{"TAB1",#N/A,TRUE,"GENERAL";"TAB2",#N/A,TRUE,"GENERAL";"TAB3",#N/A,TRUE,"GENERAL";"TAB4",#N/A,TRUE,"GENERAL";"TAB5",#N/A,TRUE,"GENERAL"}</definedName>
    <definedName name="_o9" localSheetId="2" hidden="1">{"TAB1",#N/A,TRUE,"GENERAL";"TAB2",#N/A,TRUE,"GENERAL";"TAB3",#N/A,TRUE,"GENERAL";"TAB4",#N/A,TRUE,"GENERAL";"TAB5",#N/A,TRUE,"GENERAL"}</definedName>
    <definedName name="_o9" localSheetId="3" hidden="1">{"TAB1",#N/A,TRUE,"GENERAL";"TAB2",#N/A,TRUE,"GENERAL";"TAB3",#N/A,TRUE,"GENERAL";"TAB4",#N/A,TRUE,"GENERAL";"TAB5",#N/A,TRUE,"GENERAL"}</definedName>
    <definedName name="_o9" localSheetId="4" hidden="1">{"TAB1",#N/A,TRUE,"GENERAL";"TAB2",#N/A,TRUE,"GENERAL";"TAB3",#N/A,TRUE,"GENERAL";"TAB4",#N/A,TRUE,"GENERAL";"TAB5",#N/A,TRUE,"GENERAL"}</definedName>
    <definedName name="_o9" localSheetId="5" hidden="1">{"TAB1",#N/A,TRUE,"GENERAL";"TAB2",#N/A,TRUE,"GENERAL";"TAB3",#N/A,TRUE,"GENERAL";"TAB4",#N/A,TRUE,"GENERAL";"TAB5",#N/A,TRUE,"GENERAL"}</definedName>
    <definedName name="_o9" localSheetId="7" hidden="1">{"TAB1",#N/A,TRUE,"GENERAL";"TAB2",#N/A,TRUE,"GENERAL";"TAB3",#N/A,TRUE,"GENERAL";"TAB4",#N/A,TRUE,"GENERAL";"TAB5",#N/A,TRUE,"GENERAL"}</definedName>
    <definedName name="_o9" hidden="1">{"TAB1",#N/A,TRUE,"GENERAL";"TAB2",#N/A,TRUE,"GENERAL";"TAB3",#N/A,TRUE,"GENERAL";"TAB4",#N/A,TRUE,"GENERAL";"TAB5",#N/A,TRUE,"GENERAL"}</definedName>
    <definedName name="_OCD1" localSheetId="8">[11]Tablas!#REF!</definedName>
    <definedName name="_OCD1">[11]Tablas!#REF!</definedName>
    <definedName name="_OCI1" localSheetId="8">[11]Tablas!#REF!</definedName>
    <definedName name="_OCI1">[11]Tablas!#REF!</definedName>
    <definedName name="_Order1" hidden="1">0</definedName>
    <definedName name="_Order2" hidden="1">255</definedName>
    <definedName name="_p6" localSheetId="6" hidden="1">{"via1",#N/A,TRUE,"general";"via2",#N/A,TRUE,"general";"via3",#N/A,TRUE,"general"}</definedName>
    <definedName name="_p6" localSheetId="2" hidden="1">{"via1",#N/A,TRUE,"general";"via2",#N/A,TRUE,"general";"via3",#N/A,TRUE,"general"}</definedName>
    <definedName name="_p6" localSheetId="3" hidden="1">{"via1",#N/A,TRUE,"general";"via2",#N/A,TRUE,"general";"via3",#N/A,TRUE,"general"}</definedName>
    <definedName name="_p6" localSheetId="4" hidden="1">{"via1",#N/A,TRUE,"general";"via2",#N/A,TRUE,"general";"via3",#N/A,TRUE,"general"}</definedName>
    <definedName name="_p6" localSheetId="5" hidden="1">{"via1",#N/A,TRUE,"general";"via2",#N/A,TRUE,"general";"via3",#N/A,TRUE,"general"}</definedName>
    <definedName name="_p6" localSheetId="7" hidden="1">{"via1",#N/A,TRUE,"general";"via2",#N/A,TRUE,"general";"via3",#N/A,TRUE,"general"}</definedName>
    <definedName name="_p6" hidden="1">{"via1",#N/A,TRUE,"general";"via2",#N/A,TRUE,"general";"via3",#N/A,TRUE,"general"}</definedName>
    <definedName name="_p7" localSheetId="6" hidden="1">{"via1",#N/A,TRUE,"general";"via2",#N/A,TRUE,"general";"via3",#N/A,TRUE,"general"}</definedName>
    <definedName name="_p7" localSheetId="2" hidden="1">{"via1",#N/A,TRUE,"general";"via2",#N/A,TRUE,"general";"via3",#N/A,TRUE,"general"}</definedName>
    <definedName name="_p7" localSheetId="3" hidden="1">{"via1",#N/A,TRUE,"general";"via2",#N/A,TRUE,"general";"via3",#N/A,TRUE,"general"}</definedName>
    <definedName name="_p7" localSheetId="4" hidden="1">{"via1",#N/A,TRUE,"general";"via2",#N/A,TRUE,"general";"via3",#N/A,TRUE,"general"}</definedName>
    <definedName name="_p7" localSheetId="5" hidden="1">{"via1",#N/A,TRUE,"general";"via2",#N/A,TRUE,"general";"via3",#N/A,TRUE,"general"}</definedName>
    <definedName name="_p7" localSheetId="7" hidden="1">{"via1",#N/A,TRUE,"general";"via2",#N/A,TRUE,"general";"via3",#N/A,TRUE,"general"}</definedName>
    <definedName name="_p7" hidden="1">{"via1",#N/A,TRUE,"general";"via2",#N/A,TRUE,"general";"via3",#N/A,TRUE,"general"}</definedName>
    <definedName name="_p8" localSheetId="6" hidden="1">{"TAB1",#N/A,TRUE,"GENERAL";"TAB2",#N/A,TRUE,"GENERAL";"TAB3",#N/A,TRUE,"GENERAL";"TAB4",#N/A,TRUE,"GENERAL";"TAB5",#N/A,TRUE,"GENERAL"}</definedName>
    <definedName name="_p8" localSheetId="2" hidden="1">{"TAB1",#N/A,TRUE,"GENERAL";"TAB2",#N/A,TRUE,"GENERAL";"TAB3",#N/A,TRUE,"GENERAL";"TAB4",#N/A,TRUE,"GENERAL";"TAB5",#N/A,TRUE,"GENERAL"}</definedName>
    <definedName name="_p8" localSheetId="3" hidden="1">{"TAB1",#N/A,TRUE,"GENERAL";"TAB2",#N/A,TRUE,"GENERAL";"TAB3",#N/A,TRUE,"GENERAL";"TAB4",#N/A,TRUE,"GENERAL";"TAB5",#N/A,TRUE,"GENERAL"}</definedName>
    <definedName name="_p8" localSheetId="4" hidden="1">{"TAB1",#N/A,TRUE,"GENERAL";"TAB2",#N/A,TRUE,"GENERAL";"TAB3",#N/A,TRUE,"GENERAL";"TAB4",#N/A,TRUE,"GENERAL";"TAB5",#N/A,TRUE,"GENERAL"}</definedName>
    <definedName name="_p8" localSheetId="5" hidden="1">{"TAB1",#N/A,TRUE,"GENERAL";"TAB2",#N/A,TRUE,"GENERAL";"TAB3",#N/A,TRUE,"GENERAL";"TAB4",#N/A,TRUE,"GENERAL";"TAB5",#N/A,TRUE,"GENERAL"}</definedName>
    <definedName name="_p8" localSheetId="7" hidden="1">{"TAB1",#N/A,TRUE,"GENERAL";"TAB2",#N/A,TRUE,"GENERAL";"TAB3",#N/A,TRUE,"GENERAL";"TAB4",#N/A,TRUE,"GENERAL";"TAB5",#N/A,TRUE,"GENERAL"}</definedName>
    <definedName name="_p8" hidden="1">{"TAB1",#N/A,TRUE,"GENERAL";"TAB2",#N/A,TRUE,"GENERAL";"TAB3",#N/A,TRUE,"GENERAL";"TAB4",#N/A,TRUE,"GENERAL";"TAB5",#N/A,TRUE,"GENERAL"}</definedName>
    <definedName name="_Parse_Out" localSheetId="5" hidden="1">'[3]7422CW00'!#REF!</definedName>
    <definedName name="_Parse_Out" localSheetId="8" hidden="1">'[3]7422CW00'!#REF!</definedName>
    <definedName name="_Parse_Out" hidden="1">'[3]7422CW00'!#REF!</definedName>
    <definedName name="_PJ50" localSheetId="6">#REF!</definedName>
    <definedName name="_PJ50" localSheetId="2">#REF!</definedName>
    <definedName name="_PJ50" localSheetId="3">#REF!</definedName>
    <definedName name="_PJ50" localSheetId="4">#REF!</definedName>
    <definedName name="_PJ50" localSheetId="5">#REF!</definedName>
    <definedName name="_PJ50" localSheetId="26">#REF!</definedName>
    <definedName name="_PJ50" localSheetId="27">#REF!</definedName>
    <definedName name="_PJ50" localSheetId="7">#REF!</definedName>
    <definedName name="_PJ50" localSheetId="8">#REF!</definedName>
    <definedName name="_PJ50" localSheetId="9">#REF!</definedName>
    <definedName name="_PJ50">#REF!</definedName>
    <definedName name="_pj51" localSheetId="6">#REF!</definedName>
    <definedName name="_pj51" localSheetId="2">#REF!</definedName>
    <definedName name="_pj51" localSheetId="3">#REF!</definedName>
    <definedName name="_pj51" localSheetId="4">#REF!</definedName>
    <definedName name="_pj51" localSheetId="5">#REF!</definedName>
    <definedName name="_pj51" localSheetId="26">#REF!</definedName>
    <definedName name="_pj51" localSheetId="27">#REF!</definedName>
    <definedName name="_pj51" localSheetId="7">#REF!</definedName>
    <definedName name="_pj51" localSheetId="8">#REF!</definedName>
    <definedName name="_pj51" localSheetId="9">#REF!</definedName>
    <definedName name="_pj51">#REF!</definedName>
    <definedName name="_pr01" localSheetId="6">#REF!</definedName>
    <definedName name="_pr01" localSheetId="2">#REF!</definedName>
    <definedName name="_pr01" localSheetId="3">#REF!</definedName>
    <definedName name="_pr01" localSheetId="4">#REF!</definedName>
    <definedName name="_pr01" localSheetId="5">#REF!</definedName>
    <definedName name="_pr01" localSheetId="7">#REF!</definedName>
    <definedName name="_pr01" localSheetId="8">#REF!</definedName>
    <definedName name="_pr01">#REF!</definedName>
    <definedName name="_pr02" localSheetId="6">#REF!</definedName>
    <definedName name="_pr02" localSheetId="2">#REF!</definedName>
    <definedName name="_pr02" localSheetId="3">#REF!</definedName>
    <definedName name="_pr02" localSheetId="4">#REF!</definedName>
    <definedName name="_pr02" localSheetId="5">#REF!</definedName>
    <definedName name="_pr02" localSheetId="7">#REF!</definedName>
    <definedName name="_pr02" localSheetId="8">#REF!</definedName>
    <definedName name="_pr02">#REF!</definedName>
    <definedName name="_pr03" localSheetId="6">#REF!</definedName>
    <definedName name="_pr03" localSheetId="2">#REF!</definedName>
    <definedName name="_pr03" localSheetId="3">#REF!</definedName>
    <definedName name="_pr03" localSheetId="4">#REF!</definedName>
    <definedName name="_pr03" localSheetId="5">#REF!</definedName>
    <definedName name="_pr03" localSheetId="7">#REF!</definedName>
    <definedName name="_pr03" localSheetId="8">#REF!</definedName>
    <definedName name="_pr03">#REF!</definedName>
    <definedName name="_pr04" localSheetId="6">#REF!</definedName>
    <definedName name="_pr04" localSheetId="2">#REF!</definedName>
    <definedName name="_pr04" localSheetId="3">#REF!</definedName>
    <definedName name="_pr04" localSheetId="4">#REF!</definedName>
    <definedName name="_pr04" localSheetId="5">#REF!</definedName>
    <definedName name="_pr04" localSheetId="7">#REF!</definedName>
    <definedName name="_pr04" localSheetId="8">#REF!</definedName>
    <definedName name="_pr04">#REF!</definedName>
    <definedName name="_pr05" localSheetId="6">#REF!</definedName>
    <definedName name="_pr05" localSheetId="2">#REF!</definedName>
    <definedName name="_pr05" localSheetId="3">#REF!</definedName>
    <definedName name="_pr05" localSheetId="4">#REF!</definedName>
    <definedName name="_pr05" localSheetId="5">#REF!</definedName>
    <definedName name="_pr05" localSheetId="7">#REF!</definedName>
    <definedName name="_pr05" localSheetId="8">#REF!</definedName>
    <definedName name="_pr05">#REF!</definedName>
    <definedName name="_pr06" localSheetId="6">#REF!</definedName>
    <definedName name="_pr06" localSheetId="2">#REF!</definedName>
    <definedName name="_pr06" localSheetId="3">#REF!</definedName>
    <definedName name="_pr06" localSheetId="4">#REF!</definedName>
    <definedName name="_pr06" localSheetId="5">#REF!</definedName>
    <definedName name="_pr06" localSheetId="7">#REF!</definedName>
    <definedName name="_pr06" localSheetId="8">#REF!</definedName>
    <definedName name="_pr06">#REF!</definedName>
    <definedName name="_pr07" localSheetId="6">#REF!</definedName>
    <definedName name="_pr07" localSheetId="2">#REF!</definedName>
    <definedName name="_pr07" localSheetId="3">#REF!</definedName>
    <definedName name="_pr07" localSheetId="4">#REF!</definedName>
    <definedName name="_pr07" localSheetId="5">#REF!</definedName>
    <definedName name="_pr07" localSheetId="7">#REF!</definedName>
    <definedName name="_pr07" localSheetId="8">#REF!</definedName>
    <definedName name="_pr07">#REF!</definedName>
    <definedName name="_pr08" localSheetId="6">#REF!</definedName>
    <definedName name="_pr08" localSheetId="2">#REF!</definedName>
    <definedName name="_pr08" localSheetId="3">#REF!</definedName>
    <definedName name="_pr08" localSheetId="4">#REF!</definedName>
    <definedName name="_pr08" localSheetId="5">#REF!</definedName>
    <definedName name="_pr08" localSheetId="7">#REF!</definedName>
    <definedName name="_pr08" localSheetId="8">#REF!</definedName>
    <definedName name="_pr08">#REF!</definedName>
    <definedName name="_pr09" localSheetId="6">#REF!</definedName>
    <definedName name="_pr09" localSheetId="2">#REF!</definedName>
    <definedName name="_pr09" localSheetId="3">#REF!</definedName>
    <definedName name="_pr09" localSheetId="4">#REF!</definedName>
    <definedName name="_pr09" localSheetId="5">#REF!</definedName>
    <definedName name="_pr09" localSheetId="7">#REF!</definedName>
    <definedName name="_pr09" localSheetId="8">#REF!</definedName>
    <definedName name="_pr09">#REF!</definedName>
    <definedName name="_pr10" localSheetId="6">#REF!</definedName>
    <definedName name="_pr10" localSheetId="2">#REF!</definedName>
    <definedName name="_pr10" localSheetId="3">#REF!</definedName>
    <definedName name="_pr10" localSheetId="4">#REF!</definedName>
    <definedName name="_pr10" localSheetId="5">#REF!</definedName>
    <definedName name="_pr10" localSheetId="7">#REF!</definedName>
    <definedName name="_pr10" localSheetId="8">#REF!</definedName>
    <definedName name="_pr10">#REF!</definedName>
    <definedName name="_pr11" localSheetId="6">#REF!</definedName>
    <definedName name="_pr11" localSheetId="2">#REF!</definedName>
    <definedName name="_pr11" localSheetId="3">#REF!</definedName>
    <definedName name="_pr11" localSheetId="4">#REF!</definedName>
    <definedName name="_pr11" localSheetId="5">#REF!</definedName>
    <definedName name="_pr11" localSheetId="7">#REF!</definedName>
    <definedName name="_pr11" localSheetId="8">#REF!</definedName>
    <definedName name="_pr11">#REF!</definedName>
    <definedName name="_pr12" localSheetId="6">#REF!</definedName>
    <definedName name="_pr12" localSheetId="2">#REF!</definedName>
    <definedName name="_pr12" localSheetId="3">#REF!</definedName>
    <definedName name="_pr12" localSheetId="4">#REF!</definedName>
    <definedName name="_pr12" localSheetId="5">#REF!</definedName>
    <definedName name="_pr12" localSheetId="7">#REF!</definedName>
    <definedName name="_pr12" localSheetId="8">#REF!</definedName>
    <definedName name="_pr12">#REF!</definedName>
    <definedName name="_pr13" localSheetId="6">#REF!</definedName>
    <definedName name="_pr13" localSheetId="2">#REF!</definedName>
    <definedName name="_pr13" localSheetId="3">#REF!</definedName>
    <definedName name="_pr13" localSheetId="4">#REF!</definedName>
    <definedName name="_pr13" localSheetId="5">#REF!</definedName>
    <definedName name="_pr13" localSheetId="7">#REF!</definedName>
    <definedName name="_pr13" localSheetId="8">#REF!</definedName>
    <definedName name="_pr13">#REF!</definedName>
    <definedName name="_pr14" localSheetId="6">#REF!</definedName>
    <definedName name="_pr14" localSheetId="2">#REF!</definedName>
    <definedName name="_pr14" localSheetId="3">#REF!</definedName>
    <definedName name="_pr14" localSheetId="4">#REF!</definedName>
    <definedName name="_pr14" localSheetId="5">#REF!</definedName>
    <definedName name="_pr14" localSheetId="7">#REF!</definedName>
    <definedName name="_pr14" localSheetId="8">#REF!</definedName>
    <definedName name="_pr14">#REF!</definedName>
    <definedName name="_pr15" localSheetId="6">#REF!</definedName>
    <definedName name="_pr15" localSheetId="2">#REF!</definedName>
    <definedName name="_pr15" localSheetId="3">#REF!</definedName>
    <definedName name="_pr15" localSheetId="4">#REF!</definedName>
    <definedName name="_pr15" localSheetId="5">#REF!</definedName>
    <definedName name="_pr15" localSheetId="7">#REF!</definedName>
    <definedName name="_pr15" localSheetId="8">#REF!</definedName>
    <definedName name="_pr15">#REF!</definedName>
    <definedName name="_pr16" localSheetId="6">#REF!</definedName>
    <definedName name="_pr16" localSheetId="2">#REF!</definedName>
    <definedName name="_pr16" localSheetId="3">#REF!</definedName>
    <definedName name="_pr16" localSheetId="4">#REF!</definedName>
    <definedName name="_pr16" localSheetId="5">#REF!</definedName>
    <definedName name="_pr16" localSheetId="7">#REF!</definedName>
    <definedName name="_pr16" localSheetId="8">#REF!</definedName>
    <definedName name="_pr16">#REF!</definedName>
    <definedName name="_pr17" localSheetId="6">#REF!</definedName>
    <definedName name="_pr17" localSheetId="2">#REF!</definedName>
    <definedName name="_pr17" localSheetId="3">#REF!</definedName>
    <definedName name="_pr17" localSheetId="4">#REF!</definedName>
    <definedName name="_pr17" localSheetId="5">#REF!</definedName>
    <definedName name="_pr17" localSheetId="7">#REF!</definedName>
    <definedName name="_pr17" localSheetId="8">#REF!</definedName>
    <definedName name="_pr17">#REF!</definedName>
    <definedName name="_pr18" localSheetId="6">#REF!</definedName>
    <definedName name="_pr18" localSheetId="2">#REF!</definedName>
    <definedName name="_pr18" localSheetId="3">#REF!</definedName>
    <definedName name="_pr18" localSheetId="4">#REF!</definedName>
    <definedName name="_pr18" localSheetId="5">#REF!</definedName>
    <definedName name="_pr18" localSheetId="7">#REF!</definedName>
    <definedName name="_pr18" localSheetId="8">#REF!</definedName>
    <definedName name="_pr18">#REF!</definedName>
    <definedName name="_pr19" localSheetId="6">#REF!</definedName>
    <definedName name="_pr19" localSheetId="2">#REF!</definedName>
    <definedName name="_pr19" localSheetId="3">#REF!</definedName>
    <definedName name="_pr19" localSheetId="4">#REF!</definedName>
    <definedName name="_pr19" localSheetId="5">#REF!</definedName>
    <definedName name="_pr19" localSheetId="7">#REF!</definedName>
    <definedName name="_pr19" localSheetId="8">#REF!</definedName>
    <definedName name="_pr19">#REF!</definedName>
    <definedName name="_pr20" localSheetId="6">#REF!</definedName>
    <definedName name="_pr20" localSheetId="2">#REF!</definedName>
    <definedName name="_pr20" localSheetId="3">#REF!</definedName>
    <definedName name="_pr20" localSheetId="4">#REF!</definedName>
    <definedName name="_pr20" localSheetId="5">#REF!</definedName>
    <definedName name="_pr20" localSheetId="7">#REF!</definedName>
    <definedName name="_pr20" localSheetId="8">#REF!</definedName>
    <definedName name="_pr20">#REF!</definedName>
    <definedName name="_pr21" localSheetId="6">#REF!</definedName>
    <definedName name="_pr21" localSheetId="2">#REF!</definedName>
    <definedName name="_pr21" localSheetId="3">#REF!</definedName>
    <definedName name="_pr21" localSheetId="4">#REF!</definedName>
    <definedName name="_pr21" localSheetId="5">#REF!</definedName>
    <definedName name="_pr21" localSheetId="7">#REF!</definedName>
    <definedName name="_pr21" localSheetId="8">#REF!</definedName>
    <definedName name="_pr21">#REF!</definedName>
    <definedName name="_pr22" localSheetId="6">#REF!</definedName>
    <definedName name="_pr22" localSheetId="2">#REF!</definedName>
    <definedName name="_pr22" localSheetId="3">#REF!</definedName>
    <definedName name="_pr22" localSheetId="4">#REF!</definedName>
    <definedName name="_pr22" localSheetId="5">#REF!</definedName>
    <definedName name="_pr22" localSheetId="7">#REF!</definedName>
    <definedName name="_pr22" localSheetId="8">#REF!</definedName>
    <definedName name="_pr22">#REF!</definedName>
    <definedName name="_pr23" localSheetId="6">#REF!</definedName>
    <definedName name="_pr23" localSheetId="2">#REF!</definedName>
    <definedName name="_pr23" localSheetId="3">#REF!</definedName>
    <definedName name="_pr23" localSheetId="4">#REF!</definedName>
    <definedName name="_pr23" localSheetId="5">#REF!</definedName>
    <definedName name="_pr23" localSheetId="7">#REF!</definedName>
    <definedName name="_pr23" localSheetId="8">#REF!</definedName>
    <definedName name="_pr23">#REF!</definedName>
    <definedName name="_pr24" localSheetId="6">#REF!</definedName>
    <definedName name="_pr24" localSheetId="2">#REF!</definedName>
    <definedName name="_pr24" localSheetId="3">#REF!</definedName>
    <definedName name="_pr24" localSheetId="4">#REF!</definedName>
    <definedName name="_pr24" localSheetId="5">#REF!</definedName>
    <definedName name="_pr24" localSheetId="7">#REF!</definedName>
    <definedName name="_pr24" localSheetId="8">#REF!</definedName>
    <definedName name="_pr24">#REF!</definedName>
    <definedName name="_pr25" localSheetId="6">#REF!</definedName>
    <definedName name="_pr25" localSheetId="2">#REF!</definedName>
    <definedName name="_pr25" localSheetId="3">#REF!</definedName>
    <definedName name="_pr25" localSheetId="4">#REF!</definedName>
    <definedName name="_pr25" localSheetId="5">#REF!</definedName>
    <definedName name="_pr25" localSheetId="7">#REF!</definedName>
    <definedName name="_pr25" localSheetId="8">#REF!</definedName>
    <definedName name="_pr25">#REF!</definedName>
    <definedName name="_pr26" localSheetId="6">#REF!</definedName>
    <definedName name="_pr26" localSheetId="2">#REF!</definedName>
    <definedName name="_pr26" localSheetId="3">#REF!</definedName>
    <definedName name="_pr26" localSheetId="4">#REF!</definedName>
    <definedName name="_pr26" localSheetId="5">#REF!</definedName>
    <definedName name="_pr26" localSheetId="7">#REF!</definedName>
    <definedName name="_pr26" localSheetId="8">#REF!</definedName>
    <definedName name="_pr26">#REF!</definedName>
    <definedName name="_pr27" localSheetId="6">#REF!</definedName>
    <definedName name="_pr27" localSheetId="2">#REF!</definedName>
    <definedName name="_pr27" localSheetId="3">#REF!</definedName>
    <definedName name="_pr27" localSheetId="4">#REF!</definedName>
    <definedName name="_pr27" localSheetId="5">#REF!</definedName>
    <definedName name="_pr27" localSheetId="7">#REF!</definedName>
    <definedName name="_pr27" localSheetId="8">#REF!</definedName>
    <definedName name="_pr27">#REF!</definedName>
    <definedName name="_pr28" localSheetId="6">#REF!</definedName>
    <definedName name="_pr28" localSheetId="2">#REF!</definedName>
    <definedName name="_pr28" localSheetId="3">#REF!</definedName>
    <definedName name="_pr28" localSheetId="4">#REF!</definedName>
    <definedName name="_pr28" localSheetId="5">#REF!</definedName>
    <definedName name="_pr28" localSheetId="7">#REF!</definedName>
    <definedName name="_pr28" localSheetId="8">#REF!</definedName>
    <definedName name="_pr28">#REF!</definedName>
    <definedName name="_pr29" localSheetId="6">#REF!</definedName>
    <definedName name="_pr29" localSheetId="2">#REF!</definedName>
    <definedName name="_pr29" localSheetId="3">#REF!</definedName>
    <definedName name="_pr29" localSheetId="4">#REF!</definedName>
    <definedName name="_pr29" localSheetId="5">#REF!</definedName>
    <definedName name="_pr29" localSheetId="7">#REF!</definedName>
    <definedName name="_pr29" localSheetId="8">#REF!</definedName>
    <definedName name="_pr29">#REF!</definedName>
    <definedName name="_pr30" localSheetId="6">#REF!</definedName>
    <definedName name="_pr30" localSheetId="2">#REF!</definedName>
    <definedName name="_pr30" localSheetId="3">#REF!</definedName>
    <definedName name="_pr30" localSheetId="4">#REF!</definedName>
    <definedName name="_pr30" localSheetId="5">#REF!</definedName>
    <definedName name="_pr30" localSheetId="7">#REF!</definedName>
    <definedName name="_pr30" localSheetId="8">#REF!</definedName>
    <definedName name="_pr30">#REF!</definedName>
    <definedName name="_pr31" localSheetId="6">#REF!</definedName>
    <definedName name="_pr31" localSheetId="2">#REF!</definedName>
    <definedName name="_pr31" localSheetId="3">#REF!</definedName>
    <definedName name="_pr31" localSheetId="4">#REF!</definedName>
    <definedName name="_pr31" localSheetId="5">#REF!</definedName>
    <definedName name="_pr31" localSheetId="7">#REF!</definedName>
    <definedName name="_pr31" localSheetId="8">#REF!</definedName>
    <definedName name="_pr31">#REF!</definedName>
    <definedName name="_pr32" localSheetId="6">#REF!</definedName>
    <definedName name="_pr32" localSheetId="2">#REF!</definedName>
    <definedName name="_pr32" localSheetId="3">#REF!</definedName>
    <definedName name="_pr32" localSheetId="4">#REF!</definedName>
    <definedName name="_pr32" localSheetId="5">#REF!</definedName>
    <definedName name="_pr32" localSheetId="7">#REF!</definedName>
    <definedName name="_pr32" localSheetId="8">#REF!</definedName>
    <definedName name="_pr32">#REF!</definedName>
    <definedName name="_pr33" localSheetId="6">#REF!</definedName>
    <definedName name="_pr33" localSheetId="2">#REF!</definedName>
    <definedName name="_pr33" localSheetId="3">#REF!</definedName>
    <definedName name="_pr33" localSheetId="4">#REF!</definedName>
    <definedName name="_pr33" localSheetId="5">#REF!</definedName>
    <definedName name="_pr33" localSheetId="7">#REF!</definedName>
    <definedName name="_pr33" localSheetId="8">#REF!</definedName>
    <definedName name="_pr33">#REF!</definedName>
    <definedName name="_pr34" localSheetId="6">#REF!</definedName>
    <definedName name="_pr34" localSheetId="2">#REF!</definedName>
    <definedName name="_pr34" localSheetId="3">#REF!</definedName>
    <definedName name="_pr34" localSheetId="4">#REF!</definedName>
    <definedName name="_pr34" localSheetId="5">#REF!</definedName>
    <definedName name="_pr34" localSheetId="7">#REF!</definedName>
    <definedName name="_pr34" localSheetId="8">#REF!</definedName>
    <definedName name="_pr34">#REF!</definedName>
    <definedName name="_pr35" localSheetId="6">#REF!</definedName>
    <definedName name="_pr35" localSheetId="2">#REF!</definedName>
    <definedName name="_pr35" localSheetId="3">#REF!</definedName>
    <definedName name="_pr35" localSheetId="4">#REF!</definedName>
    <definedName name="_pr35" localSheetId="5">#REF!</definedName>
    <definedName name="_pr35" localSheetId="7">#REF!</definedName>
    <definedName name="_pr35" localSheetId="8">#REF!</definedName>
    <definedName name="_pr35">#REF!</definedName>
    <definedName name="_pr36" localSheetId="6">#REF!</definedName>
    <definedName name="_pr36" localSheetId="2">#REF!</definedName>
    <definedName name="_pr36" localSheetId="3">#REF!</definedName>
    <definedName name="_pr36" localSheetId="4">#REF!</definedName>
    <definedName name="_pr36" localSheetId="5">#REF!</definedName>
    <definedName name="_pr36" localSheetId="7">#REF!</definedName>
    <definedName name="_pr36" localSheetId="8">#REF!</definedName>
    <definedName name="_pr36">#REF!</definedName>
    <definedName name="_pr37" localSheetId="6">#REF!</definedName>
    <definedName name="_pr37" localSheetId="2">#REF!</definedName>
    <definedName name="_pr37" localSheetId="3">#REF!</definedName>
    <definedName name="_pr37" localSheetId="4">#REF!</definedName>
    <definedName name="_pr37" localSheetId="5">#REF!</definedName>
    <definedName name="_pr37" localSheetId="7">#REF!</definedName>
    <definedName name="_pr37" localSheetId="8">#REF!</definedName>
    <definedName name="_pr37">#REF!</definedName>
    <definedName name="_pr38" localSheetId="6">#REF!</definedName>
    <definedName name="_pr38" localSheetId="2">#REF!</definedName>
    <definedName name="_pr38" localSheetId="3">#REF!</definedName>
    <definedName name="_pr38" localSheetId="4">#REF!</definedName>
    <definedName name="_pr38" localSheetId="5">#REF!</definedName>
    <definedName name="_pr38" localSheetId="7">#REF!</definedName>
    <definedName name="_pr38" localSheetId="8">#REF!</definedName>
    <definedName name="_pr38">#REF!</definedName>
    <definedName name="_pr39" localSheetId="6">#REF!</definedName>
    <definedName name="_pr39" localSheetId="2">#REF!</definedName>
    <definedName name="_pr39" localSheetId="3">#REF!</definedName>
    <definedName name="_pr39" localSheetId="4">#REF!</definedName>
    <definedName name="_pr39" localSheetId="5">#REF!</definedName>
    <definedName name="_pr39" localSheetId="7">#REF!</definedName>
    <definedName name="_pr39" localSheetId="8">#REF!</definedName>
    <definedName name="_pr39">#REF!</definedName>
    <definedName name="_pr40" localSheetId="6">#REF!</definedName>
    <definedName name="_pr40" localSheetId="2">#REF!</definedName>
    <definedName name="_pr40" localSheetId="3">#REF!</definedName>
    <definedName name="_pr40" localSheetId="4">#REF!</definedName>
    <definedName name="_pr40" localSheetId="5">#REF!</definedName>
    <definedName name="_pr40" localSheetId="7">#REF!</definedName>
    <definedName name="_pr40" localSheetId="8">#REF!</definedName>
    <definedName name="_pr40">#REF!</definedName>
    <definedName name="_pr41" localSheetId="6">#REF!</definedName>
    <definedName name="_pr41" localSheetId="2">#REF!</definedName>
    <definedName name="_pr41" localSheetId="3">#REF!</definedName>
    <definedName name="_pr41" localSheetId="4">#REF!</definedName>
    <definedName name="_pr41" localSheetId="5">#REF!</definedName>
    <definedName name="_pr41" localSheetId="7">#REF!</definedName>
    <definedName name="_pr41" localSheetId="8">#REF!</definedName>
    <definedName name="_pr41">#REF!</definedName>
    <definedName name="_pr42" localSheetId="6">#REF!</definedName>
    <definedName name="_pr42" localSheetId="2">#REF!</definedName>
    <definedName name="_pr42" localSheetId="3">#REF!</definedName>
    <definedName name="_pr42" localSheetId="4">#REF!</definedName>
    <definedName name="_pr42" localSheetId="5">#REF!</definedName>
    <definedName name="_pr42" localSheetId="7">#REF!</definedName>
    <definedName name="_pr42" localSheetId="8">#REF!</definedName>
    <definedName name="_pr42">#REF!</definedName>
    <definedName name="_pr43" localSheetId="6">#REF!</definedName>
    <definedName name="_pr43" localSheetId="2">#REF!</definedName>
    <definedName name="_pr43" localSheetId="3">#REF!</definedName>
    <definedName name="_pr43" localSheetId="4">#REF!</definedName>
    <definedName name="_pr43" localSheetId="5">#REF!</definedName>
    <definedName name="_pr43" localSheetId="7">#REF!</definedName>
    <definedName name="_pr43" localSheetId="8">#REF!</definedName>
    <definedName name="_pr43">#REF!</definedName>
    <definedName name="_pr44" localSheetId="6">#REF!</definedName>
    <definedName name="_pr44" localSheetId="2">#REF!</definedName>
    <definedName name="_pr44" localSheetId="3">#REF!</definedName>
    <definedName name="_pr44" localSheetId="4">#REF!</definedName>
    <definedName name="_pr44" localSheetId="5">#REF!</definedName>
    <definedName name="_pr44" localSheetId="7">#REF!</definedName>
    <definedName name="_pr44" localSheetId="8">#REF!</definedName>
    <definedName name="_pr44">#REF!</definedName>
    <definedName name="_pr45" localSheetId="6">#REF!</definedName>
    <definedName name="_pr45" localSheetId="2">#REF!</definedName>
    <definedName name="_pr45" localSheetId="3">#REF!</definedName>
    <definedName name="_pr45" localSheetId="4">#REF!</definedName>
    <definedName name="_pr45" localSheetId="5">#REF!</definedName>
    <definedName name="_pr45" localSheetId="7">#REF!</definedName>
    <definedName name="_pr45" localSheetId="8">#REF!</definedName>
    <definedName name="_pr45">#REF!</definedName>
    <definedName name="_pr46" localSheetId="6">#REF!</definedName>
    <definedName name="_pr46" localSheetId="2">#REF!</definedName>
    <definedName name="_pr46" localSheetId="3">#REF!</definedName>
    <definedName name="_pr46" localSheetId="4">#REF!</definedName>
    <definedName name="_pr46" localSheetId="5">#REF!</definedName>
    <definedName name="_pr46" localSheetId="7">#REF!</definedName>
    <definedName name="_pr46" localSheetId="8">#REF!</definedName>
    <definedName name="_pr46">#REF!</definedName>
    <definedName name="_pr47" localSheetId="6">#REF!</definedName>
    <definedName name="_pr47" localSheetId="2">#REF!</definedName>
    <definedName name="_pr47" localSheetId="3">#REF!</definedName>
    <definedName name="_pr47" localSheetId="4">#REF!</definedName>
    <definedName name="_pr47" localSheetId="5">#REF!</definedName>
    <definedName name="_pr47" localSheetId="7">#REF!</definedName>
    <definedName name="_pr47" localSheetId="8">#REF!</definedName>
    <definedName name="_pr47">#REF!</definedName>
    <definedName name="_pr48" localSheetId="6">#REF!</definedName>
    <definedName name="_pr48" localSheetId="2">#REF!</definedName>
    <definedName name="_pr48" localSheetId="3">#REF!</definedName>
    <definedName name="_pr48" localSheetId="4">#REF!</definedName>
    <definedName name="_pr48" localSheetId="5">#REF!</definedName>
    <definedName name="_pr48" localSheetId="7">#REF!</definedName>
    <definedName name="_pr48" localSheetId="8">#REF!</definedName>
    <definedName name="_pr48">#REF!</definedName>
    <definedName name="_pr49" localSheetId="6">#REF!</definedName>
    <definedName name="_pr49" localSheetId="2">#REF!</definedName>
    <definedName name="_pr49" localSheetId="3">#REF!</definedName>
    <definedName name="_pr49" localSheetId="4">#REF!</definedName>
    <definedName name="_pr49" localSheetId="5">#REF!</definedName>
    <definedName name="_pr49" localSheetId="7">#REF!</definedName>
    <definedName name="_pr49" localSheetId="8">#REF!</definedName>
    <definedName name="_pr49">#REF!</definedName>
    <definedName name="_pr50" localSheetId="6">#REF!</definedName>
    <definedName name="_pr50" localSheetId="2">#REF!</definedName>
    <definedName name="_pr50" localSheetId="3">#REF!</definedName>
    <definedName name="_pr50" localSheetId="4">#REF!</definedName>
    <definedName name="_pr50" localSheetId="5">#REF!</definedName>
    <definedName name="_pr50" localSheetId="7">#REF!</definedName>
    <definedName name="_pr50" localSheetId="8">#REF!</definedName>
    <definedName name="_pr50">#REF!</definedName>
    <definedName name="_pr51" localSheetId="6">#REF!</definedName>
    <definedName name="_pr51" localSheetId="2">#REF!</definedName>
    <definedName name="_pr51" localSheetId="3">#REF!</definedName>
    <definedName name="_pr51" localSheetId="4">#REF!</definedName>
    <definedName name="_pr51" localSheetId="5">#REF!</definedName>
    <definedName name="_pr51" localSheetId="7">#REF!</definedName>
    <definedName name="_pr51" localSheetId="8">#REF!</definedName>
    <definedName name="_pr51">#REF!</definedName>
    <definedName name="_pr52" localSheetId="6">#REF!</definedName>
    <definedName name="_pr52" localSheetId="2">#REF!</definedName>
    <definedName name="_pr52" localSheetId="3">#REF!</definedName>
    <definedName name="_pr52" localSheetId="4">#REF!</definedName>
    <definedName name="_pr52" localSheetId="5">#REF!</definedName>
    <definedName name="_pr52" localSheetId="7">#REF!</definedName>
    <definedName name="_pr52" localSheetId="8">#REF!</definedName>
    <definedName name="_pr52">#REF!</definedName>
    <definedName name="_pr53" localSheetId="6">#REF!</definedName>
    <definedName name="_pr53" localSheetId="2">#REF!</definedName>
    <definedName name="_pr53" localSheetId="3">#REF!</definedName>
    <definedName name="_pr53" localSheetId="4">#REF!</definedName>
    <definedName name="_pr53" localSheetId="5">#REF!</definedName>
    <definedName name="_pr53" localSheetId="7">#REF!</definedName>
    <definedName name="_pr53" localSheetId="8">#REF!</definedName>
    <definedName name="_pr53">#REF!</definedName>
    <definedName name="_pr54" localSheetId="6">#REF!</definedName>
    <definedName name="_pr54" localSheetId="2">#REF!</definedName>
    <definedName name="_pr54" localSheetId="3">#REF!</definedName>
    <definedName name="_pr54" localSheetId="4">#REF!</definedName>
    <definedName name="_pr54" localSheetId="5">#REF!</definedName>
    <definedName name="_pr54" localSheetId="7">#REF!</definedName>
    <definedName name="_pr54" localSheetId="8">#REF!</definedName>
    <definedName name="_pr54">#REF!</definedName>
    <definedName name="_pr55" localSheetId="6">#REF!</definedName>
    <definedName name="_pr55" localSheetId="2">#REF!</definedName>
    <definedName name="_pr55" localSheetId="3">#REF!</definedName>
    <definedName name="_pr55" localSheetId="4">#REF!</definedName>
    <definedName name="_pr55" localSheetId="5">#REF!</definedName>
    <definedName name="_pr55" localSheetId="7">#REF!</definedName>
    <definedName name="_pr55" localSheetId="8">#REF!</definedName>
    <definedName name="_pr55">#REF!</definedName>
    <definedName name="_pr56" localSheetId="6">#REF!</definedName>
    <definedName name="_pr56" localSheetId="2">#REF!</definedName>
    <definedName name="_pr56" localSheetId="3">#REF!</definedName>
    <definedName name="_pr56" localSheetId="4">#REF!</definedName>
    <definedName name="_pr56" localSheetId="5">#REF!</definedName>
    <definedName name="_pr56" localSheetId="7">#REF!</definedName>
    <definedName name="_pr56" localSheetId="8">#REF!</definedName>
    <definedName name="_pr56">#REF!</definedName>
    <definedName name="_pr57" localSheetId="6">#REF!</definedName>
    <definedName name="_pr57" localSheetId="2">#REF!</definedName>
    <definedName name="_pr57" localSheetId="3">#REF!</definedName>
    <definedName name="_pr57" localSheetId="4">#REF!</definedName>
    <definedName name="_pr57" localSheetId="5">#REF!</definedName>
    <definedName name="_pr57" localSheetId="7">#REF!</definedName>
    <definedName name="_pr57" localSheetId="8">#REF!</definedName>
    <definedName name="_pr57">#REF!</definedName>
    <definedName name="_pr58" localSheetId="6">#REF!</definedName>
    <definedName name="_pr58" localSheetId="2">#REF!</definedName>
    <definedName name="_pr58" localSheetId="3">#REF!</definedName>
    <definedName name="_pr58" localSheetId="4">#REF!</definedName>
    <definedName name="_pr58" localSheetId="5">#REF!</definedName>
    <definedName name="_pr58" localSheetId="7">#REF!</definedName>
    <definedName name="_pr58" localSheetId="8">#REF!</definedName>
    <definedName name="_pr58">#REF!</definedName>
    <definedName name="_pr59" localSheetId="6">#REF!</definedName>
    <definedName name="_pr59" localSheetId="2">#REF!</definedName>
    <definedName name="_pr59" localSheetId="3">#REF!</definedName>
    <definedName name="_pr59" localSheetId="4">#REF!</definedName>
    <definedName name="_pr59" localSheetId="5">#REF!</definedName>
    <definedName name="_pr59" localSheetId="7">#REF!</definedName>
    <definedName name="_pr59" localSheetId="8">#REF!</definedName>
    <definedName name="_pr59">#REF!</definedName>
    <definedName name="_pr60" localSheetId="6">#REF!</definedName>
    <definedName name="_pr60" localSheetId="2">#REF!</definedName>
    <definedName name="_pr60" localSheetId="3">#REF!</definedName>
    <definedName name="_pr60" localSheetId="4">#REF!</definedName>
    <definedName name="_pr60" localSheetId="5">#REF!</definedName>
    <definedName name="_pr60" localSheetId="7">#REF!</definedName>
    <definedName name="_pr60" localSheetId="8">#REF!</definedName>
    <definedName name="_pr60">#REF!</definedName>
    <definedName name="_pr61" localSheetId="6">#REF!</definedName>
    <definedName name="_pr61" localSheetId="2">#REF!</definedName>
    <definedName name="_pr61" localSheetId="3">#REF!</definedName>
    <definedName name="_pr61" localSheetId="4">#REF!</definedName>
    <definedName name="_pr61" localSheetId="5">#REF!</definedName>
    <definedName name="_pr61" localSheetId="7">#REF!</definedName>
    <definedName name="_pr61" localSheetId="8">#REF!</definedName>
    <definedName name="_pr61">#REF!</definedName>
    <definedName name="_pr62" localSheetId="6">#REF!</definedName>
    <definedName name="_pr62" localSheetId="2">#REF!</definedName>
    <definedName name="_pr62" localSheetId="3">#REF!</definedName>
    <definedName name="_pr62" localSheetId="4">#REF!</definedName>
    <definedName name="_pr62" localSheetId="5">#REF!</definedName>
    <definedName name="_pr62" localSheetId="7">#REF!</definedName>
    <definedName name="_pr62" localSheetId="8">#REF!</definedName>
    <definedName name="_pr62">#REF!</definedName>
    <definedName name="_pr63" localSheetId="6">#REF!</definedName>
    <definedName name="_pr63" localSheetId="2">#REF!</definedName>
    <definedName name="_pr63" localSheetId="3">#REF!</definedName>
    <definedName name="_pr63" localSheetId="4">#REF!</definedName>
    <definedName name="_pr63" localSheetId="5">#REF!</definedName>
    <definedName name="_pr63" localSheetId="7">#REF!</definedName>
    <definedName name="_pr63" localSheetId="8">#REF!</definedName>
    <definedName name="_pr63">#REF!</definedName>
    <definedName name="_pr64" localSheetId="6">#REF!</definedName>
    <definedName name="_pr64" localSheetId="2">#REF!</definedName>
    <definedName name="_pr64" localSheetId="3">#REF!</definedName>
    <definedName name="_pr64" localSheetId="4">#REF!</definedName>
    <definedName name="_pr64" localSheetId="5">#REF!</definedName>
    <definedName name="_pr64" localSheetId="7">#REF!</definedName>
    <definedName name="_pr64" localSheetId="8">#REF!</definedName>
    <definedName name="_pr64">#REF!</definedName>
    <definedName name="_pr65" localSheetId="6">#REF!</definedName>
    <definedName name="_pr65" localSheetId="2">#REF!</definedName>
    <definedName name="_pr65" localSheetId="3">#REF!</definedName>
    <definedName name="_pr65" localSheetId="4">#REF!</definedName>
    <definedName name="_pr65" localSheetId="5">#REF!</definedName>
    <definedName name="_pr65" localSheetId="7">#REF!</definedName>
    <definedName name="_pr65" localSheetId="8">#REF!</definedName>
    <definedName name="_pr65">#REF!</definedName>
    <definedName name="_pr66" localSheetId="6">#REF!</definedName>
    <definedName name="_pr66" localSheetId="2">#REF!</definedName>
    <definedName name="_pr66" localSheetId="3">#REF!</definedName>
    <definedName name="_pr66" localSheetId="4">#REF!</definedName>
    <definedName name="_pr66" localSheetId="5">#REF!</definedName>
    <definedName name="_pr66" localSheetId="7">#REF!</definedName>
    <definedName name="_pr66" localSheetId="8">#REF!</definedName>
    <definedName name="_pr66">#REF!</definedName>
    <definedName name="_pr67" localSheetId="6">#REF!</definedName>
    <definedName name="_pr67" localSheetId="2">#REF!</definedName>
    <definedName name="_pr67" localSheetId="3">#REF!</definedName>
    <definedName name="_pr67" localSheetId="4">#REF!</definedName>
    <definedName name="_pr67" localSheetId="5">#REF!</definedName>
    <definedName name="_pr67" localSheetId="7">#REF!</definedName>
    <definedName name="_pr67" localSheetId="8">#REF!</definedName>
    <definedName name="_pr67">#REF!</definedName>
    <definedName name="_pr68" localSheetId="6">#REF!</definedName>
    <definedName name="_pr68" localSheetId="2">#REF!</definedName>
    <definedName name="_pr68" localSheetId="3">#REF!</definedName>
    <definedName name="_pr68" localSheetId="4">#REF!</definedName>
    <definedName name="_pr68" localSheetId="5">#REF!</definedName>
    <definedName name="_pr68" localSheetId="7">#REF!</definedName>
    <definedName name="_pr68" localSheetId="8">#REF!</definedName>
    <definedName name="_pr68">#REF!</definedName>
    <definedName name="_pr69" localSheetId="6">#REF!</definedName>
    <definedName name="_pr69" localSheetId="2">#REF!</definedName>
    <definedName name="_pr69" localSheetId="3">#REF!</definedName>
    <definedName name="_pr69" localSheetId="4">#REF!</definedName>
    <definedName name="_pr69" localSheetId="5">#REF!</definedName>
    <definedName name="_pr69" localSheetId="7">#REF!</definedName>
    <definedName name="_pr69" localSheetId="8">#REF!</definedName>
    <definedName name="_pr69">#REF!</definedName>
    <definedName name="_pr70" localSheetId="6">#REF!</definedName>
    <definedName name="_pr70" localSheetId="2">#REF!</definedName>
    <definedName name="_pr70" localSheetId="3">#REF!</definedName>
    <definedName name="_pr70" localSheetId="4">#REF!</definedName>
    <definedName name="_pr70" localSheetId="5">#REF!</definedName>
    <definedName name="_pr70" localSheetId="7">#REF!</definedName>
    <definedName name="_pr70" localSheetId="8">#REF!</definedName>
    <definedName name="_pr70">#REF!</definedName>
    <definedName name="_pr71" localSheetId="6">#REF!</definedName>
    <definedName name="_pr71" localSheetId="2">#REF!</definedName>
    <definedName name="_pr71" localSheetId="3">#REF!</definedName>
    <definedName name="_pr71" localSheetId="4">#REF!</definedName>
    <definedName name="_pr71" localSheetId="5">#REF!</definedName>
    <definedName name="_pr71" localSheetId="7">#REF!</definedName>
    <definedName name="_pr71" localSheetId="8">#REF!</definedName>
    <definedName name="_pr71">#REF!</definedName>
    <definedName name="_pr72" localSheetId="6">#REF!</definedName>
    <definedName name="_pr72" localSheetId="2">#REF!</definedName>
    <definedName name="_pr72" localSheetId="3">#REF!</definedName>
    <definedName name="_pr72" localSheetId="4">#REF!</definedName>
    <definedName name="_pr72" localSheetId="5">#REF!</definedName>
    <definedName name="_pr72" localSheetId="7">#REF!</definedName>
    <definedName name="_pr72" localSheetId="8">#REF!</definedName>
    <definedName name="_pr72">#REF!</definedName>
    <definedName name="_PRE1" localSheetId="6">#REF!</definedName>
    <definedName name="_PRE1" localSheetId="2">#REF!</definedName>
    <definedName name="_PRE1" localSheetId="3">#REF!</definedName>
    <definedName name="_PRE1" localSheetId="4">#REF!</definedName>
    <definedName name="_PRE1" localSheetId="5">#REF!</definedName>
    <definedName name="_PRE1" localSheetId="26">#REF!</definedName>
    <definedName name="_PRE1" localSheetId="27">#REF!</definedName>
    <definedName name="_PRE1" localSheetId="7">#REF!</definedName>
    <definedName name="_PRE1" localSheetId="8">#REF!</definedName>
    <definedName name="_PRE1" localSheetId="9">#REF!</definedName>
    <definedName name="_PRE1">#REF!</definedName>
    <definedName name="_PTO97" localSheetId="6">#REF!</definedName>
    <definedName name="_PTO97" localSheetId="2">#REF!</definedName>
    <definedName name="_PTO97" localSheetId="3">#REF!</definedName>
    <definedName name="_PTO97" localSheetId="4">#REF!</definedName>
    <definedName name="_PTO97" localSheetId="5">#REF!</definedName>
    <definedName name="_PTO97" localSheetId="7">#REF!</definedName>
    <definedName name="_PTO97" localSheetId="8">#REF!</definedName>
    <definedName name="_PTO97">#REF!</definedName>
    <definedName name="_PW2" localSheetId="6">#REF!</definedName>
    <definedName name="_PW2" localSheetId="2">#REF!</definedName>
    <definedName name="_PW2" localSheetId="3">#REF!</definedName>
    <definedName name="_PW2" localSheetId="4">#REF!</definedName>
    <definedName name="_PW2" localSheetId="5">#REF!</definedName>
    <definedName name="_PW2" localSheetId="7">#REF!</definedName>
    <definedName name="_PW2" localSheetId="8">#REF!</definedName>
    <definedName name="_PW2">#REF!</definedName>
    <definedName name="_QTY1" localSheetId="6">#REF!</definedName>
    <definedName name="_QTY1" localSheetId="2">#REF!</definedName>
    <definedName name="_QTY1" localSheetId="3">#REF!</definedName>
    <definedName name="_QTY1" localSheetId="4">#REF!</definedName>
    <definedName name="_QTY1" localSheetId="5">#REF!</definedName>
    <definedName name="_QTY1" localSheetId="7">#REF!</definedName>
    <definedName name="_QTY1" localSheetId="8">#REF!</definedName>
    <definedName name="_QTY1">#REF!</definedName>
    <definedName name="_r" localSheetId="6" hidden="1">{"TAB1",#N/A,TRUE,"GENERAL";"TAB2",#N/A,TRUE,"GENERAL";"TAB3",#N/A,TRUE,"GENERAL";"TAB4",#N/A,TRUE,"GENERAL";"TAB5",#N/A,TRUE,"GENERAL"}</definedName>
    <definedName name="_r" localSheetId="2" hidden="1">{"TAB1",#N/A,TRUE,"GENERAL";"TAB2",#N/A,TRUE,"GENERAL";"TAB3",#N/A,TRUE,"GENERAL";"TAB4",#N/A,TRUE,"GENERAL";"TAB5",#N/A,TRUE,"GENERAL"}</definedName>
    <definedName name="_r" localSheetId="3" hidden="1">{"TAB1",#N/A,TRUE,"GENERAL";"TAB2",#N/A,TRUE,"GENERAL";"TAB3",#N/A,TRUE,"GENERAL";"TAB4",#N/A,TRUE,"GENERAL";"TAB5",#N/A,TRUE,"GENERAL"}</definedName>
    <definedName name="_r" localSheetId="4" hidden="1">{"TAB1",#N/A,TRUE,"GENERAL";"TAB2",#N/A,TRUE,"GENERAL";"TAB3",#N/A,TRUE,"GENERAL";"TAB4",#N/A,TRUE,"GENERAL";"TAB5",#N/A,TRUE,"GENERAL"}</definedName>
    <definedName name="_r" localSheetId="5" hidden="1">{"TAB1",#N/A,TRUE,"GENERAL";"TAB2",#N/A,TRUE,"GENERAL";"TAB3",#N/A,TRUE,"GENERAL";"TAB4",#N/A,TRUE,"GENERAL";"TAB5",#N/A,TRUE,"GENERAL"}</definedName>
    <definedName name="_r" localSheetId="7" hidden="1">{"TAB1",#N/A,TRUE,"GENERAL";"TAB2",#N/A,TRUE,"GENERAL";"TAB3",#N/A,TRUE,"GENERAL";"TAB4",#N/A,TRUE,"GENERAL";"TAB5",#N/A,TRUE,"GENERAL"}</definedName>
    <definedName name="_r" hidden="1">{"TAB1",#N/A,TRUE,"GENERAL";"TAB2",#N/A,TRUE,"GENERAL";"TAB3",#N/A,TRUE,"GENERAL";"TAB4",#N/A,TRUE,"GENERAL";"TAB5",#N/A,TRUE,"GENERAL"}</definedName>
    <definedName name="_r4r" localSheetId="6" hidden="1">{"via1",#N/A,TRUE,"general";"via2",#N/A,TRUE,"general";"via3",#N/A,TRUE,"general"}</definedName>
    <definedName name="_r4r" localSheetId="2" hidden="1">{"via1",#N/A,TRUE,"general";"via2",#N/A,TRUE,"general";"via3",#N/A,TRUE,"general"}</definedName>
    <definedName name="_r4r" localSheetId="3" hidden="1">{"via1",#N/A,TRUE,"general";"via2",#N/A,TRUE,"general";"via3",#N/A,TRUE,"general"}</definedName>
    <definedName name="_r4r" localSheetId="4" hidden="1">{"via1",#N/A,TRUE,"general";"via2",#N/A,TRUE,"general";"via3",#N/A,TRUE,"general"}</definedName>
    <definedName name="_r4r" localSheetId="5" hidden="1">{"via1",#N/A,TRUE,"general";"via2",#N/A,TRUE,"general";"via3",#N/A,TRUE,"general"}</definedName>
    <definedName name="_r4r" localSheetId="7" hidden="1">{"via1",#N/A,TRUE,"general";"via2",#N/A,TRUE,"general";"via3",#N/A,TRUE,"general"}</definedName>
    <definedName name="_r4r" hidden="1">{"via1",#N/A,TRUE,"general";"via2",#N/A,TRUE,"general";"via3",#N/A,TRUE,"general"}</definedName>
    <definedName name="_REC1">"Rectángulo 31"</definedName>
    <definedName name="_ref4" localSheetId="6">#REF!</definedName>
    <definedName name="_ref4" localSheetId="2">#REF!</definedName>
    <definedName name="_ref4" localSheetId="3">#REF!</definedName>
    <definedName name="_ref4" localSheetId="4">#REF!</definedName>
    <definedName name="_ref4" localSheetId="5">#REF!</definedName>
    <definedName name="_ref4" localSheetId="26">#REF!</definedName>
    <definedName name="_ref4" localSheetId="27">#REF!</definedName>
    <definedName name="_ref4" localSheetId="7">#REF!</definedName>
    <definedName name="_ref4" localSheetId="8">#REF!</definedName>
    <definedName name="_ref4" localSheetId="9">#REF!</definedName>
    <definedName name="_ref4">#REF!</definedName>
    <definedName name="_RET1" localSheetId="6">'[3]7422CW00'!#REF!</definedName>
    <definedName name="_RET1" localSheetId="2">'[3]7422CW00'!#REF!</definedName>
    <definedName name="_RET1" localSheetId="3">'[3]7422CW00'!#REF!</definedName>
    <definedName name="_RET1" localSheetId="4">'[3]7422CW00'!#REF!</definedName>
    <definedName name="_RET1" localSheetId="5">'[3]7422CW00'!#REF!</definedName>
    <definedName name="_RET1" localSheetId="7">'[3]7422CW00'!#REF!</definedName>
    <definedName name="_RET1" localSheetId="8">'[3]7422CW00'!#REF!</definedName>
    <definedName name="_RET1">'[3]7422CW00'!#REF!</definedName>
    <definedName name="_RET2" localSheetId="6">'[3]7422CW00'!#REF!</definedName>
    <definedName name="_RET2" localSheetId="2">'[3]7422CW00'!#REF!</definedName>
    <definedName name="_RET2" localSheetId="3">'[3]7422CW00'!#REF!</definedName>
    <definedName name="_RET2" localSheetId="4">'[3]7422CW00'!#REF!</definedName>
    <definedName name="_RET2" localSheetId="5">'[3]7422CW00'!#REF!</definedName>
    <definedName name="_RET2" localSheetId="7">'[3]7422CW00'!#REF!</definedName>
    <definedName name="_RET2" localSheetId="8">'[3]7422CW00'!#REF!</definedName>
    <definedName name="_RET2">'[3]7422CW00'!#REF!</definedName>
    <definedName name="_RET3" localSheetId="8">'[3]7422CW00'!#REF!</definedName>
    <definedName name="_RET3">'[3]7422CW00'!#REF!</definedName>
    <definedName name="_RET4" localSheetId="8">'[3]7422CW00'!#REF!</definedName>
    <definedName name="_RET4">'[3]7422CW00'!#REF!</definedName>
    <definedName name="_RET5" localSheetId="8">'[3]7422CW00'!#REF!</definedName>
    <definedName name="_RET5">'[3]7422CW00'!#REF!</definedName>
    <definedName name="_RET6" localSheetId="8">'[3]7422CW00'!#REF!</definedName>
    <definedName name="_RET6">'[3]7422CW00'!#REF!</definedName>
    <definedName name="_rtu6" localSheetId="6" hidden="1">{"via1",#N/A,TRUE,"general";"via2",#N/A,TRUE,"general";"via3",#N/A,TRUE,"general"}</definedName>
    <definedName name="_rtu6" localSheetId="2" hidden="1">{"via1",#N/A,TRUE,"general";"via2",#N/A,TRUE,"general";"via3",#N/A,TRUE,"general"}</definedName>
    <definedName name="_rtu6" localSheetId="3" hidden="1">{"via1",#N/A,TRUE,"general";"via2",#N/A,TRUE,"general";"via3",#N/A,TRUE,"general"}</definedName>
    <definedName name="_rtu6" localSheetId="4" hidden="1">{"via1",#N/A,TRUE,"general";"via2",#N/A,TRUE,"general";"via3",#N/A,TRUE,"general"}</definedName>
    <definedName name="_rtu6" localSheetId="5" hidden="1">{"via1",#N/A,TRUE,"general";"via2",#N/A,TRUE,"general";"via3",#N/A,TRUE,"general"}</definedName>
    <definedName name="_rtu6" localSheetId="7" hidden="1">{"via1",#N/A,TRUE,"general";"via2",#N/A,TRUE,"general";"via3",#N/A,TRUE,"general"}</definedName>
    <definedName name="_rtu6" hidden="1">{"via1",#N/A,TRUE,"general";"via2",#N/A,TRUE,"general";"via3",#N/A,TRUE,"general"}</definedName>
    <definedName name="_s1" localSheetId="6" hidden="1">{"via1",#N/A,TRUE,"general";"via2",#N/A,TRUE,"general";"via3",#N/A,TRUE,"general"}</definedName>
    <definedName name="_s1" localSheetId="2" hidden="1">{"via1",#N/A,TRUE,"general";"via2",#N/A,TRUE,"general";"via3",#N/A,TRUE,"general"}</definedName>
    <definedName name="_s1" localSheetId="3" hidden="1">{"via1",#N/A,TRUE,"general";"via2",#N/A,TRUE,"general";"via3",#N/A,TRUE,"general"}</definedName>
    <definedName name="_s1" localSheetId="4" hidden="1">{"via1",#N/A,TRUE,"general";"via2",#N/A,TRUE,"general";"via3",#N/A,TRUE,"general"}</definedName>
    <definedName name="_s1" localSheetId="5" hidden="1">{"via1",#N/A,TRUE,"general";"via2",#N/A,TRUE,"general";"via3",#N/A,TRUE,"general"}</definedName>
    <definedName name="_s1" localSheetId="7" hidden="1">{"via1",#N/A,TRUE,"general";"via2",#N/A,TRUE,"general";"via3",#N/A,TRUE,"general"}</definedName>
    <definedName name="_s1" hidden="1">{"via1",#N/A,TRUE,"general";"via2",#N/A,TRUE,"general";"via3",#N/A,TRUE,"general"}</definedName>
    <definedName name="_s2" localSheetId="6" hidden="1">{"TAB1",#N/A,TRUE,"GENERAL";"TAB2",#N/A,TRUE,"GENERAL";"TAB3",#N/A,TRUE,"GENERAL";"TAB4",#N/A,TRUE,"GENERAL";"TAB5",#N/A,TRUE,"GENERAL"}</definedName>
    <definedName name="_s2" localSheetId="2" hidden="1">{"TAB1",#N/A,TRUE,"GENERAL";"TAB2",#N/A,TRUE,"GENERAL";"TAB3",#N/A,TRUE,"GENERAL";"TAB4",#N/A,TRUE,"GENERAL";"TAB5",#N/A,TRUE,"GENERAL"}</definedName>
    <definedName name="_s2" localSheetId="3" hidden="1">{"TAB1",#N/A,TRUE,"GENERAL";"TAB2",#N/A,TRUE,"GENERAL";"TAB3",#N/A,TRUE,"GENERAL";"TAB4",#N/A,TRUE,"GENERAL";"TAB5",#N/A,TRUE,"GENERAL"}</definedName>
    <definedName name="_s2" localSheetId="4" hidden="1">{"TAB1",#N/A,TRUE,"GENERAL";"TAB2",#N/A,TRUE,"GENERAL";"TAB3",#N/A,TRUE,"GENERAL";"TAB4",#N/A,TRUE,"GENERAL";"TAB5",#N/A,TRUE,"GENERAL"}</definedName>
    <definedName name="_s2" localSheetId="5" hidden="1">{"TAB1",#N/A,TRUE,"GENERAL";"TAB2",#N/A,TRUE,"GENERAL";"TAB3",#N/A,TRUE,"GENERAL";"TAB4",#N/A,TRUE,"GENERAL";"TAB5",#N/A,TRUE,"GENERAL"}</definedName>
    <definedName name="_s2" localSheetId="7" hidden="1">{"TAB1",#N/A,TRUE,"GENERAL";"TAB2",#N/A,TRUE,"GENERAL";"TAB3",#N/A,TRUE,"GENERAL";"TAB4",#N/A,TRUE,"GENERAL";"TAB5",#N/A,TRUE,"GENERAL"}</definedName>
    <definedName name="_s2" hidden="1">{"TAB1",#N/A,TRUE,"GENERAL";"TAB2",#N/A,TRUE,"GENERAL";"TAB3",#N/A,TRUE,"GENERAL";"TAB4",#N/A,TRUE,"GENERAL";"TAB5",#N/A,TRUE,"GENERAL"}</definedName>
    <definedName name="_s3" localSheetId="6" hidden="1">{"TAB1",#N/A,TRUE,"GENERAL";"TAB2",#N/A,TRUE,"GENERAL";"TAB3",#N/A,TRUE,"GENERAL";"TAB4",#N/A,TRUE,"GENERAL";"TAB5",#N/A,TRUE,"GENERAL"}</definedName>
    <definedName name="_s3" localSheetId="2" hidden="1">{"TAB1",#N/A,TRUE,"GENERAL";"TAB2",#N/A,TRUE,"GENERAL";"TAB3",#N/A,TRUE,"GENERAL";"TAB4",#N/A,TRUE,"GENERAL";"TAB5",#N/A,TRUE,"GENERAL"}</definedName>
    <definedName name="_s3" localSheetId="3" hidden="1">{"TAB1",#N/A,TRUE,"GENERAL";"TAB2",#N/A,TRUE,"GENERAL";"TAB3",#N/A,TRUE,"GENERAL";"TAB4",#N/A,TRUE,"GENERAL";"TAB5",#N/A,TRUE,"GENERAL"}</definedName>
    <definedName name="_s3" localSheetId="4" hidden="1">{"TAB1",#N/A,TRUE,"GENERAL";"TAB2",#N/A,TRUE,"GENERAL";"TAB3",#N/A,TRUE,"GENERAL";"TAB4",#N/A,TRUE,"GENERAL";"TAB5",#N/A,TRUE,"GENERAL"}</definedName>
    <definedName name="_s3" localSheetId="5" hidden="1">{"TAB1",#N/A,TRUE,"GENERAL";"TAB2",#N/A,TRUE,"GENERAL";"TAB3",#N/A,TRUE,"GENERAL";"TAB4",#N/A,TRUE,"GENERAL";"TAB5",#N/A,TRUE,"GENERAL"}</definedName>
    <definedName name="_s3" localSheetId="7" hidden="1">{"TAB1",#N/A,TRUE,"GENERAL";"TAB2",#N/A,TRUE,"GENERAL";"TAB3",#N/A,TRUE,"GENERAL";"TAB4",#N/A,TRUE,"GENERAL";"TAB5",#N/A,TRUE,"GENERAL"}</definedName>
    <definedName name="_s3" hidden="1">{"TAB1",#N/A,TRUE,"GENERAL";"TAB2",#N/A,TRUE,"GENERAL";"TAB3",#N/A,TRUE,"GENERAL";"TAB4",#N/A,TRUE,"GENERAL";"TAB5",#N/A,TRUE,"GENERAL"}</definedName>
    <definedName name="_s4" localSheetId="6" hidden="1">{"via1",#N/A,TRUE,"general";"via2",#N/A,TRUE,"general";"via3",#N/A,TRUE,"general"}</definedName>
    <definedName name="_s4" localSheetId="2" hidden="1">{"via1",#N/A,TRUE,"general";"via2",#N/A,TRUE,"general";"via3",#N/A,TRUE,"general"}</definedName>
    <definedName name="_s4" localSheetId="3" hidden="1">{"via1",#N/A,TRUE,"general";"via2",#N/A,TRUE,"general";"via3",#N/A,TRUE,"general"}</definedName>
    <definedName name="_s4" localSheetId="4" hidden="1">{"via1",#N/A,TRUE,"general";"via2",#N/A,TRUE,"general";"via3",#N/A,TRUE,"general"}</definedName>
    <definedName name="_s4" localSheetId="5" hidden="1">{"via1",#N/A,TRUE,"general";"via2",#N/A,TRUE,"general";"via3",#N/A,TRUE,"general"}</definedName>
    <definedName name="_s4" localSheetId="7" hidden="1">{"via1",#N/A,TRUE,"general";"via2",#N/A,TRUE,"general";"via3",#N/A,TRUE,"general"}</definedName>
    <definedName name="_s4" hidden="1">{"via1",#N/A,TRUE,"general";"via2",#N/A,TRUE,"general";"via3",#N/A,TRUE,"general"}</definedName>
    <definedName name="_s5" localSheetId="6" hidden="1">{"via1",#N/A,TRUE,"general";"via2",#N/A,TRUE,"general";"via3",#N/A,TRUE,"general"}</definedName>
    <definedName name="_s5" localSheetId="2" hidden="1">{"via1",#N/A,TRUE,"general";"via2",#N/A,TRUE,"general";"via3",#N/A,TRUE,"general"}</definedName>
    <definedName name="_s5" localSheetId="3" hidden="1">{"via1",#N/A,TRUE,"general";"via2",#N/A,TRUE,"general";"via3",#N/A,TRUE,"general"}</definedName>
    <definedName name="_s5" localSheetId="4" hidden="1">{"via1",#N/A,TRUE,"general";"via2",#N/A,TRUE,"general";"via3",#N/A,TRUE,"general"}</definedName>
    <definedName name="_s5" localSheetId="5" hidden="1">{"via1",#N/A,TRUE,"general";"via2",#N/A,TRUE,"general";"via3",#N/A,TRUE,"general"}</definedName>
    <definedName name="_s5" localSheetId="7" hidden="1">{"via1",#N/A,TRUE,"general";"via2",#N/A,TRUE,"general";"via3",#N/A,TRUE,"general"}</definedName>
    <definedName name="_s5" hidden="1">{"via1",#N/A,TRUE,"general";"via2",#N/A,TRUE,"general";"via3",#N/A,TRUE,"general"}</definedName>
    <definedName name="_s6" localSheetId="6" hidden="1">{"TAB1",#N/A,TRUE,"GENERAL";"TAB2",#N/A,TRUE,"GENERAL";"TAB3",#N/A,TRUE,"GENERAL";"TAB4",#N/A,TRUE,"GENERAL";"TAB5",#N/A,TRUE,"GENERAL"}</definedName>
    <definedName name="_s6" localSheetId="2" hidden="1">{"TAB1",#N/A,TRUE,"GENERAL";"TAB2",#N/A,TRUE,"GENERAL";"TAB3",#N/A,TRUE,"GENERAL";"TAB4",#N/A,TRUE,"GENERAL";"TAB5",#N/A,TRUE,"GENERAL"}</definedName>
    <definedName name="_s6" localSheetId="3" hidden="1">{"TAB1",#N/A,TRUE,"GENERAL";"TAB2",#N/A,TRUE,"GENERAL";"TAB3",#N/A,TRUE,"GENERAL";"TAB4",#N/A,TRUE,"GENERAL";"TAB5",#N/A,TRUE,"GENERAL"}</definedName>
    <definedName name="_s6" localSheetId="4" hidden="1">{"TAB1",#N/A,TRUE,"GENERAL";"TAB2",#N/A,TRUE,"GENERAL";"TAB3",#N/A,TRUE,"GENERAL";"TAB4",#N/A,TRUE,"GENERAL";"TAB5",#N/A,TRUE,"GENERAL"}</definedName>
    <definedName name="_s6" localSheetId="5" hidden="1">{"TAB1",#N/A,TRUE,"GENERAL";"TAB2",#N/A,TRUE,"GENERAL";"TAB3",#N/A,TRUE,"GENERAL";"TAB4",#N/A,TRUE,"GENERAL";"TAB5",#N/A,TRUE,"GENERAL"}</definedName>
    <definedName name="_s6" localSheetId="7" hidden="1">{"TAB1",#N/A,TRUE,"GENERAL";"TAB2",#N/A,TRUE,"GENERAL";"TAB3",#N/A,TRUE,"GENERAL";"TAB4",#N/A,TRUE,"GENERAL";"TAB5",#N/A,TRUE,"GENERAL"}</definedName>
    <definedName name="_s6" hidden="1">{"TAB1",#N/A,TRUE,"GENERAL";"TAB2",#N/A,TRUE,"GENERAL";"TAB3",#N/A,TRUE,"GENERAL";"TAB4",#N/A,TRUE,"GENERAL";"TAB5",#N/A,TRUE,"GENERAL"}</definedName>
    <definedName name="_s7" localSheetId="6" hidden="1">{"via1",#N/A,TRUE,"general";"via2",#N/A,TRUE,"general";"via3",#N/A,TRUE,"general"}</definedName>
    <definedName name="_s7" localSheetId="2" hidden="1">{"via1",#N/A,TRUE,"general";"via2",#N/A,TRUE,"general";"via3",#N/A,TRUE,"general"}</definedName>
    <definedName name="_s7" localSheetId="3" hidden="1">{"via1",#N/A,TRUE,"general";"via2",#N/A,TRUE,"general";"via3",#N/A,TRUE,"general"}</definedName>
    <definedName name="_s7" localSheetId="4" hidden="1">{"via1",#N/A,TRUE,"general";"via2",#N/A,TRUE,"general";"via3",#N/A,TRUE,"general"}</definedName>
    <definedName name="_s7" localSheetId="5" hidden="1">{"via1",#N/A,TRUE,"general";"via2",#N/A,TRUE,"general";"via3",#N/A,TRUE,"general"}</definedName>
    <definedName name="_s7" localSheetId="7"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6" hidden="1">#REF!</definedName>
    <definedName name="_Sort" localSheetId="2" hidden="1">#REF!</definedName>
    <definedName name="_Sort" localSheetId="3" hidden="1">#REF!</definedName>
    <definedName name="_Sort" localSheetId="4" hidden="1">#REF!</definedName>
    <definedName name="_Sort" localSheetId="5" hidden="1">#REF!</definedName>
    <definedName name="_Sort" localSheetId="26" hidden="1">#REF!</definedName>
    <definedName name="_Sort" localSheetId="27" hidden="1">#REF!</definedName>
    <definedName name="_Sort" localSheetId="7" hidden="1">#REF!</definedName>
    <definedName name="_Sort" localSheetId="8" hidden="1">#REF!</definedName>
    <definedName name="_Sort" localSheetId="9" hidden="1">#REF!</definedName>
    <definedName name="_Sort" hidden="1">#REF!</definedName>
    <definedName name="_srn001" localSheetId="6">#REF!</definedName>
    <definedName name="_srn001" localSheetId="2">#REF!</definedName>
    <definedName name="_srn001" localSheetId="3">#REF!</definedName>
    <definedName name="_srn001" localSheetId="4">#REF!</definedName>
    <definedName name="_srn001" localSheetId="5">#REF!</definedName>
    <definedName name="_srn001" localSheetId="26">#REF!</definedName>
    <definedName name="_srn001" localSheetId="27">#REF!</definedName>
    <definedName name="_srn001" localSheetId="7">#REF!</definedName>
    <definedName name="_srn001" localSheetId="8">#REF!</definedName>
    <definedName name="_srn001" localSheetId="9">#REF!</definedName>
    <definedName name="_srn001">#REF!</definedName>
    <definedName name="_SUM1" localSheetId="6">#REF!</definedName>
    <definedName name="_SUM1" localSheetId="2">#REF!</definedName>
    <definedName name="_SUM1" localSheetId="3">#REF!</definedName>
    <definedName name="_SUM1" localSheetId="4">#REF!</definedName>
    <definedName name="_SUM1" localSheetId="5">#REF!</definedName>
    <definedName name="_SUM1" localSheetId="7">#REF!</definedName>
    <definedName name="_SUM1" localSheetId="8">#REF!</definedName>
    <definedName name="_SUM1">#REF!</definedName>
    <definedName name="_SUM2" localSheetId="6">#REF!</definedName>
    <definedName name="_SUM2" localSheetId="2">#REF!</definedName>
    <definedName name="_SUM2" localSheetId="3">#REF!</definedName>
    <definedName name="_SUM2" localSheetId="4">#REF!</definedName>
    <definedName name="_SUM2" localSheetId="5">#REF!</definedName>
    <definedName name="_SUM2" localSheetId="7">#REF!</definedName>
    <definedName name="_SUM2" localSheetId="8">#REF!</definedName>
    <definedName name="_SUM2">#REF!</definedName>
    <definedName name="_t3" localSheetId="6" hidden="1">{"TAB1",#N/A,TRUE,"GENERAL";"TAB2",#N/A,TRUE,"GENERAL";"TAB3",#N/A,TRUE,"GENERAL";"TAB4",#N/A,TRUE,"GENERAL";"TAB5",#N/A,TRUE,"GENERAL"}</definedName>
    <definedName name="_t3" localSheetId="2" hidden="1">{"TAB1",#N/A,TRUE,"GENERAL";"TAB2",#N/A,TRUE,"GENERAL";"TAB3",#N/A,TRUE,"GENERAL";"TAB4",#N/A,TRUE,"GENERAL";"TAB5",#N/A,TRUE,"GENERAL"}</definedName>
    <definedName name="_t3" localSheetId="3" hidden="1">{"TAB1",#N/A,TRUE,"GENERAL";"TAB2",#N/A,TRUE,"GENERAL";"TAB3",#N/A,TRUE,"GENERAL";"TAB4",#N/A,TRUE,"GENERAL";"TAB5",#N/A,TRUE,"GENERAL"}</definedName>
    <definedName name="_t3" localSheetId="4" hidden="1">{"TAB1",#N/A,TRUE,"GENERAL";"TAB2",#N/A,TRUE,"GENERAL";"TAB3",#N/A,TRUE,"GENERAL";"TAB4",#N/A,TRUE,"GENERAL";"TAB5",#N/A,TRUE,"GENERAL"}</definedName>
    <definedName name="_t3" localSheetId="5" hidden="1">{"TAB1",#N/A,TRUE,"GENERAL";"TAB2",#N/A,TRUE,"GENERAL";"TAB3",#N/A,TRUE,"GENERAL";"TAB4",#N/A,TRUE,"GENERAL";"TAB5",#N/A,TRUE,"GENERAL"}</definedName>
    <definedName name="_t3" localSheetId="7" hidden="1">{"TAB1",#N/A,TRUE,"GENERAL";"TAB2",#N/A,TRUE,"GENERAL";"TAB3",#N/A,TRUE,"GENERAL";"TAB4",#N/A,TRUE,"GENERAL";"TAB5",#N/A,TRUE,"GENERAL"}</definedName>
    <definedName name="_t3" hidden="1">{"TAB1",#N/A,TRUE,"GENERAL";"TAB2",#N/A,TRUE,"GENERAL";"TAB3",#N/A,TRUE,"GENERAL";"TAB4",#N/A,TRUE,"GENERAL";"TAB5",#N/A,TRUE,"GENERAL"}</definedName>
    <definedName name="_t4" localSheetId="6" hidden="1">{"via1",#N/A,TRUE,"general";"via2",#N/A,TRUE,"general";"via3",#N/A,TRUE,"general"}</definedName>
    <definedName name="_t4" localSheetId="2" hidden="1">{"via1",#N/A,TRUE,"general";"via2",#N/A,TRUE,"general";"via3",#N/A,TRUE,"general"}</definedName>
    <definedName name="_t4" localSheetId="3" hidden="1">{"via1",#N/A,TRUE,"general";"via2",#N/A,TRUE,"general";"via3",#N/A,TRUE,"general"}</definedName>
    <definedName name="_t4" localSheetId="4" hidden="1">{"via1",#N/A,TRUE,"general";"via2",#N/A,TRUE,"general";"via3",#N/A,TRUE,"general"}</definedName>
    <definedName name="_t4" localSheetId="5" hidden="1">{"via1",#N/A,TRUE,"general";"via2",#N/A,TRUE,"general";"via3",#N/A,TRUE,"general"}</definedName>
    <definedName name="_t4" localSheetId="7" hidden="1">{"via1",#N/A,TRUE,"general";"via2",#N/A,TRUE,"general";"via3",#N/A,TRUE,"general"}</definedName>
    <definedName name="_t4" hidden="1">{"via1",#N/A,TRUE,"general";"via2",#N/A,TRUE,"general";"via3",#N/A,TRUE,"general"}</definedName>
    <definedName name="_t5" localSheetId="6" hidden="1">{"TAB1",#N/A,TRUE,"GENERAL";"TAB2",#N/A,TRUE,"GENERAL";"TAB3",#N/A,TRUE,"GENERAL";"TAB4",#N/A,TRUE,"GENERAL";"TAB5",#N/A,TRUE,"GENERAL"}</definedName>
    <definedName name="_t5" localSheetId="2" hidden="1">{"TAB1",#N/A,TRUE,"GENERAL";"TAB2",#N/A,TRUE,"GENERAL";"TAB3",#N/A,TRUE,"GENERAL";"TAB4",#N/A,TRUE,"GENERAL";"TAB5",#N/A,TRUE,"GENERAL"}</definedName>
    <definedName name="_t5" localSheetId="3" hidden="1">{"TAB1",#N/A,TRUE,"GENERAL";"TAB2",#N/A,TRUE,"GENERAL";"TAB3",#N/A,TRUE,"GENERAL";"TAB4",#N/A,TRUE,"GENERAL";"TAB5",#N/A,TRUE,"GENERAL"}</definedName>
    <definedName name="_t5" localSheetId="4" hidden="1">{"TAB1",#N/A,TRUE,"GENERAL";"TAB2",#N/A,TRUE,"GENERAL";"TAB3",#N/A,TRUE,"GENERAL";"TAB4",#N/A,TRUE,"GENERAL";"TAB5",#N/A,TRUE,"GENERAL"}</definedName>
    <definedName name="_t5" localSheetId="5" hidden="1">{"TAB1",#N/A,TRUE,"GENERAL";"TAB2",#N/A,TRUE,"GENERAL";"TAB3",#N/A,TRUE,"GENERAL";"TAB4",#N/A,TRUE,"GENERAL";"TAB5",#N/A,TRUE,"GENERAL"}</definedName>
    <definedName name="_t5" localSheetId="7" hidden="1">{"TAB1",#N/A,TRUE,"GENERAL";"TAB2",#N/A,TRUE,"GENERAL";"TAB3",#N/A,TRUE,"GENERAL";"TAB4",#N/A,TRUE,"GENERAL";"TAB5",#N/A,TRUE,"GENERAL"}</definedName>
    <definedName name="_t5" hidden="1">{"TAB1",#N/A,TRUE,"GENERAL";"TAB2",#N/A,TRUE,"GENERAL";"TAB3",#N/A,TRUE,"GENERAL";"TAB4",#N/A,TRUE,"GENERAL";"TAB5",#N/A,TRUE,"GENERAL"}</definedName>
    <definedName name="_t6" localSheetId="6" hidden="1">{"via1",#N/A,TRUE,"general";"via2",#N/A,TRUE,"general";"via3",#N/A,TRUE,"general"}</definedName>
    <definedName name="_t6" localSheetId="2" hidden="1">{"via1",#N/A,TRUE,"general";"via2",#N/A,TRUE,"general";"via3",#N/A,TRUE,"general"}</definedName>
    <definedName name="_t6" localSheetId="3" hidden="1">{"via1",#N/A,TRUE,"general";"via2",#N/A,TRUE,"general";"via3",#N/A,TRUE,"general"}</definedName>
    <definedName name="_t6" localSheetId="4" hidden="1">{"via1",#N/A,TRUE,"general";"via2",#N/A,TRUE,"general";"via3",#N/A,TRUE,"general"}</definedName>
    <definedName name="_t6" localSheetId="5" hidden="1">{"via1",#N/A,TRUE,"general";"via2",#N/A,TRUE,"general";"via3",#N/A,TRUE,"general"}</definedName>
    <definedName name="_t6" localSheetId="7" hidden="1">{"via1",#N/A,TRUE,"general";"via2",#N/A,TRUE,"general";"via3",#N/A,TRUE,"general"}</definedName>
    <definedName name="_t6" hidden="1">{"via1",#N/A,TRUE,"general";"via2",#N/A,TRUE,"general";"via3",#N/A,TRUE,"general"}</definedName>
    <definedName name="_t66" localSheetId="6" hidden="1">{"TAB1",#N/A,TRUE,"GENERAL";"TAB2",#N/A,TRUE,"GENERAL";"TAB3",#N/A,TRUE,"GENERAL";"TAB4",#N/A,TRUE,"GENERAL";"TAB5",#N/A,TRUE,"GENERAL"}</definedName>
    <definedName name="_t66" localSheetId="2" hidden="1">{"TAB1",#N/A,TRUE,"GENERAL";"TAB2",#N/A,TRUE,"GENERAL";"TAB3",#N/A,TRUE,"GENERAL";"TAB4",#N/A,TRUE,"GENERAL";"TAB5",#N/A,TRUE,"GENERAL"}</definedName>
    <definedName name="_t66" localSheetId="3" hidden="1">{"TAB1",#N/A,TRUE,"GENERAL";"TAB2",#N/A,TRUE,"GENERAL";"TAB3",#N/A,TRUE,"GENERAL";"TAB4",#N/A,TRUE,"GENERAL";"TAB5",#N/A,TRUE,"GENERAL"}</definedName>
    <definedName name="_t66" localSheetId="4" hidden="1">{"TAB1",#N/A,TRUE,"GENERAL";"TAB2",#N/A,TRUE,"GENERAL";"TAB3",#N/A,TRUE,"GENERAL";"TAB4",#N/A,TRUE,"GENERAL";"TAB5",#N/A,TRUE,"GENERAL"}</definedName>
    <definedName name="_t66" localSheetId="5" hidden="1">{"TAB1",#N/A,TRUE,"GENERAL";"TAB2",#N/A,TRUE,"GENERAL";"TAB3",#N/A,TRUE,"GENERAL";"TAB4",#N/A,TRUE,"GENERAL";"TAB5",#N/A,TRUE,"GENERAL"}</definedName>
    <definedName name="_t66" localSheetId="7" hidden="1">{"TAB1",#N/A,TRUE,"GENERAL";"TAB2",#N/A,TRUE,"GENERAL";"TAB3",#N/A,TRUE,"GENERAL";"TAB4",#N/A,TRUE,"GENERAL";"TAB5",#N/A,TRUE,"GENERAL"}</definedName>
    <definedName name="_t66" hidden="1">{"TAB1",#N/A,TRUE,"GENERAL";"TAB2",#N/A,TRUE,"GENERAL";"TAB3",#N/A,TRUE,"GENERAL";"TAB4",#N/A,TRUE,"GENERAL";"TAB5",#N/A,TRUE,"GENERAL"}</definedName>
    <definedName name="_t7" localSheetId="6" hidden="1">{"via1",#N/A,TRUE,"general";"via2",#N/A,TRUE,"general";"via3",#N/A,TRUE,"general"}</definedName>
    <definedName name="_t7" localSheetId="2" hidden="1">{"via1",#N/A,TRUE,"general";"via2",#N/A,TRUE,"general";"via3",#N/A,TRUE,"general"}</definedName>
    <definedName name="_t7" localSheetId="3" hidden="1">{"via1",#N/A,TRUE,"general";"via2",#N/A,TRUE,"general";"via3",#N/A,TRUE,"general"}</definedName>
    <definedName name="_t7" localSheetId="4" hidden="1">{"via1",#N/A,TRUE,"general";"via2",#N/A,TRUE,"general";"via3",#N/A,TRUE,"general"}</definedName>
    <definedName name="_t7" localSheetId="5" hidden="1">{"via1",#N/A,TRUE,"general";"via2",#N/A,TRUE,"general";"via3",#N/A,TRUE,"general"}</definedName>
    <definedName name="_t7" localSheetId="7" hidden="1">{"via1",#N/A,TRUE,"general";"via2",#N/A,TRUE,"general";"via3",#N/A,TRUE,"general"}</definedName>
    <definedName name="_t7" hidden="1">{"via1",#N/A,TRUE,"general";"via2",#N/A,TRUE,"general";"via3",#N/A,TRUE,"general"}</definedName>
    <definedName name="_t77" localSheetId="6" hidden="1">{"TAB1",#N/A,TRUE,"GENERAL";"TAB2",#N/A,TRUE,"GENERAL";"TAB3",#N/A,TRUE,"GENERAL";"TAB4",#N/A,TRUE,"GENERAL";"TAB5",#N/A,TRUE,"GENERAL"}</definedName>
    <definedName name="_t77" localSheetId="2" hidden="1">{"TAB1",#N/A,TRUE,"GENERAL";"TAB2",#N/A,TRUE,"GENERAL";"TAB3",#N/A,TRUE,"GENERAL";"TAB4",#N/A,TRUE,"GENERAL";"TAB5",#N/A,TRUE,"GENERAL"}</definedName>
    <definedName name="_t77" localSheetId="3" hidden="1">{"TAB1",#N/A,TRUE,"GENERAL";"TAB2",#N/A,TRUE,"GENERAL";"TAB3",#N/A,TRUE,"GENERAL";"TAB4",#N/A,TRUE,"GENERAL";"TAB5",#N/A,TRUE,"GENERAL"}</definedName>
    <definedName name="_t77" localSheetId="4" hidden="1">{"TAB1",#N/A,TRUE,"GENERAL";"TAB2",#N/A,TRUE,"GENERAL";"TAB3",#N/A,TRUE,"GENERAL";"TAB4",#N/A,TRUE,"GENERAL";"TAB5",#N/A,TRUE,"GENERAL"}</definedName>
    <definedName name="_t77" localSheetId="5" hidden="1">{"TAB1",#N/A,TRUE,"GENERAL";"TAB2",#N/A,TRUE,"GENERAL";"TAB3",#N/A,TRUE,"GENERAL";"TAB4",#N/A,TRUE,"GENERAL";"TAB5",#N/A,TRUE,"GENERAL"}</definedName>
    <definedName name="_t77" localSheetId="7" hidden="1">{"TAB1",#N/A,TRUE,"GENERAL";"TAB2",#N/A,TRUE,"GENERAL";"TAB3",#N/A,TRUE,"GENERAL";"TAB4",#N/A,TRUE,"GENERAL";"TAB5",#N/A,TRUE,"GENERAL"}</definedName>
    <definedName name="_t77" hidden="1">{"TAB1",#N/A,TRUE,"GENERAL";"TAB2",#N/A,TRUE,"GENERAL";"TAB3",#N/A,TRUE,"GENERAL";"TAB4",#N/A,TRUE,"GENERAL";"TAB5",#N/A,TRUE,"GENERAL"}</definedName>
    <definedName name="_t8" localSheetId="6" hidden="1">{"TAB1",#N/A,TRUE,"GENERAL";"TAB2",#N/A,TRUE,"GENERAL";"TAB3",#N/A,TRUE,"GENERAL";"TAB4",#N/A,TRUE,"GENERAL";"TAB5",#N/A,TRUE,"GENERAL"}</definedName>
    <definedName name="_t8" localSheetId="2" hidden="1">{"TAB1",#N/A,TRUE,"GENERAL";"TAB2",#N/A,TRUE,"GENERAL";"TAB3",#N/A,TRUE,"GENERAL";"TAB4",#N/A,TRUE,"GENERAL";"TAB5",#N/A,TRUE,"GENERAL"}</definedName>
    <definedName name="_t8" localSheetId="3" hidden="1">{"TAB1",#N/A,TRUE,"GENERAL";"TAB2",#N/A,TRUE,"GENERAL";"TAB3",#N/A,TRUE,"GENERAL";"TAB4",#N/A,TRUE,"GENERAL";"TAB5",#N/A,TRUE,"GENERAL"}</definedName>
    <definedName name="_t8" localSheetId="4" hidden="1">{"TAB1",#N/A,TRUE,"GENERAL";"TAB2",#N/A,TRUE,"GENERAL";"TAB3",#N/A,TRUE,"GENERAL";"TAB4",#N/A,TRUE,"GENERAL";"TAB5",#N/A,TRUE,"GENERAL"}</definedName>
    <definedName name="_t8" localSheetId="5" hidden="1">{"TAB1",#N/A,TRUE,"GENERAL";"TAB2",#N/A,TRUE,"GENERAL";"TAB3",#N/A,TRUE,"GENERAL";"TAB4",#N/A,TRUE,"GENERAL";"TAB5",#N/A,TRUE,"GENERAL"}</definedName>
    <definedName name="_t8" localSheetId="7" hidden="1">{"TAB1",#N/A,TRUE,"GENERAL";"TAB2",#N/A,TRUE,"GENERAL";"TAB3",#N/A,TRUE,"GENERAL";"TAB4",#N/A,TRUE,"GENERAL";"TAB5",#N/A,TRUE,"GENERAL"}</definedName>
    <definedName name="_t8" hidden="1">{"TAB1",#N/A,TRUE,"GENERAL";"TAB2",#N/A,TRUE,"GENERAL";"TAB3",#N/A,TRUE,"GENERAL";"TAB4",#N/A,TRUE,"GENERAL";"TAB5",#N/A,TRUE,"GENERAL"}</definedName>
    <definedName name="_t88" localSheetId="6" hidden="1">{"via1",#N/A,TRUE,"general";"via2",#N/A,TRUE,"general";"via3",#N/A,TRUE,"general"}</definedName>
    <definedName name="_t88" localSheetId="2" hidden="1">{"via1",#N/A,TRUE,"general";"via2",#N/A,TRUE,"general";"via3",#N/A,TRUE,"general"}</definedName>
    <definedName name="_t88" localSheetId="3" hidden="1">{"via1",#N/A,TRUE,"general";"via2",#N/A,TRUE,"general";"via3",#N/A,TRUE,"general"}</definedName>
    <definedName name="_t88" localSheetId="4" hidden="1">{"via1",#N/A,TRUE,"general";"via2",#N/A,TRUE,"general";"via3",#N/A,TRUE,"general"}</definedName>
    <definedName name="_t88" localSheetId="5" hidden="1">{"via1",#N/A,TRUE,"general";"via2",#N/A,TRUE,"general";"via3",#N/A,TRUE,"general"}</definedName>
    <definedName name="_t88" localSheetId="7" hidden="1">{"via1",#N/A,TRUE,"general";"via2",#N/A,TRUE,"general";"via3",#N/A,TRUE,"general"}</definedName>
    <definedName name="_t88" hidden="1">{"via1",#N/A,TRUE,"general";"via2",#N/A,TRUE,"general";"via3",#N/A,TRUE,"general"}</definedName>
    <definedName name="_t9" localSheetId="6" hidden="1">{"TAB1",#N/A,TRUE,"GENERAL";"TAB2",#N/A,TRUE,"GENERAL";"TAB3",#N/A,TRUE,"GENERAL";"TAB4",#N/A,TRUE,"GENERAL";"TAB5",#N/A,TRUE,"GENERAL"}</definedName>
    <definedName name="_t9" localSheetId="2" hidden="1">{"TAB1",#N/A,TRUE,"GENERAL";"TAB2",#N/A,TRUE,"GENERAL";"TAB3",#N/A,TRUE,"GENERAL";"TAB4",#N/A,TRUE,"GENERAL";"TAB5",#N/A,TRUE,"GENERAL"}</definedName>
    <definedName name="_t9" localSheetId="3" hidden="1">{"TAB1",#N/A,TRUE,"GENERAL";"TAB2",#N/A,TRUE,"GENERAL";"TAB3",#N/A,TRUE,"GENERAL";"TAB4",#N/A,TRUE,"GENERAL";"TAB5",#N/A,TRUE,"GENERAL"}</definedName>
    <definedName name="_t9" localSheetId="4" hidden="1">{"TAB1",#N/A,TRUE,"GENERAL";"TAB2",#N/A,TRUE,"GENERAL";"TAB3",#N/A,TRUE,"GENERAL";"TAB4",#N/A,TRUE,"GENERAL";"TAB5",#N/A,TRUE,"GENERAL"}</definedName>
    <definedName name="_t9" localSheetId="5" hidden="1">{"TAB1",#N/A,TRUE,"GENERAL";"TAB2",#N/A,TRUE,"GENERAL";"TAB3",#N/A,TRUE,"GENERAL";"TAB4",#N/A,TRUE,"GENERAL";"TAB5",#N/A,TRUE,"GENERAL"}</definedName>
    <definedName name="_t9" localSheetId="7" hidden="1">{"TAB1",#N/A,TRUE,"GENERAL";"TAB2",#N/A,TRUE,"GENERAL";"TAB3",#N/A,TRUE,"GENERAL";"TAB4",#N/A,TRUE,"GENERAL";"TAB5",#N/A,TRUE,"GENERAL"}</definedName>
    <definedName name="_t9" hidden="1">{"TAB1",#N/A,TRUE,"GENERAL";"TAB2",#N/A,TRUE,"GENERAL";"TAB3",#N/A,TRUE,"GENERAL";"TAB4",#N/A,TRUE,"GENERAL";"TAB5",#N/A,TRUE,"GENERAL"}</definedName>
    <definedName name="_t99" localSheetId="6" hidden="1">{"via1",#N/A,TRUE,"general";"via2",#N/A,TRUE,"general";"via3",#N/A,TRUE,"general"}</definedName>
    <definedName name="_t99" localSheetId="2" hidden="1">{"via1",#N/A,TRUE,"general";"via2",#N/A,TRUE,"general";"via3",#N/A,TRUE,"general"}</definedName>
    <definedName name="_t99" localSheetId="3" hidden="1">{"via1",#N/A,TRUE,"general";"via2",#N/A,TRUE,"general";"via3",#N/A,TRUE,"general"}</definedName>
    <definedName name="_t99" localSheetId="4" hidden="1">{"via1",#N/A,TRUE,"general";"via2",#N/A,TRUE,"general";"via3",#N/A,TRUE,"general"}</definedName>
    <definedName name="_t99" localSheetId="5" hidden="1">{"via1",#N/A,TRUE,"general";"via2",#N/A,TRUE,"general";"via3",#N/A,TRUE,"general"}</definedName>
    <definedName name="_t99" localSheetId="7" hidden="1">{"via1",#N/A,TRUE,"general";"via2",#N/A,TRUE,"general";"via3",#N/A,TRUE,"general"}</definedName>
    <definedName name="_t99" hidden="1">{"via1",#N/A,TRUE,"general";"via2",#N/A,TRUE,"general";"via3",#N/A,TRUE,"general"}</definedName>
    <definedName name="_tax1" localSheetId="6">#REF!</definedName>
    <definedName name="_tax1" localSheetId="2">#REF!</definedName>
    <definedName name="_tax1" localSheetId="3">#REF!</definedName>
    <definedName name="_tax1" localSheetId="4">#REF!</definedName>
    <definedName name="_tax1" localSheetId="5">#REF!</definedName>
    <definedName name="_tax1" localSheetId="7">#REF!</definedName>
    <definedName name="_tax1" localSheetId="8">#REF!</definedName>
    <definedName name="_tax1">#REF!</definedName>
    <definedName name="_tax2" localSheetId="6">#REF!</definedName>
    <definedName name="_tax2" localSheetId="2">#REF!</definedName>
    <definedName name="_tax2" localSheetId="3">#REF!</definedName>
    <definedName name="_tax2" localSheetId="4">#REF!</definedName>
    <definedName name="_tax2" localSheetId="5">#REF!</definedName>
    <definedName name="_tax2" localSheetId="7">#REF!</definedName>
    <definedName name="_tax2" localSheetId="8">#REF!</definedName>
    <definedName name="_tax2">#REF!</definedName>
    <definedName name="_tax3" localSheetId="6">#REF!</definedName>
    <definedName name="_tax3" localSheetId="2">#REF!</definedName>
    <definedName name="_tax3" localSheetId="3">#REF!</definedName>
    <definedName name="_tax3" localSheetId="4">#REF!</definedName>
    <definedName name="_tax3" localSheetId="5">#REF!</definedName>
    <definedName name="_tax3" localSheetId="7">#REF!</definedName>
    <definedName name="_tax3" localSheetId="8">#REF!</definedName>
    <definedName name="_tax3">#REF!</definedName>
    <definedName name="_tax4" localSheetId="6">#REF!</definedName>
    <definedName name="_tax4" localSheetId="2">#REF!</definedName>
    <definedName name="_tax4" localSheetId="3">#REF!</definedName>
    <definedName name="_tax4" localSheetId="4">#REF!</definedName>
    <definedName name="_tax4" localSheetId="5">#REF!</definedName>
    <definedName name="_tax4" localSheetId="7">#REF!</definedName>
    <definedName name="_tax4" localSheetId="8">#REF!</definedName>
    <definedName name="_tax4">#REF!</definedName>
    <definedName name="_tc1" localSheetId="6">#REF!</definedName>
    <definedName name="_tc1" localSheetId="2">#REF!</definedName>
    <definedName name="_tc1" localSheetId="3">#REF!</definedName>
    <definedName name="_tc1" localSheetId="4">#REF!</definedName>
    <definedName name="_tc1" localSheetId="5">#REF!</definedName>
    <definedName name="_tc1" localSheetId="7">#REF!</definedName>
    <definedName name="_tc1" localSheetId="8">#REF!</definedName>
    <definedName name="_tc1">#REF!</definedName>
    <definedName name="_tc2" localSheetId="6">#REF!</definedName>
    <definedName name="_tc2" localSheetId="2">#REF!</definedName>
    <definedName name="_tc2" localSheetId="3">#REF!</definedName>
    <definedName name="_tc2" localSheetId="4">#REF!</definedName>
    <definedName name="_tc2" localSheetId="5">#REF!</definedName>
    <definedName name="_tc2" localSheetId="7">#REF!</definedName>
    <definedName name="_tc2" localSheetId="8">#REF!</definedName>
    <definedName name="_tc2">#REF!</definedName>
    <definedName name="_tc3" localSheetId="6">#REF!</definedName>
    <definedName name="_tc3" localSheetId="2">#REF!</definedName>
    <definedName name="_tc3" localSheetId="3">#REF!</definedName>
    <definedName name="_tc3" localSheetId="4">#REF!</definedName>
    <definedName name="_tc3" localSheetId="5">#REF!</definedName>
    <definedName name="_tc3" localSheetId="7">#REF!</definedName>
    <definedName name="_tc3" localSheetId="8">#REF!</definedName>
    <definedName name="_tc3">#REF!</definedName>
    <definedName name="_TOP1" localSheetId="6">#REF!</definedName>
    <definedName name="_TOP1" localSheetId="2">#REF!</definedName>
    <definedName name="_TOP1" localSheetId="3">#REF!</definedName>
    <definedName name="_TOP1" localSheetId="4">#REF!</definedName>
    <definedName name="_TOP1" localSheetId="5">#REF!</definedName>
    <definedName name="_TOP1" localSheetId="7">#REF!</definedName>
    <definedName name="_TOP1" localSheetId="8">#REF!</definedName>
    <definedName name="_TOP1">#REF!</definedName>
    <definedName name="_TOP10" localSheetId="6">#REF!</definedName>
    <definedName name="_TOP10" localSheetId="2">#REF!</definedName>
    <definedName name="_TOP10" localSheetId="3">#REF!</definedName>
    <definedName name="_TOP10" localSheetId="4">#REF!</definedName>
    <definedName name="_TOP10" localSheetId="5">#REF!</definedName>
    <definedName name="_TOP10" localSheetId="7">#REF!</definedName>
    <definedName name="_TOP10" localSheetId="8">#REF!</definedName>
    <definedName name="_TOP10">#REF!</definedName>
    <definedName name="_TOP2" localSheetId="6">#REF!</definedName>
    <definedName name="_TOP2" localSheetId="2">#REF!</definedName>
    <definedName name="_TOP2" localSheetId="3">#REF!</definedName>
    <definedName name="_TOP2" localSheetId="4">#REF!</definedName>
    <definedName name="_TOP2" localSheetId="5">#REF!</definedName>
    <definedName name="_TOP2" localSheetId="7">#REF!</definedName>
    <definedName name="_TOP2" localSheetId="8">#REF!</definedName>
    <definedName name="_TOP2">#REF!</definedName>
    <definedName name="_TOP3" localSheetId="6">#REF!</definedName>
    <definedName name="_TOP3" localSheetId="2">#REF!</definedName>
    <definedName name="_TOP3" localSheetId="3">#REF!</definedName>
    <definedName name="_TOP3" localSheetId="4">#REF!</definedName>
    <definedName name="_TOP3" localSheetId="5">#REF!</definedName>
    <definedName name="_TOP3" localSheetId="7">#REF!</definedName>
    <definedName name="_TOP3" localSheetId="8">#REF!</definedName>
    <definedName name="_TOP3">#REF!</definedName>
    <definedName name="_TOP4" localSheetId="6">#REF!</definedName>
    <definedName name="_TOP4" localSheetId="2">#REF!</definedName>
    <definedName name="_TOP4" localSheetId="3">#REF!</definedName>
    <definedName name="_TOP4" localSheetId="4">#REF!</definedName>
    <definedName name="_TOP4" localSheetId="5">#REF!</definedName>
    <definedName name="_TOP4" localSheetId="7">#REF!</definedName>
    <definedName name="_TOP4" localSheetId="8">#REF!</definedName>
    <definedName name="_TOP4">#REF!</definedName>
    <definedName name="_TOP5" localSheetId="6">#REF!</definedName>
    <definedName name="_TOP5" localSheetId="2">#REF!</definedName>
    <definedName name="_TOP5" localSheetId="3">#REF!</definedName>
    <definedName name="_TOP5" localSheetId="4">#REF!</definedName>
    <definedName name="_TOP5" localSheetId="5">#REF!</definedName>
    <definedName name="_TOP5" localSheetId="7">#REF!</definedName>
    <definedName name="_TOP5" localSheetId="8">#REF!</definedName>
    <definedName name="_TOP5">#REF!</definedName>
    <definedName name="_TOP6" localSheetId="6">#REF!</definedName>
    <definedName name="_TOP6" localSheetId="2">#REF!</definedName>
    <definedName name="_TOP6" localSheetId="3">#REF!</definedName>
    <definedName name="_TOP6" localSheetId="4">#REF!</definedName>
    <definedName name="_TOP6" localSheetId="5">#REF!</definedName>
    <definedName name="_TOP6" localSheetId="7">#REF!</definedName>
    <definedName name="_TOP6" localSheetId="8">#REF!</definedName>
    <definedName name="_TOP6">#REF!</definedName>
    <definedName name="_TOP7" localSheetId="6">#REF!</definedName>
    <definedName name="_TOP7" localSheetId="2">#REF!</definedName>
    <definedName name="_TOP7" localSheetId="3">#REF!</definedName>
    <definedName name="_TOP7" localSheetId="4">#REF!</definedName>
    <definedName name="_TOP7" localSheetId="5">#REF!</definedName>
    <definedName name="_TOP7" localSheetId="7">#REF!</definedName>
    <definedName name="_TOP7" localSheetId="8">#REF!</definedName>
    <definedName name="_TOP7">#REF!</definedName>
    <definedName name="_TOP8" localSheetId="6">#REF!</definedName>
    <definedName name="_TOP8" localSheetId="2">#REF!</definedName>
    <definedName name="_TOP8" localSheetId="3">#REF!</definedName>
    <definedName name="_TOP8" localSheetId="4">#REF!</definedName>
    <definedName name="_TOP8" localSheetId="5">#REF!</definedName>
    <definedName name="_TOP8" localSheetId="7">#REF!</definedName>
    <definedName name="_TOP8" localSheetId="8">#REF!</definedName>
    <definedName name="_TOP8">#REF!</definedName>
    <definedName name="_TOP9" localSheetId="6">#REF!</definedName>
    <definedName name="_TOP9" localSheetId="2">#REF!</definedName>
    <definedName name="_TOP9" localSheetId="3">#REF!</definedName>
    <definedName name="_TOP9" localSheetId="4">#REF!</definedName>
    <definedName name="_TOP9" localSheetId="5">#REF!</definedName>
    <definedName name="_TOP9" localSheetId="7">#REF!</definedName>
    <definedName name="_TOP9" localSheetId="8">#REF!</definedName>
    <definedName name="_TOP9">#REF!</definedName>
    <definedName name="_TOT1" localSheetId="6">#REF!</definedName>
    <definedName name="_TOT1" localSheetId="2">#REF!</definedName>
    <definedName name="_TOT1" localSheetId="3">#REF!</definedName>
    <definedName name="_TOT1" localSheetId="4">#REF!</definedName>
    <definedName name="_TOT1" localSheetId="5">#REF!</definedName>
    <definedName name="_TOT1" localSheetId="7">#REF!</definedName>
    <definedName name="_TOT1" localSheetId="8">#REF!</definedName>
    <definedName name="_TOT1">#REF!</definedName>
    <definedName name="_u4" localSheetId="6" hidden="1">{"TAB1",#N/A,TRUE,"GENERAL";"TAB2",#N/A,TRUE,"GENERAL";"TAB3",#N/A,TRUE,"GENERAL";"TAB4",#N/A,TRUE,"GENERAL";"TAB5",#N/A,TRUE,"GENERAL"}</definedName>
    <definedName name="_u4" localSheetId="2" hidden="1">{"TAB1",#N/A,TRUE,"GENERAL";"TAB2",#N/A,TRUE,"GENERAL";"TAB3",#N/A,TRUE,"GENERAL";"TAB4",#N/A,TRUE,"GENERAL";"TAB5",#N/A,TRUE,"GENERAL"}</definedName>
    <definedName name="_u4" localSheetId="3" hidden="1">{"TAB1",#N/A,TRUE,"GENERAL";"TAB2",#N/A,TRUE,"GENERAL";"TAB3",#N/A,TRUE,"GENERAL";"TAB4",#N/A,TRUE,"GENERAL";"TAB5",#N/A,TRUE,"GENERAL"}</definedName>
    <definedName name="_u4" localSheetId="4" hidden="1">{"TAB1",#N/A,TRUE,"GENERAL";"TAB2",#N/A,TRUE,"GENERAL";"TAB3",#N/A,TRUE,"GENERAL";"TAB4",#N/A,TRUE,"GENERAL";"TAB5",#N/A,TRUE,"GENERAL"}</definedName>
    <definedName name="_u4" localSheetId="5" hidden="1">{"TAB1",#N/A,TRUE,"GENERAL";"TAB2",#N/A,TRUE,"GENERAL";"TAB3",#N/A,TRUE,"GENERAL";"TAB4",#N/A,TRUE,"GENERAL";"TAB5",#N/A,TRUE,"GENERAL"}</definedName>
    <definedName name="_u4" localSheetId="7" hidden="1">{"TAB1",#N/A,TRUE,"GENERAL";"TAB2",#N/A,TRUE,"GENERAL";"TAB3",#N/A,TRUE,"GENERAL";"TAB4",#N/A,TRUE,"GENERAL";"TAB5",#N/A,TRUE,"GENERAL"}</definedName>
    <definedName name="_u4" hidden="1">{"TAB1",#N/A,TRUE,"GENERAL";"TAB2",#N/A,TRUE,"GENERAL";"TAB3",#N/A,TRUE,"GENERAL";"TAB4",#N/A,TRUE,"GENERAL";"TAB5",#N/A,TRUE,"GENERAL"}</definedName>
    <definedName name="_u5" localSheetId="6" hidden="1">{"TAB1",#N/A,TRUE,"GENERAL";"TAB2",#N/A,TRUE,"GENERAL";"TAB3",#N/A,TRUE,"GENERAL";"TAB4",#N/A,TRUE,"GENERAL";"TAB5",#N/A,TRUE,"GENERAL"}</definedName>
    <definedName name="_u5" localSheetId="2" hidden="1">{"TAB1",#N/A,TRUE,"GENERAL";"TAB2",#N/A,TRUE,"GENERAL";"TAB3",#N/A,TRUE,"GENERAL";"TAB4",#N/A,TRUE,"GENERAL";"TAB5",#N/A,TRUE,"GENERAL"}</definedName>
    <definedName name="_u5" localSheetId="3" hidden="1">{"TAB1",#N/A,TRUE,"GENERAL";"TAB2",#N/A,TRUE,"GENERAL";"TAB3",#N/A,TRUE,"GENERAL";"TAB4",#N/A,TRUE,"GENERAL";"TAB5",#N/A,TRUE,"GENERAL"}</definedName>
    <definedName name="_u5" localSheetId="4" hidden="1">{"TAB1",#N/A,TRUE,"GENERAL";"TAB2",#N/A,TRUE,"GENERAL";"TAB3",#N/A,TRUE,"GENERAL";"TAB4",#N/A,TRUE,"GENERAL";"TAB5",#N/A,TRUE,"GENERAL"}</definedName>
    <definedName name="_u5" localSheetId="5" hidden="1">{"TAB1",#N/A,TRUE,"GENERAL";"TAB2",#N/A,TRUE,"GENERAL";"TAB3",#N/A,TRUE,"GENERAL";"TAB4",#N/A,TRUE,"GENERAL";"TAB5",#N/A,TRUE,"GENERAL"}</definedName>
    <definedName name="_u5" localSheetId="7" hidden="1">{"TAB1",#N/A,TRUE,"GENERAL";"TAB2",#N/A,TRUE,"GENERAL";"TAB3",#N/A,TRUE,"GENERAL";"TAB4",#N/A,TRUE,"GENERAL";"TAB5",#N/A,TRUE,"GENERAL"}</definedName>
    <definedName name="_u5" hidden="1">{"TAB1",#N/A,TRUE,"GENERAL";"TAB2",#N/A,TRUE,"GENERAL";"TAB3",#N/A,TRUE,"GENERAL";"TAB4",#N/A,TRUE,"GENERAL";"TAB5",#N/A,TRUE,"GENERAL"}</definedName>
    <definedName name="_u6" localSheetId="6" hidden="1">{"TAB1",#N/A,TRUE,"GENERAL";"TAB2",#N/A,TRUE,"GENERAL";"TAB3",#N/A,TRUE,"GENERAL";"TAB4",#N/A,TRUE,"GENERAL";"TAB5",#N/A,TRUE,"GENERAL"}</definedName>
    <definedName name="_u6" localSheetId="2" hidden="1">{"TAB1",#N/A,TRUE,"GENERAL";"TAB2",#N/A,TRUE,"GENERAL";"TAB3",#N/A,TRUE,"GENERAL";"TAB4",#N/A,TRUE,"GENERAL";"TAB5",#N/A,TRUE,"GENERAL"}</definedName>
    <definedName name="_u6" localSheetId="3" hidden="1">{"TAB1",#N/A,TRUE,"GENERAL";"TAB2",#N/A,TRUE,"GENERAL";"TAB3",#N/A,TRUE,"GENERAL";"TAB4",#N/A,TRUE,"GENERAL";"TAB5",#N/A,TRUE,"GENERAL"}</definedName>
    <definedName name="_u6" localSheetId="4" hidden="1">{"TAB1",#N/A,TRUE,"GENERAL";"TAB2",#N/A,TRUE,"GENERAL";"TAB3",#N/A,TRUE,"GENERAL";"TAB4",#N/A,TRUE,"GENERAL";"TAB5",#N/A,TRUE,"GENERAL"}</definedName>
    <definedName name="_u6" localSheetId="5" hidden="1">{"TAB1",#N/A,TRUE,"GENERAL";"TAB2",#N/A,TRUE,"GENERAL";"TAB3",#N/A,TRUE,"GENERAL";"TAB4",#N/A,TRUE,"GENERAL";"TAB5",#N/A,TRUE,"GENERAL"}</definedName>
    <definedName name="_u6" localSheetId="7" hidden="1">{"TAB1",#N/A,TRUE,"GENERAL";"TAB2",#N/A,TRUE,"GENERAL";"TAB3",#N/A,TRUE,"GENERAL";"TAB4",#N/A,TRUE,"GENERAL";"TAB5",#N/A,TRUE,"GENERAL"}</definedName>
    <definedName name="_u6" hidden="1">{"TAB1",#N/A,TRUE,"GENERAL";"TAB2",#N/A,TRUE,"GENERAL";"TAB3",#N/A,TRUE,"GENERAL";"TAB4",#N/A,TRUE,"GENERAL";"TAB5",#N/A,TRUE,"GENERAL"}</definedName>
    <definedName name="_u7" localSheetId="6" hidden="1">{"via1",#N/A,TRUE,"general";"via2",#N/A,TRUE,"general";"via3",#N/A,TRUE,"general"}</definedName>
    <definedName name="_u7" localSheetId="2" hidden="1">{"via1",#N/A,TRUE,"general";"via2",#N/A,TRUE,"general";"via3",#N/A,TRUE,"general"}</definedName>
    <definedName name="_u7" localSheetId="3" hidden="1">{"via1",#N/A,TRUE,"general";"via2",#N/A,TRUE,"general";"via3",#N/A,TRUE,"general"}</definedName>
    <definedName name="_u7" localSheetId="4" hidden="1">{"via1",#N/A,TRUE,"general";"via2",#N/A,TRUE,"general";"via3",#N/A,TRUE,"general"}</definedName>
    <definedName name="_u7" localSheetId="5" hidden="1">{"via1",#N/A,TRUE,"general";"via2",#N/A,TRUE,"general";"via3",#N/A,TRUE,"general"}</definedName>
    <definedName name="_u7" localSheetId="7" hidden="1">{"via1",#N/A,TRUE,"general";"via2",#N/A,TRUE,"general";"via3",#N/A,TRUE,"general"}</definedName>
    <definedName name="_u7" hidden="1">{"via1",#N/A,TRUE,"general";"via2",#N/A,TRUE,"general";"via3",#N/A,TRUE,"general"}</definedName>
    <definedName name="_u8" localSheetId="6" hidden="1">{"TAB1",#N/A,TRUE,"GENERAL";"TAB2",#N/A,TRUE,"GENERAL";"TAB3",#N/A,TRUE,"GENERAL";"TAB4",#N/A,TRUE,"GENERAL";"TAB5",#N/A,TRUE,"GENERAL"}</definedName>
    <definedName name="_u8" localSheetId="2" hidden="1">{"TAB1",#N/A,TRUE,"GENERAL";"TAB2",#N/A,TRUE,"GENERAL";"TAB3",#N/A,TRUE,"GENERAL";"TAB4",#N/A,TRUE,"GENERAL";"TAB5",#N/A,TRUE,"GENERAL"}</definedName>
    <definedName name="_u8" localSheetId="3" hidden="1">{"TAB1",#N/A,TRUE,"GENERAL";"TAB2",#N/A,TRUE,"GENERAL";"TAB3",#N/A,TRUE,"GENERAL";"TAB4",#N/A,TRUE,"GENERAL";"TAB5",#N/A,TRUE,"GENERAL"}</definedName>
    <definedName name="_u8" localSheetId="4" hidden="1">{"TAB1",#N/A,TRUE,"GENERAL";"TAB2",#N/A,TRUE,"GENERAL";"TAB3",#N/A,TRUE,"GENERAL";"TAB4",#N/A,TRUE,"GENERAL";"TAB5",#N/A,TRUE,"GENERAL"}</definedName>
    <definedName name="_u8" localSheetId="5" hidden="1">{"TAB1",#N/A,TRUE,"GENERAL";"TAB2",#N/A,TRUE,"GENERAL";"TAB3",#N/A,TRUE,"GENERAL";"TAB4",#N/A,TRUE,"GENERAL";"TAB5",#N/A,TRUE,"GENERAL"}</definedName>
    <definedName name="_u8" localSheetId="7" hidden="1">{"TAB1",#N/A,TRUE,"GENERAL";"TAB2",#N/A,TRUE,"GENERAL";"TAB3",#N/A,TRUE,"GENERAL";"TAB4",#N/A,TRUE,"GENERAL";"TAB5",#N/A,TRUE,"GENERAL"}</definedName>
    <definedName name="_u8" hidden="1">{"TAB1",#N/A,TRUE,"GENERAL";"TAB2",#N/A,TRUE,"GENERAL";"TAB3",#N/A,TRUE,"GENERAL";"TAB4",#N/A,TRUE,"GENERAL";"TAB5",#N/A,TRUE,"GENERAL"}</definedName>
    <definedName name="_u9" localSheetId="6" hidden="1">{"TAB1",#N/A,TRUE,"GENERAL";"TAB2",#N/A,TRUE,"GENERAL";"TAB3",#N/A,TRUE,"GENERAL";"TAB4",#N/A,TRUE,"GENERAL";"TAB5",#N/A,TRUE,"GENERAL"}</definedName>
    <definedName name="_u9" localSheetId="2" hidden="1">{"TAB1",#N/A,TRUE,"GENERAL";"TAB2",#N/A,TRUE,"GENERAL";"TAB3",#N/A,TRUE,"GENERAL";"TAB4",#N/A,TRUE,"GENERAL";"TAB5",#N/A,TRUE,"GENERAL"}</definedName>
    <definedName name="_u9" localSheetId="3" hidden="1">{"TAB1",#N/A,TRUE,"GENERAL";"TAB2",#N/A,TRUE,"GENERAL";"TAB3",#N/A,TRUE,"GENERAL";"TAB4",#N/A,TRUE,"GENERAL";"TAB5",#N/A,TRUE,"GENERAL"}</definedName>
    <definedName name="_u9" localSheetId="4" hidden="1">{"TAB1",#N/A,TRUE,"GENERAL";"TAB2",#N/A,TRUE,"GENERAL";"TAB3",#N/A,TRUE,"GENERAL";"TAB4",#N/A,TRUE,"GENERAL";"TAB5",#N/A,TRUE,"GENERAL"}</definedName>
    <definedName name="_u9" localSheetId="5" hidden="1">{"TAB1",#N/A,TRUE,"GENERAL";"TAB2",#N/A,TRUE,"GENERAL";"TAB3",#N/A,TRUE,"GENERAL";"TAB4",#N/A,TRUE,"GENERAL";"TAB5",#N/A,TRUE,"GENERAL"}</definedName>
    <definedName name="_u9" localSheetId="7" hidden="1">{"TAB1",#N/A,TRUE,"GENERAL";"TAB2",#N/A,TRUE,"GENERAL";"TAB3",#N/A,TRUE,"GENERAL";"TAB4",#N/A,TRUE,"GENERAL";"TAB5",#N/A,TRUE,"GENERAL"}</definedName>
    <definedName name="_u9" hidden="1">{"TAB1",#N/A,TRUE,"GENERAL";"TAB2",#N/A,TRUE,"GENERAL";"TAB3",#N/A,TRUE,"GENERAL";"TAB4",#N/A,TRUE,"GENERAL";"TAB5",#N/A,TRUE,"GENERAL"}</definedName>
    <definedName name="_unj1" localSheetId="5" hidden="1">[8]INST!#REF!</definedName>
    <definedName name="_unj1" localSheetId="8" hidden="1">[8]INST!#REF!</definedName>
    <definedName name="_unj1" hidden="1">[8]INST!#REF!</definedName>
    <definedName name="_ur7" localSheetId="6" hidden="1">{"TAB1",#N/A,TRUE,"GENERAL";"TAB2",#N/A,TRUE,"GENERAL";"TAB3",#N/A,TRUE,"GENERAL";"TAB4",#N/A,TRUE,"GENERAL";"TAB5",#N/A,TRUE,"GENERAL"}</definedName>
    <definedName name="_ur7" localSheetId="2" hidden="1">{"TAB1",#N/A,TRUE,"GENERAL";"TAB2",#N/A,TRUE,"GENERAL";"TAB3",#N/A,TRUE,"GENERAL";"TAB4",#N/A,TRUE,"GENERAL";"TAB5",#N/A,TRUE,"GENERAL"}</definedName>
    <definedName name="_ur7" localSheetId="3" hidden="1">{"TAB1",#N/A,TRUE,"GENERAL";"TAB2",#N/A,TRUE,"GENERAL";"TAB3",#N/A,TRUE,"GENERAL";"TAB4",#N/A,TRUE,"GENERAL";"TAB5",#N/A,TRUE,"GENERAL"}</definedName>
    <definedName name="_ur7" localSheetId="4" hidden="1">{"TAB1",#N/A,TRUE,"GENERAL";"TAB2",#N/A,TRUE,"GENERAL";"TAB3",#N/A,TRUE,"GENERAL";"TAB4",#N/A,TRUE,"GENERAL";"TAB5",#N/A,TRUE,"GENERAL"}</definedName>
    <definedName name="_ur7" localSheetId="5" hidden="1">{"TAB1",#N/A,TRUE,"GENERAL";"TAB2",#N/A,TRUE,"GENERAL";"TAB3",#N/A,TRUE,"GENERAL";"TAB4",#N/A,TRUE,"GENERAL";"TAB5",#N/A,TRUE,"GENERAL"}</definedName>
    <definedName name="_ur7" localSheetId="7" hidden="1">{"TAB1",#N/A,TRUE,"GENERAL";"TAB2",#N/A,TRUE,"GENERAL";"TAB3",#N/A,TRUE,"GENERAL";"TAB4",#N/A,TRUE,"GENERAL";"TAB5",#N/A,TRUE,"GENERAL"}</definedName>
    <definedName name="_ur7" hidden="1">{"TAB1",#N/A,TRUE,"GENERAL";"TAB2",#N/A,TRUE,"GENERAL";"TAB3",#N/A,TRUE,"GENERAL";"TAB4",#N/A,TRUE,"GENERAL";"TAB5",#N/A,TRUE,"GENERAL"}</definedName>
    <definedName name="_v2" localSheetId="6" hidden="1">{"via1",#N/A,TRUE,"general";"via2",#N/A,TRUE,"general";"via3",#N/A,TRUE,"general"}</definedName>
    <definedName name="_v2" localSheetId="2" hidden="1">{"via1",#N/A,TRUE,"general";"via2",#N/A,TRUE,"general";"via3",#N/A,TRUE,"general"}</definedName>
    <definedName name="_v2" localSheetId="3" hidden="1">{"via1",#N/A,TRUE,"general";"via2",#N/A,TRUE,"general";"via3",#N/A,TRUE,"general"}</definedName>
    <definedName name="_v2" localSheetId="4" hidden="1">{"via1",#N/A,TRUE,"general";"via2",#N/A,TRUE,"general";"via3",#N/A,TRUE,"general"}</definedName>
    <definedName name="_v2" localSheetId="5" hidden="1">{"via1",#N/A,TRUE,"general";"via2",#N/A,TRUE,"general";"via3",#N/A,TRUE,"general"}</definedName>
    <definedName name="_v2" localSheetId="7" hidden="1">{"via1",#N/A,TRUE,"general";"via2",#N/A,TRUE,"general";"via3",#N/A,TRUE,"general"}</definedName>
    <definedName name="_v2" hidden="1">{"via1",#N/A,TRUE,"general";"via2",#N/A,TRUE,"general";"via3",#N/A,TRUE,"general"}</definedName>
    <definedName name="_v3" localSheetId="6" hidden="1">{"TAB1",#N/A,TRUE,"GENERAL";"TAB2",#N/A,TRUE,"GENERAL";"TAB3",#N/A,TRUE,"GENERAL";"TAB4",#N/A,TRUE,"GENERAL";"TAB5",#N/A,TRUE,"GENERAL"}</definedName>
    <definedName name="_v3" localSheetId="2" hidden="1">{"TAB1",#N/A,TRUE,"GENERAL";"TAB2",#N/A,TRUE,"GENERAL";"TAB3",#N/A,TRUE,"GENERAL";"TAB4",#N/A,TRUE,"GENERAL";"TAB5",#N/A,TRUE,"GENERAL"}</definedName>
    <definedName name="_v3" localSheetId="3" hidden="1">{"TAB1",#N/A,TRUE,"GENERAL";"TAB2",#N/A,TRUE,"GENERAL";"TAB3",#N/A,TRUE,"GENERAL";"TAB4",#N/A,TRUE,"GENERAL";"TAB5",#N/A,TRUE,"GENERAL"}</definedName>
    <definedName name="_v3" localSheetId="4" hidden="1">{"TAB1",#N/A,TRUE,"GENERAL";"TAB2",#N/A,TRUE,"GENERAL";"TAB3",#N/A,TRUE,"GENERAL";"TAB4",#N/A,TRUE,"GENERAL";"TAB5",#N/A,TRUE,"GENERAL"}</definedName>
    <definedName name="_v3" localSheetId="5" hidden="1">{"TAB1",#N/A,TRUE,"GENERAL";"TAB2",#N/A,TRUE,"GENERAL";"TAB3",#N/A,TRUE,"GENERAL";"TAB4",#N/A,TRUE,"GENERAL";"TAB5",#N/A,TRUE,"GENERAL"}</definedName>
    <definedName name="_v3" localSheetId="7" hidden="1">{"TAB1",#N/A,TRUE,"GENERAL";"TAB2",#N/A,TRUE,"GENERAL";"TAB3",#N/A,TRUE,"GENERAL";"TAB4",#N/A,TRUE,"GENERAL";"TAB5",#N/A,TRUE,"GENERAL"}</definedName>
    <definedName name="_v3" hidden="1">{"TAB1",#N/A,TRUE,"GENERAL";"TAB2",#N/A,TRUE,"GENERAL";"TAB3",#N/A,TRUE,"GENERAL";"TAB4",#N/A,TRUE,"GENERAL";"TAB5",#N/A,TRUE,"GENERAL"}</definedName>
    <definedName name="_v4" localSheetId="6" hidden="1">{"TAB1",#N/A,TRUE,"GENERAL";"TAB2",#N/A,TRUE,"GENERAL";"TAB3",#N/A,TRUE,"GENERAL";"TAB4",#N/A,TRUE,"GENERAL";"TAB5",#N/A,TRUE,"GENERAL"}</definedName>
    <definedName name="_v4" localSheetId="2" hidden="1">{"TAB1",#N/A,TRUE,"GENERAL";"TAB2",#N/A,TRUE,"GENERAL";"TAB3",#N/A,TRUE,"GENERAL";"TAB4",#N/A,TRUE,"GENERAL";"TAB5",#N/A,TRUE,"GENERAL"}</definedName>
    <definedName name="_v4" localSheetId="3" hidden="1">{"TAB1",#N/A,TRUE,"GENERAL";"TAB2",#N/A,TRUE,"GENERAL";"TAB3",#N/A,TRUE,"GENERAL";"TAB4",#N/A,TRUE,"GENERAL";"TAB5",#N/A,TRUE,"GENERAL"}</definedName>
    <definedName name="_v4" localSheetId="4" hidden="1">{"TAB1",#N/A,TRUE,"GENERAL";"TAB2",#N/A,TRUE,"GENERAL";"TAB3",#N/A,TRUE,"GENERAL";"TAB4",#N/A,TRUE,"GENERAL";"TAB5",#N/A,TRUE,"GENERAL"}</definedName>
    <definedName name="_v4" localSheetId="5" hidden="1">{"TAB1",#N/A,TRUE,"GENERAL";"TAB2",#N/A,TRUE,"GENERAL";"TAB3",#N/A,TRUE,"GENERAL";"TAB4",#N/A,TRUE,"GENERAL";"TAB5",#N/A,TRUE,"GENERAL"}</definedName>
    <definedName name="_v4" localSheetId="7" hidden="1">{"TAB1",#N/A,TRUE,"GENERAL";"TAB2",#N/A,TRUE,"GENERAL";"TAB3",#N/A,TRUE,"GENERAL";"TAB4",#N/A,TRUE,"GENERAL";"TAB5",#N/A,TRUE,"GENERAL"}</definedName>
    <definedName name="_v4" hidden="1">{"TAB1",#N/A,TRUE,"GENERAL";"TAB2",#N/A,TRUE,"GENERAL";"TAB3",#N/A,TRUE,"GENERAL";"TAB4",#N/A,TRUE,"GENERAL";"TAB5",#N/A,TRUE,"GENERAL"}</definedName>
    <definedName name="_v5" localSheetId="6" hidden="1">{"TAB1",#N/A,TRUE,"GENERAL";"TAB2",#N/A,TRUE,"GENERAL";"TAB3",#N/A,TRUE,"GENERAL";"TAB4",#N/A,TRUE,"GENERAL";"TAB5",#N/A,TRUE,"GENERAL"}</definedName>
    <definedName name="_v5" localSheetId="2" hidden="1">{"TAB1",#N/A,TRUE,"GENERAL";"TAB2",#N/A,TRUE,"GENERAL";"TAB3",#N/A,TRUE,"GENERAL";"TAB4",#N/A,TRUE,"GENERAL";"TAB5",#N/A,TRUE,"GENERAL"}</definedName>
    <definedName name="_v5" localSheetId="3" hidden="1">{"TAB1",#N/A,TRUE,"GENERAL";"TAB2",#N/A,TRUE,"GENERAL";"TAB3",#N/A,TRUE,"GENERAL";"TAB4",#N/A,TRUE,"GENERAL";"TAB5",#N/A,TRUE,"GENERAL"}</definedName>
    <definedName name="_v5" localSheetId="4" hidden="1">{"TAB1",#N/A,TRUE,"GENERAL";"TAB2",#N/A,TRUE,"GENERAL";"TAB3",#N/A,TRUE,"GENERAL";"TAB4",#N/A,TRUE,"GENERAL";"TAB5",#N/A,TRUE,"GENERAL"}</definedName>
    <definedName name="_v5" localSheetId="5" hidden="1">{"TAB1",#N/A,TRUE,"GENERAL";"TAB2",#N/A,TRUE,"GENERAL";"TAB3",#N/A,TRUE,"GENERAL";"TAB4",#N/A,TRUE,"GENERAL";"TAB5",#N/A,TRUE,"GENERAL"}</definedName>
    <definedName name="_v5" localSheetId="7" hidden="1">{"TAB1",#N/A,TRUE,"GENERAL";"TAB2",#N/A,TRUE,"GENERAL";"TAB3",#N/A,TRUE,"GENERAL";"TAB4",#N/A,TRUE,"GENERAL";"TAB5",#N/A,TRUE,"GENERAL"}</definedName>
    <definedName name="_v5" hidden="1">{"TAB1",#N/A,TRUE,"GENERAL";"TAB2",#N/A,TRUE,"GENERAL";"TAB3",#N/A,TRUE,"GENERAL";"TAB4",#N/A,TRUE,"GENERAL";"TAB5",#N/A,TRUE,"GENERAL"}</definedName>
    <definedName name="_v6" localSheetId="6" hidden="1">{"TAB1",#N/A,TRUE,"GENERAL";"TAB2",#N/A,TRUE,"GENERAL";"TAB3",#N/A,TRUE,"GENERAL";"TAB4",#N/A,TRUE,"GENERAL";"TAB5",#N/A,TRUE,"GENERAL"}</definedName>
    <definedName name="_v6" localSheetId="2" hidden="1">{"TAB1",#N/A,TRUE,"GENERAL";"TAB2",#N/A,TRUE,"GENERAL";"TAB3",#N/A,TRUE,"GENERAL";"TAB4",#N/A,TRUE,"GENERAL";"TAB5",#N/A,TRUE,"GENERAL"}</definedName>
    <definedName name="_v6" localSheetId="3" hidden="1">{"TAB1",#N/A,TRUE,"GENERAL";"TAB2",#N/A,TRUE,"GENERAL";"TAB3",#N/A,TRUE,"GENERAL";"TAB4",#N/A,TRUE,"GENERAL";"TAB5",#N/A,TRUE,"GENERAL"}</definedName>
    <definedName name="_v6" localSheetId="4" hidden="1">{"TAB1",#N/A,TRUE,"GENERAL";"TAB2",#N/A,TRUE,"GENERAL";"TAB3",#N/A,TRUE,"GENERAL";"TAB4",#N/A,TRUE,"GENERAL";"TAB5",#N/A,TRUE,"GENERAL"}</definedName>
    <definedName name="_v6" localSheetId="5" hidden="1">{"TAB1",#N/A,TRUE,"GENERAL";"TAB2",#N/A,TRUE,"GENERAL";"TAB3",#N/A,TRUE,"GENERAL";"TAB4",#N/A,TRUE,"GENERAL";"TAB5",#N/A,TRUE,"GENERAL"}</definedName>
    <definedName name="_v6" localSheetId="7" hidden="1">{"TAB1",#N/A,TRUE,"GENERAL";"TAB2",#N/A,TRUE,"GENERAL";"TAB3",#N/A,TRUE,"GENERAL";"TAB4",#N/A,TRUE,"GENERAL";"TAB5",#N/A,TRUE,"GENERAL"}</definedName>
    <definedName name="_v6" hidden="1">{"TAB1",#N/A,TRUE,"GENERAL";"TAB2",#N/A,TRUE,"GENERAL";"TAB3",#N/A,TRUE,"GENERAL";"TAB4",#N/A,TRUE,"GENERAL";"TAB5",#N/A,TRUE,"GENERAL"}</definedName>
    <definedName name="_v7" localSheetId="6" hidden="1">{"via1",#N/A,TRUE,"general";"via2",#N/A,TRUE,"general";"via3",#N/A,TRUE,"general"}</definedName>
    <definedName name="_v7" localSheetId="2" hidden="1">{"via1",#N/A,TRUE,"general";"via2",#N/A,TRUE,"general";"via3",#N/A,TRUE,"general"}</definedName>
    <definedName name="_v7" localSheetId="3" hidden="1">{"via1",#N/A,TRUE,"general";"via2",#N/A,TRUE,"general";"via3",#N/A,TRUE,"general"}</definedName>
    <definedName name="_v7" localSheetId="4" hidden="1">{"via1",#N/A,TRUE,"general";"via2",#N/A,TRUE,"general";"via3",#N/A,TRUE,"general"}</definedName>
    <definedName name="_v7" localSheetId="5" hidden="1">{"via1",#N/A,TRUE,"general";"via2",#N/A,TRUE,"general";"via3",#N/A,TRUE,"general"}</definedName>
    <definedName name="_v7" localSheetId="7" hidden="1">{"via1",#N/A,TRUE,"general";"via2",#N/A,TRUE,"general";"via3",#N/A,TRUE,"general"}</definedName>
    <definedName name="_v7" hidden="1">{"via1",#N/A,TRUE,"general";"via2",#N/A,TRUE,"general";"via3",#N/A,TRUE,"general"}</definedName>
    <definedName name="_v8" localSheetId="6" hidden="1">{"TAB1",#N/A,TRUE,"GENERAL";"TAB2",#N/A,TRUE,"GENERAL";"TAB3",#N/A,TRUE,"GENERAL";"TAB4",#N/A,TRUE,"GENERAL";"TAB5",#N/A,TRUE,"GENERAL"}</definedName>
    <definedName name="_v8" localSheetId="2" hidden="1">{"TAB1",#N/A,TRUE,"GENERAL";"TAB2",#N/A,TRUE,"GENERAL";"TAB3",#N/A,TRUE,"GENERAL";"TAB4",#N/A,TRUE,"GENERAL";"TAB5",#N/A,TRUE,"GENERAL"}</definedName>
    <definedName name="_v8" localSheetId="3" hidden="1">{"TAB1",#N/A,TRUE,"GENERAL";"TAB2",#N/A,TRUE,"GENERAL";"TAB3",#N/A,TRUE,"GENERAL";"TAB4",#N/A,TRUE,"GENERAL";"TAB5",#N/A,TRUE,"GENERAL"}</definedName>
    <definedName name="_v8" localSheetId="4" hidden="1">{"TAB1",#N/A,TRUE,"GENERAL";"TAB2",#N/A,TRUE,"GENERAL";"TAB3",#N/A,TRUE,"GENERAL";"TAB4",#N/A,TRUE,"GENERAL";"TAB5",#N/A,TRUE,"GENERAL"}</definedName>
    <definedName name="_v8" localSheetId="5" hidden="1">{"TAB1",#N/A,TRUE,"GENERAL";"TAB2",#N/A,TRUE,"GENERAL";"TAB3",#N/A,TRUE,"GENERAL";"TAB4",#N/A,TRUE,"GENERAL";"TAB5",#N/A,TRUE,"GENERAL"}</definedName>
    <definedName name="_v8" localSheetId="7" hidden="1">{"TAB1",#N/A,TRUE,"GENERAL";"TAB2",#N/A,TRUE,"GENERAL";"TAB3",#N/A,TRUE,"GENERAL";"TAB4",#N/A,TRUE,"GENERAL";"TAB5",#N/A,TRUE,"GENERAL"}</definedName>
    <definedName name="_v8" hidden="1">{"TAB1",#N/A,TRUE,"GENERAL";"TAB2",#N/A,TRUE,"GENERAL";"TAB3",#N/A,TRUE,"GENERAL";"TAB4",#N/A,TRUE,"GENERAL";"TAB5",#N/A,TRUE,"GENERAL"}</definedName>
    <definedName name="_v9" localSheetId="6" hidden="1">{"TAB1",#N/A,TRUE,"GENERAL";"TAB2",#N/A,TRUE,"GENERAL";"TAB3",#N/A,TRUE,"GENERAL";"TAB4",#N/A,TRUE,"GENERAL";"TAB5",#N/A,TRUE,"GENERAL"}</definedName>
    <definedName name="_v9" localSheetId="2" hidden="1">{"TAB1",#N/A,TRUE,"GENERAL";"TAB2",#N/A,TRUE,"GENERAL";"TAB3",#N/A,TRUE,"GENERAL";"TAB4",#N/A,TRUE,"GENERAL";"TAB5",#N/A,TRUE,"GENERAL"}</definedName>
    <definedName name="_v9" localSheetId="3" hidden="1">{"TAB1",#N/A,TRUE,"GENERAL";"TAB2",#N/A,TRUE,"GENERAL";"TAB3",#N/A,TRUE,"GENERAL";"TAB4",#N/A,TRUE,"GENERAL";"TAB5",#N/A,TRUE,"GENERAL"}</definedName>
    <definedName name="_v9" localSheetId="4" hidden="1">{"TAB1",#N/A,TRUE,"GENERAL";"TAB2",#N/A,TRUE,"GENERAL";"TAB3",#N/A,TRUE,"GENERAL";"TAB4",#N/A,TRUE,"GENERAL";"TAB5",#N/A,TRUE,"GENERAL"}</definedName>
    <definedName name="_v9" localSheetId="5" hidden="1">{"TAB1",#N/A,TRUE,"GENERAL";"TAB2",#N/A,TRUE,"GENERAL";"TAB3",#N/A,TRUE,"GENERAL";"TAB4",#N/A,TRUE,"GENERAL";"TAB5",#N/A,TRUE,"GENERAL"}</definedName>
    <definedName name="_v9" localSheetId="7" hidden="1">{"TAB1",#N/A,TRUE,"GENERAL";"TAB2",#N/A,TRUE,"GENERAL";"TAB3",#N/A,TRUE,"GENERAL";"TAB4",#N/A,TRUE,"GENERAL";"TAB5",#N/A,TRUE,"GENERAL"}</definedName>
    <definedName name="_v9" hidden="1">{"TAB1",#N/A,TRUE,"GENERAL";"TAB2",#N/A,TRUE,"GENERAL";"TAB3",#N/A,TRUE,"GENERAL";"TAB4",#N/A,TRUE,"GENERAL";"TAB5",#N/A,TRUE,"GENERAL"}</definedName>
    <definedName name="_VEX1" localSheetId="8">[11]Tablas!#REF!</definedName>
    <definedName name="_VEX1">[11]Tablas!#REF!</definedName>
    <definedName name="_VFA1" localSheetId="8">[11]Tablas!#REF!</definedName>
    <definedName name="_VFA1">[11]Tablas!#REF!</definedName>
    <definedName name="_vfv4" localSheetId="6" hidden="1">{"via1",#N/A,TRUE,"general";"via2",#N/A,TRUE,"general";"via3",#N/A,TRUE,"general"}</definedName>
    <definedName name="_vfv4" localSheetId="2" hidden="1">{"via1",#N/A,TRUE,"general";"via2",#N/A,TRUE,"general";"via3",#N/A,TRUE,"general"}</definedName>
    <definedName name="_vfv4" localSheetId="3" hidden="1">{"via1",#N/A,TRUE,"general";"via2",#N/A,TRUE,"general";"via3",#N/A,TRUE,"general"}</definedName>
    <definedName name="_vfv4" localSheetId="4" hidden="1">{"via1",#N/A,TRUE,"general";"via2",#N/A,TRUE,"general";"via3",#N/A,TRUE,"general"}</definedName>
    <definedName name="_vfv4" localSheetId="5" hidden="1">{"via1",#N/A,TRUE,"general";"via2",#N/A,TRUE,"general";"via3",#N/A,TRUE,"general"}</definedName>
    <definedName name="_vfv4" localSheetId="7" hidden="1">{"via1",#N/A,TRUE,"general";"via2",#N/A,TRUE,"general";"via3",#N/A,TRUE,"general"}</definedName>
    <definedName name="_vfv4" hidden="1">{"via1",#N/A,TRUE,"general";"via2",#N/A,TRUE,"general";"via3",#N/A,TRUE,"general"}</definedName>
    <definedName name="_VIT1" localSheetId="8">[11]Tablas!#REF!</definedName>
    <definedName name="_VIT1">[11]Tablas!#REF!</definedName>
    <definedName name="_VPR1" localSheetId="8">[11]Tablas!#REF!</definedName>
    <definedName name="_VPR1">[11]Tablas!#REF!</definedName>
    <definedName name="_VPR2" localSheetId="8">[12]Tablas!#REF!</definedName>
    <definedName name="_VPR2">[12]Tablas!#REF!</definedName>
    <definedName name="_VRP1" localSheetId="8">[11]Tablas!#REF!</definedName>
    <definedName name="_VRP1">[11]Tablas!#REF!</definedName>
    <definedName name="_VSM1" localSheetId="8">[11]Tablas!#REF!</definedName>
    <definedName name="_VSM1">[11]Tablas!#REF!</definedName>
    <definedName name="_x1" localSheetId="6" hidden="1">{"TAB1",#N/A,TRUE,"GENERAL";"TAB2",#N/A,TRUE,"GENERAL";"TAB3",#N/A,TRUE,"GENERAL";"TAB4",#N/A,TRUE,"GENERAL";"TAB5",#N/A,TRUE,"GENERAL"}</definedName>
    <definedName name="_x1" localSheetId="2" hidden="1">{"TAB1",#N/A,TRUE,"GENERAL";"TAB2",#N/A,TRUE,"GENERAL";"TAB3",#N/A,TRUE,"GENERAL";"TAB4",#N/A,TRUE,"GENERAL";"TAB5",#N/A,TRUE,"GENERAL"}</definedName>
    <definedName name="_x1" localSheetId="3" hidden="1">{"TAB1",#N/A,TRUE,"GENERAL";"TAB2",#N/A,TRUE,"GENERAL";"TAB3",#N/A,TRUE,"GENERAL";"TAB4",#N/A,TRUE,"GENERAL";"TAB5",#N/A,TRUE,"GENERAL"}</definedName>
    <definedName name="_x1" localSheetId="4" hidden="1">{"TAB1",#N/A,TRUE,"GENERAL";"TAB2",#N/A,TRUE,"GENERAL";"TAB3",#N/A,TRUE,"GENERAL";"TAB4",#N/A,TRUE,"GENERAL";"TAB5",#N/A,TRUE,"GENERAL"}</definedName>
    <definedName name="_x1" localSheetId="5" hidden="1">{"TAB1",#N/A,TRUE,"GENERAL";"TAB2",#N/A,TRUE,"GENERAL";"TAB3",#N/A,TRUE,"GENERAL";"TAB4",#N/A,TRUE,"GENERAL";"TAB5",#N/A,TRUE,"GENERAL"}</definedName>
    <definedName name="_x1" localSheetId="7" hidden="1">{"TAB1",#N/A,TRUE,"GENERAL";"TAB2",#N/A,TRUE,"GENERAL";"TAB3",#N/A,TRUE,"GENERAL";"TAB4",#N/A,TRUE,"GENERAL";"TAB5",#N/A,TRUE,"GENERAL"}</definedName>
    <definedName name="_x1" hidden="1">{"TAB1",#N/A,TRUE,"GENERAL";"TAB2",#N/A,TRUE,"GENERAL";"TAB3",#N/A,TRUE,"GENERAL";"TAB4",#N/A,TRUE,"GENERAL";"TAB5",#N/A,TRUE,"GENERAL"}</definedName>
    <definedName name="_x2" localSheetId="6" hidden="1">{"via1",#N/A,TRUE,"general";"via2",#N/A,TRUE,"general";"via3",#N/A,TRUE,"general"}</definedName>
    <definedName name="_x2" localSheetId="2" hidden="1">{"via1",#N/A,TRUE,"general";"via2",#N/A,TRUE,"general";"via3",#N/A,TRUE,"general"}</definedName>
    <definedName name="_x2" localSheetId="3" hidden="1">{"via1",#N/A,TRUE,"general";"via2",#N/A,TRUE,"general";"via3",#N/A,TRUE,"general"}</definedName>
    <definedName name="_x2" localSheetId="4" hidden="1">{"via1",#N/A,TRUE,"general";"via2",#N/A,TRUE,"general";"via3",#N/A,TRUE,"general"}</definedName>
    <definedName name="_x2" localSheetId="5" hidden="1">{"via1",#N/A,TRUE,"general";"via2",#N/A,TRUE,"general";"via3",#N/A,TRUE,"general"}</definedName>
    <definedName name="_x2" localSheetId="7" hidden="1">{"via1",#N/A,TRUE,"general";"via2",#N/A,TRUE,"general";"via3",#N/A,TRUE,"general"}</definedName>
    <definedName name="_x2" hidden="1">{"via1",#N/A,TRUE,"general";"via2",#N/A,TRUE,"general";"via3",#N/A,TRUE,"general"}</definedName>
    <definedName name="_x3" localSheetId="6" hidden="1">{"via1",#N/A,TRUE,"general";"via2",#N/A,TRUE,"general";"via3",#N/A,TRUE,"general"}</definedName>
    <definedName name="_x3" localSheetId="2" hidden="1">{"via1",#N/A,TRUE,"general";"via2",#N/A,TRUE,"general";"via3",#N/A,TRUE,"general"}</definedName>
    <definedName name="_x3" localSheetId="3" hidden="1">{"via1",#N/A,TRUE,"general";"via2",#N/A,TRUE,"general";"via3",#N/A,TRUE,"general"}</definedName>
    <definedName name="_x3" localSheetId="4" hidden="1">{"via1",#N/A,TRUE,"general";"via2",#N/A,TRUE,"general";"via3",#N/A,TRUE,"general"}</definedName>
    <definedName name="_x3" localSheetId="5" hidden="1">{"via1",#N/A,TRUE,"general";"via2",#N/A,TRUE,"general";"via3",#N/A,TRUE,"general"}</definedName>
    <definedName name="_x3" localSheetId="7" hidden="1">{"via1",#N/A,TRUE,"general";"via2",#N/A,TRUE,"general";"via3",#N/A,TRUE,"general"}</definedName>
    <definedName name="_x3" hidden="1">{"via1",#N/A,TRUE,"general";"via2",#N/A,TRUE,"general";"via3",#N/A,TRUE,"general"}</definedName>
    <definedName name="_x4" localSheetId="6" hidden="1">{"via1",#N/A,TRUE,"general";"via2",#N/A,TRUE,"general";"via3",#N/A,TRUE,"general"}</definedName>
    <definedName name="_x4" localSheetId="2" hidden="1">{"via1",#N/A,TRUE,"general";"via2",#N/A,TRUE,"general";"via3",#N/A,TRUE,"general"}</definedName>
    <definedName name="_x4" localSheetId="3" hidden="1">{"via1",#N/A,TRUE,"general";"via2",#N/A,TRUE,"general";"via3",#N/A,TRUE,"general"}</definedName>
    <definedName name="_x4" localSheetId="4" hidden="1">{"via1",#N/A,TRUE,"general";"via2",#N/A,TRUE,"general";"via3",#N/A,TRUE,"general"}</definedName>
    <definedName name="_x4" localSheetId="5" hidden="1">{"via1",#N/A,TRUE,"general";"via2",#N/A,TRUE,"general";"via3",#N/A,TRUE,"general"}</definedName>
    <definedName name="_x4" localSheetId="7" hidden="1">{"via1",#N/A,TRUE,"general";"via2",#N/A,TRUE,"general";"via3",#N/A,TRUE,"general"}</definedName>
    <definedName name="_x4" hidden="1">{"via1",#N/A,TRUE,"general";"via2",#N/A,TRUE,"general";"via3",#N/A,TRUE,"general"}</definedName>
    <definedName name="_x5" localSheetId="6" hidden="1">{"TAB1",#N/A,TRUE,"GENERAL";"TAB2",#N/A,TRUE,"GENERAL";"TAB3",#N/A,TRUE,"GENERAL";"TAB4",#N/A,TRUE,"GENERAL";"TAB5",#N/A,TRUE,"GENERAL"}</definedName>
    <definedName name="_x5" localSheetId="2" hidden="1">{"TAB1",#N/A,TRUE,"GENERAL";"TAB2",#N/A,TRUE,"GENERAL";"TAB3",#N/A,TRUE,"GENERAL";"TAB4",#N/A,TRUE,"GENERAL";"TAB5",#N/A,TRUE,"GENERAL"}</definedName>
    <definedName name="_x5" localSheetId="3" hidden="1">{"TAB1",#N/A,TRUE,"GENERAL";"TAB2",#N/A,TRUE,"GENERAL";"TAB3",#N/A,TRUE,"GENERAL";"TAB4",#N/A,TRUE,"GENERAL";"TAB5",#N/A,TRUE,"GENERAL"}</definedName>
    <definedName name="_x5" localSheetId="4" hidden="1">{"TAB1",#N/A,TRUE,"GENERAL";"TAB2",#N/A,TRUE,"GENERAL";"TAB3",#N/A,TRUE,"GENERAL";"TAB4",#N/A,TRUE,"GENERAL";"TAB5",#N/A,TRUE,"GENERAL"}</definedName>
    <definedName name="_x5" localSheetId="5" hidden="1">{"TAB1",#N/A,TRUE,"GENERAL";"TAB2",#N/A,TRUE,"GENERAL";"TAB3",#N/A,TRUE,"GENERAL";"TAB4",#N/A,TRUE,"GENERAL";"TAB5",#N/A,TRUE,"GENERAL"}</definedName>
    <definedName name="_x5" localSheetId="7" hidden="1">{"TAB1",#N/A,TRUE,"GENERAL";"TAB2",#N/A,TRUE,"GENERAL";"TAB3",#N/A,TRUE,"GENERAL";"TAB4",#N/A,TRUE,"GENERAL";"TAB5",#N/A,TRUE,"GENERAL"}</definedName>
    <definedName name="_x5" hidden="1">{"TAB1",#N/A,TRUE,"GENERAL";"TAB2",#N/A,TRUE,"GENERAL";"TAB3",#N/A,TRUE,"GENERAL";"TAB4",#N/A,TRUE,"GENERAL";"TAB5",#N/A,TRUE,"GENERAL"}</definedName>
    <definedName name="_x6" localSheetId="6" hidden="1">{"TAB1",#N/A,TRUE,"GENERAL";"TAB2",#N/A,TRUE,"GENERAL";"TAB3",#N/A,TRUE,"GENERAL";"TAB4",#N/A,TRUE,"GENERAL";"TAB5",#N/A,TRUE,"GENERAL"}</definedName>
    <definedName name="_x6" localSheetId="2" hidden="1">{"TAB1",#N/A,TRUE,"GENERAL";"TAB2",#N/A,TRUE,"GENERAL";"TAB3",#N/A,TRUE,"GENERAL";"TAB4",#N/A,TRUE,"GENERAL";"TAB5",#N/A,TRUE,"GENERAL"}</definedName>
    <definedName name="_x6" localSheetId="3" hidden="1">{"TAB1",#N/A,TRUE,"GENERAL";"TAB2",#N/A,TRUE,"GENERAL";"TAB3",#N/A,TRUE,"GENERAL";"TAB4",#N/A,TRUE,"GENERAL";"TAB5",#N/A,TRUE,"GENERAL"}</definedName>
    <definedName name="_x6" localSheetId="4" hidden="1">{"TAB1",#N/A,TRUE,"GENERAL";"TAB2",#N/A,TRUE,"GENERAL";"TAB3",#N/A,TRUE,"GENERAL";"TAB4",#N/A,TRUE,"GENERAL";"TAB5",#N/A,TRUE,"GENERAL"}</definedName>
    <definedName name="_x6" localSheetId="5" hidden="1">{"TAB1",#N/A,TRUE,"GENERAL";"TAB2",#N/A,TRUE,"GENERAL";"TAB3",#N/A,TRUE,"GENERAL";"TAB4",#N/A,TRUE,"GENERAL";"TAB5",#N/A,TRUE,"GENERAL"}</definedName>
    <definedName name="_x6" localSheetId="7" hidden="1">{"TAB1",#N/A,TRUE,"GENERAL";"TAB2",#N/A,TRUE,"GENERAL";"TAB3",#N/A,TRUE,"GENERAL";"TAB4",#N/A,TRUE,"GENERAL";"TAB5",#N/A,TRUE,"GENERAL"}</definedName>
    <definedName name="_x6" hidden="1">{"TAB1",#N/A,TRUE,"GENERAL";"TAB2",#N/A,TRUE,"GENERAL";"TAB3",#N/A,TRUE,"GENERAL";"TAB4",#N/A,TRUE,"GENERAL";"TAB5",#N/A,TRUE,"GENERAL"}</definedName>
    <definedName name="_x7" localSheetId="6" hidden="1">{"TAB1",#N/A,TRUE,"GENERAL";"TAB2",#N/A,TRUE,"GENERAL";"TAB3",#N/A,TRUE,"GENERAL";"TAB4",#N/A,TRUE,"GENERAL";"TAB5",#N/A,TRUE,"GENERAL"}</definedName>
    <definedName name="_x7" localSheetId="2" hidden="1">{"TAB1",#N/A,TRUE,"GENERAL";"TAB2",#N/A,TRUE,"GENERAL";"TAB3",#N/A,TRUE,"GENERAL";"TAB4",#N/A,TRUE,"GENERAL";"TAB5",#N/A,TRUE,"GENERAL"}</definedName>
    <definedName name="_x7" localSheetId="3" hidden="1">{"TAB1",#N/A,TRUE,"GENERAL";"TAB2",#N/A,TRUE,"GENERAL";"TAB3",#N/A,TRUE,"GENERAL";"TAB4",#N/A,TRUE,"GENERAL";"TAB5",#N/A,TRUE,"GENERAL"}</definedName>
    <definedName name="_x7" localSheetId="4" hidden="1">{"TAB1",#N/A,TRUE,"GENERAL";"TAB2",#N/A,TRUE,"GENERAL";"TAB3",#N/A,TRUE,"GENERAL";"TAB4",#N/A,TRUE,"GENERAL";"TAB5",#N/A,TRUE,"GENERAL"}</definedName>
    <definedName name="_x7" localSheetId="5" hidden="1">{"TAB1",#N/A,TRUE,"GENERAL";"TAB2",#N/A,TRUE,"GENERAL";"TAB3",#N/A,TRUE,"GENERAL";"TAB4",#N/A,TRUE,"GENERAL";"TAB5",#N/A,TRUE,"GENERAL"}</definedName>
    <definedName name="_x7" localSheetId="7" hidden="1">{"TAB1",#N/A,TRUE,"GENERAL";"TAB2",#N/A,TRUE,"GENERAL";"TAB3",#N/A,TRUE,"GENERAL";"TAB4",#N/A,TRUE,"GENERAL";"TAB5",#N/A,TRUE,"GENERAL"}</definedName>
    <definedName name="_x7" hidden="1">{"TAB1",#N/A,TRUE,"GENERAL";"TAB2",#N/A,TRUE,"GENERAL";"TAB3",#N/A,TRUE,"GENERAL";"TAB4",#N/A,TRUE,"GENERAL";"TAB5",#N/A,TRUE,"GENERAL"}</definedName>
    <definedName name="_x8" localSheetId="6" hidden="1">{"via1",#N/A,TRUE,"general";"via2",#N/A,TRUE,"general";"via3",#N/A,TRUE,"general"}</definedName>
    <definedName name="_x8" localSheetId="2" hidden="1">{"via1",#N/A,TRUE,"general";"via2",#N/A,TRUE,"general";"via3",#N/A,TRUE,"general"}</definedName>
    <definedName name="_x8" localSheetId="3" hidden="1">{"via1",#N/A,TRUE,"general";"via2",#N/A,TRUE,"general";"via3",#N/A,TRUE,"general"}</definedName>
    <definedName name="_x8" localSheetId="4" hidden="1">{"via1",#N/A,TRUE,"general";"via2",#N/A,TRUE,"general";"via3",#N/A,TRUE,"general"}</definedName>
    <definedName name="_x8" localSheetId="5" hidden="1">{"via1",#N/A,TRUE,"general";"via2",#N/A,TRUE,"general";"via3",#N/A,TRUE,"general"}</definedName>
    <definedName name="_x8" localSheetId="7" hidden="1">{"via1",#N/A,TRUE,"general";"via2",#N/A,TRUE,"general";"via3",#N/A,TRUE,"general"}</definedName>
    <definedName name="_x8" hidden="1">{"via1",#N/A,TRUE,"general";"via2",#N/A,TRUE,"general";"via3",#N/A,TRUE,"general"}</definedName>
    <definedName name="_x9" localSheetId="6" hidden="1">{"TAB1",#N/A,TRUE,"GENERAL";"TAB2",#N/A,TRUE,"GENERAL";"TAB3",#N/A,TRUE,"GENERAL";"TAB4",#N/A,TRUE,"GENERAL";"TAB5",#N/A,TRUE,"GENERAL"}</definedName>
    <definedName name="_x9" localSheetId="2" hidden="1">{"TAB1",#N/A,TRUE,"GENERAL";"TAB2",#N/A,TRUE,"GENERAL";"TAB3",#N/A,TRUE,"GENERAL";"TAB4",#N/A,TRUE,"GENERAL";"TAB5",#N/A,TRUE,"GENERAL"}</definedName>
    <definedName name="_x9" localSheetId="3" hidden="1">{"TAB1",#N/A,TRUE,"GENERAL";"TAB2",#N/A,TRUE,"GENERAL";"TAB3",#N/A,TRUE,"GENERAL";"TAB4",#N/A,TRUE,"GENERAL";"TAB5",#N/A,TRUE,"GENERAL"}</definedName>
    <definedName name="_x9" localSheetId="4" hidden="1">{"TAB1",#N/A,TRUE,"GENERAL";"TAB2",#N/A,TRUE,"GENERAL";"TAB3",#N/A,TRUE,"GENERAL";"TAB4",#N/A,TRUE,"GENERAL";"TAB5",#N/A,TRUE,"GENERAL"}</definedName>
    <definedName name="_x9" localSheetId="5" hidden="1">{"TAB1",#N/A,TRUE,"GENERAL";"TAB2",#N/A,TRUE,"GENERAL";"TAB3",#N/A,TRUE,"GENERAL";"TAB4",#N/A,TRUE,"GENERAL";"TAB5",#N/A,TRUE,"GENERAL"}</definedName>
    <definedName name="_x9" localSheetId="7" hidden="1">{"TAB1",#N/A,TRUE,"GENERAL";"TAB2",#N/A,TRUE,"GENERAL";"TAB3",#N/A,TRUE,"GENERAL";"TAB4",#N/A,TRUE,"GENERAL";"TAB5",#N/A,TRUE,"GENERAL"}</definedName>
    <definedName name="_x9" hidden="1">{"TAB1",#N/A,TRUE,"GENERAL";"TAB2",#N/A,TRUE,"GENERAL";"TAB3",#N/A,TRUE,"GENERAL";"TAB4",#N/A,TRUE,"GENERAL";"TAB5",#N/A,TRUE,"GENERAL"}</definedName>
    <definedName name="_y2" localSheetId="6" hidden="1">{"TAB1",#N/A,TRUE,"GENERAL";"TAB2",#N/A,TRUE,"GENERAL";"TAB3",#N/A,TRUE,"GENERAL";"TAB4",#N/A,TRUE,"GENERAL";"TAB5",#N/A,TRUE,"GENERAL"}</definedName>
    <definedName name="_y2" localSheetId="2" hidden="1">{"TAB1",#N/A,TRUE,"GENERAL";"TAB2",#N/A,TRUE,"GENERAL";"TAB3",#N/A,TRUE,"GENERAL";"TAB4",#N/A,TRUE,"GENERAL";"TAB5",#N/A,TRUE,"GENERAL"}</definedName>
    <definedName name="_y2" localSheetId="3" hidden="1">{"TAB1",#N/A,TRUE,"GENERAL";"TAB2",#N/A,TRUE,"GENERAL";"TAB3",#N/A,TRUE,"GENERAL";"TAB4",#N/A,TRUE,"GENERAL";"TAB5",#N/A,TRUE,"GENERAL"}</definedName>
    <definedName name="_y2" localSheetId="4" hidden="1">{"TAB1",#N/A,TRUE,"GENERAL";"TAB2",#N/A,TRUE,"GENERAL";"TAB3",#N/A,TRUE,"GENERAL";"TAB4",#N/A,TRUE,"GENERAL";"TAB5",#N/A,TRUE,"GENERAL"}</definedName>
    <definedName name="_y2" localSheetId="5" hidden="1">{"TAB1",#N/A,TRUE,"GENERAL";"TAB2",#N/A,TRUE,"GENERAL";"TAB3",#N/A,TRUE,"GENERAL";"TAB4",#N/A,TRUE,"GENERAL";"TAB5",#N/A,TRUE,"GENERAL"}</definedName>
    <definedName name="_y2" localSheetId="7" hidden="1">{"TAB1",#N/A,TRUE,"GENERAL";"TAB2",#N/A,TRUE,"GENERAL";"TAB3",#N/A,TRUE,"GENERAL";"TAB4",#N/A,TRUE,"GENERAL";"TAB5",#N/A,TRUE,"GENERAL"}</definedName>
    <definedName name="_y2" hidden="1">{"TAB1",#N/A,TRUE,"GENERAL";"TAB2",#N/A,TRUE,"GENERAL";"TAB3",#N/A,TRUE,"GENERAL";"TAB4",#N/A,TRUE,"GENERAL";"TAB5",#N/A,TRUE,"GENERAL"}</definedName>
    <definedName name="_y3" localSheetId="6" hidden="1">{"via1",#N/A,TRUE,"general";"via2",#N/A,TRUE,"general";"via3",#N/A,TRUE,"general"}</definedName>
    <definedName name="_y3" localSheetId="2" hidden="1">{"via1",#N/A,TRUE,"general";"via2",#N/A,TRUE,"general";"via3",#N/A,TRUE,"general"}</definedName>
    <definedName name="_y3" localSheetId="3" hidden="1">{"via1",#N/A,TRUE,"general";"via2",#N/A,TRUE,"general";"via3",#N/A,TRUE,"general"}</definedName>
    <definedName name="_y3" localSheetId="4" hidden="1">{"via1",#N/A,TRUE,"general";"via2",#N/A,TRUE,"general";"via3",#N/A,TRUE,"general"}</definedName>
    <definedName name="_y3" localSheetId="5" hidden="1">{"via1",#N/A,TRUE,"general";"via2",#N/A,TRUE,"general";"via3",#N/A,TRUE,"general"}</definedName>
    <definedName name="_y3" localSheetId="7" hidden="1">{"via1",#N/A,TRUE,"general";"via2",#N/A,TRUE,"general";"via3",#N/A,TRUE,"general"}</definedName>
    <definedName name="_y3" hidden="1">{"via1",#N/A,TRUE,"general";"via2",#N/A,TRUE,"general";"via3",#N/A,TRUE,"general"}</definedName>
    <definedName name="_y4" localSheetId="6" hidden="1">{"via1",#N/A,TRUE,"general";"via2",#N/A,TRUE,"general";"via3",#N/A,TRUE,"general"}</definedName>
    <definedName name="_y4" localSheetId="2" hidden="1">{"via1",#N/A,TRUE,"general";"via2",#N/A,TRUE,"general";"via3",#N/A,TRUE,"general"}</definedName>
    <definedName name="_y4" localSheetId="3" hidden="1">{"via1",#N/A,TRUE,"general";"via2",#N/A,TRUE,"general";"via3",#N/A,TRUE,"general"}</definedName>
    <definedName name="_y4" localSheetId="4" hidden="1">{"via1",#N/A,TRUE,"general";"via2",#N/A,TRUE,"general";"via3",#N/A,TRUE,"general"}</definedName>
    <definedName name="_y4" localSheetId="5" hidden="1">{"via1",#N/A,TRUE,"general";"via2",#N/A,TRUE,"general";"via3",#N/A,TRUE,"general"}</definedName>
    <definedName name="_y4" localSheetId="7" hidden="1">{"via1",#N/A,TRUE,"general";"via2",#N/A,TRUE,"general";"via3",#N/A,TRUE,"general"}</definedName>
    <definedName name="_y4" hidden="1">{"via1",#N/A,TRUE,"general";"via2",#N/A,TRUE,"general";"via3",#N/A,TRUE,"general"}</definedName>
    <definedName name="_y5" localSheetId="6" hidden="1">{"TAB1",#N/A,TRUE,"GENERAL";"TAB2",#N/A,TRUE,"GENERAL";"TAB3",#N/A,TRUE,"GENERAL";"TAB4",#N/A,TRUE,"GENERAL";"TAB5",#N/A,TRUE,"GENERAL"}</definedName>
    <definedName name="_y5" localSheetId="2" hidden="1">{"TAB1",#N/A,TRUE,"GENERAL";"TAB2",#N/A,TRUE,"GENERAL";"TAB3",#N/A,TRUE,"GENERAL";"TAB4",#N/A,TRUE,"GENERAL";"TAB5",#N/A,TRUE,"GENERAL"}</definedName>
    <definedName name="_y5" localSheetId="3" hidden="1">{"TAB1",#N/A,TRUE,"GENERAL";"TAB2",#N/A,TRUE,"GENERAL";"TAB3",#N/A,TRUE,"GENERAL";"TAB4",#N/A,TRUE,"GENERAL";"TAB5",#N/A,TRUE,"GENERAL"}</definedName>
    <definedName name="_y5" localSheetId="4" hidden="1">{"TAB1",#N/A,TRUE,"GENERAL";"TAB2",#N/A,TRUE,"GENERAL";"TAB3",#N/A,TRUE,"GENERAL";"TAB4",#N/A,TRUE,"GENERAL";"TAB5",#N/A,TRUE,"GENERAL"}</definedName>
    <definedName name="_y5" localSheetId="5" hidden="1">{"TAB1",#N/A,TRUE,"GENERAL";"TAB2",#N/A,TRUE,"GENERAL";"TAB3",#N/A,TRUE,"GENERAL";"TAB4",#N/A,TRUE,"GENERAL";"TAB5",#N/A,TRUE,"GENERAL"}</definedName>
    <definedName name="_y5" localSheetId="7" hidden="1">{"TAB1",#N/A,TRUE,"GENERAL";"TAB2",#N/A,TRUE,"GENERAL";"TAB3",#N/A,TRUE,"GENERAL";"TAB4",#N/A,TRUE,"GENERAL";"TAB5",#N/A,TRUE,"GENERAL"}</definedName>
    <definedName name="_y5" hidden="1">{"TAB1",#N/A,TRUE,"GENERAL";"TAB2",#N/A,TRUE,"GENERAL";"TAB3",#N/A,TRUE,"GENERAL";"TAB4",#N/A,TRUE,"GENERAL";"TAB5",#N/A,TRUE,"GENERAL"}</definedName>
    <definedName name="_y6" localSheetId="6" hidden="1">{"via1",#N/A,TRUE,"general";"via2",#N/A,TRUE,"general";"via3",#N/A,TRUE,"general"}</definedName>
    <definedName name="_y6" localSheetId="2" hidden="1">{"via1",#N/A,TRUE,"general";"via2",#N/A,TRUE,"general";"via3",#N/A,TRUE,"general"}</definedName>
    <definedName name="_y6" localSheetId="3" hidden="1">{"via1",#N/A,TRUE,"general";"via2",#N/A,TRUE,"general";"via3",#N/A,TRUE,"general"}</definedName>
    <definedName name="_y6" localSheetId="4" hidden="1">{"via1",#N/A,TRUE,"general";"via2",#N/A,TRUE,"general";"via3",#N/A,TRUE,"general"}</definedName>
    <definedName name="_y6" localSheetId="5" hidden="1">{"via1",#N/A,TRUE,"general";"via2",#N/A,TRUE,"general";"via3",#N/A,TRUE,"general"}</definedName>
    <definedName name="_y6" localSheetId="7" hidden="1">{"via1",#N/A,TRUE,"general";"via2",#N/A,TRUE,"general";"via3",#N/A,TRUE,"general"}</definedName>
    <definedName name="_y6" hidden="1">{"via1",#N/A,TRUE,"general";"via2",#N/A,TRUE,"general";"via3",#N/A,TRUE,"general"}</definedName>
    <definedName name="_y7" localSheetId="6" hidden="1">{"via1",#N/A,TRUE,"general";"via2",#N/A,TRUE,"general";"via3",#N/A,TRUE,"general"}</definedName>
    <definedName name="_y7" localSheetId="2" hidden="1">{"via1",#N/A,TRUE,"general";"via2",#N/A,TRUE,"general";"via3",#N/A,TRUE,"general"}</definedName>
    <definedName name="_y7" localSheetId="3" hidden="1">{"via1",#N/A,TRUE,"general";"via2",#N/A,TRUE,"general";"via3",#N/A,TRUE,"general"}</definedName>
    <definedName name="_y7" localSheetId="4" hidden="1">{"via1",#N/A,TRUE,"general";"via2",#N/A,TRUE,"general";"via3",#N/A,TRUE,"general"}</definedName>
    <definedName name="_y7" localSheetId="5" hidden="1">{"via1",#N/A,TRUE,"general";"via2",#N/A,TRUE,"general";"via3",#N/A,TRUE,"general"}</definedName>
    <definedName name="_y7" localSheetId="7" hidden="1">{"via1",#N/A,TRUE,"general";"via2",#N/A,TRUE,"general";"via3",#N/A,TRUE,"general"}</definedName>
    <definedName name="_y7" hidden="1">{"via1",#N/A,TRUE,"general";"via2",#N/A,TRUE,"general";"via3",#N/A,TRUE,"general"}</definedName>
    <definedName name="_y8" localSheetId="6" hidden="1">{"via1",#N/A,TRUE,"general";"via2",#N/A,TRUE,"general";"via3",#N/A,TRUE,"general"}</definedName>
    <definedName name="_y8" localSheetId="2" hidden="1">{"via1",#N/A,TRUE,"general";"via2",#N/A,TRUE,"general";"via3",#N/A,TRUE,"general"}</definedName>
    <definedName name="_y8" localSheetId="3" hidden="1">{"via1",#N/A,TRUE,"general";"via2",#N/A,TRUE,"general";"via3",#N/A,TRUE,"general"}</definedName>
    <definedName name="_y8" localSheetId="4" hidden="1">{"via1",#N/A,TRUE,"general";"via2",#N/A,TRUE,"general";"via3",#N/A,TRUE,"general"}</definedName>
    <definedName name="_y8" localSheetId="5" hidden="1">{"via1",#N/A,TRUE,"general";"via2",#N/A,TRUE,"general";"via3",#N/A,TRUE,"general"}</definedName>
    <definedName name="_y8" localSheetId="7" hidden="1">{"via1",#N/A,TRUE,"general";"via2",#N/A,TRUE,"general";"via3",#N/A,TRUE,"general"}</definedName>
    <definedName name="_y8" hidden="1">{"via1",#N/A,TRUE,"general";"via2",#N/A,TRUE,"general";"via3",#N/A,TRUE,"general"}</definedName>
    <definedName name="_y9" localSheetId="6" hidden="1">{"TAB1",#N/A,TRUE,"GENERAL";"TAB2",#N/A,TRUE,"GENERAL";"TAB3",#N/A,TRUE,"GENERAL";"TAB4",#N/A,TRUE,"GENERAL";"TAB5",#N/A,TRUE,"GENERAL"}</definedName>
    <definedName name="_y9" localSheetId="2" hidden="1">{"TAB1",#N/A,TRUE,"GENERAL";"TAB2",#N/A,TRUE,"GENERAL";"TAB3",#N/A,TRUE,"GENERAL";"TAB4",#N/A,TRUE,"GENERAL";"TAB5",#N/A,TRUE,"GENERAL"}</definedName>
    <definedName name="_y9" localSheetId="3" hidden="1">{"TAB1",#N/A,TRUE,"GENERAL";"TAB2",#N/A,TRUE,"GENERAL";"TAB3",#N/A,TRUE,"GENERAL";"TAB4",#N/A,TRUE,"GENERAL";"TAB5",#N/A,TRUE,"GENERAL"}</definedName>
    <definedName name="_y9" localSheetId="4" hidden="1">{"TAB1",#N/A,TRUE,"GENERAL";"TAB2",#N/A,TRUE,"GENERAL";"TAB3",#N/A,TRUE,"GENERAL";"TAB4",#N/A,TRUE,"GENERAL";"TAB5",#N/A,TRUE,"GENERAL"}</definedName>
    <definedName name="_y9" localSheetId="5" hidden="1">{"TAB1",#N/A,TRUE,"GENERAL";"TAB2",#N/A,TRUE,"GENERAL";"TAB3",#N/A,TRUE,"GENERAL";"TAB4",#N/A,TRUE,"GENERAL";"TAB5",#N/A,TRUE,"GENERAL"}</definedName>
    <definedName name="_y9" localSheetId="7" hidden="1">{"TAB1",#N/A,TRUE,"GENERAL";"TAB2",#N/A,TRUE,"GENERAL";"TAB3",#N/A,TRUE,"GENERAL";"TAB4",#N/A,TRUE,"GENERAL";"TAB5",#N/A,TRUE,"GENERAL"}</definedName>
    <definedName name="_y9" hidden="1">{"TAB1",#N/A,TRUE,"GENERAL";"TAB2",#N/A,TRUE,"GENERAL";"TAB3",#N/A,TRUE,"GENERAL";"TAB4",#N/A,TRUE,"GENERAL";"TAB5",#N/A,TRUE,"GENERAL"}</definedName>
    <definedName name="_z1" localSheetId="6" hidden="1">{"TAB1",#N/A,TRUE,"GENERAL";"TAB2",#N/A,TRUE,"GENERAL";"TAB3",#N/A,TRUE,"GENERAL";"TAB4",#N/A,TRUE,"GENERAL";"TAB5",#N/A,TRUE,"GENERAL"}</definedName>
    <definedName name="_z1" localSheetId="2" hidden="1">{"TAB1",#N/A,TRUE,"GENERAL";"TAB2",#N/A,TRUE,"GENERAL";"TAB3",#N/A,TRUE,"GENERAL";"TAB4",#N/A,TRUE,"GENERAL";"TAB5",#N/A,TRUE,"GENERAL"}</definedName>
    <definedName name="_z1" localSheetId="3" hidden="1">{"TAB1",#N/A,TRUE,"GENERAL";"TAB2",#N/A,TRUE,"GENERAL";"TAB3",#N/A,TRUE,"GENERAL";"TAB4",#N/A,TRUE,"GENERAL";"TAB5",#N/A,TRUE,"GENERAL"}</definedName>
    <definedName name="_z1" localSheetId="4" hidden="1">{"TAB1",#N/A,TRUE,"GENERAL";"TAB2",#N/A,TRUE,"GENERAL";"TAB3",#N/A,TRUE,"GENERAL";"TAB4",#N/A,TRUE,"GENERAL";"TAB5",#N/A,TRUE,"GENERAL"}</definedName>
    <definedName name="_z1" localSheetId="5" hidden="1">{"TAB1",#N/A,TRUE,"GENERAL";"TAB2",#N/A,TRUE,"GENERAL";"TAB3",#N/A,TRUE,"GENERAL";"TAB4",#N/A,TRUE,"GENERAL";"TAB5",#N/A,TRUE,"GENERAL"}</definedName>
    <definedName name="_z1" localSheetId="7" hidden="1">{"TAB1",#N/A,TRUE,"GENERAL";"TAB2",#N/A,TRUE,"GENERAL";"TAB3",#N/A,TRUE,"GENERAL";"TAB4",#N/A,TRUE,"GENERAL";"TAB5",#N/A,TRUE,"GENERAL"}</definedName>
    <definedName name="_z1" hidden="1">{"TAB1",#N/A,TRUE,"GENERAL";"TAB2",#N/A,TRUE,"GENERAL";"TAB3",#N/A,TRUE,"GENERAL";"TAB4",#N/A,TRUE,"GENERAL";"TAB5",#N/A,TRUE,"GENERAL"}</definedName>
    <definedName name="_z2" localSheetId="6" hidden="1">{"via1",#N/A,TRUE,"general";"via2",#N/A,TRUE,"general";"via3",#N/A,TRUE,"general"}</definedName>
    <definedName name="_z2" localSheetId="2" hidden="1">{"via1",#N/A,TRUE,"general";"via2",#N/A,TRUE,"general";"via3",#N/A,TRUE,"general"}</definedName>
    <definedName name="_z2" localSheetId="3" hidden="1">{"via1",#N/A,TRUE,"general";"via2",#N/A,TRUE,"general";"via3",#N/A,TRUE,"general"}</definedName>
    <definedName name="_z2" localSheetId="4" hidden="1">{"via1",#N/A,TRUE,"general";"via2",#N/A,TRUE,"general";"via3",#N/A,TRUE,"general"}</definedName>
    <definedName name="_z2" localSheetId="5" hidden="1">{"via1",#N/A,TRUE,"general";"via2",#N/A,TRUE,"general";"via3",#N/A,TRUE,"general"}</definedName>
    <definedName name="_z2" localSheetId="7" hidden="1">{"via1",#N/A,TRUE,"general";"via2",#N/A,TRUE,"general";"via3",#N/A,TRUE,"general"}</definedName>
    <definedName name="_z2" hidden="1">{"via1",#N/A,TRUE,"general";"via2",#N/A,TRUE,"general";"via3",#N/A,TRUE,"general"}</definedName>
    <definedName name="_z3" localSheetId="6" hidden="1">{"via1",#N/A,TRUE,"general";"via2",#N/A,TRUE,"general";"via3",#N/A,TRUE,"general"}</definedName>
    <definedName name="_z3" localSheetId="2" hidden="1">{"via1",#N/A,TRUE,"general";"via2",#N/A,TRUE,"general";"via3",#N/A,TRUE,"general"}</definedName>
    <definedName name="_z3" localSheetId="3" hidden="1">{"via1",#N/A,TRUE,"general";"via2",#N/A,TRUE,"general";"via3",#N/A,TRUE,"general"}</definedName>
    <definedName name="_z3" localSheetId="4" hidden="1">{"via1",#N/A,TRUE,"general";"via2",#N/A,TRUE,"general";"via3",#N/A,TRUE,"general"}</definedName>
    <definedName name="_z3" localSheetId="5" hidden="1">{"via1",#N/A,TRUE,"general";"via2",#N/A,TRUE,"general";"via3",#N/A,TRUE,"general"}</definedName>
    <definedName name="_z3" localSheetId="7" hidden="1">{"via1",#N/A,TRUE,"general";"via2",#N/A,TRUE,"general";"via3",#N/A,TRUE,"general"}</definedName>
    <definedName name="_z3" hidden="1">{"via1",#N/A,TRUE,"general";"via2",#N/A,TRUE,"general";"via3",#N/A,TRUE,"general"}</definedName>
    <definedName name="_z4" localSheetId="6" hidden="1">{"TAB1",#N/A,TRUE,"GENERAL";"TAB2",#N/A,TRUE,"GENERAL";"TAB3",#N/A,TRUE,"GENERAL";"TAB4",#N/A,TRUE,"GENERAL";"TAB5",#N/A,TRUE,"GENERAL"}</definedName>
    <definedName name="_z4" localSheetId="2" hidden="1">{"TAB1",#N/A,TRUE,"GENERAL";"TAB2",#N/A,TRUE,"GENERAL";"TAB3",#N/A,TRUE,"GENERAL";"TAB4",#N/A,TRUE,"GENERAL";"TAB5",#N/A,TRUE,"GENERAL"}</definedName>
    <definedName name="_z4" localSheetId="3" hidden="1">{"TAB1",#N/A,TRUE,"GENERAL";"TAB2",#N/A,TRUE,"GENERAL";"TAB3",#N/A,TRUE,"GENERAL";"TAB4",#N/A,TRUE,"GENERAL";"TAB5",#N/A,TRUE,"GENERAL"}</definedName>
    <definedName name="_z4" localSheetId="4" hidden="1">{"TAB1",#N/A,TRUE,"GENERAL";"TAB2",#N/A,TRUE,"GENERAL";"TAB3",#N/A,TRUE,"GENERAL";"TAB4",#N/A,TRUE,"GENERAL";"TAB5",#N/A,TRUE,"GENERAL"}</definedName>
    <definedName name="_z4" localSheetId="5" hidden="1">{"TAB1",#N/A,TRUE,"GENERAL";"TAB2",#N/A,TRUE,"GENERAL";"TAB3",#N/A,TRUE,"GENERAL";"TAB4",#N/A,TRUE,"GENERAL";"TAB5",#N/A,TRUE,"GENERAL"}</definedName>
    <definedName name="_z4" localSheetId="7" hidden="1">{"TAB1",#N/A,TRUE,"GENERAL";"TAB2",#N/A,TRUE,"GENERAL";"TAB3",#N/A,TRUE,"GENERAL";"TAB4",#N/A,TRUE,"GENERAL";"TAB5",#N/A,TRUE,"GENERAL"}</definedName>
    <definedName name="_z4" hidden="1">{"TAB1",#N/A,TRUE,"GENERAL";"TAB2",#N/A,TRUE,"GENERAL";"TAB3",#N/A,TRUE,"GENERAL";"TAB4",#N/A,TRUE,"GENERAL";"TAB5",#N/A,TRUE,"GENERAL"}</definedName>
    <definedName name="_z5" localSheetId="6" hidden="1">{"via1",#N/A,TRUE,"general";"via2",#N/A,TRUE,"general";"via3",#N/A,TRUE,"general"}</definedName>
    <definedName name="_z5" localSheetId="2" hidden="1">{"via1",#N/A,TRUE,"general";"via2",#N/A,TRUE,"general";"via3",#N/A,TRUE,"general"}</definedName>
    <definedName name="_z5" localSheetId="3" hidden="1">{"via1",#N/A,TRUE,"general";"via2",#N/A,TRUE,"general";"via3",#N/A,TRUE,"general"}</definedName>
    <definedName name="_z5" localSheetId="4" hidden="1">{"via1",#N/A,TRUE,"general";"via2",#N/A,TRUE,"general";"via3",#N/A,TRUE,"general"}</definedName>
    <definedName name="_z5" localSheetId="5" hidden="1">{"via1",#N/A,TRUE,"general";"via2",#N/A,TRUE,"general";"via3",#N/A,TRUE,"general"}</definedName>
    <definedName name="_z5" localSheetId="7" hidden="1">{"via1",#N/A,TRUE,"general";"via2",#N/A,TRUE,"general";"via3",#N/A,TRUE,"general"}</definedName>
    <definedName name="_z5" hidden="1">{"via1",#N/A,TRUE,"general";"via2",#N/A,TRUE,"general";"via3",#N/A,TRUE,"general"}</definedName>
    <definedName name="_z6" localSheetId="6" hidden="1">{"TAB1",#N/A,TRUE,"GENERAL";"TAB2",#N/A,TRUE,"GENERAL";"TAB3",#N/A,TRUE,"GENERAL";"TAB4",#N/A,TRUE,"GENERAL";"TAB5",#N/A,TRUE,"GENERAL"}</definedName>
    <definedName name="_z6" localSheetId="2" hidden="1">{"TAB1",#N/A,TRUE,"GENERAL";"TAB2",#N/A,TRUE,"GENERAL";"TAB3",#N/A,TRUE,"GENERAL";"TAB4",#N/A,TRUE,"GENERAL";"TAB5",#N/A,TRUE,"GENERAL"}</definedName>
    <definedName name="_z6" localSheetId="3" hidden="1">{"TAB1",#N/A,TRUE,"GENERAL";"TAB2",#N/A,TRUE,"GENERAL";"TAB3",#N/A,TRUE,"GENERAL";"TAB4",#N/A,TRUE,"GENERAL";"TAB5",#N/A,TRUE,"GENERAL"}</definedName>
    <definedName name="_z6" localSheetId="4" hidden="1">{"TAB1",#N/A,TRUE,"GENERAL";"TAB2",#N/A,TRUE,"GENERAL";"TAB3",#N/A,TRUE,"GENERAL";"TAB4",#N/A,TRUE,"GENERAL";"TAB5",#N/A,TRUE,"GENERAL"}</definedName>
    <definedName name="_z6" localSheetId="5" hidden="1">{"TAB1",#N/A,TRUE,"GENERAL";"TAB2",#N/A,TRUE,"GENERAL";"TAB3",#N/A,TRUE,"GENERAL";"TAB4",#N/A,TRUE,"GENERAL";"TAB5",#N/A,TRUE,"GENERAL"}</definedName>
    <definedName name="_z6" localSheetId="7" hidden="1">{"TAB1",#N/A,TRUE,"GENERAL";"TAB2",#N/A,TRUE,"GENERAL";"TAB3",#N/A,TRUE,"GENERAL";"TAB4",#N/A,TRUE,"GENERAL";"TAB5",#N/A,TRUE,"GENERAL"}</definedName>
    <definedName name="_z6" hidden="1">{"TAB1",#N/A,TRUE,"GENERAL";"TAB2",#N/A,TRUE,"GENERAL";"TAB3",#N/A,TRUE,"GENERAL";"TAB4",#N/A,TRUE,"GENERAL";"TAB5",#N/A,TRUE,"GENERAL"}</definedName>
    <definedName name="a" localSheetId="3">'[23]DUB-823'!#REF!</definedName>
    <definedName name="a" localSheetId="26">'[23]DUB-823'!#REF!</definedName>
    <definedName name="a" localSheetId="27">'[23]DUB-823'!#REF!</definedName>
    <definedName name="a" localSheetId="8">'[23]DUB-823'!#REF!</definedName>
    <definedName name="a" localSheetId="9">'[23]DUB-823'!#REF!</definedName>
    <definedName name="a">'[23]DUB-823'!#REF!</definedName>
    <definedName name="A_1" localSheetId="6">#REF!</definedName>
    <definedName name="A_1" localSheetId="2">#REF!</definedName>
    <definedName name="A_1" localSheetId="3">#REF!</definedName>
    <definedName name="A_1" localSheetId="4">#REF!</definedName>
    <definedName name="A_1" localSheetId="5">#REF!</definedName>
    <definedName name="A_1" localSheetId="7">#REF!</definedName>
    <definedName name="A_1" localSheetId="8">#REF!</definedName>
    <definedName name="A_1">#REF!</definedName>
    <definedName name="A_impresión_IM" localSheetId="6">#REF!</definedName>
    <definedName name="A_impresión_IM" localSheetId="2">#REF!</definedName>
    <definedName name="A_impresión_IM" localSheetId="3">#REF!</definedName>
    <definedName name="A_impresión_IM" localSheetId="4">#REF!</definedName>
    <definedName name="A_impresión_IM" localSheetId="5">#REF!</definedName>
    <definedName name="A_impresión_IM" localSheetId="26">#REF!</definedName>
    <definedName name="A_impresión_IM" localSheetId="27">#REF!</definedName>
    <definedName name="A_impresión_IM" localSheetId="7">#REF!</definedName>
    <definedName name="A_impresión_IM" localSheetId="8">#REF!</definedName>
    <definedName name="A_impresión_IM" localSheetId="9">#REF!</definedName>
    <definedName name="A_impresión_IM">#REF!</definedName>
    <definedName name="A18A200" localSheetId="6">[24]ESPEC!#REF!</definedName>
    <definedName name="A18A200" localSheetId="2">[24]ESPEC!#REF!</definedName>
    <definedName name="A18A200" localSheetId="3">[24]ESPEC!#REF!</definedName>
    <definedName name="A18A200" localSheetId="4">[24]ESPEC!#REF!</definedName>
    <definedName name="A18A200" localSheetId="5">[24]ESPEC!#REF!</definedName>
    <definedName name="A18A200" localSheetId="7">[24]ESPEC!#REF!</definedName>
    <definedName name="A18A200" localSheetId="8">[24]ESPEC!#REF!</definedName>
    <definedName name="A18A200">[24]ESPEC!#REF!</definedName>
    <definedName name="a2a" localSheetId="6" hidden="1">{"TAB1",#N/A,TRUE,"GENERAL";"TAB2",#N/A,TRUE,"GENERAL";"TAB3",#N/A,TRUE,"GENERAL";"TAB4",#N/A,TRUE,"GENERAL";"TAB5",#N/A,TRUE,"GENERAL"}</definedName>
    <definedName name="a2a" localSheetId="2" hidden="1">{"TAB1",#N/A,TRUE,"GENERAL";"TAB2",#N/A,TRUE,"GENERAL";"TAB3",#N/A,TRUE,"GENERAL";"TAB4",#N/A,TRUE,"GENERAL";"TAB5",#N/A,TRUE,"GENERAL"}</definedName>
    <definedName name="a2a" localSheetId="3" hidden="1">{"TAB1",#N/A,TRUE,"GENERAL";"TAB2",#N/A,TRUE,"GENERAL";"TAB3",#N/A,TRUE,"GENERAL";"TAB4",#N/A,TRUE,"GENERAL";"TAB5",#N/A,TRUE,"GENERAL"}</definedName>
    <definedName name="a2a" localSheetId="4" hidden="1">{"TAB1",#N/A,TRUE,"GENERAL";"TAB2",#N/A,TRUE,"GENERAL";"TAB3",#N/A,TRUE,"GENERAL";"TAB4",#N/A,TRUE,"GENERAL";"TAB5",#N/A,TRUE,"GENERAL"}</definedName>
    <definedName name="a2a" localSheetId="5" hidden="1">{"TAB1",#N/A,TRUE,"GENERAL";"TAB2",#N/A,TRUE,"GENERAL";"TAB3",#N/A,TRUE,"GENERAL";"TAB4",#N/A,TRUE,"GENERAL";"TAB5",#N/A,TRUE,"GENERAL"}</definedName>
    <definedName name="a2a" localSheetId="7" hidden="1">{"TAB1",#N/A,TRUE,"GENERAL";"TAB2",#N/A,TRUE,"GENERAL";"TAB3",#N/A,TRUE,"GENERAL";"TAB4",#N/A,TRUE,"GENERAL";"TAB5",#N/A,TRUE,"GENERAL"}</definedName>
    <definedName name="a2a" hidden="1">{"TAB1",#N/A,TRUE,"GENERAL";"TAB2",#N/A,TRUE,"GENERAL";"TAB3",#N/A,TRUE,"GENERAL";"TAB4",#N/A,TRUE,"GENERAL";"TAB5",#N/A,TRUE,"GENERAL"}</definedName>
    <definedName name="aa" localSheetId="6">'1p.'!ERR</definedName>
    <definedName name="aa" localSheetId="2">'421.1'!ERR</definedName>
    <definedName name="aa" localSheetId="3">'450.2P'!ERR</definedName>
    <definedName name="aa" localSheetId="4">'460.1P'!ERR</definedName>
    <definedName name="aa" localSheetId="5">'466.1'!ERR</definedName>
    <definedName name="aa" localSheetId="7">'900.4P'!ERR</definedName>
    <definedName name="aa">[0]!ERR</definedName>
    <definedName name="AAA" localSheetId="6">'1p.'!ERR</definedName>
    <definedName name="AAA" localSheetId="2">'421.1'!ERR</definedName>
    <definedName name="AAA" localSheetId="3">'450.2P'!ERR</definedName>
    <definedName name="AAA" localSheetId="4">'460.1P'!ERR</definedName>
    <definedName name="AAA" localSheetId="5">'466.1'!ERR</definedName>
    <definedName name="AAA" localSheetId="7">'900.4P'!ERR</definedName>
    <definedName name="AAA">[0]!ERR</definedName>
    <definedName name="aaaaaa">[25]otros!$C$5</definedName>
    <definedName name="aaaaas" localSheetId="6" hidden="1">{"TAB1",#N/A,TRUE,"GENERAL";"TAB2",#N/A,TRUE,"GENERAL";"TAB3",#N/A,TRUE,"GENERAL";"TAB4",#N/A,TRUE,"GENERAL";"TAB5",#N/A,TRUE,"GENERAL"}</definedName>
    <definedName name="aaaaas" localSheetId="2" hidden="1">{"TAB1",#N/A,TRUE,"GENERAL";"TAB2",#N/A,TRUE,"GENERAL";"TAB3",#N/A,TRUE,"GENERAL";"TAB4",#N/A,TRUE,"GENERAL";"TAB5",#N/A,TRUE,"GENERAL"}</definedName>
    <definedName name="aaaaas" localSheetId="3" hidden="1">{"TAB1",#N/A,TRUE,"GENERAL";"TAB2",#N/A,TRUE,"GENERAL";"TAB3",#N/A,TRUE,"GENERAL";"TAB4",#N/A,TRUE,"GENERAL";"TAB5",#N/A,TRUE,"GENERAL"}</definedName>
    <definedName name="aaaaas" localSheetId="4" hidden="1">{"TAB1",#N/A,TRUE,"GENERAL";"TAB2",#N/A,TRUE,"GENERAL";"TAB3",#N/A,TRUE,"GENERAL";"TAB4",#N/A,TRUE,"GENERAL";"TAB5",#N/A,TRUE,"GENERAL"}</definedName>
    <definedName name="aaaaas" localSheetId="5" hidden="1">{"TAB1",#N/A,TRUE,"GENERAL";"TAB2",#N/A,TRUE,"GENERAL";"TAB3",#N/A,TRUE,"GENERAL";"TAB4",#N/A,TRUE,"GENERAL";"TAB5",#N/A,TRUE,"GENERAL"}</definedName>
    <definedName name="aaaaas" localSheetId="7"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6" hidden="1">{"TAB1",#N/A,TRUE,"GENERAL";"TAB2",#N/A,TRUE,"GENERAL";"TAB3",#N/A,TRUE,"GENERAL";"TAB4",#N/A,TRUE,"GENERAL";"TAB5",#N/A,TRUE,"GENERAL"}</definedName>
    <definedName name="aas" localSheetId="2" hidden="1">{"TAB1",#N/A,TRUE,"GENERAL";"TAB2",#N/A,TRUE,"GENERAL";"TAB3",#N/A,TRUE,"GENERAL";"TAB4",#N/A,TRUE,"GENERAL";"TAB5",#N/A,TRUE,"GENERAL"}</definedName>
    <definedName name="aas" localSheetId="3" hidden="1">{"TAB1",#N/A,TRUE,"GENERAL";"TAB2",#N/A,TRUE,"GENERAL";"TAB3",#N/A,TRUE,"GENERAL";"TAB4",#N/A,TRUE,"GENERAL";"TAB5",#N/A,TRUE,"GENERAL"}</definedName>
    <definedName name="aas" localSheetId="4" hidden="1">{"TAB1",#N/A,TRUE,"GENERAL";"TAB2",#N/A,TRUE,"GENERAL";"TAB3",#N/A,TRUE,"GENERAL";"TAB4",#N/A,TRUE,"GENERAL";"TAB5",#N/A,TRUE,"GENERAL"}</definedName>
    <definedName name="aas" localSheetId="5" hidden="1">{"TAB1",#N/A,TRUE,"GENERAL";"TAB2",#N/A,TRUE,"GENERAL";"TAB3",#N/A,TRUE,"GENERAL";"TAB4",#N/A,TRUE,"GENERAL";"TAB5",#N/A,TRUE,"GENERAL"}</definedName>
    <definedName name="aas" localSheetId="7" hidden="1">{"TAB1",#N/A,TRUE,"GENERAL";"TAB2",#N/A,TRUE,"GENERAL";"TAB3",#N/A,TRUE,"GENERAL";"TAB4",#N/A,TRUE,"GENERAL";"TAB5",#N/A,TRUE,"GENERAL"}</definedName>
    <definedName name="aas" hidden="1">{"TAB1",#N/A,TRUE,"GENERAL";"TAB2",#N/A,TRUE,"GENERAL";"TAB3",#N/A,TRUE,"GENERAL";"TAB4",#N/A,TRUE,"GENERAL";"TAB5",#N/A,TRUE,"GENERAL"}</definedName>
    <definedName name="AB" localSheetId="6">#REF!</definedName>
    <definedName name="AB" localSheetId="2">#REF!</definedName>
    <definedName name="AB" localSheetId="3">#REF!</definedName>
    <definedName name="AB" localSheetId="4">#REF!</definedName>
    <definedName name="AB" localSheetId="5">#REF!</definedName>
    <definedName name="AB" localSheetId="7">#REF!</definedName>
    <definedName name="AB" localSheetId="8">#REF!</definedName>
    <definedName name="AB">#REF!</definedName>
    <definedName name="aba_1" localSheetId="6">#REF!</definedName>
    <definedName name="aba_1" localSheetId="2">#REF!</definedName>
    <definedName name="aba_1" localSheetId="3">#REF!</definedName>
    <definedName name="aba_1" localSheetId="4">#REF!</definedName>
    <definedName name="aba_1" localSheetId="5">#REF!</definedName>
    <definedName name="aba_1" localSheetId="7">#REF!</definedName>
    <definedName name="aba_1" localSheetId="8">#REF!</definedName>
    <definedName name="aba_1">#REF!</definedName>
    <definedName name="aba_2" localSheetId="6">#REF!</definedName>
    <definedName name="aba_2" localSheetId="2">#REF!</definedName>
    <definedName name="aba_2" localSheetId="3">#REF!</definedName>
    <definedName name="aba_2" localSheetId="4">#REF!</definedName>
    <definedName name="aba_2" localSheetId="5">#REF!</definedName>
    <definedName name="aba_2" localSheetId="7">#REF!</definedName>
    <definedName name="aba_2" localSheetId="8">#REF!</definedName>
    <definedName name="aba_2">#REF!</definedName>
    <definedName name="abc" localSheetId="6">#REF!</definedName>
    <definedName name="abc" localSheetId="2">#REF!</definedName>
    <definedName name="abc" localSheetId="3">#REF!</definedName>
    <definedName name="abc" localSheetId="4">#REF!</definedName>
    <definedName name="abc" localSheetId="5">#REF!</definedName>
    <definedName name="abc" localSheetId="26">#REF!</definedName>
    <definedName name="abc" localSheetId="27">#REF!</definedName>
    <definedName name="abc" localSheetId="7">#REF!</definedName>
    <definedName name="abc" localSheetId="8">#REF!</definedName>
    <definedName name="abc" localSheetId="9">#REF!</definedName>
    <definedName name="abc">#REF!</definedName>
    <definedName name="ABCD" localSheetId="6" hidden="1">#REF!</definedName>
    <definedName name="ABCD" localSheetId="2" hidden="1">#REF!</definedName>
    <definedName name="ABCD" localSheetId="3" hidden="1">#REF!</definedName>
    <definedName name="ABCD" localSheetId="4" hidden="1">#REF!</definedName>
    <definedName name="ABCD" localSheetId="5" hidden="1">#REF!</definedName>
    <definedName name="ABCD" localSheetId="7" hidden="1">#REF!</definedName>
    <definedName name="ABCD" localSheetId="8" hidden="1">#REF!</definedName>
    <definedName name="ABCD" hidden="1">#REF!</definedName>
    <definedName name="ABCDE" localSheetId="6" hidden="1">#REF!</definedName>
    <definedName name="ABCDE" localSheetId="2" hidden="1">#REF!</definedName>
    <definedName name="ABCDE" localSheetId="3" hidden="1">#REF!</definedName>
    <definedName name="ABCDE" localSheetId="4" hidden="1">#REF!</definedName>
    <definedName name="ABCDE" localSheetId="5" hidden="1">#REF!</definedName>
    <definedName name="ABCDE" localSheetId="7" hidden="1">#REF!</definedName>
    <definedName name="ABCDE" localSheetId="8" hidden="1">#REF!</definedName>
    <definedName name="ABCDE" hidden="1">#REF!</definedName>
    <definedName name="ABG">[6]AASHTO!$A$2:$F$5</definedName>
    <definedName name="absc" localSheetId="6">[26]!absc</definedName>
    <definedName name="absc" localSheetId="2">[26]!absc</definedName>
    <definedName name="absc" localSheetId="3">[26]!absc</definedName>
    <definedName name="absc" localSheetId="4">[26]!absc</definedName>
    <definedName name="absc" localSheetId="5">[26]!absc</definedName>
    <definedName name="absc" localSheetId="26">[27]!absc</definedName>
    <definedName name="absc" localSheetId="27">[27]!absc</definedName>
    <definedName name="absc" localSheetId="7">[26]!absc</definedName>
    <definedName name="absc" localSheetId="8">[27]!absc</definedName>
    <definedName name="absc" localSheetId="9">[27]!absc</definedName>
    <definedName name="absc">[27]!absc</definedName>
    <definedName name="absc_" localSheetId="6">[28]!absc</definedName>
    <definedName name="absc_" localSheetId="2">[28]!absc</definedName>
    <definedName name="absc_" localSheetId="3">[28]!absc</definedName>
    <definedName name="absc_" localSheetId="4">[28]!absc</definedName>
    <definedName name="absc_" localSheetId="5">[28]!absc</definedName>
    <definedName name="absc_" localSheetId="26">[29]!absc</definedName>
    <definedName name="absc_" localSheetId="27">[29]!absc</definedName>
    <definedName name="absc_" localSheetId="7">[28]!absc</definedName>
    <definedName name="absc_" localSheetId="8">[29]!absc</definedName>
    <definedName name="absc_" localSheetId="9">[29]!absc</definedName>
    <definedName name="absc_">[29]!absc</definedName>
    <definedName name="absc_1" localSheetId="6">[28]!absc</definedName>
    <definedName name="absc_1" localSheetId="2">[28]!absc</definedName>
    <definedName name="absc_1" localSheetId="3">[28]!absc</definedName>
    <definedName name="absc_1" localSheetId="4">[28]!absc</definedName>
    <definedName name="absc_1" localSheetId="5">[28]!absc</definedName>
    <definedName name="absc_1" localSheetId="26">[29]!absc</definedName>
    <definedName name="absc_1" localSheetId="27">[29]!absc</definedName>
    <definedName name="absc_1" localSheetId="7">[28]!absc</definedName>
    <definedName name="absc_1" localSheetId="8">[29]!absc</definedName>
    <definedName name="absc_1" localSheetId="9">[29]!absc</definedName>
    <definedName name="absc_1">[29]!absc</definedName>
    <definedName name="absc1" localSheetId="26">[30]!absc</definedName>
    <definedName name="absc1" localSheetId="27">[30]!absc</definedName>
    <definedName name="absc1" localSheetId="8">[30]!absc</definedName>
    <definedName name="absc1" localSheetId="9">[30]!absc</definedName>
    <definedName name="absc1">[30]!absc</definedName>
    <definedName name="ac" localSheetId="6">#REF!</definedName>
    <definedName name="ac" localSheetId="2">#REF!</definedName>
    <definedName name="ac" localSheetId="3">#REF!</definedName>
    <definedName name="ac" localSheetId="4">#REF!</definedName>
    <definedName name="ac" localSheetId="5">#REF!</definedName>
    <definedName name="ac" localSheetId="7">#REF!</definedName>
    <definedName name="ac" localSheetId="8">#REF!</definedName>
    <definedName name="ac">#REF!</definedName>
    <definedName name="AccessDatabase" hidden="1">"C:\C-314\VOLUMENES\volfin4.mdb"</definedName>
    <definedName name="acpm">5000</definedName>
    <definedName name="ACT" localSheetId="6">#REF!</definedName>
    <definedName name="ACT" localSheetId="2">#REF!</definedName>
    <definedName name="ACT" localSheetId="3">#REF!</definedName>
    <definedName name="ACT" localSheetId="4">#REF!</definedName>
    <definedName name="ACT" localSheetId="5">#REF!</definedName>
    <definedName name="ACT" localSheetId="7">#REF!</definedName>
    <definedName name="ACT" localSheetId="8">#REF!</definedName>
    <definedName name="ACT">#REF!</definedName>
    <definedName name="ACT_COMP" localSheetId="6">#REF!</definedName>
    <definedName name="ACT_COMP" localSheetId="2">#REF!</definedName>
    <definedName name="ACT_COMP" localSheetId="3">#REF!</definedName>
    <definedName name="ACT_COMP" localSheetId="4">#REF!</definedName>
    <definedName name="ACT_COMP" localSheetId="5">#REF!</definedName>
    <definedName name="ACT_COMP" localSheetId="7">#REF!</definedName>
    <definedName name="ACT_COMP" localSheetId="8">#REF!</definedName>
    <definedName name="ACT_COMP">#REF!</definedName>
    <definedName name="ACT_COMP2" localSheetId="6">#REF!</definedName>
    <definedName name="ACT_COMP2" localSheetId="2">#REF!</definedName>
    <definedName name="ACT_COMP2" localSheetId="3">#REF!</definedName>
    <definedName name="ACT_COMP2" localSheetId="4">#REF!</definedName>
    <definedName name="ACT_COMP2" localSheetId="5">#REF!</definedName>
    <definedName name="ACT_COMP2" localSheetId="7">#REF!</definedName>
    <definedName name="ACT_COMP2" localSheetId="8">#REF!</definedName>
    <definedName name="ACT_COMP2">#REF!</definedName>
    <definedName name="ACT_CONT" localSheetId="6">#REF!</definedName>
    <definedName name="ACT_CONT" localSheetId="2">#REF!</definedName>
    <definedName name="ACT_CONT" localSheetId="3">#REF!</definedName>
    <definedName name="ACT_CONT" localSheetId="4">#REF!</definedName>
    <definedName name="ACT_CONT" localSheetId="5">#REF!</definedName>
    <definedName name="ACT_CONT" localSheetId="7">#REF!</definedName>
    <definedName name="ACT_CONT" localSheetId="8">#REF!</definedName>
    <definedName name="ACT_CONT">#REF!</definedName>
    <definedName name="ACT_CONT2" localSheetId="6">#REF!</definedName>
    <definedName name="ACT_CONT2" localSheetId="2">#REF!</definedName>
    <definedName name="ACT_CONT2" localSheetId="3">#REF!</definedName>
    <definedName name="ACT_CONT2" localSheetId="4">#REF!</definedName>
    <definedName name="ACT_CONT2" localSheetId="5">#REF!</definedName>
    <definedName name="ACT_CONT2" localSheetId="7">#REF!</definedName>
    <definedName name="ACT_CONT2" localSheetId="8">#REF!</definedName>
    <definedName name="ACT_CONT2">#REF!</definedName>
    <definedName name="Actividades" localSheetId="6">#REF!</definedName>
    <definedName name="Actividades" localSheetId="2">#REF!</definedName>
    <definedName name="Actividades" localSheetId="3">#REF!</definedName>
    <definedName name="Actividades" localSheetId="4">#REF!</definedName>
    <definedName name="Actividades" localSheetId="5">#REF!</definedName>
    <definedName name="Actividades" localSheetId="7">#REF!</definedName>
    <definedName name="Actividades" localSheetId="8">#REF!</definedName>
    <definedName name="Actividades">#REF!</definedName>
    <definedName name="ACTV" localSheetId="6">#REF!</definedName>
    <definedName name="ACTV" localSheetId="2">#REF!</definedName>
    <definedName name="ACTV" localSheetId="3">#REF!</definedName>
    <definedName name="ACTV" localSheetId="4">#REF!</definedName>
    <definedName name="ACTV" localSheetId="5">#REF!</definedName>
    <definedName name="ACTV" localSheetId="7">#REF!</definedName>
    <definedName name="ACTV" localSheetId="8">#REF!</definedName>
    <definedName name="ACTV">#REF!</definedName>
    <definedName name="acumulado">'[31]Reservas de Petróleo'!$A$2,'[31]Reservas de Petróleo'!$A$1,'[31]Reservas de Petróleo'!$D$4,'[31]Reservas de Petróleo'!$E$1:$E$65536</definedName>
    <definedName name="ad" localSheetId="6">#REF!</definedName>
    <definedName name="ad" localSheetId="2">#REF!</definedName>
    <definedName name="ad" localSheetId="3">#REF!</definedName>
    <definedName name="ad" localSheetId="4">#REF!</definedName>
    <definedName name="ad" localSheetId="5">#REF!</definedName>
    <definedName name="ad" localSheetId="26">#REF!</definedName>
    <definedName name="ad" localSheetId="27">#REF!</definedName>
    <definedName name="ad" localSheetId="7">#REF!</definedName>
    <definedName name="ad" localSheetId="8">#REF!</definedName>
    <definedName name="ad" localSheetId="9">#REF!</definedName>
    <definedName name="ad">#REF!</definedName>
    <definedName name="ADFGSDB" localSheetId="6" hidden="1">{"via1",#N/A,TRUE,"general";"via2",#N/A,TRUE,"general";"via3",#N/A,TRUE,"general"}</definedName>
    <definedName name="ADFGSDB" localSheetId="2" hidden="1">{"via1",#N/A,TRUE,"general";"via2",#N/A,TRUE,"general";"via3",#N/A,TRUE,"general"}</definedName>
    <definedName name="ADFGSDB" localSheetId="3" hidden="1">{"via1",#N/A,TRUE,"general";"via2",#N/A,TRUE,"general";"via3",#N/A,TRUE,"general"}</definedName>
    <definedName name="ADFGSDB" localSheetId="4" hidden="1">{"via1",#N/A,TRUE,"general";"via2",#N/A,TRUE,"general";"via3",#N/A,TRUE,"general"}</definedName>
    <definedName name="ADFGSDB" localSheetId="5" hidden="1">{"via1",#N/A,TRUE,"general";"via2",#N/A,TRUE,"general";"via3",#N/A,TRUE,"general"}</definedName>
    <definedName name="ADFGSDB" localSheetId="7" hidden="1">{"via1",#N/A,TRUE,"general";"via2",#N/A,TRUE,"general";"via3",#N/A,TRUE,"general"}</definedName>
    <definedName name="ADFGSDB" hidden="1">{"via1",#N/A,TRUE,"general";"via2",#N/A,TRUE,"general";"via3",#N/A,TRUE,"general"}</definedName>
    <definedName name="ADM">[25]otros!$C$2</definedName>
    <definedName name="administrador">[32]Informacion!$B$15</definedName>
    <definedName name="ADMON" localSheetId="6">#REF!</definedName>
    <definedName name="ADMON" localSheetId="2">#REF!</definedName>
    <definedName name="ADMON" localSheetId="3">#REF!</definedName>
    <definedName name="ADMON" localSheetId="4">#REF!</definedName>
    <definedName name="ADMON" localSheetId="5">#REF!</definedName>
    <definedName name="ADMON" localSheetId="7">#REF!</definedName>
    <definedName name="ADMON" localSheetId="8">#REF!</definedName>
    <definedName name="ADMON">#REF!</definedName>
    <definedName name="ADMON1" localSheetId="6">#REF!</definedName>
    <definedName name="ADMON1" localSheetId="2">#REF!</definedName>
    <definedName name="ADMON1" localSheetId="3">#REF!</definedName>
    <definedName name="ADMON1" localSheetId="4">#REF!</definedName>
    <definedName name="ADMON1" localSheetId="5">#REF!</definedName>
    <definedName name="ADMON1" localSheetId="7">#REF!</definedName>
    <definedName name="ADMON1" localSheetId="8">#REF!</definedName>
    <definedName name="ADMON1">#REF!</definedName>
    <definedName name="adoc1" localSheetId="26">[30]!absc</definedName>
    <definedName name="adoc1" localSheetId="27">[30]!absc</definedName>
    <definedName name="adoc1" localSheetId="8">[30]!absc</definedName>
    <definedName name="adoc1" localSheetId="9">[30]!absc</definedName>
    <definedName name="adoc1">[30]!absc</definedName>
    <definedName name="ADOC125" localSheetId="26">[33]!absc</definedName>
    <definedName name="ADOC125" localSheetId="27">[33]!absc</definedName>
    <definedName name="ADOC125" localSheetId="8">[33]!absc</definedName>
    <definedName name="ADOC125" localSheetId="9">[33]!absc</definedName>
    <definedName name="ADOC125">[33]!absc</definedName>
    <definedName name="adoq" localSheetId="26">[34]!absc</definedName>
    <definedName name="adoq" localSheetId="27">[34]!absc</definedName>
    <definedName name="adoq" localSheetId="8">[34]!absc</definedName>
    <definedName name="adoq" localSheetId="9">[34]!absc</definedName>
    <definedName name="adoq">[34]!absc</definedName>
    <definedName name="ADSAD" localSheetId="6" hidden="1">{"TAB1",#N/A,TRUE,"GENERAL";"TAB2",#N/A,TRUE,"GENERAL";"TAB3",#N/A,TRUE,"GENERAL";"TAB4",#N/A,TRUE,"GENERAL";"TAB5",#N/A,TRUE,"GENERAL"}</definedName>
    <definedName name="ADSAD" localSheetId="2" hidden="1">{"TAB1",#N/A,TRUE,"GENERAL";"TAB2",#N/A,TRUE,"GENERAL";"TAB3",#N/A,TRUE,"GENERAL";"TAB4",#N/A,TRUE,"GENERAL";"TAB5",#N/A,TRUE,"GENERAL"}</definedName>
    <definedName name="ADSAD" localSheetId="3" hidden="1">{"TAB1",#N/A,TRUE,"GENERAL";"TAB2",#N/A,TRUE,"GENERAL";"TAB3",#N/A,TRUE,"GENERAL";"TAB4",#N/A,TRUE,"GENERAL";"TAB5",#N/A,TRUE,"GENERAL"}</definedName>
    <definedName name="ADSAD" localSheetId="4" hidden="1">{"TAB1",#N/A,TRUE,"GENERAL";"TAB2",#N/A,TRUE,"GENERAL";"TAB3",#N/A,TRUE,"GENERAL";"TAB4",#N/A,TRUE,"GENERAL";"TAB5",#N/A,TRUE,"GENERAL"}</definedName>
    <definedName name="ADSAD" localSheetId="5" hidden="1">{"TAB1",#N/A,TRUE,"GENERAL";"TAB2",#N/A,TRUE,"GENERAL";"TAB3",#N/A,TRUE,"GENERAL";"TAB4",#N/A,TRUE,"GENERAL";"TAB5",#N/A,TRUE,"GENERAL"}</definedName>
    <definedName name="ADSAD" localSheetId="7" hidden="1">{"TAB1",#N/A,TRUE,"GENERAL";"TAB2",#N/A,TRUE,"GENERAL";"TAB3",#N/A,TRUE,"GENERAL";"TAB4",#N/A,TRUE,"GENERAL";"TAB5",#N/A,TRUE,"GENERAL"}</definedName>
    <definedName name="ADSAD" hidden="1">{"TAB1",#N/A,TRUE,"GENERAL";"TAB2",#N/A,TRUE,"GENERAL";"TAB3",#N/A,TRUE,"GENERAL";"TAB4",#N/A,TRUE,"GENERAL";"TAB5",#N/A,TRUE,"GENERAL"}</definedName>
    <definedName name="aefa" localSheetId="6" hidden="1">{"via1",#N/A,TRUE,"general";"via2",#N/A,TRUE,"general";"via3",#N/A,TRUE,"general"}</definedName>
    <definedName name="aefa" localSheetId="2" hidden="1">{"via1",#N/A,TRUE,"general";"via2",#N/A,TRUE,"general";"via3",#N/A,TRUE,"general"}</definedName>
    <definedName name="aefa" localSheetId="3" hidden="1">{"via1",#N/A,TRUE,"general";"via2",#N/A,TRUE,"general";"via3",#N/A,TRUE,"general"}</definedName>
    <definedName name="aefa" localSheetId="4" hidden="1">{"via1",#N/A,TRUE,"general";"via2",#N/A,TRUE,"general";"via3",#N/A,TRUE,"general"}</definedName>
    <definedName name="aefa" localSheetId="5" hidden="1">{"via1",#N/A,TRUE,"general";"via2",#N/A,TRUE,"general";"via3",#N/A,TRUE,"general"}</definedName>
    <definedName name="aefa" localSheetId="7" hidden="1">{"via1",#N/A,TRUE,"general";"via2",#N/A,TRUE,"general";"via3",#N/A,TRUE,"general"}</definedName>
    <definedName name="aefa" hidden="1">{"via1",#N/A,TRUE,"general";"via2",#N/A,TRUE,"general";"via3",#N/A,TRUE,"general"}</definedName>
    <definedName name="afdsw" localSheetId="6" hidden="1">{"TAB1",#N/A,TRUE,"GENERAL";"TAB2",#N/A,TRUE,"GENERAL";"TAB3",#N/A,TRUE,"GENERAL";"TAB4",#N/A,TRUE,"GENERAL";"TAB5",#N/A,TRUE,"GENERAL"}</definedName>
    <definedName name="afdsw" localSheetId="2" hidden="1">{"TAB1",#N/A,TRUE,"GENERAL";"TAB2",#N/A,TRUE,"GENERAL";"TAB3",#N/A,TRUE,"GENERAL";"TAB4",#N/A,TRUE,"GENERAL";"TAB5",#N/A,TRUE,"GENERAL"}</definedName>
    <definedName name="afdsw" localSheetId="3" hidden="1">{"TAB1",#N/A,TRUE,"GENERAL";"TAB2",#N/A,TRUE,"GENERAL";"TAB3",#N/A,TRUE,"GENERAL";"TAB4",#N/A,TRUE,"GENERAL";"TAB5",#N/A,TRUE,"GENERAL"}</definedName>
    <definedName name="afdsw" localSheetId="4" hidden="1">{"TAB1",#N/A,TRUE,"GENERAL";"TAB2",#N/A,TRUE,"GENERAL";"TAB3",#N/A,TRUE,"GENERAL";"TAB4",#N/A,TRUE,"GENERAL";"TAB5",#N/A,TRUE,"GENERAL"}</definedName>
    <definedName name="afdsw" localSheetId="5" hidden="1">{"TAB1",#N/A,TRUE,"GENERAL";"TAB2",#N/A,TRUE,"GENERAL";"TAB3",#N/A,TRUE,"GENERAL";"TAB4",#N/A,TRUE,"GENERAL";"TAB5",#N/A,TRUE,"GENERAL"}</definedName>
    <definedName name="afdsw" localSheetId="7" hidden="1">{"TAB1",#N/A,TRUE,"GENERAL";"TAB2",#N/A,TRUE,"GENERAL";"TAB3",#N/A,TRUE,"GENERAL";"TAB4",#N/A,TRUE,"GENERAL";"TAB5",#N/A,TRUE,"GENERAL"}</definedName>
    <definedName name="afdsw" hidden="1">{"TAB1",#N/A,TRUE,"GENERAL";"TAB2",#N/A,TRUE,"GENERAL";"TAB3",#N/A,TRUE,"GENERAL";"TAB4",#N/A,TRUE,"GENERAL";"TAB5",#N/A,TRUE,"GENERAL"}</definedName>
    <definedName name="agdsgg" localSheetId="6" hidden="1">{"via1",#N/A,TRUE,"general";"via2",#N/A,TRUE,"general";"via3",#N/A,TRUE,"general"}</definedName>
    <definedName name="agdsgg" localSheetId="2" hidden="1">{"via1",#N/A,TRUE,"general";"via2",#N/A,TRUE,"general";"via3",#N/A,TRUE,"general"}</definedName>
    <definedName name="agdsgg" localSheetId="3" hidden="1">{"via1",#N/A,TRUE,"general";"via2",#N/A,TRUE,"general";"via3",#N/A,TRUE,"general"}</definedName>
    <definedName name="agdsgg" localSheetId="4" hidden="1">{"via1",#N/A,TRUE,"general";"via2",#N/A,TRUE,"general";"via3",#N/A,TRUE,"general"}</definedName>
    <definedName name="agdsgg" localSheetId="5" hidden="1">{"via1",#N/A,TRUE,"general";"via2",#N/A,TRUE,"general";"via3",#N/A,TRUE,"general"}</definedName>
    <definedName name="agdsgg" localSheetId="7" hidden="1">{"via1",#N/A,TRUE,"general";"via2",#N/A,TRUE,"general";"via3",#N/A,TRUE,"general"}</definedName>
    <definedName name="agdsgg" hidden="1">{"via1",#N/A,TRUE,"general";"via2",#N/A,TRUE,"general";"via3",#N/A,TRUE,"general"}</definedName>
    <definedName name="aida" localSheetId="6">#REF!</definedName>
    <definedName name="aida" localSheetId="2">#REF!</definedName>
    <definedName name="aida" localSheetId="3">#REF!</definedName>
    <definedName name="aida" localSheetId="4">#REF!</definedName>
    <definedName name="aida" localSheetId="5">#REF!</definedName>
    <definedName name="aida" localSheetId="7">#REF!</definedName>
    <definedName name="aida" localSheetId="8">#REF!</definedName>
    <definedName name="aida">#REF!</definedName>
    <definedName name="aida1" localSheetId="6">#REF!</definedName>
    <definedName name="aida1" localSheetId="2">#REF!</definedName>
    <definedName name="aida1" localSheetId="3">#REF!</definedName>
    <definedName name="aida1" localSheetId="4">#REF!</definedName>
    <definedName name="aida1" localSheetId="5">#REF!</definedName>
    <definedName name="aida1" localSheetId="7">#REF!</definedName>
    <definedName name="aida1" localSheetId="8">#REF!</definedName>
    <definedName name="aida1">#REF!</definedName>
    <definedName name="AIU" localSheetId="6">#REF!</definedName>
    <definedName name="AIU" localSheetId="2">#REF!</definedName>
    <definedName name="AIU" localSheetId="3">#REF!</definedName>
    <definedName name="AIU" localSheetId="4">#REF!</definedName>
    <definedName name="AIU" localSheetId="5">#REF!</definedName>
    <definedName name="AIU" localSheetId="26">#REF!</definedName>
    <definedName name="AIU" localSheetId="27">#REF!</definedName>
    <definedName name="AIU" localSheetId="7">#REF!</definedName>
    <definedName name="AIU" localSheetId="8">#REF!</definedName>
    <definedName name="AIU" localSheetId="9">#REF!</definedName>
    <definedName name="AIU">#REF!</definedName>
    <definedName name="AIU_01" localSheetId="6">#REF!</definedName>
    <definedName name="AIU_01" localSheetId="2">#REF!</definedName>
    <definedName name="AIU_01" localSheetId="3">#REF!</definedName>
    <definedName name="AIU_01" localSheetId="4">#REF!</definedName>
    <definedName name="AIU_01" localSheetId="5">#REF!</definedName>
    <definedName name="AIU_01" localSheetId="7">#REF!</definedName>
    <definedName name="AIU_01">#REF!</definedName>
    <definedName name="AIU_1" localSheetId="6">#REF!</definedName>
    <definedName name="AIU_1" localSheetId="2">#REF!</definedName>
    <definedName name="AIU_1" localSheetId="3">#REF!</definedName>
    <definedName name="AIU_1" localSheetId="4">#REF!</definedName>
    <definedName name="AIU_1" localSheetId="5">#REF!</definedName>
    <definedName name="AIU_1" localSheetId="7">#REF!</definedName>
    <definedName name="AIU_1">#REF!</definedName>
    <definedName name="AIU_2" localSheetId="6">#REF!</definedName>
    <definedName name="AIU_2" localSheetId="2">#REF!</definedName>
    <definedName name="AIU_2" localSheetId="3">#REF!</definedName>
    <definedName name="AIU_2" localSheetId="4">#REF!</definedName>
    <definedName name="AIU_2" localSheetId="5">#REF!</definedName>
    <definedName name="AIU_2" localSheetId="7">#REF!</definedName>
    <definedName name="AIU_2">#REF!</definedName>
    <definedName name="AjustDelAIU" localSheetId="6">#REF!</definedName>
    <definedName name="AjustDelAIU" localSheetId="2">#REF!</definedName>
    <definedName name="AjustDelAIU" localSheetId="3">#REF!</definedName>
    <definedName name="AjustDelAIU" localSheetId="4">#REF!</definedName>
    <definedName name="AjustDelAIU" localSheetId="5">#REF!</definedName>
    <definedName name="AjustDelAIU" localSheetId="26">#REF!</definedName>
    <definedName name="AjustDelAIU" localSheetId="27">#REF!</definedName>
    <definedName name="AjustDelAIU" localSheetId="7">#REF!</definedName>
    <definedName name="AjustDelAIU" localSheetId="8">#REF!</definedName>
    <definedName name="AjustDelAIU" localSheetId="9">#REF!</definedName>
    <definedName name="AjustDelAIU">#REF!</definedName>
    <definedName name="alam" localSheetId="6">#REF!</definedName>
    <definedName name="alam" localSheetId="2">#REF!</definedName>
    <definedName name="alam" localSheetId="3">#REF!</definedName>
    <definedName name="alam" localSheetId="4">#REF!</definedName>
    <definedName name="alam" localSheetId="5">#REF!</definedName>
    <definedName name="alam" localSheetId="7">#REF!</definedName>
    <definedName name="alam" localSheetId="8">#REF!</definedName>
    <definedName name="alam">#REF!</definedName>
    <definedName name="alc" localSheetId="26">[35]!absc</definedName>
    <definedName name="alc" localSheetId="27">[35]!absc</definedName>
    <definedName name="alc" localSheetId="8">[35]!absc</definedName>
    <definedName name="alc" localSheetId="9">[35]!absc</definedName>
    <definedName name="alc">[35]!absc</definedName>
    <definedName name="AlcanceProyecto" localSheetId="6">#REF!</definedName>
    <definedName name="AlcanceProyecto" localSheetId="2">#REF!</definedName>
    <definedName name="AlcanceProyecto" localSheetId="3">#REF!</definedName>
    <definedName name="AlcanceProyecto" localSheetId="4">#REF!</definedName>
    <definedName name="AlcanceProyecto" localSheetId="5">#REF!</definedName>
    <definedName name="AlcanceProyecto" localSheetId="7">#REF!</definedName>
    <definedName name="AlcanceProyecto" localSheetId="8">#REF!</definedName>
    <definedName name="AlcanceProyecto">#REF!</definedName>
    <definedName name="ALM" localSheetId="6">#REF!</definedName>
    <definedName name="ALM" localSheetId="2">#REF!</definedName>
    <definedName name="ALM" localSheetId="3">#REF!</definedName>
    <definedName name="ALM" localSheetId="4">#REF!</definedName>
    <definedName name="ALM" localSheetId="5">#REF!</definedName>
    <definedName name="ALM" localSheetId="7">#REF!</definedName>
    <definedName name="ALM" localSheetId="8">#REF!</definedName>
    <definedName name="ALM">#REF!</definedName>
    <definedName name="ALTO">[36]Tabla!$A$1:$A$5</definedName>
    <definedName name="Amount" localSheetId="6">#REF!</definedName>
    <definedName name="Amount" localSheetId="2">#REF!</definedName>
    <definedName name="Amount" localSheetId="3">#REF!</definedName>
    <definedName name="Amount" localSheetId="4">#REF!</definedName>
    <definedName name="Amount" localSheetId="5">#REF!</definedName>
    <definedName name="Amount" localSheetId="7">#REF!</definedName>
    <definedName name="Amount" localSheetId="8">#REF!</definedName>
    <definedName name="Amount">#REF!</definedName>
    <definedName name="ANCLAJE" localSheetId="6">'[37]MC SF GAVIONES'!#REF!</definedName>
    <definedName name="ANCLAJE" localSheetId="2">'[37]MC SF GAVIONES'!#REF!</definedName>
    <definedName name="ANCLAJE" localSheetId="3">'[37]MC SF GAVIONES'!#REF!</definedName>
    <definedName name="ANCLAJE" localSheetId="4">'[37]MC SF GAVIONES'!#REF!</definedName>
    <definedName name="ANCLAJE" localSheetId="5">'[37]MC SF GAVIONES'!#REF!</definedName>
    <definedName name="ANCLAJE" localSheetId="26">'[37]MC SF GAVIONES'!#REF!</definedName>
    <definedName name="ANCLAJE" localSheetId="27">'[37]MC SF GAVIONES'!#REF!</definedName>
    <definedName name="ANCLAJE" localSheetId="7">'[37]MC SF GAVIONES'!#REF!</definedName>
    <definedName name="ANCLAJE" localSheetId="8">'[37]MC SF GAVIONES'!#REF!</definedName>
    <definedName name="ANCLAJE" localSheetId="9">'[37]MC SF GAVIONES'!#REF!</definedName>
    <definedName name="ANCLAJE">'[37]MC SF GAVIONES'!#REF!</definedName>
    <definedName name="AND" localSheetId="6">#REF!</definedName>
    <definedName name="AND" localSheetId="2">#REF!</definedName>
    <definedName name="AND" localSheetId="3">#REF!</definedName>
    <definedName name="AND" localSheetId="4">#REF!</definedName>
    <definedName name="AND" localSheetId="5">#REF!</definedName>
    <definedName name="AND" localSheetId="7">#REF!</definedName>
    <definedName name="AND" localSheetId="8">#REF!</definedName>
    <definedName name="AND">#REF!</definedName>
    <definedName name="anex7" localSheetId="6">#REF!</definedName>
    <definedName name="anex7" localSheetId="2">#REF!</definedName>
    <definedName name="anex7" localSheetId="3">#REF!</definedName>
    <definedName name="anex7" localSheetId="4">#REF!</definedName>
    <definedName name="anex7" localSheetId="5">#REF!</definedName>
    <definedName name="anex7" localSheetId="7">#REF!</definedName>
    <definedName name="anex7" localSheetId="8">#REF!</definedName>
    <definedName name="anex7">#REF!</definedName>
    <definedName name="anex8" localSheetId="6">#REF!</definedName>
    <definedName name="anex8" localSheetId="2">#REF!</definedName>
    <definedName name="anex8" localSheetId="3">#REF!</definedName>
    <definedName name="anex8" localSheetId="4">#REF!</definedName>
    <definedName name="anex8" localSheetId="5">#REF!</definedName>
    <definedName name="anex8" localSheetId="7">#REF!</definedName>
    <definedName name="anex8" localSheetId="8">#REF!</definedName>
    <definedName name="anex8">#REF!</definedName>
    <definedName name="anexo1" localSheetId="6">#REF!</definedName>
    <definedName name="anexo1" localSheetId="2">#REF!</definedName>
    <definedName name="anexo1" localSheetId="3">#REF!</definedName>
    <definedName name="anexo1" localSheetId="4">#REF!</definedName>
    <definedName name="anexo1" localSheetId="5">#REF!</definedName>
    <definedName name="anexo1" localSheetId="7">#REF!</definedName>
    <definedName name="anexo1" localSheetId="8">#REF!</definedName>
    <definedName name="anexo1">#REF!</definedName>
    <definedName name="anexo10" localSheetId="6">#REF!</definedName>
    <definedName name="anexo10" localSheetId="2">#REF!</definedName>
    <definedName name="anexo10" localSheetId="3">#REF!</definedName>
    <definedName name="anexo10" localSheetId="4">#REF!</definedName>
    <definedName name="anexo10" localSheetId="5">#REF!</definedName>
    <definedName name="anexo10" localSheetId="7">#REF!</definedName>
    <definedName name="anexo10" localSheetId="8">#REF!</definedName>
    <definedName name="anexo10">#REF!</definedName>
    <definedName name="anexo11" localSheetId="6">#REF!</definedName>
    <definedName name="anexo11" localSheetId="2">#REF!</definedName>
    <definedName name="anexo11" localSheetId="3">#REF!</definedName>
    <definedName name="anexo11" localSheetId="4">#REF!</definedName>
    <definedName name="anexo11" localSheetId="5">#REF!</definedName>
    <definedName name="anexo11" localSheetId="7">#REF!</definedName>
    <definedName name="anexo11" localSheetId="8">#REF!</definedName>
    <definedName name="anexo11">#REF!</definedName>
    <definedName name="anexo12" localSheetId="6">#REF!</definedName>
    <definedName name="anexo12" localSheetId="2">#REF!</definedName>
    <definedName name="anexo12" localSheetId="3">#REF!</definedName>
    <definedName name="anexo12" localSheetId="4">#REF!</definedName>
    <definedName name="anexo12" localSheetId="5">#REF!</definedName>
    <definedName name="anexo12" localSheetId="7">#REF!</definedName>
    <definedName name="anexo12" localSheetId="8">#REF!</definedName>
    <definedName name="anexo12">#REF!</definedName>
    <definedName name="anexo13" localSheetId="6">#REF!</definedName>
    <definedName name="anexo13" localSheetId="2">#REF!</definedName>
    <definedName name="anexo13" localSheetId="3">#REF!</definedName>
    <definedName name="anexo13" localSheetId="4">#REF!</definedName>
    <definedName name="anexo13" localSheetId="5">#REF!</definedName>
    <definedName name="anexo13" localSheetId="7">#REF!</definedName>
    <definedName name="anexo13" localSheetId="8">#REF!</definedName>
    <definedName name="anexo13">#REF!</definedName>
    <definedName name="anexo14" localSheetId="6">#REF!</definedName>
    <definedName name="anexo14" localSheetId="2">#REF!</definedName>
    <definedName name="anexo14" localSheetId="3">#REF!</definedName>
    <definedName name="anexo14" localSheetId="4">#REF!</definedName>
    <definedName name="anexo14" localSheetId="5">#REF!</definedName>
    <definedName name="anexo14" localSheetId="7">#REF!</definedName>
    <definedName name="anexo14" localSheetId="8">#REF!</definedName>
    <definedName name="anexo14">#REF!</definedName>
    <definedName name="anexo15" localSheetId="6">#REF!</definedName>
    <definedName name="anexo15" localSheetId="2">#REF!</definedName>
    <definedName name="anexo15" localSheetId="3">#REF!</definedName>
    <definedName name="anexo15" localSheetId="4">#REF!</definedName>
    <definedName name="anexo15" localSheetId="5">#REF!</definedName>
    <definedName name="anexo15" localSheetId="7">#REF!</definedName>
    <definedName name="anexo15" localSheetId="8">#REF!</definedName>
    <definedName name="anexo15">#REF!</definedName>
    <definedName name="anexo2" localSheetId="6">#REF!</definedName>
    <definedName name="anexo2" localSheetId="2">#REF!</definedName>
    <definedName name="anexo2" localSheetId="3">#REF!</definedName>
    <definedName name="anexo2" localSheetId="4">#REF!</definedName>
    <definedName name="anexo2" localSheetId="5">#REF!</definedName>
    <definedName name="anexo2" localSheetId="7">#REF!</definedName>
    <definedName name="anexo2" localSheetId="8">#REF!</definedName>
    <definedName name="anexo2">#REF!</definedName>
    <definedName name="anexo3" localSheetId="6">#REF!</definedName>
    <definedName name="anexo3" localSheetId="2">#REF!</definedName>
    <definedName name="anexo3" localSheetId="3">#REF!</definedName>
    <definedName name="anexo3" localSheetId="4">#REF!</definedName>
    <definedName name="anexo3" localSheetId="5">#REF!</definedName>
    <definedName name="anexo3" localSheetId="7">#REF!</definedName>
    <definedName name="anexo3" localSheetId="8">#REF!</definedName>
    <definedName name="anexo3">#REF!</definedName>
    <definedName name="anexo4" localSheetId="6">#REF!</definedName>
    <definedName name="anexo4" localSheetId="2">#REF!</definedName>
    <definedName name="anexo4" localSheetId="3">#REF!</definedName>
    <definedName name="anexo4" localSheetId="4">#REF!</definedName>
    <definedName name="anexo4" localSheetId="5">#REF!</definedName>
    <definedName name="anexo4" localSheetId="7">#REF!</definedName>
    <definedName name="anexo4" localSheetId="8">#REF!</definedName>
    <definedName name="anexo4">#REF!</definedName>
    <definedName name="anexo5" localSheetId="6">#REF!</definedName>
    <definedName name="anexo5" localSheetId="2">#REF!</definedName>
    <definedName name="anexo5" localSheetId="3">#REF!</definedName>
    <definedName name="anexo5" localSheetId="4">#REF!</definedName>
    <definedName name="anexo5" localSheetId="5">#REF!</definedName>
    <definedName name="anexo5" localSheetId="7">#REF!</definedName>
    <definedName name="anexo5" localSheetId="8">#REF!</definedName>
    <definedName name="anexo5">#REF!</definedName>
    <definedName name="anexo6" localSheetId="6">#REF!</definedName>
    <definedName name="anexo6" localSheetId="2">#REF!</definedName>
    <definedName name="anexo6" localSheetId="3">#REF!</definedName>
    <definedName name="anexo6" localSheetId="4">#REF!</definedName>
    <definedName name="anexo6" localSheetId="5">#REF!</definedName>
    <definedName name="anexo6" localSheetId="7">#REF!</definedName>
    <definedName name="anexo6" localSheetId="8">#REF!</definedName>
    <definedName name="anexo6">#REF!</definedName>
    <definedName name="anexo7" localSheetId="6">[38]COMPARATIVO!#REF!</definedName>
    <definedName name="anexo7" localSheetId="2">[38]COMPARATIVO!#REF!</definedName>
    <definedName name="anexo7" localSheetId="3">[38]COMPARATIVO!#REF!</definedName>
    <definedName name="anexo7" localSheetId="4">[38]COMPARATIVO!#REF!</definedName>
    <definedName name="anexo7" localSheetId="5">[38]COMPARATIVO!#REF!</definedName>
    <definedName name="anexo7" localSheetId="7">[38]COMPARATIVO!#REF!</definedName>
    <definedName name="anexo7" localSheetId="8">[38]COMPARATIVO!#REF!</definedName>
    <definedName name="anexo7">[38]COMPARATIVO!#REF!</definedName>
    <definedName name="anexo8" localSheetId="6">#REF!</definedName>
    <definedName name="anexo8" localSheetId="2">#REF!</definedName>
    <definedName name="anexo8" localSheetId="3">#REF!</definedName>
    <definedName name="anexo8" localSheetId="4">#REF!</definedName>
    <definedName name="anexo8" localSheetId="5">#REF!</definedName>
    <definedName name="anexo8" localSheetId="7">#REF!</definedName>
    <definedName name="anexo8" localSheetId="8">#REF!</definedName>
    <definedName name="anexo8">#REF!</definedName>
    <definedName name="anexo9" localSheetId="6">#REF!</definedName>
    <definedName name="anexo9" localSheetId="2">#REF!</definedName>
    <definedName name="anexo9" localSheetId="3">#REF!</definedName>
    <definedName name="anexo9" localSheetId="4">#REF!</definedName>
    <definedName name="anexo9" localSheetId="5">#REF!</definedName>
    <definedName name="anexo9" localSheetId="7">#REF!</definedName>
    <definedName name="anexo9" localSheetId="8">#REF!</definedName>
    <definedName name="anexo9">#REF!</definedName>
    <definedName name="anexů7" localSheetId="6">#REF!</definedName>
    <definedName name="anexů7" localSheetId="2">#REF!</definedName>
    <definedName name="anexů7" localSheetId="3">#REF!</definedName>
    <definedName name="anexů7" localSheetId="4">#REF!</definedName>
    <definedName name="anexů7" localSheetId="5">#REF!</definedName>
    <definedName name="anexů7" localSheetId="7">#REF!</definedName>
    <definedName name="anexů7" localSheetId="8">#REF!</definedName>
    <definedName name="anexů7">#REF!</definedName>
    <definedName name="AntCach">[17]COSTOS!$B$21</definedName>
    <definedName name="Antic">[39]BASES!$B$33</definedName>
    <definedName name="AnticAdic">[17]EVA!$B$98</definedName>
    <definedName name="ANTICIPO">[40]BASES!$B$33</definedName>
    <definedName name="AÑO">[25]PRESUPUESTO!$D$13</definedName>
    <definedName name="AÑOWUIE">'[41]Res-Accide-10'!$R$2:$R$7</definedName>
    <definedName name="apaiy" localSheetId="6">#REF!</definedName>
    <definedName name="apaiy" localSheetId="2">#REF!</definedName>
    <definedName name="apaiy" localSheetId="3">#REF!</definedName>
    <definedName name="apaiy" localSheetId="4">#REF!</definedName>
    <definedName name="apaiy" localSheetId="5">#REF!</definedName>
    <definedName name="apaiy" localSheetId="7">#REF!</definedName>
    <definedName name="apaiy" localSheetId="8">#REF!</definedName>
    <definedName name="apaiy">#REF!</definedName>
    <definedName name="APELLIDOS" localSheetId="6">#REF!</definedName>
    <definedName name="APELLIDOS" localSheetId="2">#REF!</definedName>
    <definedName name="APELLIDOS" localSheetId="3">#REF!</definedName>
    <definedName name="APELLIDOS" localSheetId="4">#REF!</definedName>
    <definedName name="APELLIDOS" localSheetId="5">#REF!</definedName>
    <definedName name="APELLIDOS" localSheetId="7">#REF!</definedName>
    <definedName name="APELLIDOS" localSheetId="8">#REF!</definedName>
    <definedName name="APELLIDOS">#REF!</definedName>
    <definedName name="API" localSheetId="6">#REF!</definedName>
    <definedName name="API" localSheetId="2">#REF!</definedName>
    <definedName name="API" localSheetId="3">#REF!</definedName>
    <definedName name="API" localSheetId="4">#REF!</definedName>
    <definedName name="API" localSheetId="5">#REF!</definedName>
    <definedName name="API" localSheetId="7">#REF!</definedName>
    <definedName name="API" localSheetId="8">#REF!</definedName>
    <definedName name="API">#REF!</definedName>
    <definedName name="APU" localSheetId="6">[42]!absc</definedName>
    <definedName name="APU" localSheetId="2">[42]!absc</definedName>
    <definedName name="APU" localSheetId="3">[42]!absc</definedName>
    <definedName name="APU" localSheetId="4">[42]!absc</definedName>
    <definedName name="APU" localSheetId="5">[42]!absc</definedName>
    <definedName name="APU" localSheetId="26">[43]!absc</definedName>
    <definedName name="APU" localSheetId="27">[43]!absc</definedName>
    <definedName name="APU" localSheetId="7">[42]!absc</definedName>
    <definedName name="APU" localSheetId="8">[43]!absc</definedName>
    <definedName name="APU" localSheetId="9">[43]!absc</definedName>
    <definedName name="APU">[43]!absc</definedName>
    <definedName name="APU_directos" localSheetId="6">#REF!</definedName>
    <definedName name="APU_directos" localSheetId="2">#REF!</definedName>
    <definedName name="APU_directos" localSheetId="3">#REF!</definedName>
    <definedName name="APU_directos" localSheetId="4">#REF!</definedName>
    <definedName name="APU_directos" localSheetId="5">#REF!</definedName>
    <definedName name="APU_directos" localSheetId="26">#REF!</definedName>
    <definedName name="APU_directos" localSheetId="27">#REF!</definedName>
    <definedName name="APU_directos" localSheetId="7">#REF!</definedName>
    <definedName name="APU_directos" localSheetId="8">#REF!</definedName>
    <definedName name="APU_directos" localSheetId="9">#REF!</definedName>
    <definedName name="APU_directos">#REF!</definedName>
    <definedName name="APU221.1" localSheetId="6">#REF!</definedName>
    <definedName name="APU221.1" localSheetId="2">#REF!</definedName>
    <definedName name="APU221.1" localSheetId="3">#REF!</definedName>
    <definedName name="APU221.1" localSheetId="4">#REF!</definedName>
    <definedName name="APU221.1" localSheetId="5">#REF!</definedName>
    <definedName name="APU221.1" localSheetId="26">#REF!</definedName>
    <definedName name="APU221.1" localSheetId="27">#REF!</definedName>
    <definedName name="APU221.1" localSheetId="7">#REF!</definedName>
    <definedName name="APU221.1" localSheetId="8">#REF!</definedName>
    <definedName name="APU221.1" localSheetId="9">#REF!</definedName>
    <definedName name="APU221.1">#REF!</definedName>
    <definedName name="APU221.2" localSheetId="6">#REF!</definedName>
    <definedName name="APU221.2" localSheetId="2">#REF!</definedName>
    <definedName name="APU221.2" localSheetId="3">#REF!</definedName>
    <definedName name="APU221.2" localSheetId="4">#REF!</definedName>
    <definedName name="APU221.2" localSheetId="5">#REF!</definedName>
    <definedName name="APU221.2" localSheetId="26">#REF!</definedName>
    <definedName name="APU221.2" localSheetId="27">#REF!</definedName>
    <definedName name="APU221.2" localSheetId="7">#REF!</definedName>
    <definedName name="APU221.2" localSheetId="8">#REF!</definedName>
    <definedName name="APU221.2" localSheetId="9">#REF!</definedName>
    <definedName name="APU221.2">#REF!</definedName>
    <definedName name="aq" localSheetId="6">'1p.'!ERR</definedName>
    <definedName name="aq" localSheetId="2">'421.1'!ERR</definedName>
    <definedName name="aq" localSheetId="3">'450.2P'!ERR</definedName>
    <definedName name="aq" localSheetId="4">'460.1P'!ERR</definedName>
    <definedName name="aq" localSheetId="5">'466.1'!ERR</definedName>
    <definedName name="aq" localSheetId="7">'900.4P'!ERR</definedName>
    <definedName name="aq">[0]!ERR</definedName>
    <definedName name="aqaq" localSheetId="6" hidden="1">{"TAB1",#N/A,TRUE,"GENERAL";"TAB2",#N/A,TRUE,"GENERAL";"TAB3",#N/A,TRUE,"GENERAL";"TAB4",#N/A,TRUE,"GENERAL";"TAB5",#N/A,TRUE,"GENERAL"}</definedName>
    <definedName name="aqaq" localSheetId="2" hidden="1">{"TAB1",#N/A,TRUE,"GENERAL";"TAB2",#N/A,TRUE,"GENERAL";"TAB3",#N/A,TRUE,"GENERAL";"TAB4",#N/A,TRUE,"GENERAL";"TAB5",#N/A,TRUE,"GENERAL"}</definedName>
    <definedName name="aqaq" localSheetId="3" hidden="1">{"TAB1",#N/A,TRUE,"GENERAL";"TAB2",#N/A,TRUE,"GENERAL";"TAB3",#N/A,TRUE,"GENERAL";"TAB4",#N/A,TRUE,"GENERAL";"TAB5",#N/A,TRUE,"GENERAL"}</definedName>
    <definedName name="aqaq" localSheetId="4" hidden="1">{"TAB1",#N/A,TRUE,"GENERAL";"TAB2",#N/A,TRUE,"GENERAL";"TAB3",#N/A,TRUE,"GENERAL";"TAB4",#N/A,TRUE,"GENERAL";"TAB5",#N/A,TRUE,"GENERAL"}</definedName>
    <definedName name="aqaq" localSheetId="5" hidden="1">{"TAB1",#N/A,TRUE,"GENERAL";"TAB2",#N/A,TRUE,"GENERAL";"TAB3",#N/A,TRUE,"GENERAL";"TAB4",#N/A,TRUE,"GENERAL";"TAB5",#N/A,TRUE,"GENERAL"}</definedName>
    <definedName name="aqaq" localSheetId="7" hidden="1">{"TAB1",#N/A,TRUE,"GENERAL";"TAB2",#N/A,TRUE,"GENERAL";"TAB3",#N/A,TRUE,"GENERAL";"TAB4",#N/A,TRUE,"GENERAL";"TAB5",#N/A,TRUE,"GENERAL"}</definedName>
    <definedName name="aqaq" hidden="1">{"TAB1",#N/A,TRUE,"GENERAL";"TAB2",#N/A,TRUE,"GENERAL";"TAB3",#N/A,TRUE,"GENERAL";"TAB4",#N/A,TRUE,"GENERAL";"TAB5",#N/A,TRUE,"GENERAL"}</definedName>
    <definedName name="AQW" localSheetId="6">#REF!</definedName>
    <definedName name="AQW" localSheetId="2">#REF!</definedName>
    <definedName name="AQW" localSheetId="3">#REF!</definedName>
    <definedName name="AQW" localSheetId="4">#REF!</definedName>
    <definedName name="AQW" localSheetId="5">#REF!</definedName>
    <definedName name="AQW" localSheetId="7">#REF!</definedName>
    <definedName name="AQW" localSheetId="8">#REF!</definedName>
    <definedName name="AQW">#REF!</definedName>
    <definedName name="ARANCEL" localSheetId="6">#REF!</definedName>
    <definedName name="ARANCEL" localSheetId="2">#REF!</definedName>
    <definedName name="ARANCEL" localSheetId="3">#REF!</definedName>
    <definedName name="ARANCEL" localSheetId="4">#REF!</definedName>
    <definedName name="ARANCEL" localSheetId="5">#REF!</definedName>
    <definedName name="ARANCEL" localSheetId="7">#REF!</definedName>
    <definedName name="ARANCEL" localSheetId="8">#REF!</definedName>
    <definedName name="ARANCEL">#REF!</definedName>
    <definedName name="AREA" localSheetId="6">#REF!</definedName>
    <definedName name="AREA" localSheetId="2">#REF!</definedName>
    <definedName name="AREA" localSheetId="3">#REF!</definedName>
    <definedName name="AREA" localSheetId="4">#REF!</definedName>
    <definedName name="AREA" localSheetId="5">#REF!</definedName>
    <definedName name="AREA" localSheetId="7">#REF!</definedName>
    <definedName name="AREA" localSheetId="8">#REF!</definedName>
    <definedName name="AREA">#REF!</definedName>
    <definedName name="_xlnm.Extract" localSheetId="6">#REF!</definedName>
    <definedName name="_xlnm.Extract" localSheetId="2">#REF!</definedName>
    <definedName name="_xlnm.Extract" localSheetId="3">#REF!</definedName>
    <definedName name="_xlnm.Extract" localSheetId="4">#REF!</definedName>
    <definedName name="_xlnm.Extract" localSheetId="5">#REF!</definedName>
    <definedName name="_xlnm.Extract" localSheetId="7">#REF!</definedName>
    <definedName name="_xlnm.Extract" localSheetId="8">#REF!</definedName>
    <definedName name="_xlnm.Extract">#REF!</definedName>
    <definedName name="_xlnm.Print_Area" localSheetId="6">#REF!</definedName>
    <definedName name="_xlnm.Print_Area" localSheetId="2">#REF!</definedName>
    <definedName name="_xlnm.Print_Area" localSheetId="3">#REF!</definedName>
    <definedName name="_xlnm.Print_Area" localSheetId="4">#REF!</definedName>
    <definedName name="_xlnm.Print_Area" localSheetId="5">'466.1'!$A$1:$N$104</definedName>
    <definedName name="_xlnm.Print_Area" localSheetId="26">#REF!</definedName>
    <definedName name="_xlnm.Print_Area" localSheetId="27">#REF!</definedName>
    <definedName name="_xlnm.Print_Area" localSheetId="7">#REF!</definedName>
    <definedName name="_xlnm.Print_Area" localSheetId="17">'Acarreos Tramo 2'!$A$1:$Y$81</definedName>
    <definedName name="_xlnm.Print_Area" localSheetId="11">'Acarreos Tramo 2 Fase I'!$A$1:$Y$81</definedName>
    <definedName name="_xlnm.Print_Area" localSheetId="13">'Acarreos Tramo 2 Fase II'!$A$1:$Y$111</definedName>
    <definedName name="_xlnm.Print_Area" localSheetId="18">'Acarreos Tramo 7'!$A$1:$AI$93</definedName>
    <definedName name="_xlnm.Print_Area" localSheetId="12">'Acarreos Tramo 7 Fase I'!$A$1:$AI$93</definedName>
    <definedName name="_xlnm.Print_Area" localSheetId="14">'Acarreos Tramo 7 Fase II'!$A$1:$AI$137</definedName>
    <definedName name="_xlnm.Print_Area" localSheetId="10">'CANTIDADES Fase II todo'!$A$1:$DB$191</definedName>
    <definedName name="_xlnm.Print_Area" localSheetId="15">'CANTIDADES TOTALIZADAS'!$B$1:$CY$183</definedName>
    <definedName name="_xlnm.Print_Area" localSheetId="16">'OBRAS PUNTUALES TRANSVERSAL'!$B$1:$J$153</definedName>
    <definedName name="_xlnm.Print_Area" localSheetId="8">#REF!</definedName>
    <definedName name="_xlnm.Print_Area" localSheetId="9">'PRESUPUESTO ACUMULADO'!$A$1:$AO$255</definedName>
    <definedName name="_xlnm.Print_Area" localSheetId="0">'PRESUPUESTO OFICIAL'!$A$1:$L$45</definedName>
    <definedName name="_xlnm.Print_Area" localSheetId="1">'PROPUESTA ECONOMICA'!$A$1:$L$52</definedName>
    <definedName name="_xlnm.Print_Area" localSheetId="20">'RESUMEN PRESUPUESTO'!$B$2:$C$18</definedName>
    <definedName name="_xlnm.Print_Area">#REF!</definedName>
    <definedName name="AreaLimpiar">'[44]Info-Portaf'!$N$4,'[44]Info-Portaf'!$C$10:$AE$24,'[44]Info-Portaf'!$C$26:$AE$28,'[44]Info-Portaf'!$C$31:$AE$40,'[44]Info-Portaf'!$C$41:$H$41,'[44]Info-Portaf'!$C$42:$AE$51,'[44]Info-Portaf'!$C$53:$AE$54,'[44]Info-Portaf'!$C$57:$AE$57,'[44]Info-Portaf'!$C$59:$AE$59,'[44]Info-Portaf'!$B$10:$B$61</definedName>
    <definedName name="Areatotal" localSheetId="6">#REF!</definedName>
    <definedName name="Areatotal" localSheetId="2">#REF!</definedName>
    <definedName name="Areatotal" localSheetId="3">#REF!</definedName>
    <definedName name="Areatotal" localSheetId="4">#REF!</definedName>
    <definedName name="Areatotal" localSheetId="5">#REF!</definedName>
    <definedName name="Areatotal" localSheetId="7">#REF!</definedName>
    <definedName name="Areatotal" localSheetId="8">#REF!</definedName>
    <definedName name="Areatotal">#REF!</definedName>
    <definedName name="Aref" localSheetId="6">#REF!</definedName>
    <definedName name="Aref" localSheetId="2">#REF!</definedName>
    <definedName name="Aref" localSheetId="3">#REF!</definedName>
    <definedName name="Aref" localSheetId="4">#REF!</definedName>
    <definedName name="Aref" localSheetId="5">#REF!</definedName>
    <definedName name="Aref" localSheetId="7">#REF!</definedName>
    <definedName name="Aref" localSheetId="8">#REF!</definedName>
    <definedName name="Aref">#REF!</definedName>
    <definedName name="armuve" localSheetId="6">'1p.'!ERR</definedName>
    <definedName name="armuve" localSheetId="2">'421.1'!ERR</definedName>
    <definedName name="armuve" localSheetId="3">'450.2P'!ERR</definedName>
    <definedName name="armuve" localSheetId="4">'460.1P'!ERR</definedName>
    <definedName name="armuve" localSheetId="5">'466.1'!ERR</definedName>
    <definedName name="armuve" localSheetId="7">'900.4P'!ERR</definedName>
    <definedName name="armuve">[0]!ERR</definedName>
    <definedName name="ARP" localSheetId="6">#REF!</definedName>
    <definedName name="ARP" localSheetId="2">#REF!</definedName>
    <definedName name="ARP" localSheetId="3">#REF!</definedName>
    <definedName name="ARP" localSheetId="4">#REF!</definedName>
    <definedName name="ARP" localSheetId="5">#REF!</definedName>
    <definedName name="ARP" localSheetId="7">#REF!</definedName>
    <definedName name="ARP" localSheetId="8">#REF!</definedName>
    <definedName name="ARP">#REF!</definedName>
    <definedName name="ARS" localSheetId="6">#REF!</definedName>
    <definedName name="ARS" localSheetId="2">#REF!</definedName>
    <definedName name="ARS" localSheetId="3">#REF!</definedName>
    <definedName name="ARS" localSheetId="4">#REF!</definedName>
    <definedName name="ARS" localSheetId="5">#REF!</definedName>
    <definedName name="ARS" localSheetId="7">#REF!</definedName>
    <definedName name="ARS" localSheetId="8">#REF!</definedName>
    <definedName name="ARS">#REF!</definedName>
    <definedName name="as" localSheetId="6">'1p.'!ERR</definedName>
    <definedName name="as" localSheetId="2">'421.1'!ERR</definedName>
    <definedName name="as" localSheetId="3">'450.2P'!ERR</definedName>
    <definedName name="as" localSheetId="4">'460.1P'!ERR</definedName>
    <definedName name="as" localSheetId="5">'466.1'!ERR</definedName>
    <definedName name="as" localSheetId="7">'900.4P'!ERR</definedName>
    <definedName name="as">[0]!ERR</definedName>
    <definedName name="asas">[45]formulario!$A$6:$D$37</definedName>
    <definedName name="asasasa">[45]equipos!$A$2:$E$772</definedName>
    <definedName name="asasasas">[45]MATERIALES!$A$3:$D$192</definedName>
    <definedName name="asasasasa">[45]ACARREO!$A$3:$C$26</definedName>
    <definedName name="asasasasas">[45]CUADBASI!$A$13:$F$46</definedName>
    <definedName name="ASB">[6]AASHTO!$A$8:$F$11</definedName>
    <definedName name="ASD" localSheetId="6" hidden="1">{"via1",#N/A,TRUE,"general";"via2",#N/A,TRUE,"general";"via3",#N/A,TRUE,"general"}</definedName>
    <definedName name="ASD" localSheetId="2" hidden="1">{"via1",#N/A,TRUE,"general";"via2",#N/A,TRUE,"general";"via3",#N/A,TRUE,"general"}</definedName>
    <definedName name="ASD" localSheetId="3" hidden="1">{"via1",#N/A,TRUE,"general";"via2",#N/A,TRUE,"general";"via3",#N/A,TRUE,"general"}</definedName>
    <definedName name="ASD" localSheetId="4" hidden="1">{"via1",#N/A,TRUE,"general";"via2",#N/A,TRUE,"general";"via3",#N/A,TRUE,"general"}</definedName>
    <definedName name="ASD" localSheetId="5" hidden="1">{"via1",#N/A,TRUE,"general";"via2",#N/A,TRUE,"general";"via3",#N/A,TRUE,"general"}</definedName>
    <definedName name="ASD" localSheetId="7" hidden="1">{"via1",#N/A,TRUE,"general";"via2",#N/A,TRUE,"general";"via3",#N/A,TRUE,"general"}</definedName>
    <definedName name="ASD" hidden="1">{"via1",#N/A,TRUE,"general";"via2",#N/A,TRUE,"general";"via3",#N/A,TRUE,"general"}</definedName>
    <definedName name="ASDA" localSheetId="6" hidden="1">{"via1",#N/A,TRUE,"general";"via2",#N/A,TRUE,"general";"via3",#N/A,TRUE,"general"}</definedName>
    <definedName name="ASDA" localSheetId="2" hidden="1">{"via1",#N/A,TRUE,"general";"via2",#N/A,TRUE,"general";"via3",#N/A,TRUE,"general"}</definedName>
    <definedName name="ASDA" localSheetId="3" hidden="1">{"via1",#N/A,TRUE,"general";"via2",#N/A,TRUE,"general";"via3",#N/A,TRUE,"general"}</definedName>
    <definedName name="ASDA" localSheetId="4" hidden="1">{"via1",#N/A,TRUE,"general";"via2",#N/A,TRUE,"general";"via3",#N/A,TRUE,"general"}</definedName>
    <definedName name="ASDA" localSheetId="5" hidden="1">{"via1",#N/A,TRUE,"general";"via2",#N/A,TRUE,"general";"via3",#N/A,TRUE,"general"}</definedName>
    <definedName name="ASDA" localSheetId="7" hidden="1">{"via1",#N/A,TRUE,"general";"via2",#N/A,TRUE,"general";"via3",#N/A,TRUE,"general"}</definedName>
    <definedName name="ASDA" hidden="1">{"via1",#N/A,TRUE,"general";"via2",#N/A,TRUE,"general";"via3",#N/A,TRUE,"general"}</definedName>
    <definedName name="asdasd" localSheetId="6" hidden="1">{"TAB1",#N/A,TRUE,"GENERAL";"TAB2",#N/A,TRUE,"GENERAL";"TAB3",#N/A,TRUE,"GENERAL";"TAB4",#N/A,TRUE,"GENERAL";"TAB5",#N/A,TRUE,"GENERAL"}</definedName>
    <definedName name="asdasd" localSheetId="2" hidden="1">{"TAB1",#N/A,TRUE,"GENERAL";"TAB2",#N/A,TRUE,"GENERAL";"TAB3",#N/A,TRUE,"GENERAL";"TAB4",#N/A,TRUE,"GENERAL";"TAB5",#N/A,TRUE,"GENERAL"}</definedName>
    <definedName name="asdasd" localSheetId="3" hidden="1">{"TAB1",#N/A,TRUE,"GENERAL";"TAB2",#N/A,TRUE,"GENERAL";"TAB3",#N/A,TRUE,"GENERAL";"TAB4",#N/A,TRUE,"GENERAL";"TAB5",#N/A,TRUE,"GENERAL"}</definedName>
    <definedName name="asdasd" localSheetId="4" hidden="1">{"TAB1",#N/A,TRUE,"GENERAL";"TAB2",#N/A,TRUE,"GENERAL";"TAB3",#N/A,TRUE,"GENERAL";"TAB4",#N/A,TRUE,"GENERAL";"TAB5",#N/A,TRUE,"GENERAL"}</definedName>
    <definedName name="asdasd" localSheetId="5" hidden="1">{"TAB1",#N/A,TRUE,"GENERAL";"TAB2",#N/A,TRUE,"GENERAL";"TAB3",#N/A,TRUE,"GENERAL";"TAB4",#N/A,TRUE,"GENERAL";"TAB5",#N/A,TRUE,"GENERAL"}</definedName>
    <definedName name="asdasd" localSheetId="7" hidden="1">{"TAB1",#N/A,TRUE,"GENERAL";"TAB2",#N/A,TRUE,"GENERAL";"TAB3",#N/A,TRUE,"GENERAL";"TAB4",#N/A,TRUE,"GENERAL";"TAB5",#N/A,TRUE,"GENERAL"}</definedName>
    <definedName name="asdasd" hidden="1">{"TAB1",#N/A,TRUE,"GENERAL";"TAB2",#N/A,TRUE,"GENERAL";"TAB3",#N/A,TRUE,"GENERAL";"TAB4",#N/A,TRUE,"GENERAL";"TAB5",#N/A,TRUE,"GENERAL"}</definedName>
    <definedName name="asdf" localSheetId="6" hidden="1">{"via1",#N/A,TRUE,"general";"via2",#N/A,TRUE,"general";"via3",#N/A,TRUE,"general"}</definedName>
    <definedName name="asdf" localSheetId="2" hidden="1">{"via1",#N/A,TRUE,"general";"via2",#N/A,TRUE,"general";"via3",#N/A,TRUE,"general"}</definedName>
    <definedName name="asdf" localSheetId="3" hidden="1">{"via1",#N/A,TRUE,"general";"via2",#N/A,TRUE,"general";"via3",#N/A,TRUE,"general"}</definedName>
    <definedName name="asdf" localSheetId="4" hidden="1">{"via1",#N/A,TRUE,"general";"via2",#N/A,TRUE,"general";"via3",#N/A,TRUE,"general"}</definedName>
    <definedName name="asdf" localSheetId="5" hidden="1">{"via1",#N/A,TRUE,"general";"via2",#N/A,TRUE,"general";"via3",#N/A,TRUE,"general"}</definedName>
    <definedName name="asdf" localSheetId="7" hidden="1">{"via1",#N/A,TRUE,"general";"via2",#N/A,TRUE,"general";"via3",#N/A,TRUE,"general"}</definedName>
    <definedName name="asdf" hidden="1">{"via1",#N/A,TRUE,"general";"via2",#N/A,TRUE,"general";"via3",#N/A,TRUE,"general"}</definedName>
    <definedName name="asdfa" localSheetId="6" hidden="1">{"via1",#N/A,TRUE,"general";"via2",#N/A,TRUE,"general";"via3",#N/A,TRUE,"general"}</definedName>
    <definedName name="asdfa" localSheetId="2" hidden="1">{"via1",#N/A,TRUE,"general";"via2",#N/A,TRUE,"general";"via3",#N/A,TRUE,"general"}</definedName>
    <definedName name="asdfa" localSheetId="3" hidden="1">{"via1",#N/A,TRUE,"general";"via2",#N/A,TRUE,"general";"via3",#N/A,TRUE,"general"}</definedName>
    <definedName name="asdfa" localSheetId="4" hidden="1">{"via1",#N/A,TRUE,"general";"via2",#N/A,TRUE,"general";"via3",#N/A,TRUE,"general"}</definedName>
    <definedName name="asdfa" localSheetId="5" hidden="1">{"via1",#N/A,TRUE,"general";"via2",#N/A,TRUE,"general";"via3",#N/A,TRUE,"general"}</definedName>
    <definedName name="asdfa" localSheetId="7" hidden="1">{"via1",#N/A,TRUE,"general";"via2",#N/A,TRUE,"general";"via3",#N/A,TRUE,"general"}</definedName>
    <definedName name="asdfa" hidden="1">{"via1",#N/A,TRUE,"general";"via2",#N/A,TRUE,"general";"via3",#N/A,TRUE,"general"}</definedName>
    <definedName name="ASDFGHJKLÑ" localSheetId="6">'1p.'!ERR</definedName>
    <definedName name="ASDFGHJKLÑ" localSheetId="2">'421.1'!ERR</definedName>
    <definedName name="ASDFGHJKLÑ" localSheetId="3">'450.2P'!ERR</definedName>
    <definedName name="ASDFGHJKLÑ" localSheetId="4">'460.1P'!ERR</definedName>
    <definedName name="ASDFGHJKLÑ" localSheetId="5">'466.1'!ERR</definedName>
    <definedName name="ASDFGHJKLÑ" localSheetId="7">'900.4P'!ERR</definedName>
    <definedName name="ASDFGHJKLÑ">[0]!ERR</definedName>
    <definedName name="asfasd" localSheetId="6" hidden="1">{"via1",#N/A,TRUE,"general";"via2",#N/A,TRUE,"general";"via3",#N/A,TRUE,"general"}</definedName>
    <definedName name="asfasd" localSheetId="2" hidden="1">{"via1",#N/A,TRUE,"general";"via2",#N/A,TRUE,"general";"via3",#N/A,TRUE,"general"}</definedName>
    <definedName name="asfasd" localSheetId="3" hidden="1">{"via1",#N/A,TRUE,"general";"via2",#N/A,TRUE,"general";"via3",#N/A,TRUE,"general"}</definedName>
    <definedName name="asfasd" localSheetId="4" hidden="1">{"via1",#N/A,TRUE,"general";"via2",#N/A,TRUE,"general";"via3",#N/A,TRUE,"general"}</definedName>
    <definedName name="asfasd" localSheetId="5" hidden="1">{"via1",#N/A,TRUE,"general";"via2",#N/A,TRUE,"general";"via3",#N/A,TRUE,"general"}</definedName>
    <definedName name="asfasd" localSheetId="7" hidden="1">{"via1",#N/A,TRUE,"general";"via2",#N/A,TRUE,"general";"via3",#N/A,TRUE,"general"}</definedName>
    <definedName name="asfasd" hidden="1">{"via1",#N/A,TRUE,"general";"via2",#N/A,TRUE,"general";"via3",#N/A,TRUE,"general"}</definedName>
    <definedName name="asfasdl" localSheetId="6" hidden="1">{"via1",#N/A,TRUE,"general";"via2",#N/A,TRUE,"general";"via3",#N/A,TRUE,"general"}</definedName>
    <definedName name="asfasdl" localSheetId="2" hidden="1">{"via1",#N/A,TRUE,"general";"via2",#N/A,TRUE,"general";"via3",#N/A,TRUE,"general"}</definedName>
    <definedName name="asfasdl" localSheetId="3" hidden="1">{"via1",#N/A,TRUE,"general";"via2",#N/A,TRUE,"general";"via3",#N/A,TRUE,"general"}</definedName>
    <definedName name="asfasdl" localSheetId="4" hidden="1">{"via1",#N/A,TRUE,"general";"via2",#N/A,TRUE,"general";"via3",#N/A,TRUE,"general"}</definedName>
    <definedName name="asfasdl" localSheetId="5" hidden="1">{"via1",#N/A,TRUE,"general";"via2",#N/A,TRUE,"general";"via3",#N/A,TRUE,"general"}</definedName>
    <definedName name="asfasdl" localSheetId="7" hidden="1">{"via1",#N/A,TRUE,"general";"via2",#N/A,TRUE,"general";"via3",#N/A,TRUE,"general"}</definedName>
    <definedName name="asfasdl" hidden="1">{"via1",#N/A,TRUE,"general";"via2",#N/A,TRUE,"general";"via3",#N/A,TRUE,"general"}</definedName>
    <definedName name="asfdfe" localSheetId="6" hidden="1">{#N/A,#N/A,TRUE,"INGENIERIA";#N/A,#N/A,TRUE,"COMPRAS";#N/A,#N/A,TRUE,"DIRECCION";#N/A,#N/A,TRUE,"RESUMEN"}</definedName>
    <definedName name="asfdfe" localSheetId="2" hidden="1">{#N/A,#N/A,TRUE,"INGENIERIA";#N/A,#N/A,TRUE,"COMPRAS";#N/A,#N/A,TRUE,"DIRECCION";#N/A,#N/A,TRUE,"RESUMEN"}</definedName>
    <definedName name="asfdfe" localSheetId="3" hidden="1">{#N/A,#N/A,TRUE,"INGENIERIA";#N/A,#N/A,TRUE,"COMPRAS";#N/A,#N/A,TRUE,"DIRECCION";#N/A,#N/A,TRUE,"RESUMEN"}</definedName>
    <definedName name="asfdfe" localSheetId="4" hidden="1">{#N/A,#N/A,TRUE,"INGENIERIA";#N/A,#N/A,TRUE,"COMPRAS";#N/A,#N/A,TRUE,"DIRECCION";#N/A,#N/A,TRUE,"RESUMEN"}</definedName>
    <definedName name="asfdfe" localSheetId="5" hidden="1">{#N/A,#N/A,TRUE,"INGENIERIA";#N/A,#N/A,TRUE,"COMPRAS";#N/A,#N/A,TRUE,"DIRECCION";#N/A,#N/A,TRUE,"RESUMEN"}</definedName>
    <definedName name="asfdfe" localSheetId="7" hidden="1">{#N/A,#N/A,TRUE,"INGENIERIA";#N/A,#N/A,TRUE,"COMPRAS";#N/A,#N/A,TRUE,"DIRECCION";#N/A,#N/A,TRUE,"RESUMEN"}</definedName>
    <definedName name="asfdfe" hidden="1">{#N/A,#N/A,TRUE,"INGENIERIA";#N/A,#N/A,TRUE,"COMPRAS";#N/A,#N/A,TRUE,"DIRECCION";#N/A,#N/A,TRUE,"RESUMEN"}</definedName>
    <definedName name="asff" localSheetId="6" hidden="1">{"TAB1",#N/A,TRUE,"GENERAL";"TAB2",#N/A,TRUE,"GENERAL";"TAB3",#N/A,TRUE,"GENERAL";"TAB4",#N/A,TRUE,"GENERAL";"TAB5",#N/A,TRUE,"GENERAL"}</definedName>
    <definedName name="asff" localSheetId="2" hidden="1">{"TAB1",#N/A,TRUE,"GENERAL";"TAB2",#N/A,TRUE,"GENERAL";"TAB3",#N/A,TRUE,"GENERAL";"TAB4",#N/A,TRUE,"GENERAL";"TAB5",#N/A,TRUE,"GENERAL"}</definedName>
    <definedName name="asff" localSheetId="3" hidden="1">{"TAB1",#N/A,TRUE,"GENERAL";"TAB2",#N/A,TRUE,"GENERAL";"TAB3",#N/A,TRUE,"GENERAL";"TAB4",#N/A,TRUE,"GENERAL";"TAB5",#N/A,TRUE,"GENERAL"}</definedName>
    <definedName name="asff" localSheetId="4" hidden="1">{"TAB1",#N/A,TRUE,"GENERAL";"TAB2",#N/A,TRUE,"GENERAL";"TAB3",#N/A,TRUE,"GENERAL";"TAB4",#N/A,TRUE,"GENERAL";"TAB5",#N/A,TRUE,"GENERAL"}</definedName>
    <definedName name="asff" localSheetId="5" hidden="1">{"TAB1",#N/A,TRUE,"GENERAL";"TAB2",#N/A,TRUE,"GENERAL";"TAB3",#N/A,TRUE,"GENERAL";"TAB4",#N/A,TRUE,"GENERAL";"TAB5",#N/A,TRUE,"GENERAL"}</definedName>
    <definedName name="asff" localSheetId="7" hidden="1">{"TAB1",#N/A,TRUE,"GENERAL";"TAB2",#N/A,TRUE,"GENERAL";"TAB3",#N/A,TRUE,"GENERAL";"TAB4",#N/A,TRUE,"GENERAL";"TAB5",#N/A,TRUE,"GENERAL"}</definedName>
    <definedName name="asff" hidden="1">{"TAB1",#N/A,TRUE,"GENERAL";"TAB2",#N/A,TRUE,"GENERAL";"TAB3",#N/A,TRUE,"GENERAL";"TAB4",#N/A,TRUE,"GENERAL";"TAB5",#N/A,TRUE,"GENERAL"}</definedName>
    <definedName name="asfghjoi" localSheetId="6" hidden="1">{"via1",#N/A,TRUE,"general";"via2",#N/A,TRUE,"general";"via3",#N/A,TRUE,"general"}</definedName>
    <definedName name="asfghjoi" localSheetId="2" hidden="1">{"via1",#N/A,TRUE,"general";"via2",#N/A,TRUE,"general";"via3",#N/A,TRUE,"general"}</definedName>
    <definedName name="asfghjoi" localSheetId="3" hidden="1">{"via1",#N/A,TRUE,"general";"via2",#N/A,TRUE,"general";"via3",#N/A,TRUE,"general"}</definedName>
    <definedName name="asfghjoi" localSheetId="4" hidden="1">{"via1",#N/A,TRUE,"general";"via2",#N/A,TRUE,"general";"via3",#N/A,TRUE,"general"}</definedName>
    <definedName name="asfghjoi" localSheetId="5" hidden="1">{"via1",#N/A,TRUE,"general";"via2",#N/A,TRUE,"general";"via3",#N/A,TRUE,"general"}</definedName>
    <definedName name="asfghjoi" localSheetId="7" hidden="1">{"via1",#N/A,TRUE,"general";"via2",#N/A,TRUE,"general";"via3",#N/A,TRUE,"general"}</definedName>
    <definedName name="asfghjoi" hidden="1">{"via1",#N/A,TRUE,"general";"via2",#N/A,TRUE,"general";"via3",#N/A,TRUE,"general"}</definedName>
    <definedName name="asojkdr" localSheetId="6" hidden="1">{"TAB1",#N/A,TRUE,"GENERAL";"TAB2",#N/A,TRUE,"GENERAL";"TAB3",#N/A,TRUE,"GENERAL";"TAB4",#N/A,TRUE,"GENERAL";"TAB5",#N/A,TRUE,"GENERAL"}</definedName>
    <definedName name="asojkdr" localSheetId="2" hidden="1">{"TAB1",#N/A,TRUE,"GENERAL";"TAB2",#N/A,TRUE,"GENERAL";"TAB3",#N/A,TRUE,"GENERAL";"TAB4",#N/A,TRUE,"GENERAL";"TAB5",#N/A,TRUE,"GENERAL"}</definedName>
    <definedName name="asojkdr" localSheetId="3" hidden="1">{"TAB1",#N/A,TRUE,"GENERAL";"TAB2",#N/A,TRUE,"GENERAL";"TAB3",#N/A,TRUE,"GENERAL";"TAB4",#N/A,TRUE,"GENERAL";"TAB5",#N/A,TRUE,"GENERAL"}</definedName>
    <definedName name="asojkdr" localSheetId="4" hidden="1">{"TAB1",#N/A,TRUE,"GENERAL";"TAB2",#N/A,TRUE,"GENERAL";"TAB3",#N/A,TRUE,"GENERAL";"TAB4",#N/A,TRUE,"GENERAL";"TAB5",#N/A,TRUE,"GENERAL"}</definedName>
    <definedName name="asojkdr" localSheetId="5" hidden="1">{"TAB1",#N/A,TRUE,"GENERAL";"TAB2",#N/A,TRUE,"GENERAL";"TAB3",#N/A,TRUE,"GENERAL";"TAB4",#N/A,TRUE,"GENERAL";"TAB5",#N/A,TRUE,"GENERAL"}</definedName>
    <definedName name="asojkdr" localSheetId="7"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6">MODULO10.auto_abrir</definedName>
    <definedName name="_xlnm.Auto_Open" localSheetId="2">MODULO10.auto_abrir</definedName>
    <definedName name="_xlnm.Auto_Open" localSheetId="3">MODULO10.auto_abrir</definedName>
    <definedName name="_xlnm.Auto_Open" localSheetId="4">MODULO10.auto_abrir</definedName>
    <definedName name="_xlnm.Auto_Open" localSheetId="5">MODULO10.auto_abrir</definedName>
    <definedName name="_xlnm.Auto_Open" localSheetId="7">MODULO10.auto_abrir</definedName>
    <definedName name="_xlnm.Auto_Open" localSheetId="8">MODULO10.auto_abrir</definedName>
    <definedName name="_xlnm.Auto_Open">MODULO10.auto_abrir</definedName>
    <definedName name="auto1" localSheetId="6">#REF!</definedName>
    <definedName name="auto1" localSheetId="2">#REF!</definedName>
    <definedName name="auto1" localSheetId="3">#REF!</definedName>
    <definedName name="auto1" localSheetId="4">#REF!</definedName>
    <definedName name="auto1" localSheetId="5">#REF!</definedName>
    <definedName name="auto1" localSheetId="26">#REF!</definedName>
    <definedName name="auto1" localSheetId="27">#REF!</definedName>
    <definedName name="auto1" localSheetId="7">#REF!</definedName>
    <definedName name="auto1" localSheetId="8">#REF!</definedName>
    <definedName name="auto1" localSheetId="9">#REF!</definedName>
    <definedName name="auto1">#REF!</definedName>
    <definedName name="auto123" localSheetId="6">#REF!</definedName>
    <definedName name="auto123" localSheetId="2">#REF!</definedName>
    <definedName name="auto123" localSheetId="3">#REF!</definedName>
    <definedName name="auto123" localSheetId="4">#REF!</definedName>
    <definedName name="auto123" localSheetId="5">#REF!</definedName>
    <definedName name="auto123" localSheetId="26">#REF!</definedName>
    <definedName name="auto123" localSheetId="27">#REF!</definedName>
    <definedName name="auto123" localSheetId="7">#REF!</definedName>
    <definedName name="auto123" localSheetId="8">#REF!</definedName>
    <definedName name="auto123" localSheetId="9">#REF!</definedName>
    <definedName name="auto123">#REF!</definedName>
    <definedName name="auto2" localSheetId="6">#REF!</definedName>
    <definedName name="auto2" localSheetId="2">#REF!</definedName>
    <definedName name="auto2" localSheetId="3">#REF!</definedName>
    <definedName name="auto2" localSheetId="4">#REF!</definedName>
    <definedName name="auto2" localSheetId="5">#REF!</definedName>
    <definedName name="auto2" localSheetId="26">#REF!</definedName>
    <definedName name="auto2" localSheetId="27">#REF!</definedName>
    <definedName name="auto2" localSheetId="7">#REF!</definedName>
    <definedName name="auto2" localSheetId="8">#REF!</definedName>
    <definedName name="auto2" localSheetId="9">#REF!</definedName>
    <definedName name="auto2">#REF!</definedName>
    <definedName name="AUTOMOTOR" localSheetId="6">#REF!</definedName>
    <definedName name="AUTOMOTOR" localSheetId="2">#REF!</definedName>
    <definedName name="AUTOMOTOR" localSheetId="3">#REF!</definedName>
    <definedName name="AUTOMOTOR" localSheetId="4">#REF!</definedName>
    <definedName name="AUTOMOTOR" localSheetId="5">#REF!</definedName>
    <definedName name="AUTOMOTOR" localSheetId="7">#REF!</definedName>
    <definedName name="AUTOMOTOR" localSheetId="8">#REF!</definedName>
    <definedName name="AUTOMOTOR">#REF!</definedName>
    <definedName name="AUTOMOTOR1" localSheetId="6">#REF!</definedName>
    <definedName name="AUTOMOTOR1" localSheetId="2">#REF!</definedName>
    <definedName name="AUTOMOTOR1" localSheetId="3">#REF!</definedName>
    <definedName name="AUTOMOTOR1" localSheetId="4">#REF!</definedName>
    <definedName name="AUTOMOTOR1" localSheetId="5">#REF!</definedName>
    <definedName name="AUTOMOTOR1" localSheetId="7">#REF!</definedName>
    <definedName name="AUTOMOTOR1" localSheetId="8">#REF!</definedName>
    <definedName name="AUTOMOTOR1">#REF!</definedName>
    <definedName name="AuxAlim">'[10]DATOS CONTRATO'!$E$18</definedName>
    <definedName name="auxalimentacion">[46]CONTRATO!$E$18</definedName>
    <definedName name="AuxCom">'[10]DATOS CONTRATO'!$I$16</definedName>
    <definedName name="auxcomisariato">[46]CONTRATO!$I$16</definedName>
    <definedName name="AuxDot">'[10]DATOS CONTRATO'!$I$17</definedName>
    <definedName name="auxdotacion">[46]CONTRATO!$I$17</definedName>
    <definedName name="AuxHab">'[10]DATOS CONTRATO'!$E$17</definedName>
    <definedName name="auxhabi">[47]CONTRATO!$E$17</definedName>
    <definedName name="auxhabitacion">[46]CONTRATO!$E$17</definedName>
    <definedName name="auxtransporte">[46]CONTRATO!$E$16</definedName>
    <definedName name="Avance_por_item" localSheetId="6">#REF!,#REF!,#REF!,#REF!,#REF!,#REF!,#REF!,#REF!,#REF!,#REF!,#REF!,#REF!,#REF!,#REF!,#REF!,#REF!,#REF!,#REF!</definedName>
    <definedName name="Avance_por_item" localSheetId="2">#REF!,#REF!,#REF!,#REF!,#REF!,#REF!,#REF!,#REF!,#REF!,#REF!,#REF!,#REF!,#REF!,#REF!,#REF!,#REF!,#REF!,#REF!</definedName>
    <definedName name="Avance_por_item" localSheetId="3">#REF!,#REF!,#REF!,#REF!,#REF!,#REF!,#REF!,#REF!,#REF!,#REF!,#REF!,#REF!,#REF!,#REF!,#REF!,#REF!,#REF!,#REF!</definedName>
    <definedName name="Avance_por_item" localSheetId="4">#REF!,#REF!,#REF!,#REF!,#REF!,#REF!,#REF!,#REF!,#REF!,#REF!,#REF!,#REF!,#REF!,#REF!,#REF!,#REF!,#REF!,#REF!</definedName>
    <definedName name="Avance_por_item" localSheetId="5">#REF!,#REF!,#REF!,#REF!,#REF!,#REF!,#REF!,#REF!,#REF!,#REF!,#REF!,#REF!,#REF!,#REF!,#REF!,#REF!,#REF!,#REF!</definedName>
    <definedName name="Avance_por_item" localSheetId="7">#REF!,#REF!,#REF!,#REF!,#REF!,#REF!,#REF!,#REF!,#REF!,#REF!,#REF!,#REF!,#REF!,#REF!,#REF!,#REF!,#REF!,#REF!</definedName>
    <definedName name="Avance_por_item" localSheetId="8">#REF!,#REF!,#REF!,#REF!,#REF!,#REF!,#REF!,#REF!,#REF!,#REF!,#REF!,#REF!,#REF!,#REF!,#REF!,#REF!,#REF!,#REF!</definedName>
    <definedName name="Avance_por_item">#REF!,#REF!,#REF!,#REF!,#REF!,#REF!,#REF!,#REF!,#REF!,#REF!,#REF!,#REF!,#REF!,#REF!,#REF!,#REF!,#REF!,#REF!</definedName>
    <definedName name="Avances_Totales" localSheetId="6">#REF!,#REF!,#REF!,#REF!,#REF!,#REF!,#REF!,#REF!,#REF!,#REF!,#REF!,#REF!,#REF!,#REF!,#REF!,#REF!,#REF!,#REF!</definedName>
    <definedName name="Avances_Totales" localSheetId="2">#REF!,#REF!,#REF!,#REF!,#REF!,#REF!,#REF!,#REF!,#REF!,#REF!,#REF!,#REF!,#REF!,#REF!,#REF!,#REF!,#REF!,#REF!</definedName>
    <definedName name="Avances_Totales" localSheetId="3">#REF!,#REF!,#REF!,#REF!,#REF!,#REF!,#REF!,#REF!,#REF!,#REF!,#REF!,#REF!,#REF!,#REF!,#REF!,#REF!,#REF!,#REF!</definedName>
    <definedName name="Avances_Totales" localSheetId="4">#REF!,#REF!,#REF!,#REF!,#REF!,#REF!,#REF!,#REF!,#REF!,#REF!,#REF!,#REF!,#REF!,#REF!,#REF!,#REF!,#REF!,#REF!</definedName>
    <definedName name="Avances_Totales" localSheetId="5">#REF!,#REF!,#REF!,#REF!,#REF!,#REF!,#REF!,#REF!,#REF!,#REF!,#REF!,#REF!,#REF!,#REF!,#REF!,#REF!,#REF!,#REF!</definedName>
    <definedName name="Avances_Totales" localSheetId="7">#REF!,#REF!,#REF!,#REF!,#REF!,#REF!,#REF!,#REF!,#REF!,#REF!,#REF!,#REF!,#REF!,#REF!,#REF!,#REF!,#REF!,#REF!</definedName>
    <definedName name="Avances_Totales" localSheetId="8">#REF!,#REF!,#REF!,#REF!,#REF!,#REF!,#REF!,#REF!,#REF!,#REF!,#REF!,#REF!,#REF!,#REF!,#REF!,#REF!,#REF!,#REF!</definedName>
    <definedName name="Avances_Totales">#REF!,#REF!,#REF!,#REF!,#REF!,#REF!,#REF!,#REF!,#REF!,#REF!,#REF!,#REF!,#REF!,#REF!,#REF!,#REF!,#REF!,#REF!</definedName>
    <definedName name="AW" localSheetId="6">#REF!</definedName>
    <definedName name="AW" localSheetId="2">#REF!</definedName>
    <definedName name="AW" localSheetId="3">#REF!</definedName>
    <definedName name="AW" localSheetId="4">#REF!</definedName>
    <definedName name="AW" localSheetId="5">#REF!</definedName>
    <definedName name="AW" localSheetId="26">#REF!</definedName>
    <definedName name="AW" localSheetId="27">#REF!</definedName>
    <definedName name="AW" localSheetId="7">#REF!</definedName>
    <definedName name="AW" localSheetId="8">#REF!</definedName>
    <definedName name="AW" localSheetId="9">#REF!</definedName>
    <definedName name="AW">#REF!</definedName>
    <definedName name="azaz" localSheetId="6" hidden="1">{"TAB1",#N/A,TRUE,"GENERAL";"TAB2",#N/A,TRUE,"GENERAL";"TAB3",#N/A,TRUE,"GENERAL";"TAB4",#N/A,TRUE,"GENERAL";"TAB5",#N/A,TRUE,"GENERAL"}</definedName>
    <definedName name="azaz" localSheetId="2" hidden="1">{"TAB1",#N/A,TRUE,"GENERAL";"TAB2",#N/A,TRUE,"GENERAL";"TAB3",#N/A,TRUE,"GENERAL";"TAB4",#N/A,TRUE,"GENERAL";"TAB5",#N/A,TRUE,"GENERAL"}</definedName>
    <definedName name="azaz" localSheetId="3" hidden="1">{"TAB1",#N/A,TRUE,"GENERAL";"TAB2",#N/A,TRUE,"GENERAL";"TAB3",#N/A,TRUE,"GENERAL";"TAB4",#N/A,TRUE,"GENERAL";"TAB5",#N/A,TRUE,"GENERAL"}</definedName>
    <definedName name="azaz" localSheetId="4" hidden="1">{"TAB1",#N/A,TRUE,"GENERAL";"TAB2",#N/A,TRUE,"GENERAL";"TAB3",#N/A,TRUE,"GENERAL";"TAB4",#N/A,TRUE,"GENERAL";"TAB5",#N/A,TRUE,"GENERAL"}</definedName>
    <definedName name="azaz" localSheetId="5" hidden="1">{"TAB1",#N/A,TRUE,"GENERAL";"TAB2",#N/A,TRUE,"GENERAL";"TAB3",#N/A,TRUE,"GENERAL";"TAB4",#N/A,TRUE,"GENERAL";"TAB5",#N/A,TRUE,"GENERAL"}</definedName>
    <definedName name="azaz" localSheetId="7" hidden="1">{"TAB1",#N/A,TRUE,"GENERAL";"TAB2",#N/A,TRUE,"GENERAL";"TAB3",#N/A,TRUE,"GENERAL";"TAB4",#N/A,TRUE,"GENERAL";"TAB5",#N/A,TRUE,"GENERAL"}</definedName>
    <definedName name="azaz" hidden="1">{"TAB1",#N/A,TRUE,"GENERAL";"TAB2",#N/A,TRUE,"GENERAL";"TAB3",#N/A,TRUE,"GENERAL";"TAB4",#N/A,TRUE,"GENERAL";"TAB5",#N/A,TRUE,"GENERAL"}</definedName>
    <definedName name="B" localSheetId="6" hidden="1">{"via1",#N/A,TRUE,"general";"via2",#N/A,TRUE,"general";"via3",#N/A,TRUE,"general"}</definedName>
    <definedName name="B" localSheetId="2" hidden="1">{"via1",#N/A,TRUE,"general";"via2",#N/A,TRUE,"general";"via3",#N/A,TRUE,"general"}</definedName>
    <definedName name="B" localSheetId="3" hidden="1">{"via1",#N/A,TRUE,"general";"via2",#N/A,TRUE,"general";"via3",#N/A,TRUE,"general"}</definedName>
    <definedName name="B" localSheetId="4" hidden="1">{"via1",#N/A,TRUE,"general";"via2",#N/A,TRUE,"general";"via3",#N/A,TRUE,"general"}</definedName>
    <definedName name="B" localSheetId="5" hidden="1">{"via1",#N/A,TRUE,"general";"via2",#N/A,TRUE,"general";"via3",#N/A,TRUE,"general"}</definedName>
    <definedName name="B" localSheetId="7" hidden="1">{"via1",#N/A,TRUE,"general";"via2",#N/A,TRUE,"general";"via3",#N/A,TRUE,"general"}</definedName>
    <definedName name="B" hidden="1">{"via1",#N/A,TRUE,"general";"via2",#N/A,TRUE,"general";"via3",#N/A,TRUE,"general"}</definedName>
    <definedName name="Bajo_L">[36]Tabla!$A$1:$A$5</definedName>
    <definedName name="bASE" localSheetId="6">#REF!</definedName>
    <definedName name="bASE" localSheetId="2">#REF!</definedName>
    <definedName name="bASE" localSheetId="3">#REF!</definedName>
    <definedName name="bASE" localSheetId="4">#REF!</definedName>
    <definedName name="bASE" localSheetId="5">#REF!</definedName>
    <definedName name="bASE" localSheetId="7">#REF!</definedName>
    <definedName name="bASE" localSheetId="8">#REF!</definedName>
    <definedName name="bASE">#REF!</definedName>
    <definedName name="Base_datos_IM" localSheetId="6">#REF!</definedName>
    <definedName name="Base_datos_IM" localSheetId="2">#REF!</definedName>
    <definedName name="Base_datos_IM" localSheetId="3">#REF!</definedName>
    <definedName name="Base_datos_IM" localSheetId="4">#REF!</definedName>
    <definedName name="Base_datos_IM" localSheetId="5">#REF!</definedName>
    <definedName name="Base_datos_IM" localSheetId="7">#REF!</definedName>
    <definedName name="Base_datos_IM" localSheetId="8">#REF!</definedName>
    <definedName name="Base_datos_IM">#REF!</definedName>
    <definedName name="base1" localSheetId="6">#REF!</definedName>
    <definedName name="base1" localSheetId="2">#REF!</definedName>
    <definedName name="base1" localSheetId="3">#REF!</definedName>
    <definedName name="base1" localSheetId="4">#REF!</definedName>
    <definedName name="base1" localSheetId="5">#REF!</definedName>
    <definedName name="base1" localSheetId="7">#REF!</definedName>
    <definedName name="base1" localSheetId="8">#REF!</definedName>
    <definedName name="base1">#REF!</definedName>
    <definedName name="base2" localSheetId="6">#REF!</definedName>
    <definedName name="base2" localSheetId="2">#REF!</definedName>
    <definedName name="base2" localSheetId="3">#REF!</definedName>
    <definedName name="base2" localSheetId="4">#REF!</definedName>
    <definedName name="base2" localSheetId="5">#REF!</definedName>
    <definedName name="base2" localSheetId="7">#REF!</definedName>
    <definedName name="base2" localSheetId="8">#REF!</definedName>
    <definedName name="base2">#REF!</definedName>
    <definedName name="basedatos">[48]Hoja1!$A$4:$BZ$55</definedName>
    <definedName name="_xlnm.Database" localSheetId="6">#REF!</definedName>
    <definedName name="_xlnm.Database" localSheetId="2">#REF!</definedName>
    <definedName name="_xlnm.Database" localSheetId="3">#REF!</definedName>
    <definedName name="_xlnm.Database" localSheetId="4">#REF!</definedName>
    <definedName name="_xlnm.Database" localSheetId="5">#REF!</definedName>
    <definedName name="_xlnm.Database" localSheetId="26">#REF!</definedName>
    <definedName name="_xlnm.Database" localSheetId="27">#REF!</definedName>
    <definedName name="_xlnm.Database" localSheetId="7">#REF!</definedName>
    <definedName name="_xlnm.Database" localSheetId="8">#REF!</definedName>
    <definedName name="_xlnm.Database" localSheetId="9">#REF!</definedName>
    <definedName name="_xlnm.Database">#REF!</definedName>
    <definedName name="BaseDeDatos1" localSheetId="6">#REF!</definedName>
    <definedName name="BaseDeDatos1" localSheetId="2">#REF!</definedName>
    <definedName name="BaseDeDatos1" localSheetId="3">#REF!</definedName>
    <definedName name="BaseDeDatos1" localSheetId="4">#REF!</definedName>
    <definedName name="BaseDeDatos1" localSheetId="5">#REF!</definedName>
    <definedName name="BaseDeDatos1" localSheetId="7">#REF!</definedName>
    <definedName name="BaseDeDatos1" localSheetId="8">#REF!</definedName>
    <definedName name="BaseDeDatos1">#REF!</definedName>
    <definedName name="basep">[49]PRESUPUESTAL!$A$4:$P$190</definedName>
    <definedName name="Basica_Centro_costo_2001" localSheetId="6">#REF!</definedName>
    <definedName name="Basica_Centro_costo_2001" localSheetId="2">#REF!</definedName>
    <definedName name="Basica_Centro_costo_2001" localSheetId="3">#REF!</definedName>
    <definedName name="Basica_Centro_costo_2001" localSheetId="4">#REF!</definedName>
    <definedName name="Basica_Centro_costo_2001" localSheetId="5">#REF!</definedName>
    <definedName name="Basica_Centro_costo_2001" localSheetId="7">#REF!</definedName>
    <definedName name="Basica_Centro_costo_2001" localSheetId="8">#REF!</definedName>
    <definedName name="Basica_Centro_costo_2001">#REF!</definedName>
    <definedName name="Basica_Facturacion_2001" localSheetId="6">#REF!</definedName>
    <definedName name="Basica_Facturacion_2001" localSheetId="2">#REF!</definedName>
    <definedName name="Basica_Facturacion_2001" localSheetId="3">#REF!</definedName>
    <definedName name="Basica_Facturacion_2001" localSheetId="4">#REF!</definedName>
    <definedName name="Basica_Facturacion_2001" localSheetId="5">#REF!</definedName>
    <definedName name="Basica_Facturacion_2001" localSheetId="7">#REF!</definedName>
    <definedName name="Basica_Facturacion_2001" localSheetId="8">#REF!</definedName>
    <definedName name="Basica_Facturacion_2001">#REF!</definedName>
    <definedName name="Basica_Reserva_2001" localSheetId="6">#REF!</definedName>
    <definedName name="Basica_Reserva_2001" localSheetId="2">#REF!</definedName>
    <definedName name="Basica_Reserva_2001" localSheetId="3">#REF!</definedName>
    <definedName name="Basica_Reserva_2001" localSheetId="4">#REF!</definedName>
    <definedName name="Basica_Reserva_2001" localSheetId="5">#REF!</definedName>
    <definedName name="Basica_Reserva_2001" localSheetId="7">#REF!</definedName>
    <definedName name="Basica_Reserva_2001" localSheetId="8">#REF!</definedName>
    <definedName name="Basica_Reserva_2001">#REF!</definedName>
    <definedName name="Básico" localSheetId="6">#REF!</definedName>
    <definedName name="Básico" localSheetId="2">#REF!</definedName>
    <definedName name="Básico" localSheetId="3">#REF!</definedName>
    <definedName name="Básico" localSheetId="4">#REF!</definedName>
    <definedName name="Básico" localSheetId="5">#REF!</definedName>
    <definedName name="Básico" localSheetId="7">#REF!</definedName>
    <definedName name="Básico" localSheetId="8">#REF!</definedName>
    <definedName name="Básico">#REF!</definedName>
    <definedName name="BB" localSheetId="6">'1p.'!ERR</definedName>
    <definedName name="BB" localSheetId="2">'421.1'!ERR</definedName>
    <definedName name="BB" localSheetId="3">'450.2P'!ERR</definedName>
    <definedName name="BB" localSheetId="4">'460.1P'!ERR</definedName>
    <definedName name="BB" localSheetId="5">'466.1'!ERR</definedName>
    <definedName name="BB" localSheetId="7">'900.4P'!ERR</definedName>
    <definedName name="BB">[0]!ERR</definedName>
    <definedName name="bbbbbb" localSheetId="6" hidden="1">{"via1",#N/A,TRUE,"general";"via2",#N/A,TRUE,"general";"via3",#N/A,TRUE,"general"}</definedName>
    <definedName name="bbbbbb" localSheetId="2" hidden="1">{"via1",#N/A,TRUE,"general";"via2",#N/A,TRUE,"general";"via3",#N/A,TRUE,"general"}</definedName>
    <definedName name="bbbbbb" localSheetId="3" hidden="1">{"via1",#N/A,TRUE,"general";"via2",#N/A,TRUE,"general";"via3",#N/A,TRUE,"general"}</definedName>
    <definedName name="bbbbbb" localSheetId="4" hidden="1">{"via1",#N/A,TRUE,"general";"via2",#N/A,TRUE,"general";"via3",#N/A,TRUE,"general"}</definedName>
    <definedName name="bbbbbb" localSheetId="5" hidden="1">{"via1",#N/A,TRUE,"general";"via2",#N/A,TRUE,"general";"via3",#N/A,TRUE,"general"}</definedName>
    <definedName name="bbbbbb" localSheetId="7" hidden="1">{"via1",#N/A,TRUE,"general";"via2",#N/A,TRUE,"general";"via3",#N/A,TRUE,"general"}</definedName>
    <definedName name="bbbbbb" hidden="1">{"via1",#N/A,TRUE,"general";"via2",#N/A,TRUE,"general";"via3",#N/A,TRUE,"general"}</definedName>
    <definedName name="bbbbbh" localSheetId="6" hidden="1">{"TAB1",#N/A,TRUE,"GENERAL";"TAB2",#N/A,TRUE,"GENERAL";"TAB3",#N/A,TRUE,"GENERAL";"TAB4",#N/A,TRUE,"GENERAL";"TAB5",#N/A,TRUE,"GENERAL"}</definedName>
    <definedName name="bbbbbh" localSheetId="2" hidden="1">{"TAB1",#N/A,TRUE,"GENERAL";"TAB2",#N/A,TRUE,"GENERAL";"TAB3",#N/A,TRUE,"GENERAL";"TAB4",#N/A,TRUE,"GENERAL";"TAB5",#N/A,TRUE,"GENERAL"}</definedName>
    <definedName name="bbbbbh" localSheetId="3" hidden="1">{"TAB1",#N/A,TRUE,"GENERAL";"TAB2",#N/A,TRUE,"GENERAL";"TAB3",#N/A,TRUE,"GENERAL";"TAB4",#N/A,TRUE,"GENERAL";"TAB5",#N/A,TRUE,"GENERAL"}</definedName>
    <definedName name="bbbbbh" localSheetId="4" hidden="1">{"TAB1",#N/A,TRUE,"GENERAL";"TAB2",#N/A,TRUE,"GENERAL";"TAB3",#N/A,TRUE,"GENERAL";"TAB4",#N/A,TRUE,"GENERAL";"TAB5",#N/A,TRUE,"GENERAL"}</definedName>
    <definedName name="bbbbbh" localSheetId="5" hidden="1">{"TAB1",#N/A,TRUE,"GENERAL";"TAB2",#N/A,TRUE,"GENERAL";"TAB3",#N/A,TRUE,"GENERAL";"TAB4",#N/A,TRUE,"GENERAL";"TAB5",#N/A,TRUE,"GENERAL"}</definedName>
    <definedName name="bbbbbh" localSheetId="7" hidden="1">{"TAB1",#N/A,TRUE,"GENERAL";"TAB2",#N/A,TRUE,"GENERAL";"TAB3",#N/A,TRUE,"GENERAL";"TAB4",#N/A,TRUE,"GENERAL";"TAB5",#N/A,TRUE,"GENERAL"}</definedName>
    <definedName name="bbbbbh" hidden="1">{"TAB1",#N/A,TRUE,"GENERAL";"TAB2",#N/A,TRUE,"GENERAL";"TAB3",#N/A,TRUE,"GENERAL";"TAB4",#N/A,TRUE,"GENERAL";"TAB5",#N/A,TRUE,"GENERAL"}</definedName>
    <definedName name="bbd" localSheetId="6" hidden="1">{"TAB1",#N/A,TRUE,"GENERAL";"TAB2",#N/A,TRUE,"GENERAL";"TAB3",#N/A,TRUE,"GENERAL";"TAB4",#N/A,TRUE,"GENERAL";"TAB5",#N/A,TRUE,"GENERAL"}</definedName>
    <definedName name="bbd" localSheetId="2" hidden="1">{"TAB1",#N/A,TRUE,"GENERAL";"TAB2",#N/A,TRUE,"GENERAL";"TAB3",#N/A,TRUE,"GENERAL";"TAB4",#N/A,TRUE,"GENERAL";"TAB5",#N/A,TRUE,"GENERAL"}</definedName>
    <definedName name="bbd" localSheetId="3" hidden="1">{"TAB1",#N/A,TRUE,"GENERAL";"TAB2",#N/A,TRUE,"GENERAL";"TAB3",#N/A,TRUE,"GENERAL";"TAB4",#N/A,TRUE,"GENERAL";"TAB5",#N/A,TRUE,"GENERAL"}</definedName>
    <definedName name="bbd" localSheetId="4" hidden="1">{"TAB1",#N/A,TRUE,"GENERAL";"TAB2",#N/A,TRUE,"GENERAL";"TAB3",#N/A,TRUE,"GENERAL";"TAB4",#N/A,TRUE,"GENERAL";"TAB5",#N/A,TRUE,"GENERAL"}</definedName>
    <definedName name="bbd" localSheetId="5" hidden="1">{"TAB1",#N/A,TRUE,"GENERAL";"TAB2",#N/A,TRUE,"GENERAL";"TAB3",#N/A,TRUE,"GENERAL";"TAB4",#N/A,TRUE,"GENERAL";"TAB5",#N/A,TRUE,"GENERAL"}</definedName>
    <definedName name="bbd" localSheetId="7" hidden="1">{"TAB1",#N/A,TRUE,"GENERAL";"TAB2",#N/A,TRUE,"GENERAL";"TAB3",#N/A,TRUE,"GENERAL";"TAB4",#N/A,TRUE,"GENERAL";"TAB5",#N/A,TRUE,"GENERAL"}</definedName>
    <definedName name="bbd" hidden="1">{"TAB1",#N/A,TRUE,"GENERAL";"TAB2",#N/A,TRUE,"GENERAL";"TAB3",#N/A,TRUE,"GENERAL";"TAB4",#N/A,TRUE,"GENERAL";"TAB5",#N/A,TRUE,"GENERAL"}</definedName>
    <definedName name="BC" localSheetId="6">#REF!</definedName>
    <definedName name="BC" localSheetId="2">#REF!</definedName>
    <definedName name="BC" localSheetId="3">#REF!</definedName>
    <definedName name="BC" localSheetId="4">#REF!</definedName>
    <definedName name="BC" localSheetId="5">#REF!</definedName>
    <definedName name="BC" localSheetId="7">#REF!</definedName>
    <definedName name="BC" localSheetId="8">#REF!</definedName>
    <definedName name="BC">#REF!</definedName>
    <definedName name="BCXBDFG" localSheetId="6" hidden="1">{"TAB1",#N/A,TRUE,"GENERAL";"TAB2",#N/A,TRUE,"GENERAL";"TAB3",#N/A,TRUE,"GENERAL";"TAB4",#N/A,TRUE,"GENERAL";"TAB5",#N/A,TRUE,"GENERAL"}</definedName>
    <definedName name="BCXBDFG" localSheetId="2" hidden="1">{"TAB1",#N/A,TRUE,"GENERAL";"TAB2",#N/A,TRUE,"GENERAL";"TAB3",#N/A,TRUE,"GENERAL";"TAB4",#N/A,TRUE,"GENERAL";"TAB5",#N/A,TRUE,"GENERAL"}</definedName>
    <definedName name="BCXBDFG" localSheetId="3" hidden="1">{"TAB1",#N/A,TRUE,"GENERAL";"TAB2",#N/A,TRUE,"GENERAL";"TAB3",#N/A,TRUE,"GENERAL";"TAB4",#N/A,TRUE,"GENERAL";"TAB5",#N/A,TRUE,"GENERAL"}</definedName>
    <definedName name="BCXBDFG" localSheetId="4" hidden="1">{"TAB1",#N/A,TRUE,"GENERAL";"TAB2",#N/A,TRUE,"GENERAL";"TAB3",#N/A,TRUE,"GENERAL";"TAB4",#N/A,TRUE,"GENERAL";"TAB5",#N/A,TRUE,"GENERAL"}</definedName>
    <definedName name="BCXBDFG" localSheetId="5" hidden="1">{"TAB1",#N/A,TRUE,"GENERAL";"TAB2",#N/A,TRUE,"GENERAL";"TAB3",#N/A,TRUE,"GENERAL";"TAB4",#N/A,TRUE,"GENERAL";"TAB5",#N/A,TRUE,"GENERAL"}</definedName>
    <definedName name="BCXBDFG" localSheetId="7" hidden="1">{"TAB1",#N/A,TRUE,"GENERAL";"TAB2",#N/A,TRUE,"GENERAL";"TAB3",#N/A,TRUE,"GENERAL";"TAB4",#N/A,TRUE,"GENERAL";"TAB5",#N/A,TRUE,"GENERAL"}</definedName>
    <definedName name="BCXBDFG" hidden="1">{"TAB1",#N/A,TRUE,"GENERAL";"TAB2",#N/A,TRUE,"GENERAL";"TAB3",#N/A,TRUE,"GENERAL";"TAB4",#N/A,TRUE,"GENERAL";"TAB5",#N/A,TRUE,"GENERAL"}</definedName>
    <definedName name="BDD" localSheetId="6">#REF!</definedName>
    <definedName name="BDD" localSheetId="2">#REF!</definedName>
    <definedName name="BDD" localSheetId="3">#REF!</definedName>
    <definedName name="BDD" localSheetId="4">#REF!</definedName>
    <definedName name="BDD" localSheetId="5">#REF!</definedName>
    <definedName name="BDD" localSheetId="7">#REF!</definedName>
    <definedName name="BDD" localSheetId="8">#REF!</definedName>
    <definedName name="BDD">#REF!</definedName>
    <definedName name="BDFB" localSheetId="6" hidden="1">{"via1",#N/A,TRUE,"general";"via2",#N/A,TRUE,"general";"via3",#N/A,TRUE,"general"}</definedName>
    <definedName name="BDFB" localSheetId="2" hidden="1">{"via1",#N/A,TRUE,"general";"via2",#N/A,TRUE,"general";"via3",#N/A,TRUE,"general"}</definedName>
    <definedName name="BDFB" localSheetId="3" hidden="1">{"via1",#N/A,TRUE,"general";"via2",#N/A,TRUE,"general";"via3",#N/A,TRUE,"general"}</definedName>
    <definedName name="BDFB" localSheetId="4" hidden="1">{"via1",#N/A,TRUE,"general";"via2",#N/A,TRUE,"general";"via3",#N/A,TRUE,"general"}</definedName>
    <definedName name="BDFB" localSheetId="5" hidden="1">{"via1",#N/A,TRUE,"general";"via2",#N/A,TRUE,"general";"via3",#N/A,TRUE,"general"}</definedName>
    <definedName name="BDFB" localSheetId="7" hidden="1">{"via1",#N/A,TRUE,"general";"via2",#N/A,TRUE,"general";"via3",#N/A,TRUE,"general"}</definedName>
    <definedName name="BDFB" hidden="1">{"via1",#N/A,TRUE,"general";"via2",#N/A,TRUE,"general";"via3",#N/A,TRUE,"general"}</definedName>
    <definedName name="BDFGDG" localSheetId="6" hidden="1">{"TAB1",#N/A,TRUE,"GENERAL";"TAB2",#N/A,TRUE,"GENERAL";"TAB3",#N/A,TRUE,"GENERAL";"TAB4",#N/A,TRUE,"GENERAL";"TAB5",#N/A,TRUE,"GENERAL"}</definedName>
    <definedName name="BDFGDG" localSheetId="2" hidden="1">{"TAB1",#N/A,TRUE,"GENERAL";"TAB2",#N/A,TRUE,"GENERAL";"TAB3",#N/A,TRUE,"GENERAL";"TAB4",#N/A,TRUE,"GENERAL";"TAB5",#N/A,TRUE,"GENERAL"}</definedName>
    <definedName name="BDFGDG" localSheetId="3" hidden="1">{"TAB1",#N/A,TRUE,"GENERAL";"TAB2",#N/A,TRUE,"GENERAL";"TAB3",#N/A,TRUE,"GENERAL";"TAB4",#N/A,TRUE,"GENERAL";"TAB5",#N/A,TRUE,"GENERAL"}</definedName>
    <definedName name="BDFGDG" localSheetId="4" hidden="1">{"TAB1",#N/A,TRUE,"GENERAL";"TAB2",#N/A,TRUE,"GENERAL";"TAB3",#N/A,TRUE,"GENERAL";"TAB4",#N/A,TRUE,"GENERAL";"TAB5",#N/A,TRUE,"GENERAL"}</definedName>
    <definedName name="BDFGDG" localSheetId="5" hidden="1">{"TAB1",#N/A,TRUE,"GENERAL";"TAB2",#N/A,TRUE,"GENERAL";"TAB3",#N/A,TRUE,"GENERAL";"TAB4",#N/A,TRUE,"GENERAL";"TAB5",#N/A,TRUE,"GENERAL"}</definedName>
    <definedName name="BDFGDG" localSheetId="7" hidden="1">{"TAB1",#N/A,TRUE,"GENERAL";"TAB2",#N/A,TRUE,"GENERAL";"TAB3",#N/A,TRUE,"GENERAL";"TAB4",#N/A,TRUE,"GENERAL";"TAB5",#N/A,TRUE,"GENERAL"}</definedName>
    <definedName name="BDFGDG" hidden="1">{"TAB1",#N/A,TRUE,"GENERAL";"TAB2",#N/A,TRUE,"GENERAL";"TAB3",#N/A,TRUE,"GENERAL";"TAB4",#N/A,TRUE,"GENERAL";"TAB5",#N/A,TRUE,"GENERAL"}</definedName>
    <definedName name="be" localSheetId="6" hidden="1">{"TAB1",#N/A,TRUE,"GENERAL";"TAB2",#N/A,TRUE,"GENERAL";"TAB3",#N/A,TRUE,"GENERAL";"TAB4",#N/A,TRUE,"GENERAL";"TAB5",#N/A,TRUE,"GENERAL"}</definedName>
    <definedName name="be" localSheetId="2" hidden="1">{"TAB1",#N/A,TRUE,"GENERAL";"TAB2",#N/A,TRUE,"GENERAL";"TAB3",#N/A,TRUE,"GENERAL";"TAB4",#N/A,TRUE,"GENERAL";"TAB5",#N/A,TRUE,"GENERAL"}</definedName>
    <definedName name="be" localSheetId="3" hidden="1">{"TAB1",#N/A,TRUE,"GENERAL";"TAB2",#N/A,TRUE,"GENERAL";"TAB3",#N/A,TRUE,"GENERAL";"TAB4",#N/A,TRUE,"GENERAL";"TAB5",#N/A,TRUE,"GENERAL"}</definedName>
    <definedName name="be" localSheetId="4" hidden="1">{"TAB1",#N/A,TRUE,"GENERAL";"TAB2",#N/A,TRUE,"GENERAL";"TAB3",#N/A,TRUE,"GENERAL";"TAB4",#N/A,TRUE,"GENERAL";"TAB5",#N/A,TRUE,"GENERAL"}</definedName>
    <definedName name="be" localSheetId="5" hidden="1">{"TAB1",#N/A,TRUE,"GENERAL";"TAB2",#N/A,TRUE,"GENERAL";"TAB3",#N/A,TRUE,"GENERAL";"TAB4",#N/A,TRUE,"GENERAL";"TAB5",#N/A,TRUE,"GENERAL"}</definedName>
    <definedName name="be" localSheetId="7" hidden="1">{"TAB1",#N/A,TRUE,"GENERAL";"TAB2",#N/A,TRUE,"GENERAL";"TAB3",#N/A,TRUE,"GENERAL";"TAB4",#N/A,TRUE,"GENERAL";"TAB5",#N/A,TRUE,"GENERAL"}</definedName>
    <definedName name="be" hidden="1">{"TAB1",#N/A,TRUE,"GENERAL";"TAB2",#N/A,TRUE,"GENERAL";"TAB3",#N/A,TRUE,"GENERAL";"TAB4",#N/A,TRUE,"GENERAL";"TAB5",#N/A,TRUE,"GENERAL"}</definedName>
    <definedName name="Beg_Bal" localSheetId="6">#REF!</definedName>
    <definedName name="Beg_Bal" localSheetId="2">#REF!</definedName>
    <definedName name="Beg_Bal" localSheetId="3">#REF!</definedName>
    <definedName name="Beg_Bal" localSheetId="4">#REF!</definedName>
    <definedName name="Beg_Bal" localSheetId="5">#REF!</definedName>
    <definedName name="Beg_Bal" localSheetId="7">#REF!</definedName>
    <definedName name="Beg_Bal" localSheetId="8">#REF!</definedName>
    <definedName name="Beg_Bal">#REF!</definedName>
    <definedName name="BENEF.UNIT." localSheetId="6">#REF!</definedName>
    <definedName name="BENEF.UNIT." localSheetId="2">#REF!</definedName>
    <definedName name="BENEF.UNIT." localSheetId="3">#REF!</definedName>
    <definedName name="BENEF.UNIT." localSheetId="4">#REF!</definedName>
    <definedName name="BENEF.UNIT." localSheetId="5">#REF!</definedName>
    <definedName name="BENEF.UNIT." localSheetId="7">#REF!</definedName>
    <definedName name="BENEF.UNIT." localSheetId="8">#REF!</definedName>
    <definedName name="BENEF.UNIT.">#REF!</definedName>
    <definedName name="bfnfv" localSheetId="6" hidden="1">{"TAB1",#N/A,TRUE,"GENERAL";"TAB2",#N/A,TRUE,"GENERAL";"TAB3",#N/A,TRUE,"GENERAL";"TAB4",#N/A,TRUE,"GENERAL";"TAB5",#N/A,TRUE,"GENERAL"}</definedName>
    <definedName name="bfnfv" localSheetId="2" hidden="1">{"TAB1",#N/A,TRUE,"GENERAL";"TAB2",#N/A,TRUE,"GENERAL";"TAB3",#N/A,TRUE,"GENERAL";"TAB4",#N/A,TRUE,"GENERAL";"TAB5",#N/A,TRUE,"GENERAL"}</definedName>
    <definedName name="bfnfv" localSheetId="3" hidden="1">{"TAB1",#N/A,TRUE,"GENERAL";"TAB2",#N/A,TRUE,"GENERAL";"TAB3",#N/A,TRUE,"GENERAL";"TAB4",#N/A,TRUE,"GENERAL";"TAB5",#N/A,TRUE,"GENERAL"}</definedName>
    <definedName name="bfnfv" localSheetId="4" hidden="1">{"TAB1",#N/A,TRUE,"GENERAL";"TAB2",#N/A,TRUE,"GENERAL";"TAB3",#N/A,TRUE,"GENERAL";"TAB4",#N/A,TRUE,"GENERAL";"TAB5",#N/A,TRUE,"GENERAL"}</definedName>
    <definedName name="bfnfv" localSheetId="5" hidden="1">{"TAB1",#N/A,TRUE,"GENERAL";"TAB2",#N/A,TRUE,"GENERAL";"TAB3",#N/A,TRUE,"GENERAL";"TAB4",#N/A,TRUE,"GENERAL";"TAB5",#N/A,TRUE,"GENERAL"}</definedName>
    <definedName name="bfnfv" localSheetId="7" hidden="1">{"TAB1",#N/A,TRUE,"GENERAL";"TAB2",#N/A,TRUE,"GENERAL";"TAB3",#N/A,TRUE,"GENERAL";"TAB4",#N/A,TRUE,"GENERAL";"TAB5",#N/A,TRUE,"GENERAL"}</definedName>
    <definedName name="bfnfv" hidden="1">{"TAB1",#N/A,TRUE,"GENERAL";"TAB2",#N/A,TRUE,"GENERAL";"TAB3",#N/A,TRUE,"GENERAL";"TAB4",#N/A,TRUE,"GENERAL";"TAB5",#N/A,TRUE,"GENERAL"}</definedName>
    <definedName name="bgb" localSheetId="6" hidden="1">{"TAB1",#N/A,TRUE,"GENERAL";"TAB2",#N/A,TRUE,"GENERAL";"TAB3",#N/A,TRUE,"GENERAL";"TAB4",#N/A,TRUE,"GENERAL";"TAB5",#N/A,TRUE,"GENERAL"}</definedName>
    <definedName name="bgb" localSheetId="2" hidden="1">{"TAB1",#N/A,TRUE,"GENERAL";"TAB2",#N/A,TRUE,"GENERAL";"TAB3",#N/A,TRUE,"GENERAL";"TAB4",#N/A,TRUE,"GENERAL";"TAB5",#N/A,TRUE,"GENERAL"}</definedName>
    <definedName name="bgb" localSheetId="3" hidden="1">{"TAB1",#N/A,TRUE,"GENERAL";"TAB2",#N/A,TRUE,"GENERAL";"TAB3",#N/A,TRUE,"GENERAL";"TAB4",#N/A,TRUE,"GENERAL";"TAB5",#N/A,TRUE,"GENERAL"}</definedName>
    <definedName name="bgb" localSheetId="4" hidden="1">{"TAB1",#N/A,TRUE,"GENERAL";"TAB2",#N/A,TRUE,"GENERAL";"TAB3",#N/A,TRUE,"GENERAL";"TAB4",#N/A,TRUE,"GENERAL";"TAB5",#N/A,TRUE,"GENERAL"}</definedName>
    <definedName name="bgb" localSheetId="5" hidden="1">{"TAB1",#N/A,TRUE,"GENERAL";"TAB2",#N/A,TRUE,"GENERAL";"TAB3",#N/A,TRUE,"GENERAL";"TAB4",#N/A,TRUE,"GENERAL";"TAB5",#N/A,TRUE,"GENERAL"}</definedName>
    <definedName name="bgb" localSheetId="7" hidden="1">{"TAB1",#N/A,TRUE,"GENERAL";"TAB2",#N/A,TRUE,"GENERAL";"TAB3",#N/A,TRUE,"GENERAL";"TAB4",#N/A,TRUE,"GENERAL";"TAB5",#N/A,TRUE,"GENERAL"}</definedName>
    <definedName name="bgb" hidden="1">{"TAB1",#N/A,TRUE,"GENERAL";"TAB2",#N/A,TRUE,"GENERAL";"TAB3",#N/A,TRUE,"GENERAL";"TAB4",#N/A,TRUE,"GENERAL";"TAB5",#N/A,TRUE,"GENERAL"}</definedName>
    <definedName name="BGDGFRT" localSheetId="6" hidden="1">{"via1",#N/A,TRUE,"general";"via2",#N/A,TRUE,"general";"via3",#N/A,TRUE,"general"}</definedName>
    <definedName name="BGDGFRT" localSheetId="2" hidden="1">{"via1",#N/A,TRUE,"general";"via2",#N/A,TRUE,"general";"via3",#N/A,TRUE,"general"}</definedName>
    <definedName name="BGDGFRT" localSheetId="3" hidden="1">{"via1",#N/A,TRUE,"general";"via2",#N/A,TRUE,"general";"via3",#N/A,TRUE,"general"}</definedName>
    <definedName name="BGDGFRT" localSheetId="4" hidden="1">{"via1",#N/A,TRUE,"general";"via2",#N/A,TRUE,"general";"via3",#N/A,TRUE,"general"}</definedName>
    <definedName name="BGDGFRT" localSheetId="5" hidden="1">{"via1",#N/A,TRUE,"general";"via2",#N/A,TRUE,"general";"via3",#N/A,TRUE,"general"}</definedName>
    <definedName name="BGDGFRT" localSheetId="7" hidden="1">{"via1",#N/A,TRUE,"general";"via2",#N/A,TRUE,"general";"via3",#N/A,TRUE,"general"}</definedName>
    <definedName name="BGDGFRT" hidden="1">{"via1",#N/A,TRUE,"general";"via2",#N/A,TRUE,"general";"via3",#N/A,TRUE,"general"}</definedName>
    <definedName name="BGFBFH" localSheetId="6" hidden="1">{"via1",#N/A,TRUE,"general";"via2",#N/A,TRUE,"general";"via3",#N/A,TRUE,"general"}</definedName>
    <definedName name="BGFBFH" localSheetId="2" hidden="1">{"via1",#N/A,TRUE,"general";"via2",#N/A,TRUE,"general";"via3",#N/A,TRUE,"general"}</definedName>
    <definedName name="BGFBFH" localSheetId="3" hidden="1">{"via1",#N/A,TRUE,"general";"via2",#N/A,TRUE,"general";"via3",#N/A,TRUE,"general"}</definedName>
    <definedName name="BGFBFH" localSheetId="4" hidden="1">{"via1",#N/A,TRUE,"general";"via2",#N/A,TRUE,"general";"via3",#N/A,TRUE,"general"}</definedName>
    <definedName name="BGFBFH" localSheetId="5" hidden="1">{"via1",#N/A,TRUE,"general";"via2",#N/A,TRUE,"general";"via3",#N/A,TRUE,"general"}</definedName>
    <definedName name="BGFBFH" localSheetId="7" hidden="1">{"via1",#N/A,TRUE,"general";"via2",#N/A,TRUE,"general";"via3",#N/A,TRUE,"general"}</definedName>
    <definedName name="BGFBFH" hidden="1">{"via1",#N/A,TRUE,"general";"via2",#N/A,TRUE,"general";"via3",#N/A,TRUE,"general"}</definedName>
    <definedName name="BGT" localSheetId="6">#REF!</definedName>
    <definedName name="BGT" localSheetId="2">#REF!</definedName>
    <definedName name="BGT" localSheetId="3">#REF!</definedName>
    <definedName name="BGT" localSheetId="4">#REF!</definedName>
    <definedName name="BGT" localSheetId="5">#REF!</definedName>
    <definedName name="BGT" localSheetId="7">#REF!</definedName>
    <definedName name="BGT" localSheetId="8">#REF!</definedName>
    <definedName name="BGT">#REF!</definedName>
    <definedName name="bgvfcdx" localSheetId="6" hidden="1">{"via1",#N/A,TRUE,"general";"via2",#N/A,TRUE,"general";"via3",#N/A,TRUE,"general"}</definedName>
    <definedName name="bgvfcdx" localSheetId="2" hidden="1">{"via1",#N/A,TRUE,"general";"via2",#N/A,TRUE,"general";"via3",#N/A,TRUE,"general"}</definedName>
    <definedName name="bgvfcdx" localSheetId="3" hidden="1">{"via1",#N/A,TRUE,"general";"via2",#N/A,TRUE,"general";"via3",#N/A,TRUE,"general"}</definedName>
    <definedName name="bgvfcdx" localSheetId="4" hidden="1">{"via1",#N/A,TRUE,"general";"via2",#N/A,TRUE,"general";"via3",#N/A,TRUE,"general"}</definedName>
    <definedName name="bgvfcdx" localSheetId="5" hidden="1">{"via1",#N/A,TRUE,"general";"via2",#N/A,TRUE,"general";"via3",#N/A,TRUE,"general"}</definedName>
    <definedName name="bgvfcdx" localSheetId="7" hidden="1">{"via1",#N/A,TRUE,"general";"via2",#N/A,TRUE,"general";"via3",#N/A,TRUE,"general"}</definedName>
    <definedName name="bgvfcdx" hidden="1">{"via1",#N/A,TRUE,"general";"via2",#N/A,TRUE,"general";"via3",#N/A,TRUE,"general"}</definedName>
    <definedName name="BHT_F" localSheetId="6">#REF!</definedName>
    <definedName name="BHT_F" localSheetId="2">#REF!</definedName>
    <definedName name="BHT_F" localSheetId="3">#REF!</definedName>
    <definedName name="BHT_F" localSheetId="4">#REF!</definedName>
    <definedName name="BHT_F" localSheetId="5">#REF!</definedName>
    <definedName name="BHT_F" localSheetId="7">#REF!</definedName>
    <definedName name="BHT_F" localSheetId="8">#REF!</definedName>
    <definedName name="BHT_F">#REF!</definedName>
    <definedName name="bi" localSheetId="6">#REF!</definedName>
    <definedName name="bi" localSheetId="2">#REF!</definedName>
    <definedName name="bi" localSheetId="3">#REF!</definedName>
    <definedName name="bi" localSheetId="4">#REF!</definedName>
    <definedName name="bi" localSheetId="5">#REF!</definedName>
    <definedName name="bi" localSheetId="7">#REF!</definedName>
    <definedName name="bi" localSheetId="8">#REF!</definedName>
    <definedName name="bi">#REF!</definedName>
    <definedName name="blActividadesDiarias" localSheetId="6">#REF!</definedName>
    <definedName name="blActividadesDiarias" localSheetId="2">#REF!</definedName>
    <definedName name="blActividadesDiarias" localSheetId="3">#REF!</definedName>
    <definedName name="blActividadesDiarias" localSheetId="4">#REF!</definedName>
    <definedName name="blActividadesDiarias" localSheetId="5">#REF!</definedName>
    <definedName name="blActividadesDiarias" localSheetId="7">#REF!</definedName>
    <definedName name="blActividadesDiarias" localSheetId="8">#REF!</definedName>
    <definedName name="blActividadesDiarias">#REF!</definedName>
    <definedName name="blCantidades" localSheetId="6">#REF!</definedName>
    <definedName name="blCantidades" localSheetId="2">#REF!</definedName>
    <definedName name="blCantidades" localSheetId="3">#REF!</definedName>
    <definedName name="blCantidades" localSheetId="4">#REF!</definedName>
    <definedName name="blCantidades" localSheetId="5">#REF!</definedName>
    <definedName name="blCantidades" localSheetId="7">#REF!</definedName>
    <definedName name="blCantidades" localSheetId="8">#REF!</definedName>
    <definedName name="blCantidades">#REF!</definedName>
    <definedName name="blCantidades1" localSheetId="6">#REF!</definedName>
    <definedName name="blCantidades1" localSheetId="2">#REF!</definedName>
    <definedName name="blCantidades1" localSheetId="3">#REF!</definedName>
    <definedName name="blCantidades1" localSheetId="4">#REF!</definedName>
    <definedName name="blCantidades1" localSheetId="5">#REF!</definedName>
    <definedName name="blCantidades1" localSheetId="7">#REF!</definedName>
    <definedName name="blCantidades1" localSheetId="8">#REF!</definedName>
    <definedName name="blCantidades1">#REF!</definedName>
    <definedName name="blCantidades2" localSheetId="6">#REF!</definedName>
    <definedName name="blCantidades2" localSheetId="2">#REF!</definedName>
    <definedName name="blCantidades2" localSheetId="3">#REF!</definedName>
    <definedName name="blCantidades2" localSheetId="4">#REF!</definedName>
    <definedName name="blCantidades2" localSheetId="5">#REF!</definedName>
    <definedName name="blCantidades2" localSheetId="7">#REF!</definedName>
    <definedName name="blCantidades2" localSheetId="8">#REF!</definedName>
    <definedName name="blCantidades2">#REF!</definedName>
    <definedName name="blComentarioInf1" localSheetId="6">#REF!</definedName>
    <definedName name="blComentarioInf1" localSheetId="2">#REF!</definedName>
    <definedName name="blComentarioInf1" localSheetId="3">#REF!</definedName>
    <definedName name="blComentarioInf1" localSheetId="4">#REF!</definedName>
    <definedName name="blComentarioInf1" localSheetId="5">#REF!</definedName>
    <definedName name="blComentarioInf1" localSheetId="7">#REF!</definedName>
    <definedName name="blComentarioInf1" localSheetId="8">#REF!</definedName>
    <definedName name="blComentarioInf1">#REF!</definedName>
    <definedName name="blComentarioInf2" localSheetId="6">#REF!</definedName>
    <definedName name="blComentarioInf2" localSheetId="2">#REF!</definedName>
    <definedName name="blComentarioInf2" localSheetId="3">#REF!</definedName>
    <definedName name="blComentarioInf2" localSheetId="4">#REF!</definedName>
    <definedName name="blComentarioInf2" localSheetId="5">#REF!</definedName>
    <definedName name="blComentarioInf2" localSheetId="7">#REF!</definedName>
    <definedName name="blComentarioInf2" localSheetId="8">#REF!</definedName>
    <definedName name="blComentarioInf2">#REF!</definedName>
    <definedName name="blEjecutado" localSheetId="6">'[50]Ejecutado%'!#REF!</definedName>
    <definedName name="blEjecutado" localSheetId="2">'[50]Ejecutado%'!#REF!</definedName>
    <definedName name="blEjecutado" localSheetId="3">'[50]Ejecutado%'!#REF!</definedName>
    <definedName name="blEjecutado" localSheetId="4">'[50]Ejecutado%'!#REF!</definedName>
    <definedName name="blEjecutado" localSheetId="5">'[50]Ejecutado%'!#REF!</definedName>
    <definedName name="blEjecutado" localSheetId="7">'[50]Ejecutado%'!#REF!</definedName>
    <definedName name="blEjecutado" localSheetId="8">'[50]Ejecutado%'!#REF!</definedName>
    <definedName name="blEjecutado">'[50]Ejecutado%'!#REF!</definedName>
    <definedName name="blEjecutadoPorcen">'[50]Ejecutado$'!$D$1:$CE$45</definedName>
    <definedName name="blEqCantiInf1" localSheetId="6">#REF!</definedName>
    <definedName name="blEqCantiInf1" localSheetId="2">#REF!</definedName>
    <definedName name="blEqCantiInf1" localSheetId="3">#REF!</definedName>
    <definedName name="blEqCantiInf1" localSheetId="4">#REF!</definedName>
    <definedName name="blEqCantiInf1" localSheetId="5">#REF!</definedName>
    <definedName name="blEqCantiInf1" localSheetId="7">#REF!</definedName>
    <definedName name="blEqCantiInf1" localSheetId="8">#REF!</definedName>
    <definedName name="blEqCantiInf1">#REF!</definedName>
    <definedName name="blEqCantiInf2" localSheetId="6">#REF!</definedName>
    <definedName name="blEqCantiInf2" localSheetId="2">#REF!</definedName>
    <definedName name="blEqCantiInf2" localSheetId="3">#REF!</definedName>
    <definedName name="blEqCantiInf2" localSheetId="4">#REF!</definedName>
    <definedName name="blEqCantiInf2" localSheetId="5">#REF!</definedName>
    <definedName name="blEqCantiInf2" localSheetId="7">#REF!</definedName>
    <definedName name="blEqCantiInf2" localSheetId="8">#REF!</definedName>
    <definedName name="blEqCantiInf2">#REF!</definedName>
    <definedName name="blEqClaseInf1" localSheetId="6">#REF!</definedName>
    <definedName name="blEqClaseInf1" localSheetId="2">#REF!</definedName>
    <definedName name="blEqClaseInf1" localSheetId="3">#REF!</definedName>
    <definedName name="blEqClaseInf1" localSheetId="4">#REF!</definedName>
    <definedName name="blEqClaseInf1" localSheetId="5">#REF!</definedName>
    <definedName name="blEqClaseInf1" localSheetId="7">#REF!</definedName>
    <definedName name="blEqClaseInf1" localSheetId="8">#REF!</definedName>
    <definedName name="blEqClaseInf1">#REF!</definedName>
    <definedName name="blEqClaseInf2" localSheetId="6">#REF!</definedName>
    <definedName name="blEqClaseInf2" localSheetId="2">#REF!</definedName>
    <definedName name="blEqClaseInf2" localSheetId="3">#REF!</definedName>
    <definedName name="blEqClaseInf2" localSheetId="4">#REF!</definedName>
    <definedName name="blEqClaseInf2" localSheetId="5">#REF!</definedName>
    <definedName name="blEqClaseInf2" localSheetId="7">#REF!</definedName>
    <definedName name="blEqClaseInf2" localSheetId="8">#REF!</definedName>
    <definedName name="blEqClaseInf2">#REF!</definedName>
    <definedName name="blEqTiemiInf1" localSheetId="6">#REF!</definedName>
    <definedName name="blEqTiemiInf1" localSheetId="2">#REF!</definedName>
    <definedName name="blEqTiemiInf1" localSheetId="3">#REF!</definedName>
    <definedName name="blEqTiemiInf1" localSheetId="4">#REF!</definedName>
    <definedName name="blEqTiemiInf1" localSheetId="5">#REF!</definedName>
    <definedName name="blEqTiemiInf1" localSheetId="7">#REF!</definedName>
    <definedName name="blEqTiemiInf1" localSheetId="8">#REF!</definedName>
    <definedName name="blEqTiemiInf1">#REF!</definedName>
    <definedName name="blEqTiemiInf2" localSheetId="6">#REF!</definedName>
    <definedName name="blEqTiemiInf2" localSheetId="2">#REF!</definedName>
    <definedName name="blEqTiemiInf2" localSheetId="3">#REF!</definedName>
    <definedName name="blEqTiemiInf2" localSheetId="4">#REF!</definedName>
    <definedName name="blEqTiemiInf2" localSheetId="5">#REF!</definedName>
    <definedName name="blEqTiemiInf2" localSheetId="7">#REF!</definedName>
    <definedName name="blEqTiemiInf2" localSheetId="8">#REF!</definedName>
    <definedName name="blEqTiemiInf2">#REF!</definedName>
    <definedName name="blFechaInforme" localSheetId="6">#REF!</definedName>
    <definedName name="blFechaInforme" localSheetId="2">#REF!</definedName>
    <definedName name="blFechaInforme" localSheetId="3">#REF!</definedName>
    <definedName name="blFechaInforme" localSheetId="4">#REF!</definedName>
    <definedName name="blFechaInforme" localSheetId="5">#REF!</definedName>
    <definedName name="blFechaInforme" localSheetId="7">#REF!</definedName>
    <definedName name="blFechaInforme" localSheetId="8">#REF!</definedName>
    <definedName name="blFechaInforme">#REF!</definedName>
    <definedName name="blFechaInicio" localSheetId="6">#REF!</definedName>
    <definedName name="blFechaInicio" localSheetId="2">#REF!</definedName>
    <definedName name="blFechaInicio" localSheetId="3">#REF!</definedName>
    <definedName name="blFechaInicio" localSheetId="4">#REF!</definedName>
    <definedName name="blFechaInicio" localSheetId="5">#REF!</definedName>
    <definedName name="blFechaInicio" localSheetId="7">#REF!</definedName>
    <definedName name="blFechaInicio" localSheetId="8">#REF!</definedName>
    <definedName name="blFechaInicio">#REF!</definedName>
    <definedName name="blFisico" localSheetId="6">#REF!</definedName>
    <definedName name="blFisico" localSheetId="2">#REF!</definedName>
    <definedName name="blFisico" localSheetId="3">#REF!</definedName>
    <definedName name="blFisico" localSheetId="4">#REF!</definedName>
    <definedName name="blFisico" localSheetId="5">#REF!</definedName>
    <definedName name="blFisico" localSheetId="7">#REF!</definedName>
    <definedName name="blFisico" localSheetId="8">#REF!</definedName>
    <definedName name="blFisico">#REF!</definedName>
    <definedName name="blHoraEqInf1" localSheetId="6">#REF!</definedName>
    <definedName name="blHoraEqInf1" localSheetId="2">#REF!</definedName>
    <definedName name="blHoraEqInf1" localSheetId="3">#REF!</definedName>
    <definedName name="blHoraEqInf1" localSheetId="4">#REF!</definedName>
    <definedName name="blHoraEqInf1" localSheetId="5">#REF!</definedName>
    <definedName name="blHoraEqInf1" localSheetId="7">#REF!</definedName>
    <definedName name="blHoraEqInf1" localSheetId="8">#REF!</definedName>
    <definedName name="blHoraEqInf1">#REF!</definedName>
    <definedName name="blHoraEqInf2" localSheetId="6">#REF!</definedName>
    <definedName name="blHoraEqInf2" localSheetId="2">#REF!</definedName>
    <definedName name="blHoraEqInf2" localSheetId="3">#REF!</definedName>
    <definedName name="blHoraEqInf2" localSheetId="4">#REF!</definedName>
    <definedName name="blHoraEqInf2" localSheetId="5">#REF!</definedName>
    <definedName name="blHoraEqInf2" localSheetId="7">#REF!</definedName>
    <definedName name="blHoraEqInf2" localSheetId="8">#REF!</definedName>
    <definedName name="blHoraEqInf2">#REF!</definedName>
    <definedName name="blHoraPerIntInf" localSheetId="6">#REF!</definedName>
    <definedName name="blHoraPerIntInf" localSheetId="2">#REF!</definedName>
    <definedName name="blHoraPerIntInf" localSheetId="3">#REF!</definedName>
    <definedName name="blHoraPerIntInf" localSheetId="4">#REF!</definedName>
    <definedName name="blHoraPerIntInf" localSheetId="5">#REF!</definedName>
    <definedName name="blHoraPerIntInf" localSheetId="7">#REF!</definedName>
    <definedName name="blHoraPerIntInf" localSheetId="8">#REF!</definedName>
    <definedName name="blHoraPerIntInf">#REF!</definedName>
    <definedName name="blHoraPerObraInf" localSheetId="6">#REF!</definedName>
    <definedName name="blHoraPerObraInf" localSheetId="2">#REF!</definedName>
    <definedName name="blHoraPerObraInf" localSheetId="3">#REF!</definedName>
    <definedName name="blHoraPerObraInf" localSheetId="4">#REF!</definedName>
    <definedName name="blHoraPerObraInf" localSheetId="5">#REF!</definedName>
    <definedName name="blHoraPerObraInf" localSheetId="7">#REF!</definedName>
    <definedName name="blHoraPerObraInf" localSheetId="8">#REF!</definedName>
    <definedName name="blHoraPerObraInf">#REF!</definedName>
    <definedName name="blHorasLluviaInf" localSheetId="6">#REF!</definedName>
    <definedName name="blHorasLluviaInf" localSheetId="2">#REF!</definedName>
    <definedName name="blHorasLluviaInf" localSheetId="3">#REF!</definedName>
    <definedName name="blHorasLluviaInf" localSheetId="4">#REF!</definedName>
    <definedName name="blHorasLluviaInf" localSheetId="5">#REF!</definedName>
    <definedName name="blHorasLluviaInf" localSheetId="7">#REF!</definedName>
    <definedName name="blHorasLluviaInf" localSheetId="8">#REF!</definedName>
    <definedName name="blHorasLluviaInf">#REF!</definedName>
    <definedName name="blImagen1" localSheetId="6">#REF!</definedName>
    <definedName name="blImagen1" localSheetId="2">#REF!</definedName>
    <definedName name="blImagen1" localSheetId="3">#REF!</definedName>
    <definedName name="blImagen1" localSheetId="4">#REF!</definedName>
    <definedName name="blImagen1" localSheetId="5">#REF!</definedName>
    <definedName name="blImagen1" localSheetId="7">#REF!</definedName>
    <definedName name="blImagen1" localSheetId="8">#REF!</definedName>
    <definedName name="blImagen1">#REF!</definedName>
    <definedName name="blImagen2" localSheetId="6">#REF!</definedName>
    <definedName name="blImagen2" localSheetId="2">#REF!</definedName>
    <definedName name="blImagen2" localSheetId="3">#REF!</definedName>
    <definedName name="blImagen2" localSheetId="4">#REF!</definedName>
    <definedName name="blImagen2" localSheetId="5">#REF!</definedName>
    <definedName name="blImagen2" localSheetId="7">#REF!</definedName>
    <definedName name="blImagen2" localSheetId="8">#REF!</definedName>
    <definedName name="blImagen2">#REF!</definedName>
    <definedName name="blNombreArchivo" localSheetId="6">#REF!</definedName>
    <definedName name="blNombreArchivo" localSheetId="2">#REF!</definedName>
    <definedName name="blNombreArchivo" localSheetId="3">#REF!</definedName>
    <definedName name="blNombreArchivo" localSheetId="4">#REF!</definedName>
    <definedName name="blNombreArchivo" localSheetId="5">#REF!</definedName>
    <definedName name="blNombreArchivo" localSheetId="7">#REF!</definedName>
    <definedName name="blNombreArchivo" localSheetId="8">#REF!</definedName>
    <definedName name="blNombreArchivo">#REF!</definedName>
    <definedName name="blObservacionesInf" localSheetId="6">#REF!</definedName>
    <definedName name="blObservacionesInf" localSheetId="2">#REF!</definedName>
    <definedName name="blObservacionesInf" localSheetId="3">#REF!</definedName>
    <definedName name="blObservacionesInf" localSheetId="4">#REF!</definedName>
    <definedName name="blObservacionesInf" localSheetId="5">#REF!</definedName>
    <definedName name="blObservacionesInf" localSheetId="7">#REF!</definedName>
    <definedName name="blObservacionesInf" localSheetId="8">#REF!</definedName>
    <definedName name="blObservacionesInf">#REF!</definedName>
    <definedName name="blPDT" localSheetId="6">#REF!</definedName>
    <definedName name="blPDT" localSheetId="2">#REF!</definedName>
    <definedName name="blPDT" localSheetId="3">#REF!</definedName>
    <definedName name="blPDT" localSheetId="4">#REF!</definedName>
    <definedName name="blPDT" localSheetId="5">#REF!</definedName>
    <definedName name="blPDT" localSheetId="7">#REF!</definedName>
    <definedName name="blPDT" localSheetId="8">#REF!</definedName>
    <definedName name="blPDT">#REF!</definedName>
    <definedName name="blPerAdmiCantInf" localSheetId="6">#REF!</definedName>
    <definedName name="blPerAdmiCantInf" localSheetId="2">#REF!</definedName>
    <definedName name="blPerAdmiCantInf" localSheetId="3">#REF!</definedName>
    <definedName name="blPerAdmiCantInf" localSheetId="4">#REF!</definedName>
    <definedName name="blPerAdmiCantInf" localSheetId="5">#REF!</definedName>
    <definedName name="blPerAdmiCantInf" localSheetId="7">#REF!</definedName>
    <definedName name="blPerAdmiCantInf" localSheetId="8">#REF!</definedName>
    <definedName name="blPerAdmiCantInf">#REF!</definedName>
    <definedName name="blPerAdmiTiemInf" localSheetId="6">#REF!</definedName>
    <definedName name="blPerAdmiTiemInf" localSheetId="2">#REF!</definedName>
    <definedName name="blPerAdmiTiemInf" localSheetId="3">#REF!</definedName>
    <definedName name="blPerAdmiTiemInf" localSheetId="4">#REF!</definedName>
    <definedName name="blPerAdmiTiemInf" localSheetId="5">#REF!</definedName>
    <definedName name="blPerAdmiTiemInf" localSheetId="7">#REF!</definedName>
    <definedName name="blPerAdmiTiemInf" localSheetId="8">#REF!</definedName>
    <definedName name="blPerAdmiTiemInf">#REF!</definedName>
    <definedName name="blPerObraCantInf" localSheetId="6">#REF!</definedName>
    <definedName name="blPerObraCantInf" localSheetId="2">#REF!</definedName>
    <definedName name="blPerObraCantInf" localSheetId="3">#REF!</definedName>
    <definedName name="blPerObraCantInf" localSheetId="4">#REF!</definedName>
    <definedName name="blPerObraCantInf" localSheetId="5">#REF!</definedName>
    <definedName name="blPerObraCantInf" localSheetId="7">#REF!</definedName>
    <definedName name="blPerObraCantInf" localSheetId="8">#REF!</definedName>
    <definedName name="blPerObraCantInf">#REF!</definedName>
    <definedName name="blPerObraTiemInf" localSheetId="6">#REF!</definedName>
    <definedName name="blPerObraTiemInf" localSheetId="2">#REF!</definedName>
    <definedName name="blPerObraTiemInf" localSheetId="3">#REF!</definedName>
    <definedName name="blPerObraTiemInf" localSheetId="4">#REF!</definedName>
    <definedName name="blPerObraTiemInf" localSheetId="5">#REF!</definedName>
    <definedName name="blPerObraTiemInf" localSheetId="7">#REF!</definedName>
    <definedName name="blPerObraTiemInf" localSheetId="8">#REF!</definedName>
    <definedName name="blPerObraTiemInf">#REF!</definedName>
    <definedName name="blPersonalAdminInf" localSheetId="6">#REF!</definedName>
    <definedName name="blPersonalAdminInf" localSheetId="2">#REF!</definedName>
    <definedName name="blPersonalAdminInf" localSheetId="3">#REF!</definedName>
    <definedName name="blPersonalAdminInf" localSheetId="4">#REF!</definedName>
    <definedName name="blPersonalAdminInf" localSheetId="5">#REF!</definedName>
    <definedName name="blPersonalAdminInf" localSheetId="7">#REF!</definedName>
    <definedName name="blPersonalAdminInf" localSheetId="8">#REF!</definedName>
    <definedName name="blPersonalAdminInf">#REF!</definedName>
    <definedName name="blPersonalObraInf" localSheetId="6">#REF!</definedName>
    <definedName name="blPersonalObraInf" localSheetId="2">#REF!</definedName>
    <definedName name="blPersonalObraInf" localSheetId="3">#REF!</definedName>
    <definedName name="blPersonalObraInf" localSheetId="4">#REF!</definedName>
    <definedName name="blPersonalObraInf" localSheetId="5">#REF!</definedName>
    <definedName name="blPersonalObraInf" localSheetId="7">#REF!</definedName>
    <definedName name="blPersonalObraInf" localSheetId="8">#REF!</definedName>
    <definedName name="blPersonalObraInf">#REF!</definedName>
    <definedName name="BLPH1" localSheetId="6" hidden="1">#REF!</definedName>
    <definedName name="BLPH1" localSheetId="2" hidden="1">#REF!</definedName>
    <definedName name="BLPH1" localSheetId="3" hidden="1">#REF!</definedName>
    <definedName name="BLPH1" localSheetId="4" hidden="1">#REF!</definedName>
    <definedName name="BLPH1" localSheetId="5" hidden="1">#REF!</definedName>
    <definedName name="BLPH1" localSheetId="7" hidden="1">#REF!</definedName>
    <definedName name="BLPH1" localSheetId="8" hidden="1">#REF!</definedName>
    <definedName name="BLPH1" hidden="1">#REF!</definedName>
    <definedName name="blProgramadoPesos">'[50]Programado$'!$I$1:$CK$45</definedName>
    <definedName name="blReferenciaInforme" localSheetId="6">#REF!</definedName>
    <definedName name="blReferenciaInforme" localSheetId="2">#REF!</definedName>
    <definedName name="blReferenciaInforme" localSheetId="3">#REF!</definedName>
    <definedName name="blReferenciaInforme" localSheetId="4">#REF!</definedName>
    <definedName name="blReferenciaInforme" localSheetId="5">#REF!</definedName>
    <definedName name="blReferenciaInforme" localSheetId="7">#REF!</definedName>
    <definedName name="blReferenciaInforme" localSheetId="8">#REF!</definedName>
    <definedName name="blReferenciaInforme">#REF!</definedName>
    <definedName name="bn" localSheetId="6">#REF!</definedName>
    <definedName name="bn" localSheetId="2">#REF!</definedName>
    <definedName name="bn" localSheetId="3">#REF!</definedName>
    <definedName name="bn" localSheetId="4">#REF!</definedName>
    <definedName name="bn" localSheetId="5">#REF!</definedName>
    <definedName name="bn" localSheetId="26">#REF!</definedName>
    <definedName name="bn" localSheetId="27">#REF!</definedName>
    <definedName name="bn" localSheetId="7">#REF!</definedName>
    <definedName name="bn" localSheetId="8">#REF!</definedName>
    <definedName name="bn" localSheetId="9">#REF!</definedName>
    <definedName name="bn">#REF!</definedName>
    <definedName name="Bombas" localSheetId="6">#REF!</definedName>
    <definedName name="Bombas" localSheetId="2">#REF!</definedName>
    <definedName name="Bombas" localSheetId="3">#REF!</definedName>
    <definedName name="Bombas" localSheetId="4">#REF!</definedName>
    <definedName name="Bombas" localSheetId="5">#REF!</definedName>
    <definedName name="Bombas" localSheetId="7">#REF!</definedName>
    <definedName name="Bombas" localSheetId="8">#REF!</definedName>
    <definedName name="Bombas">#REF!</definedName>
    <definedName name="BONO" localSheetId="6">#REF!</definedName>
    <definedName name="BONO" localSheetId="2">#REF!</definedName>
    <definedName name="BONO" localSheetId="3">#REF!</definedName>
    <definedName name="BONO" localSheetId="4">#REF!</definedName>
    <definedName name="BONO" localSheetId="5">#REF!</definedName>
    <definedName name="BONO" localSheetId="7">#REF!</definedName>
    <definedName name="BONO" localSheetId="8">#REF!</definedName>
    <definedName name="BONO">#REF!</definedName>
    <definedName name="BORDER1" localSheetId="6">[51]steel!#REF!</definedName>
    <definedName name="BORDER1" localSheetId="2">[51]steel!#REF!</definedName>
    <definedName name="BORDER1" localSheetId="3">[51]steel!#REF!</definedName>
    <definedName name="BORDER1" localSheetId="4">[51]steel!#REF!</definedName>
    <definedName name="BORDER1" localSheetId="5">[51]steel!#REF!</definedName>
    <definedName name="BORDER1" localSheetId="7">[51]steel!#REF!</definedName>
    <definedName name="BORDER1" localSheetId="8">[51]steel!#REF!</definedName>
    <definedName name="BORDER1">[51]steel!#REF!</definedName>
    <definedName name="BORDET" localSheetId="6">#REF!</definedName>
    <definedName name="BORDET" localSheetId="2">#REF!</definedName>
    <definedName name="BORDET" localSheetId="3">#REF!</definedName>
    <definedName name="BORDET" localSheetId="4">#REF!</definedName>
    <definedName name="BORDET" localSheetId="5">#REF!</definedName>
    <definedName name="BORDET" localSheetId="7">#REF!</definedName>
    <definedName name="BORDET" localSheetId="8">#REF!</definedName>
    <definedName name="BORDET">#REF!</definedName>
    <definedName name="BORSHE" localSheetId="6">'[3]7422CW00'!#REF!</definedName>
    <definedName name="BORSHE" localSheetId="2">'[3]7422CW00'!#REF!</definedName>
    <definedName name="BORSHE" localSheetId="3">'[3]7422CW00'!#REF!</definedName>
    <definedName name="BORSHE" localSheetId="4">'[3]7422CW00'!#REF!</definedName>
    <definedName name="BORSHE" localSheetId="5">'[3]7422CW00'!#REF!</definedName>
    <definedName name="BORSHE" localSheetId="7">'[3]7422CW00'!#REF!</definedName>
    <definedName name="BORSHE" localSheetId="8">'[3]7422CW00'!#REF!</definedName>
    <definedName name="BORSHE">'[3]7422CW00'!#REF!</definedName>
    <definedName name="BORSUM" localSheetId="6">'[3]7422CW00'!#REF!</definedName>
    <definedName name="BORSUM" localSheetId="2">'[3]7422CW00'!#REF!</definedName>
    <definedName name="BORSUM" localSheetId="3">'[3]7422CW00'!#REF!</definedName>
    <definedName name="BORSUM" localSheetId="4">'[3]7422CW00'!#REF!</definedName>
    <definedName name="BORSUM" localSheetId="5">'[3]7422CW00'!#REF!</definedName>
    <definedName name="BORSUM" localSheetId="7">'[3]7422CW00'!#REF!</definedName>
    <definedName name="BORSUM" localSheetId="8">'[3]7422CW00'!#REF!</definedName>
    <definedName name="BORSUM">'[3]7422CW00'!#REF!</definedName>
    <definedName name="boxes" localSheetId="6">#REF!</definedName>
    <definedName name="boxes" localSheetId="2">#REF!</definedName>
    <definedName name="boxes" localSheetId="3">#REF!</definedName>
    <definedName name="boxes" localSheetId="4">#REF!</definedName>
    <definedName name="boxes" localSheetId="5">#REF!</definedName>
    <definedName name="boxes" localSheetId="7">#REF!</definedName>
    <definedName name="boxes" localSheetId="8">#REF!</definedName>
    <definedName name="boxes">#REF!</definedName>
    <definedName name="BQ" localSheetId="6">#REF!</definedName>
    <definedName name="BQ" localSheetId="2">#REF!</definedName>
    <definedName name="BQ" localSheetId="3">#REF!</definedName>
    <definedName name="BQ" localSheetId="4">#REF!</definedName>
    <definedName name="BQ" localSheetId="5">#REF!</definedName>
    <definedName name="BQ" localSheetId="7">#REF!</definedName>
    <definedName name="BQ" localSheetId="8">#REF!</definedName>
    <definedName name="BQ">#REF!</definedName>
    <definedName name="br" localSheetId="6" hidden="1">{"TAB1",#N/A,TRUE,"GENERAL";"TAB2",#N/A,TRUE,"GENERAL";"TAB3",#N/A,TRUE,"GENERAL";"TAB4",#N/A,TRUE,"GENERAL";"TAB5",#N/A,TRUE,"GENERAL"}</definedName>
    <definedName name="br" localSheetId="2" hidden="1">{"TAB1",#N/A,TRUE,"GENERAL";"TAB2",#N/A,TRUE,"GENERAL";"TAB3",#N/A,TRUE,"GENERAL";"TAB4",#N/A,TRUE,"GENERAL";"TAB5",#N/A,TRUE,"GENERAL"}</definedName>
    <definedName name="br" localSheetId="3" hidden="1">{"TAB1",#N/A,TRUE,"GENERAL";"TAB2",#N/A,TRUE,"GENERAL";"TAB3",#N/A,TRUE,"GENERAL";"TAB4",#N/A,TRUE,"GENERAL";"TAB5",#N/A,TRUE,"GENERAL"}</definedName>
    <definedName name="br" localSheetId="4" hidden="1">{"TAB1",#N/A,TRUE,"GENERAL";"TAB2",#N/A,TRUE,"GENERAL";"TAB3",#N/A,TRUE,"GENERAL";"TAB4",#N/A,TRUE,"GENERAL";"TAB5",#N/A,TRUE,"GENERAL"}</definedName>
    <definedName name="br" localSheetId="5" hidden="1">{"TAB1",#N/A,TRUE,"GENERAL";"TAB2",#N/A,TRUE,"GENERAL";"TAB3",#N/A,TRUE,"GENERAL";"TAB4",#N/A,TRUE,"GENERAL";"TAB5",#N/A,TRUE,"GENERAL"}</definedName>
    <definedName name="br" localSheetId="7" hidden="1">{"TAB1",#N/A,TRUE,"GENERAL";"TAB2",#N/A,TRUE,"GENERAL";"TAB3",#N/A,TRUE,"GENERAL";"TAB4",#N/A,TRUE,"GENERAL";"TAB5",#N/A,TRUE,"GENERAL"}</definedName>
    <definedName name="br" hidden="1">{"TAB1",#N/A,TRUE,"GENERAL";"TAB2",#N/A,TRUE,"GENERAL";"TAB3",#N/A,TRUE,"GENERAL";"TAB4",#N/A,TRUE,"GENERAL";"TAB5",#N/A,TRUE,"GENERAL"}</definedName>
    <definedName name="BREAKER" localSheetId="6">#REF!</definedName>
    <definedName name="BREAKER" localSheetId="2">#REF!</definedName>
    <definedName name="BREAKER" localSheetId="3">#REF!</definedName>
    <definedName name="BREAKER" localSheetId="4">#REF!</definedName>
    <definedName name="BREAKER" localSheetId="5">#REF!</definedName>
    <definedName name="BREAKER" localSheetId="7">#REF!</definedName>
    <definedName name="BREAKER" localSheetId="8">#REF!</definedName>
    <definedName name="BREAKER">#REF!</definedName>
    <definedName name="BREAKERS" localSheetId="6">#REF!</definedName>
    <definedName name="BREAKERS" localSheetId="2">#REF!</definedName>
    <definedName name="BREAKERS" localSheetId="3">#REF!</definedName>
    <definedName name="BREAKERS" localSheetId="4">#REF!</definedName>
    <definedName name="BREAKERS" localSheetId="5">#REF!</definedName>
    <definedName name="BREAKERS" localSheetId="7">#REF!</definedName>
    <definedName name="BREAKERS" localSheetId="8">#REF!</definedName>
    <definedName name="BREAKERS">#REF!</definedName>
    <definedName name="Breakers_Switches" localSheetId="6">#REF!</definedName>
    <definedName name="Breakers_Switches" localSheetId="2">#REF!</definedName>
    <definedName name="Breakers_Switches" localSheetId="3">#REF!</definedName>
    <definedName name="Breakers_Switches" localSheetId="4">#REF!</definedName>
    <definedName name="Breakers_Switches" localSheetId="5">#REF!</definedName>
    <definedName name="Breakers_Switches" localSheetId="7">#REF!</definedName>
    <definedName name="Breakers_Switches" localSheetId="8">#REF!</definedName>
    <definedName name="Breakers_Switches">#REF!</definedName>
    <definedName name="Breakers_y_Switches" localSheetId="6">#REF!</definedName>
    <definedName name="Breakers_y_Switches" localSheetId="2">#REF!</definedName>
    <definedName name="Breakers_y_Switches" localSheetId="3">#REF!</definedName>
    <definedName name="Breakers_y_Switches" localSheetId="4">#REF!</definedName>
    <definedName name="Breakers_y_Switches" localSheetId="5">#REF!</definedName>
    <definedName name="Breakers_y_Switches" localSheetId="7">#REF!</definedName>
    <definedName name="Breakers_y_Switches" localSheetId="8">#REF!</definedName>
    <definedName name="Breakers_y_Switches">#REF!</definedName>
    <definedName name="bsb" localSheetId="6" hidden="1">{"via1",#N/A,TRUE,"general";"via2",#N/A,TRUE,"general";"via3",#N/A,TRUE,"general"}</definedName>
    <definedName name="bsb" localSheetId="2" hidden="1">{"via1",#N/A,TRUE,"general";"via2",#N/A,TRUE,"general";"via3",#N/A,TRUE,"general"}</definedName>
    <definedName name="bsb" localSheetId="3" hidden="1">{"via1",#N/A,TRUE,"general";"via2",#N/A,TRUE,"general";"via3",#N/A,TRUE,"general"}</definedName>
    <definedName name="bsb" localSheetId="4" hidden="1">{"via1",#N/A,TRUE,"general";"via2",#N/A,TRUE,"general";"via3",#N/A,TRUE,"general"}</definedName>
    <definedName name="bsb" localSheetId="5" hidden="1">{"via1",#N/A,TRUE,"general";"via2",#N/A,TRUE,"general";"via3",#N/A,TRUE,"general"}</definedName>
    <definedName name="bsb" localSheetId="7" hidden="1">{"via1",#N/A,TRUE,"general";"via2",#N/A,TRUE,"general";"via3",#N/A,TRUE,"general"}</definedName>
    <definedName name="bsb" hidden="1">{"via1",#N/A,TRUE,"general";"via2",#N/A,TRUE,"general";"via3",#N/A,TRUE,"general"}</definedName>
    <definedName name="bspoi" localSheetId="6" hidden="1">{"TAB1",#N/A,TRUE,"GENERAL";"TAB2",#N/A,TRUE,"GENERAL";"TAB3",#N/A,TRUE,"GENERAL";"TAB4",#N/A,TRUE,"GENERAL";"TAB5",#N/A,TRUE,"GENERAL"}</definedName>
    <definedName name="bspoi" localSheetId="2" hidden="1">{"TAB1",#N/A,TRUE,"GENERAL";"TAB2",#N/A,TRUE,"GENERAL";"TAB3",#N/A,TRUE,"GENERAL";"TAB4",#N/A,TRUE,"GENERAL";"TAB5",#N/A,TRUE,"GENERAL"}</definedName>
    <definedName name="bspoi" localSheetId="3" hidden="1">{"TAB1",#N/A,TRUE,"GENERAL";"TAB2",#N/A,TRUE,"GENERAL";"TAB3",#N/A,TRUE,"GENERAL";"TAB4",#N/A,TRUE,"GENERAL";"TAB5",#N/A,TRUE,"GENERAL"}</definedName>
    <definedName name="bspoi" localSheetId="4" hidden="1">{"TAB1",#N/A,TRUE,"GENERAL";"TAB2",#N/A,TRUE,"GENERAL";"TAB3",#N/A,TRUE,"GENERAL";"TAB4",#N/A,TRUE,"GENERAL";"TAB5",#N/A,TRUE,"GENERAL"}</definedName>
    <definedName name="bspoi" localSheetId="5" hidden="1">{"TAB1",#N/A,TRUE,"GENERAL";"TAB2",#N/A,TRUE,"GENERAL";"TAB3",#N/A,TRUE,"GENERAL";"TAB4",#N/A,TRUE,"GENERAL";"TAB5",#N/A,TRUE,"GENERAL"}</definedName>
    <definedName name="bspoi" localSheetId="7" hidden="1">{"TAB1",#N/A,TRUE,"GENERAL";"TAB2",#N/A,TRUE,"GENERAL";"TAB3",#N/A,TRUE,"GENERAL";"TAB4",#N/A,TRUE,"GENERAL";"TAB5",#N/A,TRUE,"GENERAL"}</definedName>
    <definedName name="bspoi" hidden="1">{"TAB1",#N/A,TRUE,"GENERAL";"TAB2",#N/A,TRUE,"GENERAL";"TAB3",#N/A,TRUE,"GENERAL";"TAB4",#N/A,TRUE,"GENERAL";"TAB5",#N/A,TRUE,"GENERAL"}</definedName>
    <definedName name="BSW">[52]medelo!$D$37</definedName>
    <definedName name="bt" localSheetId="6" hidden="1">{"via1",#N/A,TRUE,"general";"via2",#N/A,TRUE,"general";"via3",#N/A,TRUE,"general"}</definedName>
    <definedName name="bt" localSheetId="2" hidden="1">{"via1",#N/A,TRUE,"general";"via2",#N/A,TRUE,"general";"via3",#N/A,TRUE,"general"}</definedName>
    <definedName name="bt" localSheetId="3" hidden="1">{"via1",#N/A,TRUE,"general";"via2",#N/A,TRUE,"general";"via3",#N/A,TRUE,"general"}</definedName>
    <definedName name="bt" localSheetId="4" hidden="1">{"via1",#N/A,TRUE,"general";"via2",#N/A,TRUE,"general";"via3",#N/A,TRUE,"general"}</definedName>
    <definedName name="bt" localSheetId="5" hidden="1">{"via1",#N/A,TRUE,"general";"via2",#N/A,TRUE,"general";"via3",#N/A,TRUE,"general"}</definedName>
    <definedName name="bt" localSheetId="7" hidden="1">{"via1",#N/A,TRUE,"general";"via2",#N/A,TRUE,"general";"via3",#N/A,TRUE,"general"}</definedName>
    <definedName name="bt" hidden="1">{"via1",#N/A,TRUE,"general";"via2",#N/A,TRUE,"general";"via3",#N/A,TRUE,"general"}</definedName>
    <definedName name="BTYJHTR" localSheetId="6" hidden="1">{"TAB1",#N/A,TRUE,"GENERAL";"TAB2",#N/A,TRUE,"GENERAL";"TAB3",#N/A,TRUE,"GENERAL";"TAB4",#N/A,TRUE,"GENERAL";"TAB5",#N/A,TRUE,"GENERAL"}</definedName>
    <definedName name="BTYJHTR" localSheetId="2" hidden="1">{"TAB1",#N/A,TRUE,"GENERAL";"TAB2",#N/A,TRUE,"GENERAL";"TAB3",#N/A,TRUE,"GENERAL";"TAB4",#N/A,TRUE,"GENERAL";"TAB5",#N/A,TRUE,"GENERAL"}</definedName>
    <definedName name="BTYJHTR" localSheetId="3" hidden="1">{"TAB1",#N/A,TRUE,"GENERAL";"TAB2",#N/A,TRUE,"GENERAL";"TAB3",#N/A,TRUE,"GENERAL";"TAB4",#N/A,TRUE,"GENERAL";"TAB5",#N/A,TRUE,"GENERAL"}</definedName>
    <definedName name="BTYJHTR" localSheetId="4" hidden="1">{"TAB1",#N/A,TRUE,"GENERAL";"TAB2",#N/A,TRUE,"GENERAL";"TAB3",#N/A,TRUE,"GENERAL";"TAB4",#N/A,TRUE,"GENERAL";"TAB5",#N/A,TRUE,"GENERAL"}</definedName>
    <definedName name="BTYJHTR" localSheetId="5" hidden="1">{"TAB1",#N/A,TRUE,"GENERAL";"TAB2",#N/A,TRUE,"GENERAL";"TAB3",#N/A,TRUE,"GENERAL";"TAB4",#N/A,TRUE,"GENERAL";"TAB5",#N/A,TRUE,"GENERAL"}</definedName>
    <definedName name="BTYJHTR" localSheetId="7" hidden="1">{"TAB1",#N/A,TRUE,"GENERAL";"TAB2",#N/A,TRUE,"GENERAL";"TAB3",#N/A,TRUE,"GENERAL";"TAB4",#N/A,TRUE,"GENERAL";"TAB5",#N/A,TRUE,"GENERAL"}</definedName>
    <definedName name="BTYJHTR" hidden="1">{"TAB1",#N/A,TRUE,"GENERAL";"TAB2",#N/A,TRUE,"GENERAL";"TAB3",#N/A,TRUE,"GENERAL";"TAB4",#N/A,TRUE,"GENERAL";"TAB5",#N/A,TRUE,"GENERAL"}</definedName>
    <definedName name="BuiltIn_Print_Area" localSheetId="8">'[53]Form5 _Pág_ 1'!#REF!</definedName>
    <definedName name="BuiltIn_Print_Area">'[53]Form5 _Pág_ 1'!#REF!</definedName>
    <definedName name="BuiltIn_Print_Area___0" localSheetId="8">'[53]Form5 _Pág_ 2'!#REF!</definedName>
    <definedName name="BuiltIn_Print_Area___0">'[53]Form5 _Pág_ 2'!#REF!</definedName>
    <definedName name="bvbc" localSheetId="6" hidden="1">{"TAB1",#N/A,TRUE,"GENERAL";"TAB2",#N/A,TRUE,"GENERAL";"TAB3",#N/A,TRUE,"GENERAL";"TAB4",#N/A,TRUE,"GENERAL";"TAB5",#N/A,TRUE,"GENERAL"}</definedName>
    <definedName name="bvbc" localSheetId="2" hidden="1">{"TAB1",#N/A,TRUE,"GENERAL";"TAB2",#N/A,TRUE,"GENERAL";"TAB3",#N/A,TRUE,"GENERAL";"TAB4",#N/A,TRUE,"GENERAL";"TAB5",#N/A,TRUE,"GENERAL"}</definedName>
    <definedName name="bvbc" localSheetId="3" hidden="1">{"TAB1",#N/A,TRUE,"GENERAL";"TAB2",#N/A,TRUE,"GENERAL";"TAB3",#N/A,TRUE,"GENERAL";"TAB4",#N/A,TRUE,"GENERAL";"TAB5",#N/A,TRUE,"GENERAL"}</definedName>
    <definedName name="bvbc" localSheetId="4" hidden="1">{"TAB1",#N/A,TRUE,"GENERAL";"TAB2",#N/A,TRUE,"GENERAL";"TAB3",#N/A,TRUE,"GENERAL";"TAB4",#N/A,TRUE,"GENERAL";"TAB5",#N/A,TRUE,"GENERAL"}</definedName>
    <definedName name="bvbc" localSheetId="5" hidden="1">{"TAB1",#N/A,TRUE,"GENERAL";"TAB2",#N/A,TRUE,"GENERAL";"TAB3",#N/A,TRUE,"GENERAL";"TAB4",#N/A,TRUE,"GENERAL";"TAB5",#N/A,TRUE,"GENERAL"}</definedName>
    <definedName name="bvbc" localSheetId="7" hidden="1">{"TAB1",#N/A,TRUE,"GENERAL";"TAB2",#N/A,TRUE,"GENERAL";"TAB3",#N/A,TRUE,"GENERAL";"TAB4",#N/A,TRUE,"GENERAL";"TAB5",#N/A,TRUE,"GENERAL"}</definedName>
    <definedName name="bvbc" hidden="1">{"TAB1",#N/A,TRUE,"GENERAL";"TAB2",#N/A,TRUE,"GENERAL";"TAB3",#N/A,TRUE,"GENERAL";"TAB4",#N/A,TRUE,"GENERAL";"TAB5",#N/A,TRUE,"GENERAL"}</definedName>
    <definedName name="bvcb" localSheetId="6" hidden="1">{"via1",#N/A,TRUE,"general";"via2",#N/A,TRUE,"general";"via3",#N/A,TRUE,"general"}</definedName>
    <definedName name="bvcb" localSheetId="2" hidden="1">{"via1",#N/A,TRUE,"general";"via2",#N/A,TRUE,"general";"via3",#N/A,TRUE,"general"}</definedName>
    <definedName name="bvcb" localSheetId="3" hidden="1">{"via1",#N/A,TRUE,"general";"via2",#N/A,TRUE,"general";"via3",#N/A,TRUE,"general"}</definedName>
    <definedName name="bvcb" localSheetId="4" hidden="1">{"via1",#N/A,TRUE,"general";"via2",#N/A,TRUE,"general";"via3",#N/A,TRUE,"general"}</definedName>
    <definedName name="bvcb" localSheetId="5" hidden="1">{"via1",#N/A,TRUE,"general";"via2",#N/A,TRUE,"general";"via3",#N/A,TRUE,"general"}</definedName>
    <definedName name="bvcb" localSheetId="7" hidden="1">{"via1",#N/A,TRUE,"general";"via2",#N/A,TRUE,"general";"via3",#N/A,TRUE,"general"}</definedName>
    <definedName name="bvcb" hidden="1">{"via1",#N/A,TRUE,"general";"via2",#N/A,TRUE,"general";"via3",#N/A,TRUE,"general"}</definedName>
    <definedName name="bvn" localSheetId="6" hidden="1">{"via1",#N/A,TRUE,"general";"via2",#N/A,TRUE,"general";"via3",#N/A,TRUE,"general"}</definedName>
    <definedName name="bvn" localSheetId="2" hidden="1">{"via1",#N/A,TRUE,"general";"via2",#N/A,TRUE,"general";"via3",#N/A,TRUE,"general"}</definedName>
    <definedName name="bvn" localSheetId="3" hidden="1">{"via1",#N/A,TRUE,"general";"via2",#N/A,TRUE,"general";"via3",#N/A,TRUE,"general"}</definedName>
    <definedName name="bvn" localSheetId="4" hidden="1">{"via1",#N/A,TRUE,"general";"via2",#N/A,TRUE,"general";"via3",#N/A,TRUE,"general"}</definedName>
    <definedName name="bvn" localSheetId="5" hidden="1">{"via1",#N/A,TRUE,"general";"via2",#N/A,TRUE,"general";"via3",#N/A,TRUE,"general"}</definedName>
    <definedName name="bvn" localSheetId="7" hidden="1">{"via1",#N/A,TRUE,"general";"via2",#N/A,TRUE,"general";"via3",#N/A,TRUE,"general"}</definedName>
    <definedName name="bvn" hidden="1">{"via1",#N/A,TRUE,"general";"via2",#N/A,TRUE,"general";"via3",#N/A,TRUE,"general"}</definedName>
    <definedName name="by" localSheetId="6" hidden="1">{"via1",#N/A,TRUE,"general";"via2",#N/A,TRUE,"general";"via3",#N/A,TRUE,"general"}</definedName>
    <definedName name="by" localSheetId="2" hidden="1">{"via1",#N/A,TRUE,"general";"via2",#N/A,TRUE,"general";"via3",#N/A,TRUE,"general"}</definedName>
    <definedName name="by" localSheetId="3" hidden="1">{"via1",#N/A,TRUE,"general";"via2",#N/A,TRUE,"general";"via3",#N/A,TRUE,"general"}</definedName>
    <definedName name="by" localSheetId="4" hidden="1">{"via1",#N/A,TRUE,"general";"via2",#N/A,TRUE,"general";"via3",#N/A,TRUE,"general"}</definedName>
    <definedName name="by" localSheetId="5" hidden="1">{"via1",#N/A,TRUE,"general";"via2",#N/A,TRUE,"general";"via3",#N/A,TRUE,"general"}</definedName>
    <definedName name="by" localSheetId="7" hidden="1">{"via1",#N/A,TRUE,"general";"via2",#N/A,TRUE,"general";"via3",#N/A,TRUE,"general"}</definedName>
    <definedName name="by" hidden="1">{"via1",#N/A,TRUE,"general";"via2",#N/A,TRUE,"general";"via3",#N/A,TRUE,"general"}</definedName>
    <definedName name="C._C." localSheetId="6">#REF!</definedName>
    <definedName name="C._C." localSheetId="2">#REF!</definedName>
    <definedName name="C._C." localSheetId="3">#REF!</definedName>
    <definedName name="C._C." localSheetId="4">#REF!</definedName>
    <definedName name="C._C." localSheetId="5">#REF!</definedName>
    <definedName name="C._C." localSheetId="7">#REF!</definedName>
    <definedName name="C._C." localSheetId="8">#REF!</definedName>
    <definedName name="C._C.">#REF!</definedName>
    <definedName name="C_" localSheetId="6">#REF!</definedName>
    <definedName name="C_" localSheetId="2">#REF!</definedName>
    <definedName name="C_" localSheetId="3">#REF!</definedName>
    <definedName name="C_" localSheetId="4">#REF!</definedName>
    <definedName name="C_" localSheetId="5">#REF!</definedName>
    <definedName name="C_" localSheetId="26">#REF!</definedName>
    <definedName name="C_" localSheetId="27">#REF!</definedName>
    <definedName name="C_" localSheetId="7">#REF!</definedName>
    <definedName name="C_" localSheetId="8">#REF!</definedName>
    <definedName name="C_" localSheetId="9">#REF!</definedName>
    <definedName name="C_">#REF!</definedName>
    <definedName name="CA" localSheetId="6">#REF!</definedName>
    <definedName name="CA" localSheetId="2">#REF!</definedName>
    <definedName name="CA" localSheetId="3">#REF!</definedName>
    <definedName name="CA" localSheetId="4">#REF!</definedName>
    <definedName name="CA" localSheetId="5">#REF!</definedName>
    <definedName name="CA" localSheetId="7">#REF!</definedName>
    <definedName name="CA" localSheetId="8">#REF!</definedName>
    <definedName name="CA">#REF!</definedName>
    <definedName name="Cableado" localSheetId="6">#REF!</definedName>
    <definedName name="Cableado" localSheetId="2">#REF!</definedName>
    <definedName name="Cableado" localSheetId="3">#REF!</definedName>
    <definedName name="Cableado" localSheetId="4">#REF!</definedName>
    <definedName name="Cableado" localSheetId="5">#REF!</definedName>
    <definedName name="Cableado" localSheetId="7">#REF!</definedName>
    <definedName name="Cableado" localSheetId="8">#REF!</definedName>
    <definedName name="Cableado">#REF!</definedName>
    <definedName name="CajDol1" localSheetId="6">#REF!</definedName>
    <definedName name="CajDol1" localSheetId="2">#REF!</definedName>
    <definedName name="CajDol1" localSheetId="3">#REF!</definedName>
    <definedName name="CajDol1" localSheetId="4">#REF!</definedName>
    <definedName name="CajDol1" localSheetId="5">#REF!</definedName>
    <definedName name="CajDol1" localSheetId="7">#REF!</definedName>
    <definedName name="CajDol1" localSheetId="8">#REF!</definedName>
    <definedName name="CajDol1">#REF!</definedName>
    <definedName name="CajDol10" localSheetId="6">#REF!</definedName>
    <definedName name="CajDol10" localSheetId="2">#REF!</definedName>
    <definedName name="CajDol10" localSheetId="3">#REF!</definedName>
    <definedName name="CajDol10" localSheetId="4">#REF!</definedName>
    <definedName name="CajDol10" localSheetId="5">#REF!</definedName>
    <definedName name="CajDol10" localSheetId="7">#REF!</definedName>
    <definedName name="CajDol10" localSheetId="8">#REF!</definedName>
    <definedName name="CajDol10">#REF!</definedName>
    <definedName name="CajDol11" localSheetId="6">#REF!</definedName>
    <definedName name="CajDol11" localSheetId="2">#REF!</definedName>
    <definedName name="CajDol11" localSheetId="3">#REF!</definedName>
    <definedName name="CajDol11" localSheetId="4">#REF!</definedName>
    <definedName name="CajDol11" localSheetId="5">#REF!</definedName>
    <definedName name="CajDol11" localSheetId="7">#REF!</definedName>
    <definedName name="CajDol11" localSheetId="8">#REF!</definedName>
    <definedName name="CajDol11">#REF!</definedName>
    <definedName name="CajDol12" localSheetId="6">#REF!</definedName>
    <definedName name="CajDol12" localSheetId="2">#REF!</definedName>
    <definedName name="CajDol12" localSheetId="3">#REF!</definedName>
    <definedName name="CajDol12" localSheetId="4">#REF!</definedName>
    <definedName name="CajDol12" localSheetId="5">#REF!</definedName>
    <definedName name="CajDol12" localSheetId="7">#REF!</definedName>
    <definedName name="CajDol12" localSheetId="8">#REF!</definedName>
    <definedName name="CajDol12">#REF!</definedName>
    <definedName name="CajDol2" localSheetId="6">#REF!</definedName>
    <definedName name="CajDol2" localSheetId="2">#REF!</definedName>
    <definedName name="CajDol2" localSheetId="3">#REF!</definedName>
    <definedName name="CajDol2" localSheetId="4">#REF!</definedName>
    <definedName name="CajDol2" localSheetId="5">#REF!</definedName>
    <definedName name="CajDol2" localSheetId="7">#REF!</definedName>
    <definedName name="CajDol2" localSheetId="8">#REF!</definedName>
    <definedName name="CajDol2">#REF!</definedName>
    <definedName name="CajDol3" localSheetId="6">#REF!</definedName>
    <definedName name="CajDol3" localSheetId="2">#REF!</definedName>
    <definedName name="CajDol3" localSheetId="3">#REF!</definedName>
    <definedName name="CajDol3" localSheetId="4">#REF!</definedName>
    <definedName name="CajDol3" localSheetId="5">#REF!</definedName>
    <definedName name="CajDol3" localSheetId="7">#REF!</definedName>
    <definedName name="CajDol3" localSheetId="8">#REF!</definedName>
    <definedName name="CajDol3">#REF!</definedName>
    <definedName name="CajDol4" localSheetId="6">#REF!</definedName>
    <definedName name="CajDol4" localSheetId="2">#REF!</definedName>
    <definedName name="CajDol4" localSheetId="3">#REF!</definedName>
    <definedName name="CajDol4" localSheetId="4">#REF!</definedName>
    <definedName name="CajDol4" localSheetId="5">#REF!</definedName>
    <definedName name="CajDol4" localSheetId="7">#REF!</definedName>
    <definedName name="CajDol4" localSheetId="8">#REF!</definedName>
    <definedName name="CajDol4">#REF!</definedName>
    <definedName name="CajDol5" localSheetId="6">#REF!</definedName>
    <definedName name="CajDol5" localSheetId="2">#REF!</definedName>
    <definedName name="CajDol5" localSheetId="3">#REF!</definedName>
    <definedName name="CajDol5" localSheetId="4">#REF!</definedName>
    <definedName name="CajDol5" localSheetId="5">#REF!</definedName>
    <definedName name="CajDol5" localSheetId="7">#REF!</definedName>
    <definedName name="CajDol5" localSheetId="8">#REF!</definedName>
    <definedName name="CajDol5">#REF!</definedName>
    <definedName name="CajDol6" localSheetId="6">#REF!</definedName>
    <definedName name="CajDol6" localSheetId="2">#REF!</definedName>
    <definedName name="CajDol6" localSheetId="3">#REF!</definedName>
    <definedName name="CajDol6" localSheetId="4">#REF!</definedName>
    <definedName name="CajDol6" localSheetId="5">#REF!</definedName>
    <definedName name="CajDol6" localSheetId="7">#REF!</definedName>
    <definedName name="CajDol6" localSheetId="8">#REF!</definedName>
    <definedName name="CajDol6">#REF!</definedName>
    <definedName name="CajDol7" localSheetId="6">#REF!</definedName>
    <definedName name="CajDol7" localSheetId="2">#REF!</definedName>
    <definedName name="CajDol7" localSheetId="3">#REF!</definedName>
    <definedName name="CajDol7" localSheetId="4">#REF!</definedName>
    <definedName name="CajDol7" localSheetId="5">#REF!</definedName>
    <definedName name="CajDol7" localSheetId="7">#REF!</definedName>
    <definedName name="CajDol7" localSheetId="8">#REF!</definedName>
    <definedName name="CajDol7">#REF!</definedName>
    <definedName name="CajDol8" localSheetId="6">#REF!</definedName>
    <definedName name="CajDol8" localSheetId="2">#REF!</definedName>
    <definedName name="CajDol8" localSheetId="3">#REF!</definedName>
    <definedName name="CajDol8" localSheetId="4">#REF!</definedName>
    <definedName name="CajDol8" localSheetId="5">#REF!</definedName>
    <definedName name="CajDol8" localSheetId="7">#REF!</definedName>
    <definedName name="CajDol8" localSheetId="8">#REF!</definedName>
    <definedName name="CajDol8">#REF!</definedName>
    <definedName name="CajDol9" localSheetId="6">#REF!</definedName>
    <definedName name="CajDol9" localSheetId="2">#REF!</definedName>
    <definedName name="CajDol9" localSheetId="3">#REF!</definedName>
    <definedName name="CajDol9" localSheetId="4">#REF!</definedName>
    <definedName name="CajDol9" localSheetId="5">#REF!</definedName>
    <definedName name="CajDol9" localSheetId="7">#REF!</definedName>
    <definedName name="CajDol9" localSheetId="8">#REF!</definedName>
    <definedName name="CajDol9">#REF!</definedName>
    <definedName name="CAMPO" localSheetId="6">#REF!</definedName>
    <definedName name="CAMPO" localSheetId="2">#REF!</definedName>
    <definedName name="CAMPO" localSheetId="3">#REF!</definedName>
    <definedName name="CAMPO" localSheetId="4">#REF!</definedName>
    <definedName name="CAMPO" localSheetId="5">#REF!</definedName>
    <definedName name="CAMPO" localSheetId="7">#REF!</definedName>
    <definedName name="CAMPO" localSheetId="8">#REF!</definedName>
    <definedName name="CAMPO">#REF!</definedName>
    <definedName name="CANT" localSheetId="6">#REF!</definedName>
    <definedName name="CANT" localSheetId="2">#REF!</definedName>
    <definedName name="CANT" localSheetId="3">#REF!</definedName>
    <definedName name="CANT" localSheetId="4">#REF!</definedName>
    <definedName name="CANT" localSheetId="5">#REF!</definedName>
    <definedName name="CANT" localSheetId="26">#REF!</definedName>
    <definedName name="CANT" localSheetId="27">#REF!</definedName>
    <definedName name="CANT" localSheetId="7">#REF!</definedName>
    <definedName name="CANT" localSheetId="8">#REF!</definedName>
    <definedName name="CANT" localSheetId="9">#REF!</definedName>
    <definedName name="CANT">#REF!</definedName>
    <definedName name="cantidad" localSheetId="6">'[54]TRAMO 03'!$F:$F,'[54]TRAMO 03'!$I:$I,'[54]TRAMO 03'!$K:$K,'[54]TRAMO 03'!#REF!,'[54]TRAMO 03'!#REF!,'[54]TRAMO 03'!#REF!,'[54]TRAMO 03'!#REF!,'[54]TRAMO 03'!#REF!,'[54]TRAMO 03'!#REF!,'[54]TRAMO 03'!#REF!,'[54]TRAMO 03'!#REF!,'[54]TRAMO 03'!#REF!,'[54]TRAMO 03'!#REF!,'[54]TRAMO 03'!#REF!,'[54]TRAMO 03'!#REF!,'[54]TRAMO 03'!#REF!</definedName>
    <definedName name="cantidad" localSheetId="2">'[54]TRAMO 03'!$F:$F,'[54]TRAMO 03'!$I:$I,'[54]TRAMO 03'!$K:$K,'[54]TRAMO 03'!#REF!,'[54]TRAMO 03'!#REF!,'[54]TRAMO 03'!#REF!,'[54]TRAMO 03'!#REF!,'[54]TRAMO 03'!#REF!,'[54]TRAMO 03'!#REF!,'[54]TRAMO 03'!#REF!,'[54]TRAMO 03'!#REF!,'[54]TRAMO 03'!#REF!,'[54]TRAMO 03'!#REF!,'[54]TRAMO 03'!#REF!,'[54]TRAMO 03'!#REF!,'[54]TRAMO 03'!#REF!</definedName>
    <definedName name="cantidad" localSheetId="3">'[54]TRAMO 03'!$F:$F,'[54]TRAMO 03'!$I:$I,'[54]TRAMO 03'!$K:$K,'[54]TRAMO 03'!#REF!,'[54]TRAMO 03'!#REF!,'[54]TRAMO 03'!#REF!,'[54]TRAMO 03'!#REF!,'[54]TRAMO 03'!#REF!,'[54]TRAMO 03'!#REF!,'[54]TRAMO 03'!#REF!,'[54]TRAMO 03'!#REF!,'[54]TRAMO 03'!#REF!,'[54]TRAMO 03'!#REF!,'[54]TRAMO 03'!#REF!,'[54]TRAMO 03'!#REF!,'[54]TRAMO 03'!#REF!</definedName>
    <definedName name="cantidad" localSheetId="4">'[54]TRAMO 03'!$F:$F,'[54]TRAMO 03'!$I:$I,'[54]TRAMO 03'!$K:$K,'[54]TRAMO 03'!#REF!,'[54]TRAMO 03'!#REF!,'[54]TRAMO 03'!#REF!,'[54]TRAMO 03'!#REF!,'[54]TRAMO 03'!#REF!,'[54]TRAMO 03'!#REF!,'[54]TRAMO 03'!#REF!,'[54]TRAMO 03'!#REF!,'[54]TRAMO 03'!#REF!,'[54]TRAMO 03'!#REF!,'[54]TRAMO 03'!#REF!,'[54]TRAMO 03'!#REF!,'[54]TRAMO 03'!#REF!</definedName>
    <definedName name="cantidad" localSheetId="5">'[54]TRAMO 03'!$F:$F,'[54]TRAMO 03'!$I:$I,'[54]TRAMO 03'!$K:$K,'[54]TRAMO 03'!#REF!,'[54]TRAMO 03'!#REF!,'[54]TRAMO 03'!#REF!,'[54]TRAMO 03'!#REF!,'[54]TRAMO 03'!#REF!,'[54]TRAMO 03'!#REF!,'[54]TRAMO 03'!#REF!,'[54]TRAMO 03'!#REF!,'[54]TRAMO 03'!#REF!,'[54]TRAMO 03'!#REF!,'[54]TRAMO 03'!#REF!,'[54]TRAMO 03'!#REF!,'[54]TRAMO 03'!#REF!</definedName>
    <definedName name="cantidad" localSheetId="7">'[54]TRAMO 03'!$F:$F,'[54]TRAMO 03'!$I:$I,'[54]TRAMO 03'!$K:$K,'[54]TRAMO 03'!#REF!,'[54]TRAMO 03'!#REF!,'[54]TRAMO 03'!#REF!,'[54]TRAMO 03'!#REF!,'[54]TRAMO 03'!#REF!,'[54]TRAMO 03'!#REF!,'[54]TRAMO 03'!#REF!,'[54]TRAMO 03'!#REF!,'[54]TRAMO 03'!#REF!,'[54]TRAMO 03'!#REF!,'[54]TRAMO 03'!#REF!,'[54]TRAMO 03'!#REF!,'[54]TRAMO 03'!#REF!</definedName>
    <definedName name="cantidad" localSheetId="8">'[54]TRAMO 03'!$F:$F,'[54]TRAMO 03'!$I:$I,'[54]TRAMO 03'!$K:$K,'[54]TRAMO 03'!#REF!,'[54]TRAMO 03'!#REF!,'[54]TRAMO 03'!#REF!,'[54]TRAMO 03'!#REF!,'[54]TRAMO 03'!#REF!,'[54]TRAMO 03'!#REF!,'[54]TRAMO 03'!#REF!,'[54]TRAMO 03'!#REF!,'[54]TRAMO 03'!#REF!,'[54]TRAMO 03'!#REF!,'[54]TRAMO 03'!#REF!,'[54]TRAMO 03'!#REF!,'[54]TRAMO 03'!#REF!</definedName>
    <definedName name="cantidad">'[54]TRAMO 03'!$F:$F,'[54]TRAMO 03'!$I:$I,'[54]TRAMO 03'!$K:$K,'[54]TRAMO 03'!#REF!,'[54]TRAMO 03'!#REF!,'[54]TRAMO 03'!#REF!,'[54]TRAMO 03'!#REF!,'[54]TRAMO 03'!#REF!,'[54]TRAMO 03'!#REF!,'[54]TRAMO 03'!#REF!,'[54]TRAMO 03'!#REF!,'[54]TRAMO 03'!#REF!,'[54]TRAMO 03'!#REF!,'[54]TRAMO 03'!#REF!,'[54]TRAMO 03'!#REF!,'[54]TRAMO 03'!#REF!</definedName>
    <definedName name="cap" localSheetId="6">#REF!</definedName>
    <definedName name="cap" localSheetId="2">#REF!</definedName>
    <definedName name="cap" localSheetId="3">#REF!</definedName>
    <definedName name="cap" localSheetId="4">#REF!</definedName>
    <definedName name="cap" localSheetId="5">#REF!</definedName>
    <definedName name="cap" localSheetId="7">#REF!</definedName>
    <definedName name="cap" localSheetId="8">#REF!</definedName>
    <definedName name="cap">#REF!</definedName>
    <definedName name="CAPAC._HSE" localSheetId="6">#REF!</definedName>
    <definedName name="CAPAC._HSE" localSheetId="2">#REF!</definedName>
    <definedName name="CAPAC._HSE" localSheetId="3">#REF!</definedName>
    <definedName name="CAPAC._HSE" localSheetId="4">#REF!</definedName>
    <definedName name="CAPAC._HSE" localSheetId="5">#REF!</definedName>
    <definedName name="CAPAC._HSE" localSheetId="7">#REF!</definedName>
    <definedName name="CAPAC._HSE" localSheetId="8">#REF!</definedName>
    <definedName name="CAPAC._HSE">#REF!</definedName>
    <definedName name="CARGA" localSheetId="6">#REF!</definedName>
    <definedName name="CARGA" localSheetId="2">#REF!</definedName>
    <definedName name="CARGA" localSheetId="3">#REF!</definedName>
    <definedName name="CARGA" localSheetId="4">#REF!</definedName>
    <definedName name="CARGA" localSheetId="5">#REF!</definedName>
    <definedName name="CARGA" localSheetId="7">#REF!</definedName>
    <definedName name="CARGA" localSheetId="8">#REF!</definedName>
    <definedName name="CARGA">#REF!</definedName>
    <definedName name="CARGOS" localSheetId="6">#REF!</definedName>
    <definedName name="CARGOS" localSheetId="2">#REF!</definedName>
    <definedName name="CARGOS" localSheetId="3">#REF!</definedName>
    <definedName name="CARGOS" localSheetId="4">#REF!</definedName>
    <definedName name="CARGOS" localSheetId="5">#REF!</definedName>
    <definedName name="CARGOS" localSheetId="7">#REF!</definedName>
    <definedName name="CARGOS" localSheetId="8">#REF!</definedName>
    <definedName name="CARGOS">#REF!</definedName>
    <definedName name="carlos" localSheetId="6">MODULO10.auto_abrir</definedName>
    <definedName name="carlos" localSheetId="2">MODULO10.auto_abrir</definedName>
    <definedName name="carlos" localSheetId="3">MODULO10.auto_abrir</definedName>
    <definedName name="carlos" localSheetId="4">MODULO10.auto_abrir</definedName>
    <definedName name="carlos" localSheetId="5">MODULO10.auto_abrir</definedName>
    <definedName name="carlos" localSheetId="7">MODULO10.auto_abrir</definedName>
    <definedName name="carlos" localSheetId="8">MODULO10.auto_abrir</definedName>
    <definedName name="carlos">MODULO10.auto_abrir</definedName>
    <definedName name="CBLES" localSheetId="6">#REF!</definedName>
    <definedName name="CBLES" localSheetId="2">#REF!</definedName>
    <definedName name="CBLES" localSheetId="3">#REF!</definedName>
    <definedName name="CBLES" localSheetId="4">#REF!</definedName>
    <definedName name="CBLES" localSheetId="5">#REF!</definedName>
    <definedName name="CBLES" localSheetId="7">#REF!</definedName>
    <definedName name="CBLES" localSheetId="8">#REF!</definedName>
    <definedName name="CBLES">#REF!</definedName>
    <definedName name="CBLES1" localSheetId="6">#REF!</definedName>
    <definedName name="CBLES1" localSheetId="2">#REF!</definedName>
    <definedName name="CBLES1" localSheetId="3">#REF!</definedName>
    <definedName name="CBLES1" localSheetId="4">#REF!</definedName>
    <definedName name="CBLES1" localSheetId="5">#REF!</definedName>
    <definedName name="CBLES1" localSheetId="7">#REF!</definedName>
    <definedName name="CBLES1" localSheetId="8">#REF!</definedName>
    <definedName name="CBLES1">#REF!</definedName>
    <definedName name="CBRDISEÑO">[55]SECTORIZACIÓN!$A$12:$G$20</definedName>
    <definedName name="CBWorkbookPriority" hidden="1">-1602700874</definedName>
    <definedName name="CC">[56]Personalizar!$G$22:$G$25</definedName>
    <definedName name="ccccc" localSheetId="6" hidden="1">{"TAB1",#N/A,TRUE,"GENERAL";"TAB2",#N/A,TRUE,"GENERAL";"TAB3",#N/A,TRUE,"GENERAL";"TAB4",#N/A,TRUE,"GENERAL";"TAB5",#N/A,TRUE,"GENERAL"}</definedName>
    <definedName name="ccccc" localSheetId="2" hidden="1">{"TAB1",#N/A,TRUE,"GENERAL";"TAB2",#N/A,TRUE,"GENERAL";"TAB3",#N/A,TRUE,"GENERAL";"TAB4",#N/A,TRUE,"GENERAL";"TAB5",#N/A,TRUE,"GENERAL"}</definedName>
    <definedName name="ccccc" localSheetId="3" hidden="1">{"TAB1",#N/A,TRUE,"GENERAL";"TAB2",#N/A,TRUE,"GENERAL";"TAB3",#N/A,TRUE,"GENERAL";"TAB4",#N/A,TRUE,"GENERAL";"TAB5",#N/A,TRUE,"GENERAL"}</definedName>
    <definedName name="ccccc" localSheetId="4" hidden="1">{"TAB1",#N/A,TRUE,"GENERAL";"TAB2",#N/A,TRUE,"GENERAL";"TAB3",#N/A,TRUE,"GENERAL";"TAB4",#N/A,TRUE,"GENERAL";"TAB5",#N/A,TRUE,"GENERAL"}</definedName>
    <definedName name="ccccc" localSheetId="5" hidden="1">{"TAB1",#N/A,TRUE,"GENERAL";"TAB2",#N/A,TRUE,"GENERAL";"TAB3",#N/A,TRUE,"GENERAL";"TAB4",#N/A,TRUE,"GENERAL";"TAB5",#N/A,TRUE,"GENERAL"}</definedName>
    <definedName name="ccccc" localSheetId="7" hidden="1">{"TAB1",#N/A,TRUE,"GENERAL";"TAB2",#N/A,TRUE,"GENERAL";"TAB3",#N/A,TRUE,"GENERAL";"TAB4",#N/A,TRUE,"GENERAL";"TAB5",#N/A,TRUE,"GENERAL"}</definedName>
    <definedName name="ccccc" hidden="1">{"TAB1",#N/A,TRUE,"GENERAL";"TAB2",#N/A,TRUE,"GENERAL";"TAB3",#N/A,TRUE,"GENERAL";"TAB4",#N/A,TRUE,"GENERAL";"TAB5",#N/A,TRUE,"GENERAL"}</definedName>
    <definedName name="CCCCCC" localSheetId="26">'[57]A. P. U.'!#REF!</definedName>
    <definedName name="CCCCCC" localSheetId="27">'[57]A. P. U.'!#REF!</definedName>
    <definedName name="CCCCCC" localSheetId="8">'[57]A. P. U.'!#REF!</definedName>
    <definedName name="CCCCCC" localSheetId="9">'[57]A. P. U.'!#REF!</definedName>
    <definedName name="CCCCCC">'[57]A. P. U.'!#REF!</definedName>
    <definedName name="CCT" localSheetId="6">#REF!</definedName>
    <definedName name="CCT" localSheetId="2">#REF!</definedName>
    <definedName name="CCT" localSheetId="3">#REF!</definedName>
    <definedName name="CCT" localSheetId="4">#REF!</definedName>
    <definedName name="CCT" localSheetId="5">#REF!</definedName>
    <definedName name="CCT" localSheetId="7">#REF!</definedName>
    <definedName name="CCT" localSheetId="8">#REF!</definedName>
    <definedName name="CCT">#REF!</definedName>
    <definedName name="ccto210" localSheetId="6">#REF!</definedName>
    <definedName name="ccto210" localSheetId="2">#REF!</definedName>
    <definedName name="ccto210" localSheetId="3">#REF!</definedName>
    <definedName name="ccto210" localSheetId="4">#REF!</definedName>
    <definedName name="ccto210" localSheetId="5">#REF!</definedName>
    <definedName name="ccto210" localSheetId="26">#REF!</definedName>
    <definedName name="ccto210" localSheetId="27">#REF!</definedName>
    <definedName name="ccto210" localSheetId="7">#REF!</definedName>
    <definedName name="ccto210" localSheetId="8">#REF!</definedName>
    <definedName name="ccto210" localSheetId="9">#REF!</definedName>
    <definedName name="ccto210">#REF!</definedName>
    <definedName name="cd">[58]Hoja1!$C$81</definedName>
    <definedName name="cdcdc" localSheetId="6" hidden="1">{"via1",#N/A,TRUE,"general";"via2",#N/A,TRUE,"general";"via3",#N/A,TRUE,"general"}</definedName>
    <definedName name="cdcdc" localSheetId="2" hidden="1">{"via1",#N/A,TRUE,"general";"via2",#N/A,TRUE,"general";"via3",#N/A,TRUE,"general"}</definedName>
    <definedName name="cdcdc" localSheetId="3" hidden="1">{"via1",#N/A,TRUE,"general";"via2",#N/A,TRUE,"general";"via3",#N/A,TRUE,"general"}</definedName>
    <definedName name="cdcdc" localSheetId="4" hidden="1">{"via1",#N/A,TRUE,"general";"via2",#N/A,TRUE,"general";"via3",#N/A,TRUE,"general"}</definedName>
    <definedName name="cdcdc" localSheetId="5" hidden="1">{"via1",#N/A,TRUE,"general";"via2",#N/A,TRUE,"general";"via3",#N/A,TRUE,"general"}</definedName>
    <definedName name="cdcdc" localSheetId="7" hidden="1">{"via1",#N/A,TRUE,"general";"via2",#N/A,TRUE,"general";"via3",#N/A,TRUE,"general"}</definedName>
    <definedName name="cdcdc" hidden="1">{"via1",#N/A,TRUE,"general";"via2",#N/A,TRUE,"general";"via3",#N/A,TRUE,"general"}</definedName>
    <definedName name="CDctrl">[39]CDItem!$G$8</definedName>
    <definedName name="CDE" localSheetId="6">#REF!</definedName>
    <definedName name="CDE" localSheetId="2">#REF!</definedName>
    <definedName name="CDE" localSheetId="3">#REF!</definedName>
    <definedName name="CDE" localSheetId="4">#REF!</definedName>
    <definedName name="CDE" localSheetId="5">#REF!</definedName>
    <definedName name="CDE" localSheetId="7">#REF!</definedName>
    <definedName name="CDE" localSheetId="8">#REF!</definedName>
    <definedName name="CDE">#REF!</definedName>
    <definedName name="cdfgrtfd" localSheetId="6" hidden="1">#REF!</definedName>
    <definedName name="cdfgrtfd" localSheetId="2" hidden="1">#REF!</definedName>
    <definedName name="cdfgrtfd" localSheetId="3" hidden="1">#REF!</definedName>
    <definedName name="cdfgrtfd" localSheetId="4" hidden="1">#REF!</definedName>
    <definedName name="cdfgrtfd" localSheetId="5" hidden="1">#REF!</definedName>
    <definedName name="cdfgrtfd" localSheetId="7" hidden="1">#REF!</definedName>
    <definedName name="cdfgrtfd" localSheetId="8" hidden="1">#REF!</definedName>
    <definedName name="cdfgrtfd" hidden="1">#REF!</definedName>
    <definedName name="ceerf" localSheetId="6" hidden="1">{"TAB1",#N/A,TRUE,"GENERAL";"TAB2",#N/A,TRUE,"GENERAL";"TAB3",#N/A,TRUE,"GENERAL";"TAB4",#N/A,TRUE,"GENERAL";"TAB5",#N/A,TRUE,"GENERAL"}</definedName>
    <definedName name="ceerf" localSheetId="2" hidden="1">{"TAB1",#N/A,TRUE,"GENERAL";"TAB2",#N/A,TRUE,"GENERAL";"TAB3",#N/A,TRUE,"GENERAL";"TAB4",#N/A,TRUE,"GENERAL";"TAB5",#N/A,TRUE,"GENERAL"}</definedName>
    <definedName name="ceerf" localSheetId="3" hidden="1">{"TAB1",#N/A,TRUE,"GENERAL";"TAB2",#N/A,TRUE,"GENERAL";"TAB3",#N/A,TRUE,"GENERAL";"TAB4",#N/A,TRUE,"GENERAL";"TAB5",#N/A,TRUE,"GENERAL"}</definedName>
    <definedName name="ceerf" localSheetId="4" hidden="1">{"TAB1",#N/A,TRUE,"GENERAL";"TAB2",#N/A,TRUE,"GENERAL";"TAB3",#N/A,TRUE,"GENERAL";"TAB4",#N/A,TRUE,"GENERAL";"TAB5",#N/A,TRUE,"GENERAL"}</definedName>
    <definedName name="ceerf" localSheetId="5" hidden="1">{"TAB1",#N/A,TRUE,"GENERAL";"TAB2",#N/A,TRUE,"GENERAL";"TAB3",#N/A,TRUE,"GENERAL";"TAB4",#N/A,TRUE,"GENERAL";"TAB5",#N/A,TRUE,"GENERAL"}</definedName>
    <definedName name="ceerf" localSheetId="7" hidden="1">{"TAB1",#N/A,TRUE,"GENERAL";"TAB2",#N/A,TRUE,"GENERAL";"TAB3",#N/A,TRUE,"GENERAL";"TAB4",#N/A,TRUE,"GENERAL";"TAB5",#N/A,TRUE,"GENERAL"}</definedName>
    <definedName name="ceerf" hidden="1">{"TAB1",#N/A,TRUE,"GENERAL";"TAB2",#N/A,TRUE,"GENERAL";"TAB3",#N/A,TRUE,"GENERAL";"TAB4",#N/A,TRUE,"GENERAL";"TAB5",#N/A,TRUE,"GENERAL"}</definedName>
    <definedName name="CEMENTO">[59]Insum!$A$3:$H$63</definedName>
    <definedName name="CGDI01" localSheetId="6">[11]Tablas!#REF!</definedName>
    <definedName name="CGDI01" localSheetId="2">[11]Tablas!#REF!</definedName>
    <definedName name="CGDI01" localSheetId="3">[11]Tablas!#REF!</definedName>
    <definedName name="CGDI01" localSheetId="4">[11]Tablas!#REF!</definedName>
    <definedName name="CGDI01" localSheetId="5">[11]Tablas!#REF!</definedName>
    <definedName name="CGDI01" localSheetId="7">[11]Tablas!#REF!</definedName>
    <definedName name="CGDI01" localSheetId="8">[11]Tablas!#REF!</definedName>
    <definedName name="CGDI01">[11]Tablas!#REF!</definedName>
    <definedName name="CGDI02" localSheetId="6">[11]Tablas!#REF!</definedName>
    <definedName name="CGDI02" localSheetId="2">[11]Tablas!#REF!</definedName>
    <definedName name="CGDI02" localSheetId="3">[11]Tablas!#REF!</definedName>
    <definedName name="CGDI02" localSheetId="4">[11]Tablas!#REF!</definedName>
    <definedName name="CGDI02" localSheetId="5">[11]Tablas!#REF!</definedName>
    <definedName name="CGDI02" localSheetId="7">[11]Tablas!#REF!</definedName>
    <definedName name="CGDI02" localSheetId="8">[11]Tablas!#REF!</definedName>
    <definedName name="CGDI02">[11]Tablas!#REF!</definedName>
    <definedName name="CGDI03" localSheetId="8">[11]Tablas!#REF!</definedName>
    <definedName name="CGDI03">[11]Tablas!#REF!</definedName>
    <definedName name="CGDI04" localSheetId="8">[11]Tablas!#REF!</definedName>
    <definedName name="CGDI04">[11]Tablas!#REF!</definedName>
    <definedName name="CGDI05" localSheetId="8">[11]Tablas!#REF!</definedName>
    <definedName name="CGDI05">[11]Tablas!#REF!</definedName>
    <definedName name="CGDI06" localSheetId="8">[11]Tablas!#REF!</definedName>
    <definedName name="CGDI06">[11]Tablas!#REF!</definedName>
    <definedName name="CGDI07" localSheetId="8">[11]Tablas!#REF!</definedName>
    <definedName name="CGDI07">[11]Tablas!#REF!</definedName>
    <definedName name="CGDI08" localSheetId="8">[11]Tablas!#REF!</definedName>
    <definedName name="CGDI08">[11]Tablas!#REF!</definedName>
    <definedName name="CGEX01" localSheetId="8">[11]Tablas!#REF!</definedName>
    <definedName name="CGEX01">[11]Tablas!#REF!</definedName>
    <definedName name="CGEX02" localSheetId="8">[11]Tablas!#REF!</definedName>
    <definedName name="CGEX02">[11]Tablas!#REF!</definedName>
    <definedName name="CGEX031" localSheetId="8">[11]Tablas!#REF!</definedName>
    <definedName name="CGEX031">[11]Tablas!#REF!</definedName>
    <definedName name="CGEX04" localSheetId="8">[11]Tablas!#REF!</definedName>
    <definedName name="CGEX04">[11]Tablas!#REF!</definedName>
    <definedName name="CGFI011" localSheetId="8">[11]Tablas!#REF!</definedName>
    <definedName name="CGFI011">[11]Tablas!#REF!</definedName>
    <definedName name="CGFI012" localSheetId="8">[11]Tablas!#REF!</definedName>
    <definedName name="CGFI012">[11]Tablas!#REF!</definedName>
    <definedName name="CGFI021" localSheetId="8">[11]Tablas!#REF!</definedName>
    <definedName name="CGFI021">[11]Tablas!#REF!</definedName>
    <definedName name="CGFI022" localSheetId="8">[11]Tablas!#REF!</definedName>
    <definedName name="CGFI022">[11]Tablas!#REF!</definedName>
    <definedName name="CGFI023" localSheetId="8">[11]Tablas!#REF!</definedName>
    <definedName name="CGFI023">[11]Tablas!#REF!</definedName>
    <definedName name="CGFI024" localSheetId="8">[11]Tablas!#REF!</definedName>
    <definedName name="CGFI024">[11]Tablas!#REF!</definedName>
    <definedName name="CGFI031" localSheetId="8">[11]Tablas!#REF!</definedName>
    <definedName name="CGFI031">[11]Tablas!#REF!</definedName>
    <definedName name="CGFI032" localSheetId="8">[11]Tablas!#REF!</definedName>
    <definedName name="CGFI032">[11]Tablas!#REF!</definedName>
    <definedName name="CGFI0331" localSheetId="8">[11]Tablas!#REF!</definedName>
    <definedName name="CGFI0331">[11]Tablas!#REF!</definedName>
    <definedName name="CGFI0332" localSheetId="8">[11]Tablas!#REF!</definedName>
    <definedName name="CGFI0332">[11]Tablas!#REF!</definedName>
    <definedName name="CGFI0333" localSheetId="8">[11]Tablas!#REF!</definedName>
    <definedName name="CGFI0333">[11]Tablas!#REF!</definedName>
    <definedName name="CGFI0334" localSheetId="8">[11]Tablas!#REF!</definedName>
    <definedName name="CGFI0334">[11]Tablas!#REF!</definedName>
    <definedName name="CGFI0335" localSheetId="8">[11]Tablas!#REF!</definedName>
    <definedName name="CGFI0335">[11]Tablas!#REF!</definedName>
    <definedName name="CGFI0341" localSheetId="8">[11]Tablas!#REF!</definedName>
    <definedName name="CGFI0341">[11]Tablas!#REF!</definedName>
    <definedName name="CGFI0343" localSheetId="8">[11]Tablas!#REF!</definedName>
    <definedName name="CGFI0343">[11]Tablas!#REF!</definedName>
    <definedName name="CGFI0344" localSheetId="8">[11]Tablas!#REF!</definedName>
    <definedName name="CGFI0344">[11]Tablas!#REF!</definedName>
    <definedName name="CGPR01" localSheetId="8">[11]Tablas!#REF!</definedName>
    <definedName name="CGPR01">[11]Tablas!#REF!</definedName>
    <definedName name="CGPR021" localSheetId="8">[11]Tablas!#REF!</definedName>
    <definedName name="CGPR021">[11]Tablas!#REF!</definedName>
    <definedName name="CGPR022" localSheetId="8">[11]Tablas!#REF!</definedName>
    <definedName name="CGPR022">[11]Tablas!#REF!</definedName>
    <definedName name="CGPR023" localSheetId="8">[11]Tablas!#REF!</definedName>
    <definedName name="CGPR023">[11]Tablas!#REF!</definedName>
    <definedName name="CGPR024" localSheetId="8">[11]Tablas!#REF!</definedName>
    <definedName name="CGPR024">[11]Tablas!#REF!</definedName>
    <definedName name="CGPR031" localSheetId="8">[11]Tablas!#REF!</definedName>
    <definedName name="CGPR031">[11]Tablas!#REF!</definedName>
    <definedName name="CGPR032" localSheetId="8">[11]Tablas!#REF!</definedName>
    <definedName name="CGPR032">[11]Tablas!#REF!</definedName>
    <definedName name="CGPR0331" localSheetId="8">[11]Tablas!#REF!</definedName>
    <definedName name="CGPR0331">[11]Tablas!#REF!</definedName>
    <definedName name="CGPR0332" localSheetId="8">[11]Tablas!#REF!</definedName>
    <definedName name="CGPR0332">[11]Tablas!#REF!</definedName>
    <definedName name="CGPR0333" localSheetId="8">[11]Tablas!#REF!</definedName>
    <definedName name="CGPR0333">[11]Tablas!#REF!</definedName>
    <definedName name="CGPR041" localSheetId="8">[11]Tablas!#REF!</definedName>
    <definedName name="CGPR041">[11]Tablas!#REF!</definedName>
    <definedName name="CGPR042" localSheetId="8">[11]Tablas!#REF!</definedName>
    <definedName name="CGPR042">[11]Tablas!#REF!</definedName>
    <definedName name="CGPR043" localSheetId="8">[11]Tablas!#REF!</definedName>
    <definedName name="CGPR043">[11]Tablas!#REF!</definedName>
    <definedName name="CGPR051" localSheetId="8">[11]Tablas!#REF!</definedName>
    <definedName name="CGPR051">[11]Tablas!#REF!</definedName>
    <definedName name="CGPR052" localSheetId="8">[11]Tablas!#REF!</definedName>
    <definedName name="CGPR052">[11]Tablas!#REF!</definedName>
    <definedName name="CGPR0531" localSheetId="8">[11]Tablas!#REF!</definedName>
    <definedName name="CGPR0531">[11]Tablas!#REF!</definedName>
    <definedName name="CGPR0532" localSheetId="8">[11]Tablas!#REF!</definedName>
    <definedName name="CGPR0532">[11]Tablas!#REF!</definedName>
    <definedName name="CGPR0533" localSheetId="8">[11]Tablas!#REF!</definedName>
    <definedName name="CGPR0533">[11]Tablas!#REF!</definedName>
    <definedName name="CGPR0534" localSheetId="8">[11]Tablas!#REF!</definedName>
    <definedName name="CGPR0534">[11]Tablas!#REF!</definedName>
    <definedName name="CGPR0541" localSheetId="8">[11]Tablas!#REF!</definedName>
    <definedName name="CGPR0541">[11]Tablas!#REF!</definedName>
    <definedName name="CGPR0542" localSheetId="8">[11]Tablas!#REF!</definedName>
    <definedName name="CGPR0542">[11]Tablas!#REF!</definedName>
    <definedName name="CGPR0543" localSheetId="8">[11]Tablas!#REF!</definedName>
    <definedName name="CGPR0543">[11]Tablas!#REF!</definedName>
    <definedName name="CGPR061" localSheetId="8">[11]Tablas!#REF!</definedName>
    <definedName name="CGPR061">[11]Tablas!#REF!</definedName>
    <definedName name="CGPR062" localSheetId="8">[11]Tablas!#REF!</definedName>
    <definedName name="CGPR062">[11]Tablas!#REF!</definedName>
    <definedName name="CGPR0621" localSheetId="8">[11]Tablas!#REF!</definedName>
    <definedName name="CGPR0621">[11]Tablas!#REF!</definedName>
    <definedName name="CGPR0622" localSheetId="8">[11]Tablas!#REF!</definedName>
    <definedName name="CGPR0622">[11]Tablas!#REF!</definedName>
    <definedName name="CGPR0631" localSheetId="8">[11]Tablas!#REF!</definedName>
    <definedName name="CGPR0631">[11]Tablas!#REF!</definedName>
    <definedName name="CGPR0632" localSheetId="8">[11]Tablas!#REF!</definedName>
    <definedName name="CGPR0632">[11]Tablas!#REF!</definedName>
    <definedName name="CGPR0633" localSheetId="8">[11]Tablas!#REF!</definedName>
    <definedName name="CGPR0633">[11]Tablas!#REF!</definedName>
    <definedName name="CGPR0641" localSheetId="8">[11]Tablas!#REF!</definedName>
    <definedName name="CGPR0641">[11]Tablas!#REF!</definedName>
    <definedName name="CGPR0642" localSheetId="8">[11]Tablas!#REF!</definedName>
    <definedName name="CGPR0642">[11]Tablas!#REF!</definedName>
    <definedName name="CGPR0643" localSheetId="8">[11]Tablas!#REF!</definedName>
    <definedName name="CGPR0643">[11]Tablas!#REF!</definedName>
    <definedName name="CGRF01" localSheetId="8">[11]Tablas!#REF!</definedName>
    <definedName name="CGRF01">[11]Tablas!#REF!</definedName>
    <definedName name="CGRF02" localSheetId="8">[11]Tablas!#REF!</definedName>
    <definedName name="CGRF02">[11]Tablas!#REF!</definedName>
    <definedName name="CGRF031" localSheetId="8">[11]Tablas!#REF!</definedName>
    <definedName name="CGRF031">[11]Tablas!#REF!</definedName>
    <definedName name="CGRF032" localSheetId="8">[11]Tablas!#REF!</definedName>
    <definedName name="CGRF032">[11]Tablas!#REF!</definedName>
    <definedName name="CGRF0331" localSheetId="8">[11]Tablas!#REF!</definedName>
    <definedName name="CGRF0331">[11]Tablas!#REF!</definedName>
    <definedName name="CGRF0332" localSheetId="8">[11]Tablas!#REF!</definedName>
    <definedName name="CGRF0332">[11]Tablas!#REF!</definedName>
    <definedName name="CGRF0333" localSheetId="8">[11]Tablas!#REF!</definedName>
    <definedName name="CGRF0333">[11]Tablas!#REF!</definedName>
    <definedName name="CGRF0334" localSheetId="8">[11]Tablas!#REF!</definedName>
    <definedName name="CGRF0334">[11]Tablas!#REF!</definedName>
    <definedName name="CGRF0335" localSheetId="8">[11]Tablas!#REF!</definedName>
    <definedName name="CGRF0335">[11]Tablas!#REF!</definedName>
    <definedName name="CGRF0336" localSheetId="8">[11]Tablas!#REF!</definedName>
    <definedName name="CGRF0336">[11]Tablas!#REF!</definedName>
    <definedName name="CGRF0337" localSheetId="8">[11]Tablas!#REF!</definedName>
    <definedName name="CGRF0337">[11]Tablas!#REF!</definedName>
    <definedName name="CGRF0338" localSheetId="8">[11]Tablas!#REF!</definedName>
    <definedName name="CGRF0338">[11]Tablas!#REF!</definedName>
    <definedName name="CGRF0341" localSheetId="8">[11]Tablas!#REF!</definedName>
    <definedName name="CGRF0341">[11]Tablas!#REF!</definedName>
    <definedName name="CGRF0342" localSheetId="8">[11]Tablas!#REF!</definedName>
    <definedName name="CGRF0342">[11]Tablas!#REF!</definedName>
    <definedName name="CGRF0343" localSheetId="8">[11]Tablas!#REF!</definedName>
    <definedName name="CGRF0343">[11]Tablas!#REF!</definedName>
    <definedName name="CGRF041" localSheetId="8">[11]Tablas!#REF!</definedName>
    <definedName name="CGRF041">[11]Tablas!#REF!</definedName>
    <definedName name="CGRF042" localSheetId="8">[11]Tablas!#REF!</definedName>
    <definedName name="CGRF042">[11]Tablas!#REF!</definedName>
    <definedName name="CGRF0431" localSheetId="8">[11]Tablas!#REF!</definedName>
    <definedName name="CGRF0431">[11]Tablas!#REF!</definedName>
    <definedName name="CGRF0432" localSheetId="8">[11]Tablas!#REF!</definedName>
    <definedName name="CGRF0432">[11]Tablas!#REF!</definedName>
    <definedName name="CGRF0433" localSheetId="8">[11]Tablas!#REF!</definedName>
    <definedName name="CGRF0433">[11]Tablas!#REF!</definedName>
    <definedName name="CGRF0441" localSheetId="8">[11]Tablas!#REF!</definedName>
    <definedName name="CGRF0441">[11]Tablas!#REF!</definedName>
    <definedName name="CGRF0442" localSheetId="8">[11]Tablas!#REF!</definedName>
    <definedName name="CGRF0442">[11]Tablas!#REF!</definedName>
    <definedName name="CGRF0443" localSheetId="8">[11]Tablas!#REF!</definedName>
    <definedName name="CGRF0443">[11]Tablas!#REF!</definedName>
    <definedName name="CGSM01" localSheetId="8">[11]Tablas!#REF!</definedName>
    <definedName name="CGSM01">[11]Tablas!#REF!</definedName>
    <definedName name="CGSM02" localSheetId="8">[11]Tablas!#REF!</definedName>
    <definedName name="CGSM02">[11]Tablas!#REF!</definedName>
    <definedName name="CGSM03" localSheetId="8">[11]Tablas!#REF!</definedName>
    <definedName name="CGSM03">[11]Tablas!#REF!</definedName>
    <definedName name="CGSM04" localSheetId="8">[11]Tablas!#REF!</definedName>
    <definedName name="CGSM04">[11]Tablas!#REF!</definedName>
    <definedName name="CGSM05" localSheetId="8">[11]Tablas!#REF!</definedName>
    <definedName name="CGSM05">[11]Tablas!#REF!</definedName>
    <definedName name="CGSO011" localSheetId="8">[11]Tablas!#REF!</definedName>
    <definedName name="CGSO011">[11]Tablas!#REF!</definedName>
    <definedName name="CGSO012" localSheetId="8">[11]Tablas!#REF!</definedName>
    <definedName name="CGSO012">[11]Tablas!#REF!</definedName>
    <definedName name="CGSO013" localSheetId="8">[11]Tablas!#REF!</definedName>
    <definedName name="CGSO013">[11]Tablas!#REF!</definedName>
    <definedName name="CGSO014" localSheetId="8">[11]Tablas!#REF!</definedName>
    <definedName name="CGSO014">[11]Tablas!#REF!</definedName>
    <definedName name="CGSO02" localSheetId="8">[11]Tablas!#REF!</definedName>
    <definedName name="CGSO02">[11]Tablas!#REF!</definedName>
    <definedName name="CGSO031" localSheetId="8">[11]Tablas!#REF!</definedName>
    <definedName name="CGSO031">[11]Tablas!#REF!</definedName>
    <definedName name="CGSO032" localSheetId="8">[11]Tablas!#REF!</definedName>
    <definedName name="CGSO032">[11]Tablas!#REF!</definedName>
    <definedName name="CGSO033" localSheetId="8">[11]Tablas!#REF!</definedName>
    <definedName name="CGSO033">[11]Tablas!#REF!</definedName>
    <definedName name="CGSO034" localSheetId="8">[11]Tablas!#REF!</definedName>
    <definedName name="CGSO034">[11]Tablas!#REF!</definedName>
    <definedName name="CGSO041" localSheetId="8">[11]Tablas!#REF!</definedName>
    <definedName name="CGSO041">[11]Tablas!#REF!</definedName>
    <definedName name="CGSO042" localSheetId="8">[11]Tablas!#REF!</definedName>
    <definedName name="CGSO042">[11]Tablas!#REF!</definedName>
    <definedName name="CGSO043" localSheetId="8">[11]Tablas!#REF!</definedName>
    <definedName name="CGSO043">[11]Tablas!#REF!</definedName>
    <definedName name="CGSO044" localSheetId="8">[11]Tablas!#REF!</definedName>
    <definedName name="CGSO044">[11]Tablas!#REF!</definedName>
    <definedName name="CGSO051" localSheetId="8">[11]Tablas!#REF!</definedName>
    <definedName name="CGSO051">[11]Tablas!#REF!</definedName>
    <definedName name="CGSO052" localSheetId="8">[11]Tablas!#REF!</definedName>
    <definedName name="CGSO052">[11]Tablas!#REF!</definedName>
    <definedName name="CGSO053" localSheetId="8">[11]Tablas!#REF!</definedName>
    <definedName name="CGSO053">[11]Tablas!#REF!</definedName>
    <definedName name="CGSO054" localSheetId="8">[11]Tablas!#REF!</definedName>
    <definedName name="CGSO054">[11]Tablas!#REF!</definedName>
    <definedName name="CGSO055" localSheetId="8">[11]Tablas!#REF!</definedName>
    <definedName name="CGSO055">[11]Tablas!#REF!</definedName>
    <definedName name="CGSO061" localSheetId="8">[11]Tablas!#REF!</definedName>
    <definedName name="CGSO061">[11]Tablas!#REF!</definedName>
    <definedName name="CGSO062" localSheetId="8">[11]Tablas!#REF!</definedName>
    <definedName name="CGSO062">[11]Tablas!#REF!</definedName>
    <definedName name="CGSO063" localSheetId="8">[11]Tablas!#REF!</definedName>
    <definedName name="CGSO063">[11]Tablas!#REF!</definedName>
    <definedName name="CGSO064" localSheetId="8">[11]Tablas!#REF!</definedName>
    <definedName name="CGSO064">[11]Tablas!#REF!</definedName>
    <definedName name="CGTR011" localSheetId="8">[11]Tablas!#REF!</definedName>
    <definedName name="CGTR011">[11]Tablas!#REF!</definedName>
    <definedName name="CGTR012" localSheetId="8">[11]Tablas!#REF!</definedName>
    <definedName name="CGTR012">[11]Tablas!#REF!</definedName>
    <definedName name="CGTR021" localSheetId="8">[11]Tablas!#REF!</definedName>
    <definedName name="CGTR021">[11]Tablas!#REF!</definedName>
    <definedName name="CGTR022" localSheetId="8">[11]Tablas!#REF!</definedName>
    <definedName name="CGTR022">[11]Tablas!#REF!</definedName>
    <definedName name="CGTR023" localSheetId="8">[11]Tablas!#REF!</definedName>
    <definedName name="CGTR023">[11]Tablas!#REF!</definedName>
    <definedName name="CGTR031" localSheetId="8">[11]Tablas!#REF!</definedName>
    <definedName name="CGTR031">[11]Tablas!#REF!</definedName>
    <definedName name="CGTR032" localSheetId="8">[11]Tablas!#REF!</definedName>
    <definedName name="CGTR032">[11]Tablas!#REF!</definedName>
    <definedName name="CGTR033" localSheetId="8">[11]Tablas!#REF!</definedName>
    <definedName name="CGTR033">[11]Tablas!#REF!</definedName>
    <definedName name="CGTR034" localSheetId="8">[11]Tablas!#REF!</definedName>
    <definedName name="CGTR034">[11]Tablas!#REF!</definedName>
    <definedName name="CGTR035" localSheetId="8">[11]Tablas!#REF!</definedName>
    <definedName name="CGTR035">[11]Tablas!#REF!</definedName>
    <definedName name="CGTR036" localSheetId="8">[11]Tablas!#REF!</definedName>
    <definedName name="CGTR036">[11]Tablas!#REF!</definedName>
    <definedName name="CGTR037" localSheetId="8">[11]Tablas!#REF!</definedName>
    <definedName name="CGTR037">[11]Tablas!#REF!</definedName>
    <definedName name="CGTR038" localSheetId="8">[11]Tablas!#REF!</definedName>
    <definedName name="CGTR038">[11]Tablas!#REF!</definedName>
    <definedName name="CGTR039" localSheetId="8">[11]Tablas!#REF!</definedName>
    <definedName name="CGTR039">[11]Tablas!#REF!</definedName>
    <definedName name="CGTR041" localSheetId="8">[11]Tablas!#REF!</definedName>
    <definedName name="CGTR041">[11]Tablas!#REF!</definedName>
    <definedName name="CGTR042" localSheetId="8">[11]Tablas!#REF!</definedName>
    <definedName name="CGTR042">[11]Tablas!#REF!</definedName>
    <definedName name="CGTR043" localSheetId="8">[11]Tablas!#REF!</definedName>
    <definedName name="CGTR043">[11]Tablas!#REF!</definedName>
    <definedName name="CGTR044" localSheetId="8">[11]Tablas!#REF!</definedName>
    <definedName name="CGTR044">[11]Tablas!#REF!</definedName>
    <definedName name="CGTR051" localSheetId="8">[11]Tablas!#REF!</definedName>
    <definedName name="CGTR051">[11]Tablas!#REF!</definedName>
    <definedName name="Ch" localSheetId="6">#REF!</definedName>
    <definedName name="Ch" localSheetId="2">#REF!</definedName>
    <definedName name="Ch" localSheetId="3">#REF!</definedName>
    <definedName name="Ch" localSheetId="4">#REF!</definedName>
    <definedName name="Ch" localSheetId="5">#REF!</definedName>
    <definedName name="Ch" localSheetId="7">#REF!</definedName>
    <definedName name="Ch" localSheetId="8">#REF!</definedName>
    <definedName name="Ch">#REF!</definedName>
    <definedName name="CHK_PU" localSheetId="6">'[3]7422CW00'!#REF!</definedName>
    <definedName name="CHK_PU" localSheetId="2">'[3]7422CW00'!#REF!</definedName>
    <definedName name="CHK_PU" localSheetId="3">'[3]7422CW00'!#REF!</definedName>
    <definedName name="CHK_PU" localSheetId="4">'[3]7422CW00'!#REF!</definedName>
    <definedName name="CHK_PU" localSheetId="5">'[3]7422CW00'!#REF!</definedName>
    <definedName name="CHK_PU" localSheetId="7">'[3]7422CW00'!#REF!</definedName>
    <definedName name="CHK_PU" localSheetId="8">'[3]7422CW00'!#REF!</definedName>
    <definedName name="CHK_PU">'[3]7422CW00'!#REF!</definedName>
    <definedName name="CHP" localSheetId="6">#REF!</definedName>
    <definedName name="CHP" localSheetId="2">#REF!</definedName>
    <definedName name="CHP" localSheetId="3">#REF!</definedName>
    <definedName name="CHP" localSheetId="4">#REF!</definedName>
    <definedName name="CHP" localSheetId="5">#REF!</definedName>
    <definedName name="CHP" localSheetId="7">#REF!</definedName>
    <definedName name="CHP" localSheetId="8">#REF!</definedName>
    <definedName name="CHP">#REF!</definedName>
    <definedName name="CISNEROS" localSheetId="6">#REF!</definedName>
    <definedName name="CISNEROS" localSheetId="2">#REF!</definedName>
    <definedName name="CISNEROS" localSheetId="3">#REF!</definedName>
    <definedName name="CISNEROS" localSheetId="4">#REF!</definedName>
    <definedName name="CISNEROS" localSheetId="5">#REF!</definedName>
    <definedName name="CISNEROS" localSheetId="7">#REF!</definedName>
    <definedName name="CISNEROS" localSheetId="8">#REF!</definedName>
    <definedName name="CISNEROS">#REF!</definedName>
    <definedName name="cjsa" localSheetId="6" hidden="1">#REF!</definedName>
    <definedName name="cjsa" localSheetId="2" hidden="1">#REF!</definedName>
    <definedName name="cjsa" localSheetId="3" hidden="1">#REF!</definedName>
    <definedName name="cjsa" localSheetId="4" hidden="1">#REF!</definedName>
    <definedName name="cjsa" localSheetId="5" hidden="1">#REF!</definedName>
    <definedName name="cjsa" localSheetId="7" hidden="1">#REF!</definedName>
    <definedName name="cjsa" localSheetId="8" hidden="1">#REF!</definedName>
    <definedName name="cjsa" hidden="1">#REF!</definedName>
    <definedName name="CL" localSheetId="6">#REF!</definedName>
    <definedName name="CL" localSheetId="2">#REF!</definedName>
    <definedName name="CL" localSheetId="3">#REF!</definedName>
    <definedName name="CL" localSheetId="4">#REF!</definedName>
    <definedName name="CL" localSheetId="5">#REF!</definedName>
    <definedName name="CL" localSheetId="7">#REF!</definedName>
    <definedName name="CL" localSheetId="8">#REF!</definedName>
    <definedName name="CL">#REF!</definedName>
    <definedName name="cmf">[60]Hoja1!$C$27</definedName>
    <definedName name="CMIBLE" localSheetId="6">#REF!</definedName>
    <definedName name="CMIBLE" localSheetId="2">#REF!</definedName>
    <definedName name="CMIBLE" localSheetId="3">#REF!</definedName>
    <definedName name="CMIBLE" localSheetId="4">#REF!</definedName>
    <definedName name="CMIBLE" localSheetId="5">#REF!</definedName>
    <definedName name="CMIBLE" localSheetId="7">#REF!</definedName>
    <definedName name="CMIBLE" localSheetId="8">#REF!</definedName>
    <definedName name="CMIBLE">#REF!</definedName>
    <definedName name="CMIBLE1" localSheetId="6">#REF!</definedName>
    <definedName name="CMIBLE1" localSheetId="2">#REF!</definedName>
    <definedName name="CMIBLE1" localSheetId="3">#REF!</definedName>
    <definedName name="CMIBLE1" localSheetId="4">#REF!</definedName>
    <definedName name="CMIBLE1" localSheetId="5">#REF!</definedName>
    <definedName name="CMIBLE1" localSheetId="7">#REF!</definedName>
    <definedName name="CMIBLE1" localSheetId="8">#REF!</definedName>
    <definedName name="CMIBLE1">#REF!</definedName>
    <definedName name="CodActEco">[10]EMPRESA!$F$10</definedName>
    <definedName name="codigo" localSheetId="6">#REF!,#REF!</definedName>
    <definedName name="codigo" localSheetId="2">#REF!,#REF!</definedName>
    <definedName name="codigo" localSheetId="3">#REF!,#REF!</definedName>
    <definedName name="codigo" localSheetId="4">#REF!,#REF!</definedName>
    <definedName name="codigo" localSheetId="5">#REF!,#REF!</definedName>
    <definedName name="codigo" localSheetId="7">#REF!,#REF!</definedName>
    <definedName name="codigo" localSheetId="8">#REF!,#REF!</definedName>
    <definedName name="codigo">#REF!,#REF!</definedName>
    <definedName name="CodigoInversion" localSheetId="6">#REF!</definedName>
    <definedName name="CodigoInversion" localSheetId="2">#REF!</definedName>
    <definedName name="CodigoInversion" localSheetId="3">#REF!</definedName>
    <definedName name="CodigoInversion" localSheetId="4">#REF!</definedName>
    <definedName name="CodigoInversion" localSheetId="5">#REF!</definedName>
    <definedName name="CodigoInversion" localSheetId="7">#REF!</definedName>
    <definedName name="CodigoInversion" localSheetId="8">#REF!</definedName>
    <definedName name="CodigoInversion">#REF!</definedName>
    <definedName name="CodigoProyecto" localSheetId="6">#REF!</definedName>
    <definedName name="CodigoProyecto" localSheetId="2">#REF!</definedName>
    <definedName name="CodigoProyecto" localSheetId="3">#REF!</definedName>
    <definedName name="CodigoProyecto" localSheetId="4">#REF!</definedName>
    <definedName name="CodigoProyecto" localSheetId="5">#REF!</definedName>
    <definedName name="CodigoProyecto" localSheetId="7">#REF!</definedName>
    <definedName name="CodigoProyecto" localSheetId="8">#REF!</definedName>
    <definedName name="CodigoProyecto">#REF!</definedName>
    <definedName name="Codigos" localSheetId="6">#REF!</definedName>
    <definedName name="Codigos" localSheetId="2">#REF!</definedName>
    <definedName name="Codigos" localSheetId="3">#REF!</definedName>
    <definedName name="Codigos" localSheetId="4">#REF!</definedName>
    <definedName name="Codigos" localSheetId="5">#REF!</definedName>
    <definedName name="Codigos" localSheetId="7">#REF!</definedName>
    <definedName name="Codigos" localSheetId="8">#REF!</definedName>
    <definedName name="Codigos">#REF!</definedName>
    <definedName name="cogvsiruj" localSheetId="6">[38]COMPARATIVO!#REF!</definedName>
    <definedName name="cogvsiruj" localSheetId="2">[38]COMPARATIVO!#REF!</definedName>
    <definedName name="cogvsiruj" localSheetId="3">[38]COMPARATIVO!#REF!</definedName>
    <definedName name="cogvsiruj" localSheetId="4">[38]COMPARATIVO!#REF!</definedName>
    <definedName name="cogvsiruj" localSheetId="5">[38]COMPARATIVO!#REF!</definedName>
    <definedName name="cogvsiruj" localSheetId="7">[38]COMPARATIVO!#REF!</definedName>
    <definedName name="cogvsiruj" localSheetId="8">[38]COMPARATIVO!#REF!</definedName>
    <definedName name="cogvsiruj">[38]COMPARATIVO!#REF!</definedName>
    <definedName name="COLON" localSheetId="6">#REF!</definedName>
    <definedName name="COLON" localSheetId="2">#REF!</definedName>
    <definedName name="COLON" localSheetId="3">#REF!</definedName>
    <definedName name="COLON" localSheetId="4">#REF!</definedName>
    <definedName name="COLON" localSheetId="5">#REF!</definedName>
    <definedName name="COLON" localSheetId="7">#REF!</definedName>
    <definedName name="COLON" localSheetId="8">#REF!</definedName>
    <definedName name="COLON">#REF!</definedName>
    <definedName name="Com">'[46]LIQUIDA-NOMINA'!$AL$4</definedName>
    <definedName name="COMIDA" localSheetId="6">#REF!</definedName>
    <definedName name="COMIDA" localSheetId="2">#REF!</definedName>
    <definedName name="COMIDA" localSheetId="3">#REF!</definedName>
    <definedName name="COMIDA" localSheetId="4">#REF!</definedName>
    <definedName name="COMIDA" localSheetId="5">#REF!</definedName>
    <definedName name="COMIDA" localSheetId="7">#REF!</definedName>
    <definedName name="COMIDA" localSheetId="8">#REF!</definedName>
    <definedName name="COMIDA">#REF!</definedName>
    <definedName name="Compresores" localSheetId="6">#REF!</definedName>
    <definedName name="Compresores" localSheetId="2">#REF!</definedName>
    <definedName name="Compresores" localSheetId="3">#REF!</definedName>
    <definedName name="Compresores" localSheetId="4">#REF!</definedName>
    <definedName name="Compresores" localSheetId="5">#REF!</definedName>
    <definedName name="Compresores" localSheetId="7">#REF!</definedName>
    <definedName name="Compresores" localSheetId="8">#REF!</definedName>
    <definedName name="Compresores">#REF!</definedName>
    <definedName name="ConseqCat">0</definedName>
    <definedName name="ConseqForMitRisk">3</definedName>
    <definedName name="CONT">'[61]DATOS CONTRATO'!$G$13</definedName>
    <definedName name="Contratante">'[10]DATOS CONTRATO'!$E$6</definedName>
    <definedName name="CONTRATO">[46]CONTRATO!$E$8</definedName>
    <definedName name="COPIA" localSheetId="6">'1p.'!ERR</definedName>
    <definedName name="COPIA" localSheetId="2">'421.1'!ERR</definedName>
    <definedName name="COPIA" localSheetId="3">'450.2P'!ERR</definedName>
    <definedName name="COPIA" localSheetId="4">'460.1P'!ERR</definedName>
    <definedName name="COPIA" localSheetId="5">'466.1'!ERR</definedName>
    <definedName name="COPIA" localSheetId="7">'900.4P'!ERR</definedName>
    <definedName name="COPIA">[0]!ERR</definedName>
    <definedName name="COPIA1" localSheetId="6">#REF!</definedName>
    <definedName name="COPIA1" localSheetId="2">#REF!</definedName>
    <definedName name="COPIA1" localSheetId="3">#REF!</definedName>
    <definedName name="COPIA1" localSheetId="4">#REF!</definedName>
    <definedName name="COPIA1" localSheetId="5">#REF!</definedName>
    <definedName name="COPIA1" localSheetId="7">#REF!</definedName>
    <definedName name="COPIA1" localSheetId="8">#REF!</definedName>
    <definedName name="COPIA1">#REF!</definedName>
    <definedName name="COPIA2" localSheetId="6">#REF!</definedName>
    <definedName name="COPIA2" localSheetId="2">#REF!</definedName>
    <definedName name="COPIA2" localSheetId="3">#REF!</definedName>
    <definedName name="COPIA2" localSheetId="4">#REF!</definedName>
    <definedName name="COPIA2" localSheetId="5">#REF!</definedName>
    <definedName name="COPIA2" localSheetId="7">#REF!</definedName>
    <definedName name="COPIA2" localSheetId="8">#REF!</definedName>
    <definedName name="COPIA2">#REF!</definedName>
    <definedName name="copiao4" localSheetId="6">'1p.'!ERR</definedName>
    <definedName name="copiao4" localSheetId="2">'421.1'!ERR</definedName>
    <definedName name="copiao4" localSheetId="3">'450.2P'!ERR</definedName>
    <definedName name="copiao4" localSheetId="4">'460.1P'!ERR</definedName>
    <definedName name="copiao4" localSheetId="5">'466.1'!ERR</definedName>
    <definedName name="copiao4" localSheetId="7">'900.4P'!ERR</definedName>
    <definedName name="copiao4">[0]!ERR</definedName>
    <definedName name="corri" localSheetId="6">'1p.'!ERR</definedName>
    <definedName name="corri" localSheetId="2">'421.1'!ERR</definedName>
    <definedName name="corri" localSheetId="3">'450.2P'!ERR</definedName>
    <definedName name="corri" localSheetId="4">'460.1P'!ERR</definedName>
    <definedName name="corri" localSheetId="5">'466.1'!ERR</definedName>
    <definedName name="corri" localSheetId="7">'900.4P'!ERR</definedName>
    <definedName name="corri">[0]!ERR</definedName>
    <definedName name="COSTO_FRENTE">[62]BITACORA!$E$1:$E$65536</definedName>
    <definedName name="costo2" localSheetId="6" hidden="1">#REF!</definedName>
    <definedName name="costo2" localSheetId="2" hidden="1">#REF!</definedName>
    <definedName name="costo2" localSheetId="3" hidden="1">#REF!</definedName>
    <definedName name="costo2" localSheetId="4" hidden="1">#REF!</definedName>
    <definedName name="costo2" localSheetId="5" hidden="1">#REF!</definedName>
    <definedName name="costo2" localSheetId="7" hidden="1">#REF!</definedName>
    <definedName name="costo2" localSheetId="8" hidden="1">#REF!</definedName>
    <definedName name="costo2" hidden="1">#REF!</definedName>
    <definedName name="COSTODIRECTO" localSheetId="6">#REF!</definedName>
    <definedName name="COSTODIRECTO" localSheetId="2">#REF!</definedName>
    <definedName name="COSTODIRECTO" localSheetId="3">#REF!</definedName>
    <definedName name="COSTODIRECTO" localSheetId="4">#REF!</definedName>
    <definedName name="COSTODIRECTO" localSheetId="5">#REF!</definedName>
    <definedName name="COSTODIRECTO" localSheetId="26">#REF!</definedName>
    <definedName name="COSTODIRECTO" localSheetId="27">#REF!</definedName>
    <definedName name="COSTODIRECTO" localSheetId="7">#REF!</definedName>
    <definedName name="COSTODIRECTO" localSheetId="8">#REF!</definedName>
    <definedName name="COSTODIRECTO" localSheetId="9">#REF!</definedName>
    <definedName name="COSTODIRECTO">#REF!</definedName>
    <definedName name="COSTOS">[63]TARIFAS!$A$1:$F$52</definedName>
    <definedName name="CRIT" localSheetId="6">#REF!</definedName>
    <definedName name="CRIT" localSheetId="2">#REF!</definedName>
    <definedName name="CRIT" localSheetId="3">#REF!</definedName>
    <definedName name="CRIT" localSheetId="4">#REF!</definedName>
    <definedName name="CRIT" localSheetId="5">#REF!</definedName>
    <definedName name="CRIT" localSheetId="7">#REF!</definedName>
    <definedName name="CRIT" localSheetId="8">#REF!</definedName>
    <definedName name="CRIT">#REF!</definedName>
    <definedName name="CRIT_APIAY" localSheetId="6">#REF!</definedName>
    <definedName name="CRIT_APIAY" localSheetId="2">#REF!</definedName>
    <definedName name="CRIT_APIAY" localSheetId="3">#REF!</definedName>
    <definedName name="CRIT_APIAY" localSheetId="4">#REF!</definedName>
    <definedName name="CRIT_APIAY" localSheetId="5">#REF!</definedName>
    <definedName name="CRIT_APIAY" localSheetId="7">#REF!</definedName>
    <definedName name="CRIT_APIAY" localSheetId="8">#REF!</definedName>
    <definedName name="CRIT_APIAY">#REF!</definedName>
    <definedName name="CRIT_CHICHI" localSheetId="6">#REF!</definedName>
    <definedName name="CRIT_CHICHI" localSheetId="2">#REF!</definedName>
    <definedName name="CRIT_CHICHI" localSheetId="3">#REF!</definedName>
    <definedName name="CRIT_CHICHI" localSheetId="4">#REF!</definedName>
    <definedName name="CRIT_CHICHI" localSheetId="5">#REF!</definedName>
    <definedName name="CRIT_CHICHI" localSheetId="7">#REF!</definedName>
    <definedName name="CRIT_CHICHI" localSheetId="8">#REF!</definedName>
    <definedName name="CRIT_CHICHI">#REF!</definedName>
    <definedName name="CRIT_CHICHI1" localSheetId="6">#REF!</definedName>
    <definedName name="CRIT_CHICHI1" localSheetId="2">#REF!</definedName>
    <definedName name="CRIT_CHICHI1" localSheetId="3">#REF!</definedName>
    <definedName name="CRIT_CHICHI1" localSheetId="4">#REF!</definedName>
    <definedName name="CRIT_CHICHI1" localSheetId="5">#REF!</definedName>
    <definedName name="CRIT_CHICHI1" localSheetId="7">#REF!</definedName>
    <definedName name="CRIT_CHICHI1" localSheetId="8">#REF!</definedName>
    <definedName name="CRIT_CHICHI1">#REF!</definedName>
    <definedName name="CRIT_DOL" localSheetId="6">#REF!</definedName>
    <definedName name="CRIT_DOL" localSheetId="2">#REF!</definedName>
    <definedName name="CRIT_DOL" localSheetId="3">#REF!</definedName>
    <definedName name="CRIT_DOL" localSheetId="4">#REF!</definedName>
    <definedName name="CRIT_DOL" localSheetId="5">#REF!</definedName>
    <definedName name="CRIT_DOL" localSheetId="7">#REF!</definedName>
    <definedName name="CRIT_DOL" localSheetId="8">#REF!</definedName>
    <definedName name="CRIT_DOL">#REF!</definedName>
    <definedName name="CRIT_DOL1" localSheetId="6">#REF!</definedName>
    <definedName name="CRIT_DOL1" localSheetId="2">#REF!</definedName>
    <definedName name="CRIT_DOL1" localSheetId="3">#REF!</definedName>
    <definedName name="CRIT_DOL1" localSheetId="4">#REF!</definedName>
    <definedName name="CRIT_DOL1" localSheetId="5">#REF!</definedName>
    <definedName name="CRIT_DOL1" localSheetId="7">#REF!</definedName>
    <definedName name="CRIT_DOL1" localSheetId="8">#REF!</definedName>
    <definedName name="CRIT_DOL1">#REF!</definedName>
    <definedName name="CRIT1" localSheetId="6">#REF!</definedName>
    <definedName name="CRIT1" localSheetId="2">#REF!</definedName>
    <definedName name="CRIT1" localSheetId="3">#REF!</definedName>
    <definedName name="CRIT1" localSheetId="4">#REF!</definedName>
    <definedName name="CRIT1" localSheetId="5">#REF!</definedName>
    <definedName name="CRIT1" localSheetId="7">#REF!</definedName>
    <definedName name="CRIT1" localSheetId="8">#REF!</definedName>
    <definedName name="CRIT1">#REF!</definedName>
    <definedName name="Criteria_MI">[64]civ_roma!$C$803:$G$804</definedName>
    <definedName name="_xlnm.Criteria">'[65]AC2-AG96'!#REF!</definedName>
    <definedName name="Criterios_IM" localSheetId="8">'[3]7422CW00'!#REF!</definedName>
    <definedName name="Criterios_IM">'[3]7422CW00'!#REF!</definedName>
    <definedName name="Criticidad">[66]Tabla!$A$1:$A$5</definedName>
    <definedName name="cs" localSheetId="6">#REF!</definedName>
    <definedName name="cs" localSheetId="2">#REF!</definedName>
    <definedName name="cs" localSheetId="3">#REF!</definedName>
    <definedName name="cs" localSheetId="4">#REF!</definedName>
    <definedName name="cs" localSheetId="5">#REF!</definedName>
    <definedName name="cs" localSheetId="7">#REF!</definedName>
    <definedName name="cs" localSheetId="8">#REF!</definedName>
    <definedName name="cs">#REF!</definedName>
    <definedName name="CS_AVG_SIZE" localSheetId="6">#REF!</definedName>
    <definedName name="CS_AVG_SIZE" localSheetId="2">#REF!</definedName>
    <definedName name="CS_AVG_SIZE" localSheetId="3">#REF!</definedName>
    <definedName name="CS_AVG_SIZE" localSheetId="4">#REF!</definedName>
    <definedName name="CS_AVG_SIZE" localSheetId="5">#REF!</definedName>
    <definedName name="CS_AVG_SIZE" localSheetId="7">#REF!</definedName>
    <definedName name="CS_AVG_SIZE" localSheetId="8">#REF!</definedName>
    <definedName name="CS_AVG_SIZE">#REF!</definedName>
    <definedName name="CS_WELDING" localSheetId="6">#REF!</definedName>
    <definedName name="CS_WELDING" localSheetId="2">#REF!</definedName>
    <definedName name="CS_WELDING" localSheetId="3">#REF!</definedName>
    <definedName name="CS_WELDING" localSheetId="4">#REF!</definedName>
    <definedName name="CS_WELDING" localSheetId="5">#REF!</definedName>
    <definedName name="CS_WELDING" localSheetId="7">#REF!</definedName>
    <definedName name="CS_WELDING" localSheetId="8">#REF!</definedName>
    <definedName name="CS_WELDING">#REF!</definedName>
    <definedName name="CTA" localSheetId="6">#REF!</definedName>
    <definedName name="CTA" localSheetId="2">#REF!</definedName>
    <definedName name="CTA" localSheetId="3">#REF!</definedName>
    <definedName name="CTA" localSheetId="4">#REF!</definedName>
    <definedName name="CTA" localSheetId="5">#REF!</definedName>
    <definedName name="CTA" localSheetId="26">#REF!</definedName>
    <definedName name="CTA" localSheetId="27">#REF!</definedName>
    <definedName name="CTA" localSheetId="7">#REF!</definedName>
    <definedName name="CTA" localSheetId="8">#REF!</definedName>
    <definedName name="CTA" localSheetId="9">#REF!</definedName>
    <definedName name="CTA">#REF!</definedName>
    <definedName name="CTE" localSheetId="6">#REF!</definedName>
    <definedName name="CTE" localSheetId="2">#REF!</definedName>
    <definedName name="CTE" localSheetId="3">#REF!</definedName>
    <definedName name="CTE" localSheetId="4">#REF!</definedName>
    <definedName name="CTE" localSheetId="5">#REF!</definedName>
    <definedName name="CTE" localSheetId="7">#REF!</definedName>
    <definedName name="CTE" localSheetId="8">#REF!</definedName>
    <definedName name="CTE">#REF!</definedName>
    <definedName name="CTR" localSheetId="6">'[3]7422CW00'!#REF!</definedName>
    <definedName name="CTR" localSheetId="2">'[3]7422CW00'!#REF!</definedName>
    <definedName name="CTR" localSheetId="3">'[3]7422CW00'!#REF!</definedName>
    <definedName name="CTR" localSheetId="4">'[3]7422CW00'!#REF!</definedName>
    <definedName name="CTR" localSheetId="5">'[3]7422CW00'!#REF!</definedName>
    <definedName name="CTR" localSheetId="7">'[3]7422CW00'!#REF!</definedName>
    <definedName name="CTR" localSheetId="8">'[3]7422CW00'!#REF!</definedName>
    <definedName name="CTR">'[3]7422CW00'!#REF!</definedName>
    <definedName name="CTRPAG" localSheetId="6">'[3]7422CW00'!#REF!</definedName>
    <definedName name="CTRPAG" localSheetId="2">'[3]7422CW00'!#REF!</definedName>
    <definedName name="CTRPAG" localSheetId="3">'[3]7422CW00'!#REF!</definedName>
    <definedName name="CTRPAG" localSheetId="4">'[3]7422CW00'!#REF!</definedName>
    <definedName name="CTRPAG" localSheetId="5">'[3]7422CW00'!#REF!</definedName>
    <definedName name="CTRPAG" localSheetId="7">'[3]7422CW00'!#REF!</definedName>
    <definedName name="CTRPAG" localSheetId="8">'[3]7422CW00'!#REF!</definedName>
    <definedName name="CTRPAG">'[3]7422CW00'!#REF!</definedName>
    <definedName name="CUAL" localSheetId="6">'1p.'!ERR</definedName>
    <definedName name="CUAL" localSheetId="2">'421.1'!ERR</definedName>
    <definedName name="CUAL" localSheetId="3">'450.2P'!ERR</definedName>
    <definedName name="CUAL" localSheetId="4">'460.1P'!ERR</definedName>
    <definedName name="CUAL" localSheetId="5">'466.1'!ERR</definedName>
    <definedName name="CUAL" localSheetId="7">'900.4P'!ERR</definedName>
    <definedName name="CUAL">[0]!ERR</definedName>
    <definedName name="CUBS" localSheetId="6">#REF!</definedName>
    <definedName name="CUBS" localSheetId="2">#REF!</definedName>
    <definedName name="CUBS" localSheetId="3">#REF!</definedName>
    <definedName name="CUBS" localSheetId="4">#REF!</definedName>
    <definedName name="CUBS" localSheetId="5">#REF!</definedName>
    <definedName name="CUBS" localSheetId="26">#REF!</definedName>
    <definedName name="CUBS" localSheetId="27">#REF!</definedName>
    <definedName name="CUBS" localSheetId="7">#REF!</definedName>
    <definedName name="CUBS" localSheetId="8">#REF!</definedName>
    <definedName name="CUBS" localSheetId="9">#REF!</definedName>
    <definedName name="CUBS">#REF!</definedName>
    <definedName name="CUNET" localSheetId="6" hidden="1">{"via1",#N/A,TRUE,"general";"via2",#N/A,TRUE,"general";"via3",#N/A,TRUE,"general"}</definedName>
    <definedName name="CUNET" localSheetId="2" hidden="1">{"via1",#N/A,TRUE,"general";"via2",#N/A,TRUE,"general";"via3",#N/A,TRUE,"general"}</definedName>
    <definedName name="CUNET" localSheetId="3" hidden="1">{"via1",#N/A,TRUE,"general";"via2",#N/A,TRUE,"general";"via3",#N/A,TRUE,"general"}</definedName>
    <definedName name="CUNET" localSheetId="4" hidden="1">{"via1",#N/A,TRUE,"general";"via2",#N/A,TRUE,"general";"via3",#N/A,TRUE,"general"}</definedName>
    <definedName name="CUNET" localSheetId="5" hidden="1">{"via1",#N/A,TRUE,"general";"via2",#N/A,TRUE,"general";"via3",#N/A,TRUE,"general"}</definedName>
    <definedName name="CUNET" localSheetId="7" hidden="1">{"via1",#N/A,TRUE,"general";"via2",#N/A,TRUE,"general";"via3",#N/A,TRUE,"general"}</definedName>
    <definedName name="CUNET" hidden="1">{"via1",#N/A,TRUE,"general";"via2",#N/A,TRUE,"general";"via3",#N/A,TRUE,"general"}</definedName>
    <definedName name="Customize" localSheetId="8">[56]!Customize</definedName>
    <definedName name="Customize">[56]!Customize</definedName>
    <definedName name="cv" localSheetId="6">#REF!</definedName>
    <definedName name="cv" localSheetId="2">#REF!</definedName>
    <definedName name="cv" localSheetId="3">#REF!</definedName>
    <definedName name="cv" localSheetId="4">#REF!</definedName>
    <definedName name="cv" localSheetId="5">#REF!</definedName>
    <definedName name="cv" localSheetId="26">#REF!</definedName>
    <definedName name="cv" localSheetId="27">#REF!</definedName>
    <definedName name="cv" localSheetId="7">#REF!</definedName>
    <definedName name="cv" localSheetId="8">#REF!</definedName>
    <definedName name="cv" localSheetId="9">#REF!</definedName>
    <definedName name="cv">#REF!</definedName>
    <definedName name="cvbcvbf" localSheetId="6" hidden="1">{#N/A,#N/A,TRUE,"INGENIERIA";#N/A,#N/A,TRUE,"COMPRAS";#N/A,#N/A,TRUE,"DIRECCION";#N/A,#N/A,TRUE,"RESUMEN"}</definedName>
    <definedName name="cvbcvbf" localSheetId="2" hidden="1">{#N/A,#N/A,TRUE,"INGENIERIA";#N/A,#N/A,TRUE,"COMPRAS";#N/A,#N/A,TRUE,"DIRECCION";#N/A,#N/A,TRUE,"RESUMEN"}</definedName>
    <definedName name="cvbcvbf" localSheetId="3" hidden="1">{#N/A,#N/A,TRUE,"INGENIERIA";#N/A,#N/A,TRUE,"COMPRAS";#N/A,#N/A,TRUE,"DIRECCION";#N/A,#N/A,TRUE,"RESUMEN"}</definedName>
    <definedName name="cvbcvbf" localSheetId="4" hidden="1">{#N/A,#N/A,TRUE,"INGENIERIA";#N/A,#N/A,TRUE,"COMPRAS";#N/A,#N/A,TRUE,"DIRECCION";#N/A,#N/A,TRUE,"RESUMEN"}</definedName>
    <definedName name="cvbcvbf" localSheetId="5" hidden="1">{#N/A,#N/A,TRUE,"INGENIERIA";#N/A,#N/A,TRUE,"COMPRAS";#N/A,#N/A,TRUE,"DIRECCION";#N/A,#N/A,TRUE,"RESUMEN"}</definedName>
    <definedName name="cvbcvbf" localSheetId="7" hidden="1">{#N/A,#N/A,TRUE,"INGENIERIA";#N/A,#N/A,TRUE,"COMPRAS";#N/A,#N/A,TRUE,"DIRECCION";#N/A,#N/A,TRUE,"RESUMEN"}</definedName>
    <definedName name="cvbcvbf" hidden="1">{#N/A,#N/A,TRUE,"INGENIERIA";#N/A,#N/A,TRUE,"COMPRAS";#N/A,#N/A,TRUE,"DIRECCION";#N/A,#N/A,TRUE,"RESUMEN"}</definedName>
    <definedName name="cvfvd" localSheetId="6" hidden="1">{"via1",#N/A,TRUE,"general";"via2",#N/A,TRUE,"general";"via3",#N/A,TRUE,"general"}</definedName>
    <definedName name="cvfvd" localSheetId="2" hidden="1">{"via1",#N/A,TRUE,"general";"via2",#N/A,TRUE,"general";"via3",#N/A,TRUE,"general"}</definedName>
    <definedName name="cvfvd" localSheetId="3" hidden="1">{"via1",#N/A,TRUE,"general";"via2",#N/A,TRUE,"general";"via3",#N/A,TRUE,"general"}</definedName>
    <definedName name="cvfvd" localSheetId="4" hidden="1">{"via1",#N/A,TRUE,"general";"via2",#N/A,TRUE,"general";"via3",#N/A,TRUE,"general"}</definedName>
    <definedName name="cvfvd" localSheetId="5" hidden="1">{"via1",#N/A,TRUE,"general";"via2",#N/A,TRUE,"general";"via3",#N/A,TRUE,"general"}</definedName>
    <definedName name="cvfvd" localSheetId="7" hidden="1">{"via1",#N/A,TRUE,"general";"via2",#N/A,TRUE,"general";"via3",#N/A,TRUE,"general"}</definedName>
    <definedName name="cvfvd" hidden="1">{"via1",#N/A,TRUE,"general";"via2",#N/A,TRUE,"general";"via3",#N/A,TRUE,"general"}</definedName>
    <definedName name="cvn" localSheetId="6" hidden="1">{"TAB1",#N/A,TRUE,"GENERAL";"TAB2",#N/A,TRUE,"GENERAL";"TAB3",#N/A,TRUE,"GENERAL";"TAB4",#N/A,TRUE,"GENERAL";"TAB5",#N/A,TRUE,"GENERAL"}</definedName>
    <definedName name="cvn" localSheetId="2" hidden="1">{"TAB1",#N/A,TRUE,"GENERAL";"TAB2",#N/A,TRUE,"GENERAL";"TAB3",#N/A,TRUE,"GENERAL";"TAB4",#N/A,TRUE,"GENERAL";"TAB5",#N/A,TRUE,"GENERAL"}</definedName>
    <definedName name="cvn" localSheetId="3" hidden="1">{"TAB1",#N/A,TRUE,"GENERAL";"TAB2",#N/A,TRUE,"GENERAL";"TAB3",#N/A,TRUE,"GENERAL";"TAB4",#N/A,TRUE,"GENERAL";"TAB5",#N/A,TRUE,"GENERAL"}</definedName>
    <definedName name="cvn" localSheetId="4" hidden="1">{"TAB1",#N/A,TRUE,"GENERAL";"TAB2",#N/A,TRUE,"GENERAL";"TAB3",#N/A,TRUE,"GENERAL";"TAB4",#N/A,TRUE,"GENERAL";"TAB5",#N/A,TRUE,"GENERAL"}</definedName>
    <definedName name="cvn" localSheetId="5" hidden="1">{"TAB1",#N/A,TRUE,"GENERAL";"TAB2",#N/A,TRUE,"GENERAL";"TAB3",#N/A,TRUE,"GENERAL";"TAB4",#N/A,TRUE,"GENERAL";"TAB5",#N/A,TRUE,"GENERAL"}</definedName>
    <definedName name="cvn" localSheetId="7" hidden="1">{"TAB1",#N/A,TRUE,"GENERAL";"TAB2",#N/A,TRUE,"GENERAL";"TAB3",#N/A,TRUE,"GENERAL";"TAB4",#N/A,TRUE,"GENERAL";"TAB5",#N/A,TRUE,"GENERAL"}</definedName>
    <definedName name="cvn" hidden="1">{"TAB1",#N/A,TRUE,"GENERAL";"TAB2",#N/A,TRUE,"GENERAL";"TAB3",#N/A,TRUE,"GENERAL";"TAB4",#N/A,TRUE,"GENERAL";"TAB5",#N/A,TRUE,"GENERAL"}</definedName>
    <definedName name="CVXC" localSheetId="6" hidden="1">{"via1",#N/A,TRUE,"general";"via2",#N/A,TRUE,"general";"via3",#N/A,TRUE,"general"}</definedName>
    <definedName name="CVXC" localSheetId="2" hidden="1">{"via1",#N/A,TRUE,"general";"via2",#N/A,TRUE,"general";"via3",#N/A,TRUE,"general"}</definedName>
    <definedName name="CVXC" localSheetId="3" hidden="1">{"via1",#N/A,TRUE,"general";"via2",#N/A,TRUE,"general";"via3",#N/A,TRUE,"general"}</definedName>
    <definedName name="CVXC" localSheetId="4" hidden="1">{"via1",#N/A,TRUE,"general";"via2",#N/A,TRUE,"general";"via3",#N/A,TRUE,"general"}</definedName>
    <definedName name="CVXC" localSheetId="5" hidden="1">{"via1",#N/A,TRUE,"general";"via2",#N/A,TRUE,"general";"via3",#N/A,TRUE,"general"}</definedName>
    <definedName name="CVXC" localSheetId="7" hidden="1">{"via1",#N/A,TRUE,"general";"via2",#N/A,TRUE,"general";"via3",#N/A,TRUE,"general"}</definedName>
    <definedName name="CVXC" hidden="1">{"via1",#N/A,TRUE,"general";"via2",#N/A,TRUE,"general";"via3",#N/A,TRUE,"general"}</definedName>
    <definedName name="d" localSheetId="6" hidden="1">{"TAB1",#N/A,TRUE,"GENERAL";"TAB2",#N/A,TRUE,"GENERAL";"TAB3",#N/A,TRUE,"GENERAL";"TAB4",#N/A,TRUE,"GENERAL";"TAB5",#N/A,TRUE,"GENERAL"}</definedName>
    <definedName name="d" localSheetId="2" hidden="1">{"TAB1",#N/A,TRUE,"GENERAL";"TAB2",#N/A,TRUE,"GENERAL";"TAB3",#N/A,TRUE,"GENERAL";"TAB4",#N/A,TRUE,"GENERAL";"TAB5",#N/A,TRUE,"GENERAL"}</definedName>
    <definedName name="d" localSheetId="3" hidden="1">{"TAB1",#N/A,TRUE,"GENERAL";"TAB2",#N/A,TRUE,"GENERAL";"TAB3",#N/A,TRUE,"GENERAL";"TAB4",#N/A,TRUE,"GENERAL";"TAB5",#N/A,TRUE,"GENERAL"}</definedName>
    <definedName name="d" localSheetId="4" hidden="1">{"TAB1",#N/A,TRUE,"GENERAL";"TAB2",#N/A,TRUE,"GENERAL";"TAB3",#N/A,TRUE,"GENERAL";"TAB4",#N/A,TRUE,"GENERAL";"TAB5",#N/A,TRUE,"GENERAL"}</definedName>
    <definedName name="d" localSheetId="5" hidden="1">{"TAB1",#N/A,TRUE,"GENERAL";"TAB2",#N/A,TRUE,"GENERAL";"TAB3",#N/A,TRUE,"GENERAL";"TAB4",#N/A,TRUE,"GENERAL";"TAB5",#N/A,TRUE,"GENERAL"}</definedName>
    <definedName name="d" localSheetId="7" hidden="1">{"TAB1",#N/A,TRUE,"GENERAL";"TAB2",#N/A,TRUE,"GENERAL";"TAB3",#N/A,TRUE,"GENERAL";"TAB4",#N/A,TRUE,"GENERAL";"TAB5",#N/A,TRUE,"GENERAL"}</definedName>
    <definedName name="d" hidden="1">{"TAB1",#N/A,TRUE,"GENERAL";"TAB2",#N/A,TRUE,"GENERAL";"TAB3",#N/A,TRUE,"GENERAL";"TAB4",#N/A,TRUE,"GENERAL";"TAB5",#N/A,TRUE,"GENERAL"}</definedName>
    <definedName name="D_1" localSheetId="6">#REF!</definedName>
    <definedName name="D_1" localSheetId="2">#REF!</definedName>
    <definedName name="D_1" localSheetId="3">#REF!</definedName>
    <definedName name="D_1" localSheetId="4">#REF!</definedName>
    <definedName name="D_1" localSheetId="5">#REF!</definedName>
    <definedName name="D_1" localSheetId="7">#REF!</definedName>
    <definedName name="D_1" localSheetId="8">#REF!</definedName>
    <definedName name="D_1">#REF!</definedName>
    <definedName name="DAFT" localSheetId="6">#REF!</definedName>
    <definedName name="DAFT" localSheetId="2">#REF!</definedName>
    <definedName name="DAFT" localSheetId="3">#REF!</definedName>
    <definedName name="DAFT" localSheetId="4">#REF!</definedName>
    <definedName name="DAFT" localSheetId="5">#REF!</definedName>
    <definedName name="DAFT" localSheetId="7">#REF!</definedName>
    <definedName name="DAFT" localSheetId="8">#REF!</definedName>
    <definedName name="DAFT">#REF!</definedName>
    <definedName name="DANODO" localSheetId="6">#REF!</definedName>
    <definedName name="DANODO" localSheetId="2">#REF!</definedName>
    <definedName name="DANODO" localSheetId="3">#REF!</definedName>
    <definedName name="DANODO" localSheetId="4">#REF!</definedName>
    <definedName name="DANODO" localSheetId="5">#REF!</definedName>
    <definedName name="DANODO" localSheetId="7">#REF!</definedName>
    <definedName name="DANODO" localSheetId="8">#REF!</definedName>
    <definedName name="DANODO">#REF!</definedName>
    <definedName name="DANODOF" localSheetId="6">#REF!</definedName>
    <definedName name="DANODOF" localSheetId="2">#REF!</definedName>
    <definedName name="DANODOF" localSheetId="3">#REF!</definedName>
    <definedName name="DANODOF" localSheetId="4">#REF!</definedName>
    <definedName name="DANODOF" localSheetId="5">#REF!</definedName>
    <definedName name="DANODOF" localSheetId="7">#REF!</definedName>
    <definedName name="DANODOF" localSheetId="8">#REF!</definedName>
    <definedName name="DANODOF">#REF!</definedName>
    <definedName name="DANODOFT" localSheetId="6">#REF!</definedName>
    <definedName name="DANODOFT" localSheetId="2">#REF!</definedName>
    <definedName name="DANODOFT" localSheetId="3">#REF!</definedName>
    <definedName name="DANODOFT" localSheetId="4">#REF!</definedName>
    <definedName name="DANODOFT" localSheetId="5">#REF!</definedName>
    <definedName name="DANODOFT" localSheetId="7">#REF!</definedName>
    <definedName name="DANODOFT" localSheetId="8">#REF!</definedName>
    <definedName name="DANODOFT">#REF!</definedName>
    <definedName name="dario" localSheetId="6">'[23]GPI 526'!#REF!</definedName>
    <definedName name="dario" localSheetId="2">'[23]GPI 526'!#REF!</definedName>
    <definedName name="dario" localSheetId="3">'[23]GPI 526'!#REF!</definedName>
    <definedName name="dario" localSheetId="4">'[23]GPI 526'!#REF!</definedName>
    <definedName name="dario" localSheetId="5">'[23]GPI 526'!#REF!</definedName>
    <definedName name="dario" localSheetId="26">'[23]GPI 526'!#REF!</definedName>
    <definedName name="dario" localSheetId="27">'[23]GPI 526'!#REF!</definedName>
    <definedName name="dario" localSheetId="7">'[23]GPI 526'!#REF!</definedName>
    <definedName name="dario" localSheetId="8">'[23]GPI 526'!#REF!</definedName>
    <definedName name="dario" localSheetId="9">'[23]GPI 526'!#REF!</definedName>
    <definedName name="dario">'[23]GPI 526'!#REF!</definedName>
    <definedName name="DASD" localSheetId="6" hidden="1">{"TAB1",#N/A,TRUE,"GENERAL";"TAB2",#N/A,TRUE,"GENERAL";"TAB3",#N/A,TRUE,"GENERAL";"TAB4",#N/A,TRUE,"GENERAL";"TAB5",#N/A,TRUE,"GENERAL"}</definedName>
    <definedName name="DASD" localSheetId="2" hidden="1">{"TAB1",#N/A,TRUE,"GENERAL";"TAB2",#N/A,TRUE,"GENERAL";"TAB3",#N/A,TRUE,"GENERAL";"TAB4",#N/A,TRUE,"GENERAL";"TAB5",#N/A,TRUE,"GENERAL"}</definedName>
    <definedName name="DASD" localSheetId="3" hidden="1">{"TAB1",#N/A,TRUE,"GENERAL";"TAB2",#N/A,TRUE,"GENERAL";"TAB3",#N/A,TRUE,"GENERAL";"TAB4",#N/A,TRUE,"GENERAL";"TAB5",#N/A,TRUE,"GENERAL"}</definedName>
    <definedName name="DASD" localSheetId="4" hidden="1">{"TAB1",#N/A,TRUE,"GENERAL";"TAB2",#N/A,TRUE,"GENERAL";"TAB3",#N/A,TRUE,"GENERAL";"TAB4",#N/A,TRUE,"GENERAL";"TAB5",#N/A,TRUE,"GENERAL"}</definedName>
    <definedName name="DASD" localSheetId="5" hidden="1">{"TAB1",#N/A,TRUE,"GENERAL";"TAB2",#N/A,TRUE,"GENERAL";"TAB3",#N/A,TRUE,"GENERAL";"TAB4",#N/A,TRUE,"GENERAL";"TAB5",#N/A,TRUE,"GENERAL"}</definedName>
    <definedName name="DASD" localSheetId="7" hidden="1">{"TAB1",#N/A,TRUE,"GENERAL";"TAB2",#N/A,TRUE,"GENERAL";"TAB3",#N/A,TRUE,"GENERAL";"TAB4",#N/A,TRUE,"GENERAL";"TAB5",#N/A,TRUE,"GENERAL"}</definedName>
    <definedName name="DASD" hidden="1">{"TAB1",#N/A,TRUE,"GENERAL";"TAB2",#N/A,TRUE,"GENERAL";"TAB3",#N/A,TRUE,"GENERAL";"TAB4",#N/A,TRUE,"GENERAL";"TAB5",#N/A,TRUE,"GENERAL"}</definedName>
    <definedName name="Data" localSheetId="6">#REF!</definedName>
    <definedName name="Data" localSheetId="2">#REF!</definedName>
    <definedName name="Data" localSheetId="3">#REF!</definedName>
    <definedName name="Data" localSheetId="4">#REF!</definedName>
    <definedName name="Data" localSheetId="5">#REF!</definedName>
    <definedName name="Data" localSheetId="7">#REF!</definedName>
    <definedName name="Data" localSheetId="8">#REF!</definedName>
    <definedName name="Data">#REF!</definedName>
    <definedName name="data1" localSheetId="6">#REF!</definedName>
    <definedName name="data1" localSheetId="2">#REF!</definedName>
    <definedName name="data1" localSheetId="3">#REF!</definedName>
    <definedName name="data1" localSheetId="4">#REF!</definedName>
    <definedName name="data1" localSheetId="5">#REF!</definedName>
    <definedName name="data1" localSheetId="7">#REF!</definedName>
    <definedName name="data1" localSheetId="8">#REF!</definedName>
    <definedName name="data1">#REF!</definedName>
    <definedName name="data10" localSheetId="6">#REF!</definedName>
    <definedName name="data10" localSheetId="2">#REF!</definedName>
    <definedName name="data10" localSheetId="3">#REF!</definedName>
    <definedName name="data10" localSheetId="4">#REF!</definedName>
    <definedName name="data10" localSheetId="5">#REF!</definedName>
    <definedName name="data10" localSheetId="7">#REF!</definedName>
    <definedName name="data10" localSheetId="8">#REF!</definedName>
    <definedName name="data10">#REF!</definedName>
    <definedName name="data11" localSheetId="6">#REF!</definedName>
    <definedName name="data11" localSheetId="2">#REF!</definedName>
    <definedName name="data11" localSheetId="3">#REF!</definedName>
    <definedName name="data11" localSheetId="4">#REF!</definedName>
    <definedName name="data11" localSheetId="5">#REF!</definedName>
    <definedName name="data11" localSheetId="7">#REF!</definedName>
    <definedName name="data11" localSheetId="8">#REF!</definedName>
    <definedName name="data11">#REF!</definedName>
    <definedName name="data12" localSheetId="6">#REF!</definedName>
    <definedName name="data12" localSheetId="2">#REF!</definedName>
    <definedName name="data12" localSheetId="3">#REF!</definedName>
    <definedName name="data12" localSheetId="4">#REF!</definedName>
    <definedName name="data12" localSheetId="5">#REF!</definedName>
    <definedName name="data12" localSheetId="7">#REF!</definedName>
    <definedName name="data12" localSheetId="8">#REF!</definedName>
    <definedName name="data12">#REF!</definedName>
    <definedName name="data13" localSheetId="6">#REF!</definedName>
    <definedName name="data13" localSheetId="2">#REF!</definedName>
    <definedName name="data13" localSheetId="3">#REF!</definedName>
    <definedName name="data13" localSheetId="4">#REF!</definedName>
    <definedName name="data13" localSheetId="5">#REF!</definedName>
    <definedName name="data13" localSheetId="7">#REF!</definedName>
    <definedName name="data13" localSheetId="8">#REF!</definedName>
    <definedName name="data13">#REF!</definedName>
    <definedName name="data14" localSheetId="6">#REF!</definedName>
    <definedName name="data14" localSheetId="2">#REF!</definedName>
    <definedName name="data14" localSheetId="3">#REF!</definedName>
    <definedName name="data14" localSheetId="4">#REF!</definedName>
    <definedName name="data14" localSheetId="5">#REF!</definedName>
    <definedName name="data14" localSheetId="7">#REF!</definedName>
    <definedName name="data14" localSheetId="8">#REF!</definedName>
    <definedName name="data14">#REF!</definedName>
    <definedName name="data15" localSheetId="6">#REF!</definedName>
    <definedName name="data15" localSheetId="2">#REF!</definedName>
    <definedName name="data15" localSheetId="3">#REF!</definedName>
    <definedName name="data15" localSheetId="4">#REF!</definedName>
    <definedName name="data15" localSheetId="5">#REF!</definedName>
    <definedName name="data15" localSheetId="7">#REF!</definedName>
    <definedName name="data15" localSheetId="8">#REF!</definedName>
    <definedName name="data15">#REF!</definedName>
    <definedName name="data16" localSheetId="6">#REF!</definedName>
    <definedName name="data16" localSheetId="2">#REF!</definedName>
    <definedName name="data16" localSheetId="3">#REF!</definedName>
    <definedName name="data16" localSheetId="4">#REF!</definedName>
    <definedName name="data16" localSheetId="5">#REF!</definedName>
    <definedName name="data16" localSheetId="7">#REF!</definedName>
    <definedName name="data16" localSheetId="8">#REF!</definedName>
    <definedName name="data16">#REF!</definedName>
    <definedName name="data17" localSheetId="6">#REF!</definedName>
    <definedName name="data17" localSheetId="2">#REF!</definedName>
    <definedName name="data17" localSheetId="3">#REF!</definedName>
    <definedName name="data17" localSheetId="4">#REF!</definedName>
    <definedName name="data17" localSheetId="5">#REF!</definedName>
    <definedName name="data17" localSheetId="7">#REF!</definedName>
    <definedName name="data17" localSheetId="8">#REF!</definedName>
    <definedName name="data17">#REF!</definedName>
    <definedName name="data18" localSheetId="6">#REF!</definedName>
    <definedName name="data18" localSheetId="2">#REF!</definedName>
    <definedName name="data18" localSheetId="3">#REF!</definedName>
    <definedName name="data18" localSheetId="4">#REF!</definedName>
    <definedName name="data18" localSheetId="5">#REF!</definedName>
    <definedName name="data18" localSheetId="7">#REF!</definedName>
    <definedName name="data18" localSheetId="8">#REF!</definedName>
    <definedName name="data18">#REF!</definedName>
    <definedName name="data19" localSheetId="6">#REF!</definedName>
    <definedName name="data19" localSheetId="2">#REF!</definedName>
    <definedName name="data19" localSheetId="3">#REF!</definedName>
    <definedName name="data19" localSheetId="4">#REF!</definedName>
    <definedName name="data19" localSheetId="5">#REF!</definedName>
    <definedName name="data19" localSheetId="7">#REF!</definedName>
    <definedName name="data19" localSheetId="8">#REF!</definedName>
    <definedName name="data19">#REF!</definedName>
    <definedName name="data2" localSheetId="6">#REF!</definedName>
    <definedName name="data2" localSheetId="2">#REF!</definedName>
    <definedName name="data2" localSheetId="3">#REF!</definedName>
    <definedName name="data2" localSheetId="4">#REF!</definedName>
    <definedName name="data2" localSheetId="5">#REF!</definedName>
    <definedName name="data2" localSheetId="7">#REF!</definedName>
    <definedName name="data2" localSheetId="8">#REF!</definedName>
    <definedName name="data2">#REF!</definedName>
    <definedName name="data20" localSheetId="6">#REF!</definedName>
    <definedName name="data20" localSheetId="2">#REF!</definedName>
    <definedName name="data20" localSheetId="3">#REF!</definedName>
    <definedName name="data20" localSheetId="4">#REF!</definedName>
    <definedName name="data20" localSheetId="5">#REF!</definedName>
    <definedName name="data20" localSheetId="7">#REF!</definedName>
    <definedName name="data20" localSheetId="8">#REF!</definedName>
    <definedName name="data20">#REF!</definedName>
    <definedName name="data21" localSheetId="6">#REF!</definedName>
    <definedName name="data21" localSheetId="2">#REF!</definedName>
    <definedName name="data21" localSheetId="3">#REF!</definedName>
    <definedName name="data21" localSheetId="4">#REF!</definedName>
    <definedName name="data21" localSheetId="5">#REF!</definedName>
    <definedName name="data21" localSheetId="7">#REF!</definedName>
    <definedName name="data21" localSheetId="8">#REF!</definedName>
    <definedName name="data21">#REF!</definedName>
    <definedName name="data22" localSheetId="6">#REF!</definedName>
    <definedName name="data22" localSheetId="2">#REF!</definedName>
    <definedName name="data22" localSheetId="3">#REF!</definedName>
    <definedName name="data22" localSheetId="4">#REF!</definedName>
    <definedName name="data22" localSheetId="5">#REF!</definedName>
    <definedName name="data22" localSheetId="7">#REF!</definedName>
    <definedName name="data22" localSheetId="8">#REF!</definedName>
    <definedName name="data22">#REF!</definedName>
    <definedName name="data23" localSheetId="6">#REF!</definedName>
    <definedName name="data23" localSheetId="2">#REF!</definedName>
    <definedName name="data23" localSheetId="3">#REF!</definedName>
    <definedName name="data23" localSheetId="4">#REF!</definedName>
    <definedName name="data23" localSheetId="5">#REF!</definedName>
    <definedName name="data23" localSheetId="7">#REF!</definedName>
    <definedName name="data23" localSheetId="8">#REF!</definedName>
    <definedName name="data23">#REF!</definedName>
    <definedName name="data24" localSheetId="6">#REF!</definedName>
    <definedName name="data24" localSheetId="2">#REF!</definedName>
    <definedName name="data24" localSheetId="3">#REF!</definedName>
    <definedName name="data24" localSheetId="4">#REF!</definedName>
    <definedName name="data24" localSheetId="5">#REF!</definedName>
    <definedName name="data24" localSheetId="7">#REF!</definedName>
    <definedName name="data24" localSheetId="8">#REF!</definedName>
    <definedName name="data24">#REF!</definedName>
    <definedName name="data25" localSheetId="6">#REF!</definedName>
    <definedName name="data25" localSheetId="2">#REF!</definedName>
    <definedName name="data25" localSheetId="3">#REF!</definedName>
    <definedName name="data25" localSheetId="4">#REF!</definedName>
    <definedName name="data25" localSheetId="5">#REF!</definedName>
    <definedName name="data25" localSheetId="7">#REF!</definedName>
    <definedName name="data25" localSheetId="8">#REF!</definedName>
    <definedName name="data25">#REF!</definedName>
    <definedName name="data26" localSheetId="6">#REF!</definedName>
    <definedName name="data26" localSheetId="2">#REF!</definedName>
    <definedName name="data26" localSheetId="3">#REF!</definedName>
    <definedName name="data26" localSheetId="4">#REF!</definedName>
    <definedName name="data26" localSheetId="5">#REF!</definedName>
    <definedName name="data26" localSheetId="7">#REF!</definedName>
    <definedName name="data26" localSheetId="8">#REF!</definedName>
    <definedName name="data26">#REF!</definedName>
    <definedName name="data27" localSheetId="6">#REF!</definedName>
    <definedName name="data27" localSheetId="2">#REF!</definedName>
    <definedName name="data27" localSheetId="3">#REF!</definedName>
    <definedName name="data27" localSheetId="4">#REF!</definedName>
    <definedName name="data27" localSheetId="5">#REF!</definedName>
    <definedName name="data27" localSheetId="7">#REF!</definedName>
    <definedName name="data27" localSheetId="8">#REF!</definedName>
    <definedName name="data27">#REF!</definedName>
    <definedName name="data28" localSheetId="6">#REF!</definedName>
    <definedName name="data28" localSheetId="2">#REF!</definedName>
    <definedName name="data28" localSheetId="3">#REF!</definedName>
    <definedName name="data28" localSheetId="4">#REF!</definedName>
    <definedName name="data28" localSheetId="5">#REF!</definedName>
    <definedName name="data28" localSheetId="7">#REF!</definedName>
    <definedName name="data28" localSheetId="8">#REF!</definedName>
    <definedName name="data28">#REF!</definedName>
    <definedName name="data29" localSheetId="6">#REF!</definedName>
    <definedName name="data29" localSheetId="2">#REF!</definedName>
    <definedName name="data29" localSheetId="3">#REF!</definedName>
    <definedName name="data29" localSheetId="4">#REF!</definedName>
    <definedName name="data29" localSheetId="5">#REF!</definedName>
    <definedName name="data29" localSheetId="7">#REF!</definedName>
    <definedName name="data29" localSheetId="8">#REF!</definedName>
    <definedName name="data29">#REF!</definedName>
    <definedName name="data3" localSheetId="6">#REF!</definedName>
    <definedName name="data3" localSheetId="2">#REF!</definedName>
    <definedName name="data3" localSheetId="3">#REF!</definedName>
    <definedName name="data3" localSheetId="4">#REF!</definedName>
    <definedName name="data3" localSheetId="5">#REF!</definedName>
    <definedName name="data3" localSheetId="7">#REF!</definedName>
    <definedName name="data3" localSheetId="8">#REF!</definedName>
    <definedName name="data3">#REF!</definedName>
    <definedName name="data30" localSheetId="6">#REF!</definedName>
    <definedName name="data30" localSheetId="2">#REF!</definedName>
    <definedName name="data30" localSheetId="3">#REF!</definedName>
    <definedName name="data30" localSheetId="4">#REF!</definedName>
    <definedName name="data30" localSheetId="5">#REF!</definedName>
    <definedName name="data30" localSheetId="7">#REF!</definedName>
    <definedName name="data30" localSheetId="8">#REF!</definedName>
    <definedName name="data30">#REF!</definedName>
    <definedName name="data31" localSheetId="6">#REF!</definedName>
    <definedName name="data31" localSheetId="2">#REF!</definedName>
    <definedName name="data31" localSheetId="3">#REF!</definedName>
    <definedName name="data31" localSheetId="4">#REF!</definedName>
    <definedName name="data31" localSheetId="5">#REF!</definedName>
    <definedName name="data31" localSheetId="7">#REF!</definedName>
    <definedName name="data31" localSheetId="8">#REF!</definedName>
    <definedName name="data31">#REF!</definedName>
    <definedName name="data32" localSheetId="6">#REF!</definedName>
    <definedName name="data32" localSheetId="2">#REF!</definedName>
    <definedName name="data32" localSheetId="3">#REF!</definedName>
    <definedName name="data32" localSheetId="4">#REF!</definedName>
    <definedName name="data32" localSheetId="5">#REF!</definedName>
    <definedName name="data32" localSheetId="7">#REF!</definedName>
    <definedName name="data32" localSheetId="8">#REF!</definedName>
    <definedName name="data32">#REF!</definedName>
    <definedName name="data33" localSheetId="6">#REF!</definedName>
    <definedName name="data33" localSheetId="2">#REF!</definedName>
    <definedName name="data33" localSheetId="3">#REF!</definedName>
    <definedName name="data33" localSheetId="4">#REF!</definedName>
    <definedName name="data33" localSheetId="5">#REF!</definedName>
    <definedName name="data33" localSheetId="7">#REF!</definedName>
    <definedName name="data33" localSheetId="8">#REF!</definedName>
    <definedName name="data33">#REF!</definedName>
    <definedName name="data34" localSheetId="6">#REF!</definedName>
    <definedName name="data34" localSheetId="2">#REF!</definedName>
    <definedName name="data34" localSheetId="3">#REF!</definedName>
    <definedName name="data34" localSheetId="4">#REF!</definedName>
    <definedName name="data34" localSheetId="5">#REF!</definedName>
    <definedName name="data34" localSheetId="7">#REF!</definedName>
    <definedName name="data34" localSheetId="8">#REF!</definedName>
    <definedName name="data34">#REF!</definedName>
    <definedName name="data35" localSheetId="6">#REF!</definedName>
    <definedName name="data35" localSheetId="2">#REF!</definedName>
    <definedName name="data35" localSheetId="3">#REF!</definedName>
    <definedName name="data35" localSheetId="4">#REF!</definedName>
    <definedName name="data35" localSheetId="5">#REF!</definedName>
    <definedName name="data35" localSheetId="7">#REF!</definedName>
    <definedName name="data35" localSheetId="8">#REF!</definedName>
    <definedName name="data35">#REF!</definedName>
    <definedName name="data36" localSheetId="6">#REF!</definedName>
    <definedName name="data36" localSheetId="2">#REF!</definedName>
    <definedName name="data36" localSheetId="3">#REF!</definedName>
    <definedName name="data36" localSheetId="4">#REF!</definedName>
    <definedName name="data36" localSheetId="5">#REF!</definedName>
    <definedName name="data36" localSheetId="7">#REF!</definedName>
    <definedName name="data36" localSheetId="8">#REF!</definedName>
    <definedName name="data36">#REF!</definedName>
    <definedName name="data37" localSheetId="6">#REF!</definedName>
    <definedName name="data37" localSheetId="2">#REF!</definedName>
    <definedName name="data37" localSheetId="3">#REF!</definedName>
    <definedName name="data37" localSheetId="4">#REF!</definedName>
    <definedName name="data37" localSheetId="5">#REF!</definedName>
    <definedName name="data37" localSheetId="7">#REF!</definedName>
    <definedName name="data37" localSheetId="8">#REF!</definedName>
    <definedName name="data37">#REF!</definedName>
    <definedName name="data38" localSheetId="6">#REF!</definedName>
    <definedName name="data38" localSheetId="2">#REF!</definedName>
    <definedName name="data38" localSheetId="3">#REF!</definedName>
    <definedName name="data38" localSheetId="4">#REF!</definedName>
    <definedName name="data38" localSheetId="5">#REF!</definedName>
    <definedName name="data38" localSheetId="7">#REF!</definedName>
    <definedName name="data38" localSheetId="8">#REF!</definedName>
    <definedName name="data38">#REF!</definedName>
    <definedName name="data39" localSheetId="6">#REF!</definedName>
    <definedName name="data39" localSheetId="2">#REF!</definedName>
    <definedName name="data39" localSheetId="3">#REF!</definedName>
    <definedName name="data39" localSheetId="4">#REF!</definedName>
    <definedName name="data39" localSheetId="5">#REF!</definedName>
    <definedName name="data39" localSheetId="7">#REF!</definedName>
    <definedName name="data39" localSheetId="8">#REF!</definedName>
    <definedName name="data39">#REF!</definedName>
    <definedName name="data4" localSheetId="6">#REF!</definedName>
    <definedName name="data4" localSheetId="2">#REF!</definedName>
    <definedName name="data4" localSheetId="3">#REF!</definedName>
    <definedName name="data4" localSheetId="4">#REF!</definedName>
    <definedName name="data4" localSheetId="5">#REF!</definedName>
    <definedName name="data4" localSheetId="7">#REF!</definedName>
    <definedName name="data4" localSheetId="8">#REF!</definedName>
    <definedName name="data4">#REF!</definedName>
    <definedName name="data40" localSheetId="6">#REF!</definedName>
    <definedName name="data40" localSheetId="2">#REF!</definedName>
    <definedName name="data40" localSheetId="3">#REF!</definedName>
    <definedName name="data40" localSheetId="4">#REF!</definedName>
    <definedName name="data40" localSheetId="5">#REF!</definedName>
    <definedName name="data40" localSheetId="7">#REF!</definedName>
    <definedName name="data40" localSheetId="8">#REF!</definedName>
    <definedName name="data40">#REF!</definedName>
    <definedName name="data41" localSheetId="6">#REF!</definedName>
    <definedName name="data41" localSheetId="2">#REF!</definedName>
    <definedName name="data41" localSheetId="3">#REF!</definedName>
    <definedName name="data41" localSheetId="4">#REF!</definedName>
    <definedName name="data41" localSheetId="5">#REF!</definedName>
    <definedName name="data41" localSheetId="7">#REF!</definedName>
    <definedName name="data41" localSheetId="8">#REF!</definedName>
    <definedName name="data41">#REF!</definedName>
    <definedName name="data42" localSheetId="6">#REF!</definedName>
    <definedName name="data42" localSheetId="2">#REF!</definedName>
    <definedName name="data42" localSheetId="3">#REF!</definedName>
    <definedName name="data42" localSheetId="4">#REF!</definedName>
    <definedName name="data42" localSheetId="5">#REF!</definedName>
    <definedName name="data42" localSheetId="7">#REF!</definedName>
    <definedName name="data42" localSheetId="8">#REF!</definedName>
    <definedName name="data42">#REF!</definedName>
    <definedName name="data43" localSheetId="6">#REF!</definedName>
    <definedName name="data43" localSheetId="2">#REF!</definedName>
    <definedName name="data43" localSheetId="3">#REF!</definedName>
    <definedName name="data43" localSheetId="4">#REF!</definedName>
    <definedName name="data43" localSheetId="5">#REF!</definedName>
    <definedName name="data43" localSheetId="7">#REF!</definedName>
    <definedName name="data43" localSheetId="8">#REF!</definedName>
    <definedName name="data43">#REF!</definedName>
    <definedName name="data44" localSheetId="6">#REF!</definedName>
    <definedName name="data44" localSheetId="2">#REF!</definedName>
    <definedName name="data44" localSheetId="3">#REF!</definedName>
    <definedName name="data44" localSheetId="4">#REF!</definedName>
    <definedName name="data44" localSheetId="5">#REF!</definedName>
    <definedName name="data44" localSheetId="7">#REF!</definedName>
    <definedName name="data44" localSheetId="8">#REF!</definedName>
    <definedName name="data44">#REF!</definedName>
    <definedName name="data45" localSheetId="6">#REF!</definedName>
    <definedName name="data45" localSheetId="2">#REF!</definedName>
    <definedName name="data45" localSheetId="3">#REF!</definedName>
    <definedName name="data45" localSheetId="4">#REF!</definedName>
    <definedName name="data45" localSheetId="5">#REF!</definedName>
    <definedName name="data45" localSheetId="7">#REF!</definedName>
    <definedName name="data45" localSheetId="8">#REF!</definedName>
    <definedName name="data45">#REF!</definedName>
    <definedName name="data46" localSheetId="6">#REF!</definedName>
    <definedName name="data46" localSheetId="2">#REF!</definedName>
    <definedName name="data46" localSheetId="3">#REF!</definedName>
    <definedName name="data46" localSheetId="4">#REF!</definedName>
    <definedName name="data46" localSheetId="5">#REF!</definedName>
    <definedName name="data46" localSheetId="7">#REF!</definedName>
    <definedName name="data46" localSheetId="8">#REF!</definedName>
    <definedName name="data46">#REF!</definedName>
    <definedName name="data47" localSheetId="6">#REF!</definedName>
    <definedName name="data47" localSheetId="2">#REF!</definedName>
    <definedName name="data47" localSheetId="3">#REF!</definedName>
    <definedName name="data47" localSheetId="4">#REF!</definedName>
    <definedName name="data47" localSheetId="5">#REF!</definedName>
    <definedName name="data47" localSheetId="7">#REF!</definedName>
    <definedName name="data47" localSheetId="8">#REF!</definedName>
    <definedName name="data47">#REF!</definedName>
    <definedName name="data48" localSheetId="6">#REF!</definedName>
    <definedName name="data48" localSheetId="2">#REF!</definedName>
    <definedName name="data48" localSheetId="3">#REF!</definedName>
    <definedName name="data48" localSheetId="4">#REF!</definedName>
    <definedName name="data48" localSheetId="5">#REF!</definedName>
    <definedName name="data48" localSheetId="7">#REF!</definedName>
    <definedName name="data48" localSheetId="8">#REF!</definedName>
    <definedName name="data48">#REF!</definedName>
    <definedName name="data49" localSheetId="6">#REF!</definedName>
    <definedName name="data49" localSheetId="2">#REF!</definedName>
    <definedName name="data49" localSheetId="3">#REF!</definedName>
    <definedName name="data49" localSheetId="4">#REF!</definedName>
    <definedName name="data49" localSheetId="5">#REF!</definedName>
    <definedName name="data49" localSheetId="7">#REF!</definedName>
    <definedName name="data49" localSheetId="8">#REF!</definedName>
    <definedName name="data49">#REF!</definedName>
    <definedName name="data5" localSheetId="6">#REF!</definedName>
    <definedName name="data5" localSheetId="2">#REF!</definedName>
    <definedName name="data5" localSheetId="3">#REF!</definedName>
    <definedName name="data5" localSheetId="4">#REF!</definedName>
    <definedName name="data5" localSheetId="5">#REF!</definedName>
    <definedName name="data5" localSheetId="7">#REF!</definedName>
    <definedName name="data5" localSheetId="8">#REF!</definedName>
    <definedName name="data5">#REF!</definedName>
    <definedName name="data50" localSheetId="6">#REF!</definedName>
    <definedName name="data50" localSheetId="2">#REF!</definedName>
    <definedName name="data50" localSheetId="3">#REF!</definedName>
    <definedName name="data50" localSheetId="4">#REF!</definedName>
    <definedName name="data50" localSheetId="5">#REF!</definedName>
    <definedName name="data50" localSheetId="7">#REF!</definedName>
    <definedName name="data50" localSheetId="8">#REF!</definedName>
    <definedName name="data50">#REF!</definedName>
    <definedName name="data51" localSheetId="6">#REF!</definedName>
    <definedName name="data51" localSheetId="2">#REF!</definedName>
    <definedName name="data51" localSheetId="3">#REF!</definedName>
    <definedName name="data51" localSheetId="4">#REF!</definedName>
    <definedName name="data51" localSheetId="5">#REF!</definedName>
    <definedName name="data51" localSheetId="7">#REF!</definedName>
    <definedName name="data51" localSheetId="8">#REF!</definedName>
    <definedName name="data51">#REF!</definedName>
    <definedName name="data52" localSheetId="6">#REF!</definedName>
    <definedName name="data52" localSheetId="2">#REF!</definedName>
    <definedName name="data52" localSheetId="3">#REF!</definedName>
    <definedName name="data52" localSheetId="4">#REF!</definedName>
    <definedName name="data52" localSheetId="5">#REF!</definedName>
    <definedName name="data52" localSheetId="7">#REF!</definedName>
    <definedName name="data52" localSheetId="8">#REF!</definedName>
    <definedName name="data52">#REF!</definedName>
    <definedName name="data53" localSheetId="6">#REF!</definedName>
    <definedName name="data53" localSheetId="2">#REF!</definedName>
    <definedName name="data53" localSheetId="3">#REF!</definedName>
    <definedName name="data53" localSheetId="4">#REF!</definedName>
    <definedName name="data53" localSheetId="5">#REF!</definedName>
    <definedName name="data53" localSheetId="7">#REF!</definedName>
    <definedName name="data53" localSheetId="8">#REF!</definedName>
    <definedName name="data53">#REF!</definedName>
    <definedName name="data54" localSheetId="6">#REF!</definedName>
    <definedName name="data54" localSheetId="2">#REF!</definedName>
    <definedName name="data54" localSheetId="3">#REF!</definedName>
    <definedName name="data54" localSheetId="4">#REF!</definedName>
    <definedName name="data54" localSheetId="5">#REF!</definedName>
    <definedName name="data54" localSheetId="7">#REF!</definedName>
    <definedName name="data54" localSheetId="8">#REF!</definedName>
    <definedName name="data54">#REF!</definedName>
    <definedName name="data55" localSheetId="6">#REF!</definedName>
    <definedName name="data55" localSheetId="2">#REF!</definedName>
    <definedName name="data55" localSheetId="3">#REF!</definedName>
    <definedName name="data55" localSheetId="4">#REF!</definedName>
    <definedName name="data55" localSheetId="5">#REF!</definedName>
    <definedName name="data55" localSheetId="7">#REF!</definedName>
    <definedName name="data55" localSheetId="8">#REF!</definedName>
    <definedName name="data55">#REF!</definedName>
    <definedName name="data56" localSheetId="6">#REF!</definedName>
    <definedName name="data56" localSheetId="2">#REF!</definedName>
    <definedName name="data56" localSheetId="3">#REF!</definedName>
    <definedName name="data56" localSheetId="4">#REF!</definedName>
    <definedName name="data56" localSheetId="5">#REF!</definedName>
    <definedName name="data56" localSheetId="7">#REF!</definedName>
    <definedName name="data56" localSheetId="8">#REF!</definedName>
    <definedName name="data56">#REF!</definedName>
    <definedName name="data57" localSheetId="6">#REF!</definedName>
    <definedName name="data57" localSheetId="2">#REF!</definedName>
    <definedName name="data57" localSheetId="3">#REF!</definedName>
    <definedName name="data57" localSheetId="4">#REF!</definedName>
    <definedName name="data57" localSheetId="5">#REF!</definedName>
    <definedName name="data57" localSheetId="7">#REF!</definedName>
    <definedName name="data57" localSheetId="8">#REF!</definedName>
    <definedName name="data57">#REF!</definedName>
    <definedName name="data58" localSheetId="6">#REF!</definedName>
    <definedName name="data58" localSheetId="2">#REF!</definedName>
    <definedName name="data58" localSheetId="3">#REF!</definedName>
    <definedName name="data58" localSheetId="4">#REF!</definedName>
    <definedName name="data58" localSheetId="5">#REF!</definedName>
    <definedName name="data58" localSheetId="7">#REF!</definedName>
    <definedName name="data58" localSheetId="8">#REF!</definedName>
    <definedName name="data58">#REF!</definedName>
    <definedName name="data59" localSheetId="6">#REF!</definedName>
    <definedName name="data59" localSheetId="2">#REF!</definedName>
    <definedName name="data59" localSheetId="3">#REF!</definedName>
    <definedName name="data59" localSheetId="4">#REF!</definedName>
    <definedName name="data59" localSheetId="5">#REF!</definedName>
    <definedName name="data59" localSheetId="7">#REF!</definedName>
    <definedName name="data59" localSheetId="8">#REF!</definedName>
    <definedName name="data59">#REF!</definedName>
    <definedName name="data6" localSheetId="6">#REF!</definedName>
    <definedName name="data6" localSheetId="2">#REF!</definedName>
    <definedName name="data6" localSheetId="3">#REF!</definedName>
    <definedName name="data6" localSheetId="4">#REF!</definedName>
    <definedName name="data6" localSheetId="5">#REF!</definedName>
    <definedName name="data6" localSheetId="7">#REF!</definedName>
    <definedName name="data6" localSheetId="8">#REF!</definedName>
    <definedName name="data6">#REF!</definedName>
    <definedName name="data60" localSheetId="6">#REF!</definedName>
    <definedName name="data60" localSheetId="2">#REF!</definedName>
    <definedName name="data60" localSheetId="3">#REF!</definedName>
    <definedName name="data60" localSheetId="4">#REF!</definedName>
    <definedName name="data60" localSheetId="5">#REF!</definedName>
    <definedName name="data60" localSheetId="7">#REF!</definedName>
    <definedName name="data60" localSheetId="8">#REF!</definedName>
    <definedName name="data60">#REF!</definedName>
    <definedName name="data61" localSheetId="6">#REF!</definedName>
    <definedName name="data61" localSheetId="2">#REF!</definedName>
    <definedName name="data61" localSheetId="3">#REF!</definedName>
    <definedName name="data61" localSheetId="4">#REF!</definedName>
    <definedName name="data61" localSheetId="5">#REF!</definedName>
    <definedName name="data61" localSheetId="7">#REF!</definedName>
    <definedName name="data61" localSheetId="8">#REF!</definedName>
    <definedName name="data61">#REF!</definedName>
    <definedName name="data62" localSheetId="6">#REF!</definedName>
    <definedName name="data62" localSheetId="2">#REF!</definedName>
    <definedName name="data62" localSheetId="3">#REF!</definedName>
    <definedName name="data62" localSheetId="4">#REF!</definedName>
    <definedName name="data62" localSheetId="5">#REF!</definedName>
    <definedName name="data62" localSheetId="7">#REF!</definedName>
    <definedName name="data62" localSheetId="8">#REF!</definedName>
    <definedName name="data62">#REF!</definedName>
    <definedName name="data63" localSheetId="6">#REF!</definedName>
    <definedName name="data63" localSheetId="2">#REF!</definedName>
    <definedName name="data63" localSheetId="3">#REF!</definedName>
    <definedName name="data63" localSheetId="4">#REF!</definedName>
    <definedName name="data63" localSheetId="5">#REF!</definedName>
    <definedName name="data63" localSheetId="7">#REF!</definedName>
    <definedName name="data63" localSheetId="8">#REF!</definedName>
    <definedName name="data63">#REF!</definedName>
    <definedName name="data64" localSheetId="6">#REF!</definedName>
    <definedName name="data64" localSheetId="2">#REF!</definedName>
    <definedName name="data64" localSheetId="3">#REF!</definedName>
    <definedName name="data64" localSheetId="4">#REF!</definedName>
    <definedName name="data64" localSheetId="5">#REF!</definedName>
    <definedName name="data64" localSheetId="7">#REF!</definedName>
    <definedName name="data64" localSheetId="8">#REF!</definedName>
    <definedName name="data64">#REF!</definedName>
    <definedName name="data65" localSheetId="6">#REF!</definedName>
    <definedName name="data65" localSheetId="2">#REF!</definedName>
    <definedName name="data65" localSheetId="3">#REF!</definedName>
    <definedName name="data65" localSheetId="4">#REF!</definedName>
    <definedName name="data65" localSheetId="5">#REF!</definedName>
    <definedName name="data65" localSheetId="7">#REF!</definedName>
    <definedName name="data65" localSheetId="8">#REF!</definedName>
    <definedName name="data65">#REF!</definedName>
    <definedName name="data66" localSheetId="6">#REF!</definedName>
    <definedName name="data66" localSheetId="2">#REF!</definedName>
    <definedName name="data66" localSheetId="3">#REF!</definedName>
    <definedName name="data66" localSheetId="4">#REF!</definedName>
    <definedName name="data66" localSheetId="5">#REF!</definedName>
    <definedName name="data66" localSheetId="7">#REF!</definedName>
    <definedName name="data66" localSheetId="8">#REF!</definedName>
    <definedName name="data66">#REF!</definedName>
    <definedName name="data67" localSheetId="6">#REF!</definedName>
    <definedName name="data67" localSheetId="2">#REF!</definedName>
    <definedName name="data67" localSheetId="3">#REF!</definedName>
    <definedName name="data67" localSheetId="4">#REF!</definedName>
    <definedName name="data67" localSheetId="5">#REF!</definedName>
    <definedName name="data67" localSheetId="7">#REF!</definedName>
    <definedName name="data67" localSheetId="8">#REF!</definedName>
    <definedName name="data67">#REF!</definedName>
    <definedName name="data68" localSheetId="6">#REF!</definedName>
    <definedName name="data68" localSheetId="2">#REF!</definedName>
    <definedName name="data68" localSheetId="3">#REF!</definedName>
    <definedName name="data68" localSheetId="4">#REF!</definedName>
    <definedName name="data68" localSheetId="5">#REF!</definedName>
    <definedName name="data68" localSheetId="7">#REF!</definedName>
    <definedName name="data68" localSheetId="8">#REF!</definedName>
    <definedName name="data68">#REF!</definedName>
    <definedName name="data69" localSheetId="6">#REF!</definedName>
    <definedName name="data69" localSheetId="2">#REF!</definedName>
    <definedName name="data69" localSheetId="3">#REF!</definedName>
    <definedName name="data69" localSheetId="4">#REF!</definedName>
    <definedName name="data69" localSheetId="5">#REF!</definedName>
    <definedName name="data69" localSheetId="7">#REF!</definedName>
    <definedName name="data69" localSheetId="8">#REF!</definedName>
    <definedName name="data69">#REF!</definedName>
    <definedName name="data7" localSheetId="6">#REF!</definedName>
    <definedName name="data7" localSheetId="2">#REF!</definedName>
    <definedName name="data7" localSheetId="3">#REF!</definedName>
    <definedName name="data7" localSheetId="4">#REF!</definedName>
    <definedName name="data7" localSheetId="5">#REF!</definedName>
    <definedName name="data7" localSheetId="7">#REF!</definedName>
    <definedName name="data7" localSheetId="8">#REF!</definedName>
    <definedName name="data7">#REF!</definedName>
    <definedName name="data70" localSheetId="6">#REF!</definedName>
    <definedName name="data70" localSheetId="2">#REF!</definedName>
    <definedName name="data70" localSheetId="3">#REF!</definedName>
    <definedName name="data70" localSheetId="4">#REF!</definedName>
    <definedName name="data70" localSheetId="5">#REF!</definedName>
    <definedName name="data70" localSheetId="7">#REF!</definedName>
    <definedName name="data70" localSheetId="8">#REF!</definedName>
    <definedName name="data70">#REF!</definedName>
    <definedName name="data8" localSheetId="6">#REF!</definedName>
    <definedName name="data8" localSheetId="2">#REF!</definedName>
    <definedName name="data8" localSheetId="3">#REF!</definedName>
    <definedName name="data8" localSheetId="4">#REF!</definedName>
    <definedName name="data8" localSheetId="5">#REF!</definedName>
    <definedName name="data8" localSheetId="7">#REF!</definedName>
    <definedName name="data8" localSheetId="8">#REF!</definedName>
    <definedName name="data8">#REF!</definedName>
    <definedName name="data9" localSheetId="6">#REF!</definedName>
    <definedName name="data9" localSheetId="2">#REF!</definedName>
    <definedName name="data9" localSheetId="3">#REF!</definedName>
    <definedName name="data9" localSheetId="4">#REF!</definedName>
    <definedName name="data9" localSheetId="5">#REF!</definedName>
    <definedName name="data9" localSheetId="7">#REF!</definedName>
    <definedName name="data9" localSheetId="8">#REF!</definedName>
    <definedName name="data9">#REF!</definedName>
    <definedName name="Database" localSheetId="6">#REF!</definedName>
    <definedName name="Database" localSheetId="2">#REF!</definedName>
    <definedName name="Database" localSheetId="3">#REF!</definedName>
    <definedName name="Database" localSheetId="4">#REF!</definedName>
    <definedName name="Database" localSheetId="5">#REF!</definedName>
    <definedName name="Database" localSheetId="7">#REF!</definedName>
    <definedName name="Database" localSheetId="8">#REF!</definedName>
    <definedName name="Database">#REF!</definedName>
    <definedName name="Database_MI">[64]civ_roma!$C$9:$G$799</definedName>
    <definedName name="DATO1">'[67]46'!$D$3:$CK$429</definedName>
    <definedName name="DATOS" localSheetId="6">#REF!</definedName>
    <definedName name="DATOS" localSheetId="2">#REF!</definedName>
    <definedName name="DATOS" localSheetId="3">#REF!</definedName>
    <definedName name="DATOS" localSheetId="4">#REF!</definedName>
    <definedName name="DATOS" localSheetId="5">#REF!</definedName>
    <definedName name="DATOS" localSheetId="7">#REF!</definedName>
    <definedName name="DATOS" localSheetId="8">#REF!</definedName>
    <definedName name="DATOS">#REF!</definedName>
    <definedName name="DBASE1" localSheetId="6">#REF!</definedName>
    <definedName name="DBASE1" localSheetId="2">#REF!</definedName>
    <definedName name="DBASE1" localSheetId="3">#REF!</definedName>
    <definedName name="DBASE1" localSheetId="4">#REF!</definedName>
    <definedName name="DBASE1" localSheetId="5">#REF!</definedName>
    <definedName name="DBASE1" localSheetId="7">#REF!</definedName>
    <definedName name="DBASE1" localSheetId="8">#REF!</definedName>
    <definedName name="DBASE1">#REF!</definedName>
    <definedName name="DBASE2" localSheetId="6">#REF!</definedName>
    <definedName name="DBASE2" localSheetId="2">#REF!</definedName>
    <definedName name="DBASE2" localSheetId="3">#REF!</definedName>
    <definedName name="DBASE2" localSheetId="4">#REF!</definedName>
    <definedName name="DBASE2" localSheetId="5">#REF!</definedName>
    <definedName name="DBASE2" localSheetId="7">#REF!</definedName>
    <definedName name="DBASE2" localSheetId="8">#REF!</definedName>
    <definedName name="DBASE2">#REF!</definedName>
    <definedName name="DBASE3" localSheetId="6">#REF!</definedName>
    <definedName name="DBASE3" localSheetId="2">#REF!</definedName>
    <definedName name="DBASE3" localSheetId="3">#REF!</definedName>
    <definedName name="DBASE3" localSheetId="4">#REF!</definedName>
    <definedName name="DBASE3" localSheetId="5">#REF!</definedName>
    <definedName name="DBASE3" localSheetId="7">#REF!</definedName>
    <definedName name="DBASE3" localSheetId="8">#REF!</definedName>
    <definedName name="DBASE3">#REF!</definedName>
    <definedName name="dbfdfbi" localSheetId="6" hidden="1">{"TAB1",#N/A,TRUE,"GENERAL";"TAB2",#N/A,TRUE,"GENERAL";"TAB3",#N/A,TRUE,"GENERAL";"TAB4",#N/A,TRUE,"GENERAL";"TAB5",#N/A,TRUE,"GENERAL"}</definedName>
    <definedName name="dbfdfbi" localSheetId="2" hidden="1">{"TAB1",#N/A,TRUE,"GENERAL";"TAB2",#N/A,TRUE,"GENERAL";"TAB3",#N/A,TRUE,"GENERAL";"TAB4",#N/A,TRUE,"GENERAL";"TAB5",#N/A,TRUE,"GENERAL"}</definedName>
    <definedName name="dbfdfbi" localSheetId="3" hidden="1">{"TAB1",#N/A,TRUE,"GENERAL";"TAB2",#N/A,TRUE,"GENERAL";"TAB3",#N/A,TRUE,"GENERAL";"TAB4",#N/A,TRUE,"GENERAL";"TAB5",#N/A,TRUE,"GENERAL"}</definedName>
    <definedName name="dbfdfbi" localSheetId="4" hidden="1">{"TAB1",#N/A,TRUE,"GENERAL";"TAB2",#N/A,TRUE,"GENERAL";"TAB3",#N/A,TRUE,"GENERAL";"TAB4",#N/A,TRUE,"GENERAL";"TAB5",#N/A,TRUE,"GENERAL"}</definedName>
    <definedName name="dbfdfbi" localSheetId="5" hidden="1">{"TAB1",#N/A,TRUE,"GENERAL";"TAB2",#N/A,TRUE,"GENERAL";"TAB3",#N/A,TRUE,"GENERAL";"TAB4",#N/A,TRUE,"GENERAL";"TAB5",#N/A,TRUE,"GENERAL"}</definedName>
    <definedName name="dbfdfbi" localSheetId="7" hidden="1">{"TAB1",#N/A,TRUE,"GENERAL";"TAB2",#N/A,TRUE,"GENERAL";"TAB3",#N/A,TRUE,"GENERAL";"TAB4",#N/A,TRUE,"GENERAL";"TAB5",#N/A,TRUE,"GENERAL"}</definedName>
    <definedName name="dbfdfbi" hidden="1">{"TAB1",#N/A,TRUE,"GENERAL";"TAB2",#N/A,TRUE,"GENERAL";"TAB3",#N/A,TRUE,"GENERAL";"TAB4",#N/A,TRUE,"GENERAL";"TAB5",#N/A,TRUE,"GENERAL"}</definedName>
    <definedName name="Dbgcm" localSheetId="6">#REF!</definedName>
    <definedName name="Dbgcm" localSheetId="2">#REF!</definedName>
    <definedName name="Dbgcm" localSheetId="3">#REF!</definedName>
    <definedName name="Dbgcm" localSheetId="4">#REF!</definedName>
    <definedName name="Dbgcm" localSheetId="5">#REF!</definedName>
    <definedName name="Dbgcm" localSheetId="26">#REF!</definedName>
    <definedName name="Dbgcm" localSheetId="27">#REF!</definedName>
    <definedName name="Dbgcm" localSheetId="7">#REF!</definedName>
    <definedName name="Dbgcm" localSheetId="8">#REF!</definedName>
    <definedName name="Dbgcm" localSheetId="9">#REF!</definedName>
    <definedName name="Dbgcm">#REF!</definedName>
    <definedName name="dc" localSheetId="6">#REF!</definedName>
    <definedName name="dc" localSheetId="2">#REF!</definedName>
    <definedName name="dc" localSheetId="3">#REF!</definedName>
    <definedName name="dc" localSheetId="4">#REF!</definedName>
    <definedName name="dc" localSheetId="5">#REF!</definedName>
    <definedName name="dc" localSheetId="7">#REF!</definedName>
    <definedName name="dc" localSheetId="8">#REF!</definedName>
    <definedName name="dc">#REF!</definedName>
    <definedName name="Dcacm" localSheetId="6">#REF!</definedName>
    <definedName name="Dcacm" localSheetId="2">#REF!</definedName>
    <definedName name="Dcacm" localSheetId="3">#REF!</definedName>
    <definedName name="Dcacm" localSheetId="4">#REF!</definedName>
    <definedName name="Dcacm" localSheetId="5">#REF!</definedName>
    <definedName name="Dcacm" localSheetId="26">#REF!</definedName>
    <definedName name="Dcacm" localSheetId="27">#REF!</definedName>
    <definedName name="Dcacm" localSheetId="7">#REF!</definedName>
    <definedName name="Dcacm" localSheetId="8">#REF!</definedName>
    <definedName name="Dcacm" localSheetId="9">#REF!</definedName>
    <definedName name="Dcacm">#REF!</definedName>
    <definedName name="DCI" localSheetId="6">[12]Tablas!#REF!</definedName>
    <definedName name="DCI" localSheetId="2">[12]Tablas!#REF!</definedName>
    <definedName name="DCI" localSheetId="3">[12]Tablas!#REF!</definedName>
    <definedName name="DCI" localSheetId="4">[12]Tablas!#REF!</definedName>
    <definedName name="DCI" localSheetId="5">[12]Tablas!#REF!</definedName>
    <definedName name="DCI" localSheetId="7">[12]Tablas!#REF!</definedName>
    <definedName name="DCI" localSheetId="8">[12]Tablas!#REF!</definedName>
    <definedName name="DCI">[12]Tablas!#REF!</definedName>
    <definedName name="DCI1_1" localSheetId="6">[12]Tablas!#REF!</definedName>
    <definedName name="DCI1_1" localSheetId="2">[12]Tablas!#REF!</definedName>
    <definedName name="DCI1_1" localSheetId="3">[12]Tablas!#REF!</definedName>
    <definedName name="DCI1_1" localSheetId="4">[12]Tablas!#REF!</definedName>
    <definedName name="DCI1_1" localSheetId="5">[12]Tablas!#REF!</definedName>
    <definedName name="DCI1_1" localSheetId="7">[12]Tablas!#REF!</definedName>
    <definedName name="DCI1_1" localSheetId="8">[12]Tablas!#REF!</definedName>
    <definedName name="DCI1_1">[12]Tablas!#REF!</definedName>
    <definedName name="DCI1_1_1" localSheetId="8">[12]Tablas!#REF!</definedName>
    <definedName name="DCI1_1_1">[12]Tablas!#REF!</definedName>
    <definedName name="DCI1_1_2" localSheetId="8">[12]Tablas!#REF!</definedName>
    <definedName name="DCI1_1_2">[12]Tablas!#REF!</definedName>
    <definedName name="DCI1_1_3" localSheetId="8">[12]Tablas!#REF!</definedName>
    <definedName name="DCI1_1_3">[12]Tablas!#REF!</definedName>
    <definedName name="DCI1_1_4" localSheetId="8">[12]Tablas!#REF!</definedName>
    <definedName name="DCI1_1_4">[12]Tablas!#REF!</definedName>
    <definedName name="DCI1_2" localSheetId="8">[12]Tablas!#REF!</definedName>
    <definedName name="DCI1_2">[12]Tablas!#REF!</definedName>
    <definedName name="DCI1_3" localSheetId="8">[12]Tablas!#REF!</definedName>
    <definedName name="DCI1_3">[12]Tablas!#REF!</definedName>
    <definedName name="DCI1_4" localSheetId="8">[12]Tablas!#REF!</definedName>
    <definedName name="DCI1_4">[12]Tablas!#REF!</definedName>
    <definedName name="DCorriente" localSheetId="6">#REF!</definedName>
    <definedName name="DCorriente" localSheetId="2">#REF!</definedName>
    <definedName name="DCorriente" localSheetId="3">#REF!</definedName>
    <definedName name="DCorriente" localSheetId="4">#REF!</definedName>
    <definedName name="DCorriente" localSheetId="5">#REF!</definedName>
    <definedName name="DCorriente" localSheetId="7">#REF!</definedName>
    <definedName name="DCorriente" localSheetId="8">#REF!</definedName>
    <definedName name="DCorriente">#REF!</definedName>
    <definedName name="Dcorriente1" localSheetId="6">'[68]Pta a tierra'!#REF!</definedName>
    <definedName name="Dcorriente1" localSheetId="2">'[68]Pta a tierra'!#REF!</definedName>
    <definedName name="Dcorriente1" localSheetId="3">'[68]Pta a tierra'!#REF!</definedName>
    <definedName name="Dcorriente1" localSheetId="4">'[68]Pta a tierra'!#REF!</definedName>
    <definedName name="Dcorriente1" localSheetId="5">'[68]Pta a tierra'!#REF!</definedName>
    <definedName name="Dcorriente1" localSheetId="7">'[68]Pta a tierra'!#REF!</definedName>
    <definedName name="Dcorriente1" localSheetId="8">'[68]Pta a tierra'!#REF!</definedName>
    <definedName name="Dcorriente1">'[68]Pta a tierra'!#REF!</definedName>
    <definedName name="DCSDCTV" localSheetId="6" hidden="1">{"via1",#N/A,TRUE,"general";"via2",#N/A,TRUE,"general";"via3",#N/A,TRUE,"general"}</definedName>
    <definedName name="DCSDCTV" localSheetId="2" hidden="1">{"via1",#N/A,TRUE,"general";"via2",#N/A,TRUE,"general";"via3",#N/A,TRUE,"general"}</definedName>
    <definedName name="DCSDCTV" localSheetId="3" hidden="1">{"via1",#N/A,TRUE,"general";"via2",#N/A,TRUE,"general";"via3",#N/A,TRUE,"general"}</definedName>
    <definedName name="DCSDCTV" localSheetId="4" hidden="1">{"via1",#N/A,TRUE,"general";"via2",#N/A,TRUE,"general";"via3",#N/A,TRUE,"general"}</definedName>
    <definedName name="DCSDCTV" localSheetId="5" hidden="1">{"via1",#N/A,TRUE,"general";"via2",#N/A,TRUE,"general";"via3",#N/A,TRUE,"general"}</definedName>
    <definedName name="DCSDCTV" localSheetId="7" hidden="1">{"via1",#N/A,TRUE,"general";"via2",#N/A,TRUE,"general";"via3",#N/A,TRUE,"general"}</definedName>
    <definedName name="DCSDCTV" hidden="1">{"via1",#N/A,TRUE,"general";"via2",#N/A,TRUE,"general";"via3",#N/A,TRUE,"general"}</definedName>
    <definedName name="dd" localSheetId="6">#REF!</definedName>
    <definedName name="dd" localSheetId="2">#REF!</definedName>
    <definedName name="dd" localSheetId="3">#REF!</definedName>
    <definedName name="dd" localSheetId="4">#REF!</definedName>
    <definedName name="dd" localSheetId="5">#REF!</definedName>
    <definedName name="dd" localSheetId="26">#REF!</definedName>
    <definedName name="dd" localSheetId="27">#REF!</definedName>
    <definedName name="dd" localSheetId="7">#REF!</definedName>
    <definedName name="dd" localSheetId="8">#REF!</definedName>
    <definedName name="dd" localSheetId="9">#REF!</definedName>
    <definedName name="dd">#REF!</definedName>
    <definedName name="ddd" localSheetId="6" hidden="1">{"via1",#N/A,TRUE,"general";"via2",#N/A,TRUE,"general";"via3",#N/A,TRUE,"general"}</definedName>
    <definedName name="ddd" localSheetId="2" hidden="1">{"via1",#N/A,TRUE,"general";"via2",#N/A,TRUE,"general";"via3",#N/A,TRUE,"general"}</definedName>
    <definedName name="ddd" localSheetId="3" hidden="1">{"via1",#N/A,TRUE,"general";"via2",#N/A,TRUE,"general";"via3",#N/A,TRUE,"general"}</definedName>
    <definedName name="ddd" localSheetId="4" hidden="1">{"via1",#N/A,TRUE,"general";"via2",#N/A,TRUE,"general";"via3",#N/A,TRUE,"general"}</definedName>
    <definedName name="ddd" localSheetId="5" hidden="1">{"via1",#N/A,TRUE,"general";"via2",#N/A,TRUE,"general";"via3",#N/A,TRUE,"general"}</definedName>
    <definedName name="ddd" localSheetId="7" hidden="1">{"via1",#N/A,TRUE,"general";"via2",#N/A,TRUE,"general";"via3",#N/A,TRUE,"general"}</definedName>
    <definedName name="ddd" hidden="1">{"via1",#N/A,TRUE,"general";"via2",#N/A,TRUE,"general";"via3",#N/A,TRUE,"general"}</definedName>
    <definedName name="DDDD" localSheetId="6" hidden="1">{#N/A,#N/A,FALSE,"Estatico";#N/A,#N/A,FALSE,"Tuberia";#N/A,#N/A,FALSE,"Instrumentación";#N/A,#N/A,FALSE,"Mecanica";#N/A,#N/A,FALSE,"Electrico";#N/A,#N/A,FALSE,"Ofic.Civiles"}</definedName>
    <definedName name="DDDD" localSheetId="2" hidden="1">{#N/A,#N/A,FALSE,"Estatico";#N/A,#N/A,FALSE,"Tuberia";#N/A,#N/A,FALSE,"Instrumentación";#N/A,#N/A,FALSE,"Mecanica";#N/A,#N/A,FALSE,"Electrico";#N/A,#N/A,FALSE,"Ofic.Civiles"}</definedName>
    <definedName name="DDDD" localSheetId="3" hidden="1">{#N/A,#N/A,FALSE,"Estatico";#N/A,#N/A,FALSE,"Tuberia";#N/A,#N/A,FALSE,"Instrumentación";#N/A,#N/A,FALSE,"Mecanica";#N/A,#N/A,FALSE,"Electrico";#N/A,#N/A,FALSE,"Ofic.Civiles"}</definedName>
    <definedName name="DDDD" localSheetId="4" hidden="1">{#N/A,#N/A,FALSE,"Estatico";#N/A,#N/A,FALSE,"Tuberia";#N/A,#N/A,FALSE,"Instrumentación";#N/A,#N/A,FALSE,"Mecanica";#N/A,#N/A,FALSE,"Electrico";#N/A,#N/A,FALSE,"Ofic.Civiles"}</definedName>
    <definedName name="DDDD" localSheetId="5" hidden="1">{#N/A,#N/A,FALSE,"Estatico";#N/A,#N/A,FALSE,"Tuberia";#N/A,#N/A,FALSE,"Instrumentación";#N/A,#N/A,FALSE,"Mecanica";#N/A,#N/A,FALSE,"Electrico";#N/A,#N/A,FALSE,"Ofic.Civiles"}</definedName>
    <definedName name="DDDD" localSheetId="7"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DD" localSheetId="6" hidden="1">{#N/A,#N/A,FALSE,"orthoflow";#N/A,#N/A,FALSE,"Miscelaneos";#N/A,#N/A,FALSE,"Instrumentacio";#N/A,#N/A,FALSE,"Electrico";#N/A,#N/A,FALSE,"Valv. Seguridad"}</definedName>
    <definedName name="DDDDDDD" localSheetId="2" hidden="1">{#N/A,#N/A,FALSE,"orthoflow";#N/A,#N/A,FALSE,"Miscelaneos";#N/A,#N/A,FALSE,"Instrumentacio";#N/A,#N/A,FALSE,"Electrico";#N/A,#N/A,FALSE,"Valv. Seguridad"}</definedName>
    <definedName name="DDDDDDD" localSheetId="3" hidden="1">{#N/A,#N/A,FALSE,"orthoflow";#N/A,#N/A,FALSE,"Miscelaneos";#N/A,#N/A,FALSE,"Instrumentacio";#N/A,#N/A,FALSE,"Electrico";#N/A,#N/A,FALSE,"Valv. Seguridad"}</definedName>
    <definedName name="DDDDDDD" localSheetId="4" hidden="1">{#N/A,#N/A,FALSE,"orthoflow";#N/A,#N/A,FALSE,"Miscelaneos";#N/A,#N/A,FALSE,"Instrumentacio";#N/A,#N/A,FALSE,"Electrico";#N/A,#N/A,FALSE,"Valv. Seguridad"}</definedName>
    <definedName name="DDDDDDD" localSheetId="5" hidden="1">{#N/A,#N/A,FALSE,"orthoflow";#N/A,#N/A,FALSE,"Miscelaneos";#N/A,#N/A,FALSE,"Instrumentacio";#N/A,#N/A,FALSE,"Electrico";#N/A,#N/A,FALSE,"Valv. Seguridad"}</definedName>
    <definedName name="DDDDDDD" localSheetId="7"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6" hidden="1">{"via1",#N/A,TRUE,"general";"via2",#N/A,TRUE,"general";"via3",#N/A,TRUE,"general"}</definedName>
    <definedName name="ddddt" localSheetId="2" hidden="1">{"via1",#N/A,TRUE,"general";"via2",#N/A,TRUE,"general";"via3",#N/A,TRUE,"general"}</definedName>
    <definedName name="ddddt" localSheetId="3" hidden="1">{"via1",#N/A,TRUE,"general";"via2",#N/A,TRUE,"general";"via3",#N/A,TRUE,"general"}</definedName>
    <definedName name="ddddt" localSheetId="4" hidden="1">{"via1",#N/A,TRUE,"general";"via2",#N/A,TRUE,"general";"via3",#N/A,TRUE,"general"}</definedName>
    <definedName name="ddddt" localSheetId="5" hidden="1">{"via1",#N/A,TRUE,"general";"via2",#N/A,TRUE,"general";"via3",#N/A,TRUE,"general"}</definedName>
    <definedName name="ddddt" localSheetId="7" hidden="1">{"via1",#N/A,TRUE,"general";"via2",#N/A,TRUE,"general";"via3",#N/A,TRUE,"general"}</definedName>
    <definedName name="ddddt" hidden="1">{"via1",#N/A,TRUE,"general";"via2",#N/A,TRUE,"general";"via3",#N/A,TRUE,"general"}</definedName>
    <definedName name="ddewdw" localSheetId="6" hidden="1">{"TAB1",#N/A,TRUE,"GENERAL";"TAB2",#N/A,TRUE,"GENERAL";"TAB3",#N/A,TRUE,"GENERAL";"TAB4",#N/A,TRUE,"GENERAL";"TAB5",#N/A,TRUE,"GENERAL"}</definedName>
    <definedName name="ddewdw" localSheetId="2" hidden="1">{"TAB1",#N/A,TRUE,"GENERAL";"TAB2",#N/A,TRUE,"GENERAL";"TAB3",#N/A,TRUE,"GENERAL";"TAB4",#N/A,TRUE,"GENERAL";"TAB5",#N/A,TRUE,"GENERAL"}</definedName>
    <definedName name="ddewdw" localSheetId="3" hidden="1">{"TAB1",#N/A,TRUE,"GENERAL";"TAB2",#N/A,TRUE,"GENERAL";"TAB3",#N/A,TRUE,"GENERAL";"TAB4",#N/A,TRUE,"GENERAL";"TAB5",#N/A,TRUE,"GENERAL"}</definedName>
    <definedName name="ddewdw" localSheetId="4" hidden="1">{"TAB1",#N/A,TRUE,"GENERAL";"TAB2",#N/A,TRUE,"GENERAL";"TAB3",#N/A,TRUE,"GENERAL";"TAB4",#N/A,TRUE,"GENERAL";"TAB5",#N/A,TRUE,"GENERAL"}</definedName>
    <definedName name="ddewdw" localSheetId="5" hidden="1">{"TAB1",#N/A,TRUE,"GENERAL";"TAB2",#N/A,TRUE,"GENERAL";"TAB3",#N/A,TRUE,"GENERAL";"TAB4",#N/A,TRUE,"GENERAL";"TAB5",#N/A,TRUE,"GENERAL"}</definedName>
    <definedName name="ddewdw" localSheetId="7" hidden="1">{"TAB1",#N/A,TRUE,"GENERAL";"TAB2",#N/A,TRUE,"GENERAL";"TAB3",#N/A,TRUE,"GENERAL";"TAB4",#N/A,TRUE,"GENERAL";"TAB5",#N/A,TRUE,"GENERAL"}</definedName>
    <definedName name="ddewdw" hidden="1">{"TAB1",#N/A,TRUE,"GENERAL";"TAB2",#N/A,TRUE,"GENERAL";"TAB3",#N/A,TRUE,"GENERAL";"TAB4",#N/A,TRUE,"GENERAL";"TAB5",#N/A,TRUE,"GENERAL"}</definedName>
    <definedName name="ddfdh" localSheetId="6" hidden="1">{"TAB1",#N/A,TRUE,"GENERAL";"TAB2",#N/A,TRUE,"GENERAL";"TAB3",#N/A,TRUE,"GENERAL";"TAB4",#N/A,TRUE,"GENERAL";"TAB5",#N/A,TRUE,"GENERAL"}</definedName>
    <definedName name="ddfdh" localSheetId="2" hidden="1">{"TAB1",#N/A,TRUE,"GENERAL";"TAB2",#N/A,TRUE,"GENERAL";"TAB3",#N/A,TRUE,"GENERAL";"TAB4",#N/A,TRUE,"GENERAL";"TAB5",#N/A,TRUE,"GENERAL"}</definedName>
    <definedName name="ddfdh" localSheetId="3" hidden="1">{"TAB1",#N/A,TRUE,"GENERAL";"TAB2",#N/A,TRUE,"GENERAL";"TAB3",#N/A,TRUE,"GENERAL";"TAB4",#N/A,TRUE,"GENERAL";"TAB5",#N/A,TRUE,"GENERAL"}</definedName>
    <definedName name="ddfdh" localSheetId="4" hidden="1">{"TAB1",#N/A,TRUE,"GENERAL";"TAB2",#N/A,TRUE,"GENERAL";"TAB3",#N/A,TRUE,"GENERAL";"TAB4",#N/A,TRUE,"GENERAL";"TAB5",#N/A,TRUE,"GENERAL"}</definedName>
    <definedName name="ddfdh" localSheetId="5" hidden="1">{"TAB1",#N/A,TRUE,"GENERAL";"TAB2",#N/A,TRUE,"GENERAL";"TAB3",#N/A,TRUE,"GENERAL";"TAB4",#N/A,TRUE,"GENERAL";"TAB5",#N/A,TRUE,"GENERAL"}</definedName>
    <definedName name="ddfdh" localSheetId="7" hidden="1">{"TAB1",#N/A,TRUE,"GENERAL";"TAB2",#N/A,TRUE,"GENERAL";"TAB3",#N/A,TRUE,"GENERAL";"TAB4",#N/A,TRUE,"GENERAL";"TAB5",#N/A,TRUE,"GENERAL"}</definedName>
    <definedName name="ddfdh" hidden="1">{"TAB1",#N/A,TRUE,"GENERAL";"TAB2",#N/A,TRUE,"GENERAL";"TAB3",#N/A,TRUE,"GENERAL";"TAB4",#N/A,TRUE,"GENERAL";"TAB5",#N/A,TRUE,"GENERAL"}</definedName>
    <definedName name="DDGSDP" localSheetId="6" hidden="1">{"TAB1",#N/A,TRUE,"GENERAL";"TAB2",#N/A,TRUE,"GENERAL";"TAB3",#N/A,TRUE,"GENERAL";"TAB4",#N/A,TRUE,"GENERAL";"TAB5",#N/A,TRUE,"GENERAL"}</definedName>
    <definedName name="DDGSDP" localSheetId="2" hidden="1">{"TAB1",#N/A,TRUE,"GENERAL";"TAB2",#N/A,TRUE,"GENERAL";"TAB3",#N/A,TRUE,"GENERAL";"TAB4",#N/A,TRUE,"GENERAL";"TAB5",#N/A,TRUE,"GENERAL"}</definedName>
    <definedName name="DDGSDP" localSheetId="3" hidden="1">{"TAB1",#N/A,TRUE,"GENERAL";"TAB2",#N/A,TRUE,"GENERAL";"TAB3",#N/A,TRUE,"GENERAL";"TAB4",#N/A,TRUE,"GENERAL";"TAB5",#N/A,TRUE,"GENERAL"}</definedName>
    <definedName name="DDGSDP" localSheetId="4" hidden="1">{"TAB1",#N/A,TRUE,"GENERAL";"TAB2",#N/A,TRUE,"GENERAL";"TAB3",#N/A,TRUE,"GENERAL";"TAB4",#N/A,TRUE,"GENERAL";"TAB5",#N/A,TRUE,"GENERAL"}</definedName>
    <definedName name="DDGSDP" localSheetId="5" hidden="1">{"TAB1",#N/A,TRUE,"GENERAL";"TAB2",#N/A,TRUE,"GENERAL";"TAB3",#N/A,TRUE,"GENERAL";"TAB4",#N/A,TRUE,"GENERAL";"TAB5",#N/A,TRUE,"GENERAL"}</definedName>
    <definedName name="DDGSDP" localSheetId="7" hidden="1">{"TAB1",#N/A,TRUE,"GENERAL";"TAB2",#N/A,TRUE,"GENERAL";"TAB3",#N/A,TRUE,"GENERAL";"TAB4",#N/A,TRUE,"GENERAL";"TAB5",#N/A,TRUE,"GENERAL"}</definedName>
    <definedName name="DDGSDP" hidden="1">{"TAB1",#N/A,TRUE,"GENERAL";"TAB2",#N/A,TRUE,"GENERAL";"TAB3",#N/A,TRUE,"GENERAL";"TAB4",#N/A,TRUE,"GENERAL";"TAB5",#N/A,TRUE,"GENERAL"}</definedName>
    <definedName name="DDS" localSheetId="8">[12]Tablas!#REF!</definedName>
    <definedName name="DDS">[12]Tablas!#REF!</definedName>
    <definedName name="DDS1_1" localSheetId="8">[12]Tablas!#REF!</definedName>
    <definedName name="DDS1_1">[12]Tablas!#REF!</definedName>
    <definedName name="DDS1_1_1" localSheetId="8">[12]Tablas!#REF!</definedName>
    <definedName name="DDS1_1_1">[12]Tablas!#REF!</definedName>
    <definedName name="deded" localSheetId="6" hidden="1">{"TAB1",#N/A,TRUE,"GENERAL";"TAB2",#N/A,TRUE,"GENERAL";"TAB3",#N/A,TRUE,"GENERAL";"TAB4",#N/A,TRUE,"GENERAL";"TAB5",#N/A,TRUE,"GENERAL"}</definedName>
    <definedName name="deded" localSheetId="2" hidden="1">{"TAB1",#N/A,TRUE,"GENERAL";"TAB2",#N/A,TRUE,"GENERAL";"TAB3",#N/A,TRUE,"GENERAL";"TAB4",#N/A,TRUE,"GENERAL";"TAB5",#N/A,TRUE,"GENERAL"}</definedName>
    <definedName name="deded" localSheetId="3" hidden="1">{"TAB1",#N/A,TRUE,"GENERAL";"TAB2",#N/A,TRUE,"GENERAL";"TAB3",#N/A,TRUE,"GENERAL";"TAB4",#N/A,TRUE,"GENERAL";"TAB5",#N/A,TRUE,"GENERAL"}</definedName>
    <definedName name="deded" localSheetId="4" hidden="1">{"TAB1",#N/A,TRUE,"GENERAL";"TAB2",#N/A,TRUE,"GENERAL";"TAB3",#N/A,TRUE,"GENERAL";"TAB4",#N/A,TRUE,"GENERAL";"TAB5",#N/A,TRUE,"GENERAL"}</definedName>
    <definedName name="deded" localSheetId="5" hidden="1">{"TAB1",#N/A,TRUE,"GENERAL";"TAB2",#N/A,TRUE,"GENERAL";"TAB3",#N/A,TRUE,"GENERAL";"TAB4",#N/A,TRUE,"GENERAL";"TAB5",#N/A,TRUE,"GENERAL"}</definedName>
    <definedName name="deded" localSheetId="7" hidden="1">{"TAB1",#N/A,TRUE,"GENERAL";"TAB2",#N/A,TRUE,"GENERAL";"TAB3",#N/A,TRUE,"GENERAL";"TAB4",#N/A,TRUE,"GENERAL";"TAB5",#N/A,TRUE,"GENERAL"}</definedName>
    <definedName name="deded" hidden="1">{"TAB1",#N/A,TRUE,"GENERAL";"TAB2",#N/A,TRUE,"GENERAL";"TAB3",#N/A,TRUE,"GENERAL";"TAB4",#N/A,TRUE,"GENERAL";"TAB5",#N/A,TRUE,"GENERAL"}</definedName>
    <definedName name="defd" localSheetId="6" hidden="1">{"via1",#N/A,TRUE,"general";"via2",#N/A,TRUE,"general";"via3",#N/A,TRUE,"general"}</definedName>
    <definedName name="defd" localSheetId="2" hidden="1">{"via1",#N/A,TRUE,"general";"via2",#N/A,TRUE,"general";"via3",#N/A,TRUE,"general"}</definedName>
    <definedName name="defd" localSheetId="3" hidden="1">{"via1",#N/A,TRUE,"general";"via2",#N/A,TRUE,"general";"via3",#N/A,TRUE,"general"}</definedName>
    <definedName name="defd" localSheetId="4" hidden="1">{"via1",#N/A,TRUE,"general";"via2",#N/A,TRUE,"general";"via3",#N/A,TRUE,"general"}</definedName>
    <definedName name="defd" localSheetId="5" hidden="1">{"via1",#N/A,TRUE,"general";"via2",#N/A,TRUE,"general";"via3",#N/A,TRUE,"general"}</definedName>
    <definedName name="defd" localSheetId="7" hidden="1">{"via1",#N/A,TRUE,"general";"via2",#N/A,TRUE,"general";"via3",#N/A,TRUE,"general"}</definedName>
    <definedName name="defd" hidden="1">{"via1",#N/A,TRUE,"general";"via2",#N/A,TRUE,"general";"via3",#N/A,TRUE,"general"}</definedName>
    <definedName name="demanto" localSheetId="6">#REF!</definedName>
    <definedName name="demanto" localSheetId="2">#REF!</definedName>
    <definedName name="demanto" localSheetId="3">#REF!</definedName>
    <definedName name="demanto" localSheetId="4">#REF!</definedName>
    <definedName name="demanto" localSheetId="5">#REF!</definedName>
    <definedName name="demanto" localSheetId="26">#REF!</definedName>
    <definedName name="demanto" localSheetId="27">#REF!</definedName>
    <definedName name="demanto" localSheetId="7">#REF!</definedName>
    <definedName name="demanto" localSheetId="8">#REF!</definedName>
    <definedName name="demanto" localSheetId="9">#REF!</definedName>
    <definedName name="demanto">#REF!</definedName>
    <definedName name="DEMOLICIÓN">'[69]BASE-LISTAS'!$B$24:$B$29</definedName>
    <definedName name="DEP_VPR_GRM" localSheetId="6">#REF!</definedName>
    <definedName name="DEP_VPR_GRM" localSheetId="2">#REF!</definedName>
    <definedName name="DEP_VPR_GRM" localSheetId="3">#REF!</definedName>
    <definedName name="DEP_VPR_GRM" localSheetId="4">#REF!</definedName>
    <definedName name="DEP_VPR_GRM" localSheetId="5">#REF!</definedName>
    <definedName name="DEP_VPR_GRM" localSheetId="7">#REF!</definedName>
    <definedName name="DEP_VPR_GRM" localSheetId="8">#REF!</definedName>
    <definedName name="DEP_VPR_GRM">#REF!</definedName>
    <definedName name="DEP_VPR_GRN" localSheetId="6">#REF!</definedName>
    <definedName name="DEP_VPR_GRN" localSheetId="2">#REF!</definedName>
    <definedName name="DEP_VPR_GRN" localSheetId="3">#REF!</definedName>
    <definedName name="DEP_VPR_GRN" localSheetId="4">#REF!</definedName>
    <definedName name="DEP_VPR_GRN" localSheetId="5">#REF!</definedName>
    <definedName name="DEP_VPR_GRN" localSheetId="7">#REF!</definedName>
    <definedName name="DEP_VPR_GRN" localSheetId="8">#REF!</definedName>
    <definedName name="DEP_VPR_GRN">#REF!</definedName>
    <definedName name="DEP_VPR_GRS" localSheetId="6">#REF!</definedName>
    <definedName name="DEP_VPR_GRS" localSheetId="2">#REF!</definedName>
    <definedName name="DEP_VPR_GRS" localSheetId="3">#REF!</definedName>
    <definedName name="DEP_VPR_GRS" localSheetId="4">#REF!</definedName>
    <definedName name="DEP_VPR_GRS" localSheetId="5">#REF!</definedName>
    <definedName name="DEP_VPR_GRS" localSheetId="7">#REF!</definedName>
    <definedName name="DEP_VPR_GRS" localSheetId="8">#REF!</definedName>
    <definedName name="DEP_VPR_GRS">#REF!</definedName>
    <definedName name="DEP_VPR_GTP" localSheetId="6">#REF!</definedName>
    <definedName name="DEP_VPR_GTP" localSheetId="2">#REF!</definedName>
    <definedName name="DEP_VPR_GTP" localSheetId="3">#REF!</definedName>
    <definedName name="DEP_VPR_GTP" localSheetId="4">#REF!</definedName>
    <definedName name="DEP_VPR_GTP" localSheetId="5">#REF!</definedName>
    <definedName name="DEP_VPR_GTP" localSheetId="7">#REF!</definedName>
    <definedName name="DEP_VPR_GTP" localSheetId="8">#REF!</definedName>
    <definedName name="DEP_VPR_GTP">#REF!</definedName>
    <definedName name="DEP_VPR_NA" localSheetId="6">#REF!</definedName>
    <definedName name="DEP_VPR_NA" localSheetId="2">#REF!</definedName>
    <definedName name="DEP_VPR_NA" localSheetId="3">#REF!</definedName>
    <definedName name="DEP_VPR_NA" localSheetId="4">#REF!</definedName>
    <definedName name="DEP_VPR_NA" localSheetId="5">#REF!</definedName>
    <definedName name="DEP_VPR_NA" localSheetId="7">#REF!</definedName>
    <definedName name="DEP_VPR_NA" localSheetId="8">#REF!</definedName>
    <definedName name="DEP_VPR_NA">#REF!</definedName>
    <definedName name="DEPEND">[66]Tabla!$B$1:$B$397</definedName>
    <definedName name="DEPENDENCIA">[66]Tabla!$B$1:$B$397</definedName>
    <definedName name="DEPENDENCIAS">[66]Tabla!$B$1:$B$397</definedName>
    <definedName name="DERFE" localSheetId="6">#REF!</definedName>
    <definedName name="DERFE" localSheetId="2">#REF!</definedName>
    <definedName name="DERFE" localSheetId="3">#REF!</definedName>
    <definedName name="DERFE" localSheetId="4">#REF!</definedName>
    <definedName name="DERFE" localSheetId="5">#REF!</definedName>
    <definedName name="DERFE" localSheetId="7">#REF!</definedName>
    <definedName name="DERFE" localSheetId="8">#REF!</definedName>
    <definedName name="DERFE">#REF!</definedName>
    <definedName name="desarrolladas">'[31]Reservas de Petróleo'!$A$2,'[31]Reservas de Petróleo'!$A$1,'[31]Reservas de Petróleo'!$D$4,'[31]Reservas de Petróleo'!$F$1:$F$65536</definedName>
    <definedName name="DESCUNMI" localSheetId="6">#REF!</definedName>
    <definedName name="DESCUNMI" localSheetId="2">#REF!</definedName>
    <definedName name="DESCUNMI" localSheetId="3">#REF!</definedName>
    <definedName name="DESCUNMI" localSheetId="4">#REF!</definedName>
    <definedName name="DESCUNMI" localSheetId="5">#REF!</definedName>
    <definedName name="DESCUNMI" localSheetId="7">#REF!</definedName>
    <definedName name="DESCUNMI" localSheetId="8">#REF!</definedName>
    <definedName name="DESCUNMI">#REF!</definedName>
    <definedName name="DEST_ART" localSheetId="6">[51]steel!#REF!</definedName>
    <definedName name="DEST_ART" localSheetId="2">[51]steel!#REF!</definedName>
    <definedName name="DEST_ART" localSheetId="3">[51]steel!#REF!</definedName>
    <definedName name="DEST_ART" localSheetId="4">[51]steel!#REF!</definedName>
    <definedName name="DEST_ART" localSheetId="5">[51]steel!#REF!</definedName>
    <definedName name="DEST_ART" localSheetId="7">[51]steel!#REF!</definedName>
    <definedName name="DEST_ART" localSheetId="8">[51]steel!#REF!</definedName>
    <definedName name="DEST_ART">[51]steel!#REF!</definedName>
    <definedName name="DESTCOD" localSheetId="6">'[3]7422CW00'!#REF!</definedName>
    <definedName name="DESTCOD" localSheetId="2">'[3]7422CW00'!#REF!</definedName>
    <definedName name="DESTCOD" localSheetId="3">'[3]7422CW00'!#REF!</definedName>
    <definedName name="DESTCOD" localSheetId="4">'[3]7422CW00'!#REF!</definedName>
    <definedName name="DESTCOD" localSheetId="5">'[3]7422CW00'!#REF!</definedName>
    <definedName name="DESTCOD" localSheetId="7">'[3]7422CW00'!#REF!</definedName>
    <definedName name="DESTCOD" localSheetId="8">'[3]7422CW00'!#REF!</definedName>
    <definedName name="DESTCOD">'[3]7422CW00'!#REF!</definedName>
    <definedName name="DESTFG" localSheetId="8">'[3]7422CW00'!#REF!</definedName>
    <definedName name="DESTFG">'[3]7422CW00'!#REF!</definedName>
    <definedName name="DESTQTY" localSheetId="8">'[3]7422CW00'!#REF!</definedName>
    <definedName name="DESTQTY">'[3]7422CW00'!#REF!</definedName>
    <definedName name="DETAIL" localSheetId="6">#REF!</definedName>
    <definedName name="DETAIL" localSheetId="2">#REF!</definedName>
    <definedName name="DETAIL" localSheetId="3">#REF!</definedName>
    <definedName name="DETAIL" localSheetId="4">#REF!</definedName>
    <definedName name="DETAIL" localSheetId="5">#REF!</definedName>
    <definedName name="DETAIL" localSheetId="7">#REF!</definedName>
    <definedName name="DETAIL" localSheetId="8">#REF!</definedName>
    <definedName name="DETAIL">#REF!</definedName>
    <definedName name="Detalle_Reserva" localSheetId="6">#REF!</definedName>
    <definedName name="Detalle_Reserva" localSheetId="2">#REF!</definedName>
    <definedName name="Detalle_Reserva" localSheetId="3">#REF!</definedName>
    <definedName name="Detalle_Reserva" localSheetId="4">#REF!</definedName>
    <definedName name="Detalle_Reserva" localSheetId="5">#REF!</definedName>
    <definedName name="Detalle_Reserva" localSheetId="7">#REF!</definedName>
    <definedName name="Detalle_Reserva" localSheetId="8">#REF!</definedName>
    <definedName name="Detalle_Reserva">#REF!</definedName>
    <definedName name="DEX" localSheetId="6">#REF!</definedName>
    <definedName name="DEX" localSheetId="2">#REF!</definedName>
    <definedName name="DEX" localSheetId="3">#REF!</definedName>
    <definedName name="DEX" localSheetId="4">#REF!</definedName>
    <definedName name="DEX" localSheetId="5">#REF!</definedName>
    <definedName name="DEX" localSheetId="26">#REF!</definedName>
    <definedName name="DEX" localSheetId="27">#REF!</definedName>
    <definedName name="DEX" localSheetId="7">#REF!</definedName>
    <definedName name="DEX" localSheetId="8">#REF!</definedName>
    <definedName name="DEX" localSheetId="9">#REF!</definedName>
    <definedName name="DEX">#REF!</definedName>
    <definedName name="DF" localSheetId="6">[70]Cronograma!#REF!</definedName>
    <definedName name="DF" localSheetId="2">[70]Cronograma!#REF!</definedName>
    <definedName name="DF" localSheetId="3">[70]Cronograma!#REF!</definedName>
    <definedName name="DF" localSheetId="4">[70]Cronograma!#REF!</definedName>
    <definedName name="DF" localSheetId="5">[70]Cronograma!#REF!</definedName>
    <definedName name="DF" localSheetId="7">[70]Cronograma!#REF!</definedName>
    <definedName name="DF" localSheetId="8">[70]Cronograma!#REF!</definedName>
    <definedName name="DF">[70]Cronograma!#REF!</definedName>
    <definedName name="dfa" localSheetId="6" hidden="1">{"TAB1",#N/A,TRUE,"GENERAL";"TAB2",#N/A,TRUE,"GENERAL";"TAB3",#N/A,TRUE,"GENERAL";"TAB4",#N/A,TRUE,"GENERAL";"TAB5",#N/A,TRUE,"GENERAL"}</definedName>
    <definedName name="dfa" localSheetId="2" hidden="1">{"TAB1",#N/A,TRUE,"GENERAL";"TAB2",#N/A,TRUE,"GENERAL";"TAB3",#N/A,TRUE,"GENERAL";"TAB4",#N/A,TRUE,"GENERAL";"TAB5",#N/A,TRUE,"GENERAL"}</definedName>
    <definedName name="dfa" localSheetId="3" hidden="1">{"TAB1",#N/A,TRUE,"GENERAL";"TAB2",#N/A,TRUE,"GENERAL";"TAB3",#N/A,TRUE,"GENERAL";"TAB4",#N/A,TRUE,"GENERAL";"TAB5",#N/A,TRUE,"GENERAL"}</definedName>
    <definedName name="dfa" localSheetId="4" hidden="1">{"TAB1",#N/A,TRUE,"GENERAL";"TAB2",#N/A,TRUE,"GENERAL";"TAB3",#N/A,TRUE,"GENERAL";"TAB4",#N/A,TRUE,"GENERAL";"TAB5",#N/A,TRUE,"GENERAL"}</definedName>
    <definedName name="dfa" localSheetId="5" hidden="1">{"TAB1",#N/A,TRUE,"GENERAL";"TAB2",#N/A,TRUE,"GENERAL";"TAB3",#N/A,TRUE,"GENERAL";"TAB4",#N/A,TRUE,"GENERAL";"TAB5",#N/A,TRUE,"GENERAL"}</definedName>
    <definedName name="dfa" localSheetId="7" hidden="1">{"TAB1",#N/A,TRUE,"GENERAL";"TAB2",#N/A,TRUE,"GENERAL";"TAB3",#N/A,TRUE,"GENERAL";"TAB4",#N/A,TRUE,"GENERAL";"TAB5",#N/A,TRUE,"GENERAL"}</definedName>
    <definedName name="dfa" hidden="1">{"TAB1",#N/A,TRUE,"GENERAL";"TAB2",#N/A,TRUE,"GENERAL";"TAB3",#N/A,TRUE,"GENERAL";"TAB4",#N/A,TRUE,"GENERAL";"TAB5",#N/A,TRUE,"GENERAL"}</definedName>
    <definedName name="dfasd" localSheetId="6" hidden="1">{"TAB1",#N/A,TRUE,"GENERAL";"TAB2",#N/A,TRUE,"GENERAL";"TAB3",#N/A,TRUE,"GENERAL";"TAB4",#N/A,TRUE,"GENERAL";"TAB5",#N/A,TRUE,"GENERAL"}</definedName>
    <definedName name="dfasd" localSheetId="2" hidden="1">{"TAB1",#N/A,TRUE,"GENERAL";"TAB2",#N/A,TRUE,"GENERAL";"TAB3",#N/A,TRUE,"GENERAL";"TAB4",#N/A,TRUE,"GENERAL";"TAB5",#N/A,TRUE,"GENERAL"}</definedName>
    <definedName name="dfasd" localSheetId="3" hidden="1">{"TAB1",#N/A,TRUE,"GENERAL";"TAB2",#N/A,TRUE,"GENERAL";"TAB3",#N/A,TRUE,"GENERAL";"TAB4",#N/A,TRUE,"GENERAL";"TAB5",#N/A,TRUE,"GENERAL"}</definedName>
    <definedName name="dfasd" localSheetId="4" hidden="1">{"TAB1",#N/A,TRUE,"GENERAL";"TAB2",#N/A,TRUE,"GENERAL";"TAB3",#N/A,TRUE,"GENERAL";"TAB4",#N/A,TRUE,"GENERAL";"TAB5",#N/A,TRUE,"GENERAL"}</definedName>
    <definedName name="dfasd" localSheetId="5" hidden="1">{"TAB1",#N/A,TRUE,"GENERAL";"TAB2",#N/A,TRUE,"GENERAL";"TAB3",#N/A,TRUE,"GENERAL";"TAB4",#N/A,TRUE,"GENERAL";"TAB5",#N/A,TRUE,"GENERAL"}</definedName>
    <definedName name="dfasd" localSheetId="7" hidden="1">{"TAB1",#N/A,TRUE,"GENERAL";"TAB2",#N/A,TRUE,"GENERAL";"TAB3",#N/A,TRUE,"GENERAL";"TAB4",#N/A,TRUE,"GENERAL";"TAB5",#N/A,TRUE,"GENERAL"}</definedName>
    <definedName name="dfasd" hidden="1">{"TAB1",#N/A,TRUE,"GENERAL";"TAB2",#N/A,TRUE,"GENERAL";"TAB3",#N/A,TRUE,"GENERAL";"TAB4",#N/A,TRUE,"GENERAL";"TAB5",#N/A,TRUE,"GENERAL"}</definedName>
    <definedName name="DFBNJ" localSheetId="6" hidden="1">{"via1",#N/A,TRUE,"general";"via2",#N/A,TRUE,"general";"via3",#N/A,TRUE,"general"}</definedName>
    <definedName name="DFBNJ" localSheetId="2" hidden="1">{"via1",#N/A,TRUE,"general";"via2",#N/A,TRUE,"general";"via3",#N/A,TRUE,"general"}</definedName>
    <definedName name="DFBNJ" localSheetId="3" hidden="1">{"via1",#N/A,TRUE,"general";"via2",#N/A,TRUE,"general";"via3",#N/A,TRUE,"general"}</definedName>
    <definedName name="DFBNJ" localSheetId="4" hidden="1">{"via1",#N/A,TRUE,"general";"via2",#N/A,TRUE,"general";"via3",#N/A,TRUE,"general"}</definedName>
    <definedName name="DFBNJ" localSheetId="5" hidden="1">{"via1",#N/A,TRUE,"general";"via2",#N/A,TRUE,"general";"via3",#N/A,TRUE,"general"}</definedName>
    <definedName name="DFBNJ" localSheetId="7" hidden="1">{"via1",#N/A,TRUE,"general";"via2",#N/A,TRUE,"general";"via3",#N/A,TRUE,"general"}</definedName>
    <definedName name="DFBNJ" hidden="1">{"via1",#N/A,TRUE,"general";"via2",#N/A,TRUE,"general";"via3",#N/A,TRUE,"general"}</definedName>
    <definedName name="dfds" localSheetId="6" hidden="1">{"TAB1",#N/A,TRUE,"GENERAL";"TAB2",#N/A,TRUE,"GENERAL";"TAB3",#N/A,TRUE,"GENERAL";"TAB4",#N/A,TRUE,"GENERAL";"TAB5",#N/A,TRUE,"GENERAL"}</definedName>
    <definedName name="dfds" localSheetId="2" hidden="1">{"TAB1",#N/A,TRUE,"GENERAL";"TAB2",#N/A,TRUE,"GENERAL";"TAB3",#N/A,TRUE,"GENERAL";"TAB4",#N/A,TRUE,"GENERAL";"TAB5",#N/A,TRUE,"GENERAL"}</definedName>
    <definedName name="dfds" localSheetId="3" hidden="1">{"TAB1",#N/A,TRUE,"GENERAL";"TAB2",#N/A,TRUE,"GENERAL";"TAB3",#N/A,TRUE,"GENERAL";"TAB4",#N/A,TRUE,"GENERAL";"TAB5",#N/A,TRUE,"GENERAL"}</definedName>
    <definedName name="dfds" localSheetId="4" hidden="1">{"TAB1",#N/A,TRUE,"GENERAL";"TAB2",#N/A,TRUE,"GENERAL";"TAB3",#N/A,TRUE,"GENERAL";"TAB4",#N/A,TRUE,"GENERAL";"TAB5",#N/A,TRUE,"GENERAL"}</definedName>
    <definedName name="dfds" localSheetId="5" hidden="1">{"TAB1",#N/A,TRUE,"GENERAL";"TAB2",#N/A,TRUE,"GENERAL";"TAB3",#N/A,TRUE,"GENERAL";"TAB4",#N/A,TRUE,"GENERAL";"TAB5",#N/A,TRUE,"GENERAL"}</definedName>
    <definedName name="dfds" localSheetId="7" hidden="1">{"TAB1",#N/A,TRUE,"GENERAL";"TAB2",#N/A,TRUE,"GENERAL";"TAB3",#N/A,TRUE,"GENERAL";"TAB4",#N/A,TRUE,"GENERAL";"TAB5",#N/A,TRUE,"GENERAL"}</definedName>
    <definedName name="dfds" hidden="1">{"TAB1",#N/A,TRUE,"GENERAL";"TAB2",#N/A,TRUE,"GENERAL";"TAB3",#N/A,TRUE,"GENERAL";"TAB4",#N/A,TRUE,"GENERAL";"TAB5",#N/A,TRUE,"GENERAL"}</definedName>
    <definedName name="dfdsfi" localSheetId="6" hidden="1">{"via1",#N/A,TRUE,"general";"via2",#N/A,TRUE,"general";"via3",#N/A,TRUE,"general"}</definedName>
    <definedName name="dfdsfi" localSheetId="2" hidden="1">{"via1",#N/A,TRUE,"general";"via2",#N/A,TRUE,"general";"via3",#N/A,TRUE,"general"}</definedName>
    <definedName name="dfdsfi" localSheetId="3" hidden="1">{"via1",#N/A,TRUE,"general";"via2",#N/A,TRUE,"general";"via3",#N/A,TRUE,"general"}</definedName>
    <definedName name="dfdsfi" localSheetId="4" hidden="1">{"via1",#N/A,TRUE,"general";"via2",#N/A,TRUE,"general";"via3",#N/A,TRUE,"general"}</definedName>
    <definedName name="dfdsfi" localSheetId="5" hidden="1">{"via1",#N/A,TRUE,"general";"via2",#N/A,TRUE,"general";"via3",#N/A,TRUE,"general"}</definedName>
    <definedName name="dfdsfi" localSheetId="7" hidden="1">{"via1",#N/A,TRUE,"general";"via2",#N/A,TRUE,"general";"via3",#N/A,TRUE,"general"}</definedName>
    <definedName name="dfdsfi" hidden="1">{"via1",#N/A,TRUE,"general";"via2",#N/A,TRUE,"general";"via3",#N/A,TRUE,"general"}</definedName>
    <definedName name="dffffe" localSheetId="6" hidden="1">{"TAB1",#N/A,TRUE,"GENERAL";"TAB2",#N/A,TRUE,"GENERAL";"TAB3",#N/A,TRUE,"GENERAL";"TAB4",#N/A,TRUE,"GENERAL";"TAB5",#N/A,TRUE,"GENERAL"}</definedName>
    <definedName name="dffffe" localSheetId="2" hidden="1">{"TAB1",#N/A,TRUE,"GENERAL";"TAB2",#N/A,TRUE,"GENERAL";"TAB3",#N/A,TRUE,"GENERAL";"TAB4",#N/A,TRUE,"GENERAL";"TAB5",#N/A,TRUE,"GENERAL"}</definedName>
    <definedName name="dffffe" localSheetId="3" hidden="1">{"TAB1",#N/A,TRUE,"GENERAL";"TAB2",#N/A,TRUE,"GENERAL";"TAB3",#N/A,TRUE,"GENERAL";"TAB4",#N/A,TRUE,"GENERAL";"TAB5",#N/A,TRUE,"GENERAL"}</definedName>
    <definedName name="dffffe" localSheetId="4" hidden="1">{"TAB1",#N/A,TRUE,"GENERAL";"TAB2",#N/A,TRUE,"GENERAL";"TAB3",#N/A,TRUE,"GENERAL";"TAB4",#N/A,TRUE,"GENERAL";"TAB5",#N/A,TRUE,"GENERAL"}</definedName>
    <definedName name="dffffe" localSheetId="5" hidden="1">{"TAB1",#N/A,TRUE,"GENERAL";"TAB2",#N/A,TRUE,"GENERAL";"TAB3",#N/A,TRUE,"GENERAL";"TAB4",#N/A,TRUE,"GENERAL";"TAB5",#N/A,TRUE,"GENERAL"}</definedName>
    <definedName name="dffffe" localSheetId="7" hidden="1">{"TAB1",#N/A,TRUE,"GENERAL";"TAB2",#N/A,TRUE,"GENERAL";"TAB3",#N/A,TRUE,"GENERAL";"TAB4",#N/A,TRUE,"GENERAL";"TAB5",#N/A,TRUE,"GENERAL"}</definedName>
    <definedName name="dffffe" hidden="1">{"TAB1",#N/A,TRUE,"GENERAL";"TAB2",#N/A,TRUE,"GENERAL";"TAB3",#N/A,TRUE,"GENERAL";"TAB4",#N/A,TRUE,"GENERAL";"TAB5",#N/A,TRUE,"GENERAL"}</definedName>
    <definedName name="DFG" localSheetId="6" hidden="1">{"via1",#N/A,TRUE,"general";"via2",#N/A,TRUE,"general";"via3",#N/A,TRUE,"general"}</definedName>
    <definedName name="DFG" localSheetId="2" hidden="1">{"via1",#N/A,TRUE,"general";"via2",#N/A,TRUE,"general";"via3",#N/A,TRUE,"general"}</definedName>
    <definedName name="DFG" localSheetId="3" hidden="1">{"via1",#N/A,TRUE,"general";"via2",#N/A,TRUE,"general";"via3",#N/A,TRUE,"general"}</definedName>
    <definedName name="DFG" localSheetId="4" hidden="1">{"via1",#N/A,TRUE,"general";"via2",#N/A,TRUE,"general";"via3",#N/A,TRUE,"general"}</definedName>
    <definedName name="DFG" localSheetId="5" hidden="1">{"via1",#N/A,TRUE,"general";"via2",#N/A,TRUE,"general";"via3",#N/A,TRUE,"general"}</definedName>
    <definedName name="DFG" localSheetId="7" hidden="1">{"via1",#N/A,TRUE,"general";"via2",#N/A,TRUE,"general";"via3",#N/A,TRUE,"general"}</definedName>
    <definedName name="DFG" hidden="1">{"via1",#N/A,TRUE,"general";"via2",#N/A,TRUE,"general";"via3",#N/A,TRUE,"general"}</definedName>
    <definedName name="DFGBHJ" localSheetId="6" hidden="1">{"via1",#N/A,TRUE,"general";"via2",#N/A,TRUE,"general";"via3",#N/A,TRUE,"general"}</definedName>
    <definedName name="DFGBHJ" localSheetId="2" hidden="1">{"via1",#N/A,TRUE,"general";"via2",#N/A,TRUE,"general";"via3",#N/A,TRUE,"general"}</definedName>
    <definedName name="DFGBHJ" localSheetId="3" hidden="1">{"via1",#N/A,TRUE,"general";"via2",#N/A,TRUE,"general";"via3",#N/A,TRUE,"general"}</definedName>
    <definedName name="DFGBHJ" localSheetId="4" hidden="1">{"via1",#N/A,TRUE,"general";"via2",#N/A,TRUE,"general";"via3",#N/A,TRUE,"general"}</definedName>
    <definedName name="DFGBHJ" localSheetId="5" hidden="1">{"via1",#N/A,TRUE,"general";"via2",#N/A,TRUE,"general";"via3",#N/A,TRUE,"general"}</definedName>
    <definedName name="DFGBHJ" localSheetId="7" hidden="1">{"via1",#N/A,TRUE,"general";"via2",#N/A,TRUE,"general";"via3",#N/A,TRUE,"general"}</definedName>
    <definedName name="DFGBHJ" hidden="1">{"via1",#N/A,TRUE,"general";"via2",#N/A,TRUE,"general";"via3",#N/A,TRUE,"general"}</definedName>
    <definedName name="dfgdf">[71]EQALT!$G$10:$BL$65</definedName>
    <definedName name="DFGDFG" localSheetId="6" hidden="1">{"via1",#N/A,TRUE,"general";"via2",#N/A,TRUE,"general";"via3",#N/A,TRUE,"general"}</definedName>
    <definedName name="DFGDFG" localSheetId="2" hidden="1">{"via1",#N/A,TRUE,"general";"via2",#N/A,TRUE,"general";"via3",#N/A,TRUE,"general"}</definedName>
    <definedName name="DFGDFG" localSheetId="3" hidden="1">{"via1",#N/A,TRUE,"general";"via2",#N/A,TRUE,"general";"via3",#N/A,TRUE,"general"}</definedName>
    <definedName name="DFGDFG" localSheetId="4" hidden="1">{"via1",#N/A,TRUE,"general";"via2",#N/A,TRUE,"general";"via3",#N/A,TRUE,"general"}</definedName>
    <definedName name="DFGDFG" localSheetId="5" hidden="1">{"via1",#N/A,TRUE,"general";"via2",#N/A,TRUE,"general";"via3",#N/A,TRUE,"general"}</definedName>
    <definedName name="DFGDFG" localSheetId="7" hidden="1">{"via1",#N/A,TRUE,"general";"via2",#N/A,TRUE,"general";"via3",#N/A,TRUE,"general"}</definedName>
    <definedName name="DFGDFG" hidden="1">{"via1",#N/A,TRUE,"general";"via2",#N/A,TRUE,"general";"via3",#N/A,TRUE,"general"}</definedName>
    <definedName name="DFGDYYB" localSheetId="6" hidden="1">{"TAB1",#N/A,TRUE,"GENERAL";"TAB2",#N/A,TRUE,"GENERAL";"TAB3",#N/A,TRUE,"GENERAL";"TAB4",#N/A,TRUE,"GENERAL";"TAB5",#N/A,TRUE,"GENERAL"}</definedName>
    <definedName name="DFGDYYB" localSheetId="2" hidden="1">{"TAB1",#N/A,TRUE,"GENERAL";"TAB2",#N/A,TRUE,"GENERAL";"TAB3",#N/A,TRUE,"GENERAL";"TAB4",#N/A,TRUE,"GENERAL";"TAB5",#N/A,TRUE,"GENERAL"}</definedName>
    <definedName name="DFGDYYB" localSheetId="3" hidden="1">{"TAB1",#N/A,TRUE,"GENERAL";"TAB2",#N/A,TRUE,"GENERAL";"TAB3",#N/A,TRUE,"GENERAL";"TAB4",#N/A,TRUE,"GENERAL";"TAB5",#N/A,TRUE,"GENERAL"}</definedName>
    <definedName name="DFGDYYB" localSheetId="4" hidden="1">{"TAB1",#N/A,TRUE,"GENERAL";"TAB2",#N/A,TRUE,"GENERAL";"TAB3",#N/A,TRUE,"GENERAL";"TAB4",#N/A,TRUE,"GENERAL";"TAB5",#N/A,TRUE,"GENERAL"}</definedName>
    <definedName name="DFGDYYB" localSheetId="5" hidden="1">{"TAB1",#N/A,TRUE,"GENERAL";"TAB2",#N/A,TRUE,"GENERAL";"TAB3",#N/A,TRUE,"GENERAL";"TAB4",#N/A,TRUE,"GENERAL";"TAB5",#N/A,TRUE,"GENERAL"}</definedName>
    <definedName name="DFGDYYB" localSheetId="7" hidden="1">{"TAB1",#N/A,TRUE,"GENERAL";"TAB2",#N/A,TRUE,"GENERAL";"TAB3",#N/A,TRUE,"GENERAL";"TAB4",#N/A,TRUE,"GENERAL";"TAB5",#N/A,TRUE,"GENERAL"}</definedName>
    <definedName name="DFGDYYB" hidden="1">{"TAB1",#N/A,TRUE,"GENERAL";"TAB2",#N/A,TRUE,"GENERAL";"TAB3",#N/A,TRUE,"GENERAL";"TAB4",#N/A,TRUE,"GENERAL";"TAB5",#N/A,TRUE,"GENERAL"}</definedName>
    <definedName name="dfgf" localSheetId="6" hidden="1">{"via1",#N/A,TRUE,"general";"via2",#N/A,TRUE,"general";"via3",#N/A,TRUE,"general"}</definedName>
    <definedName name="dfgf" localSheetId="2" hidden="1">{"via1",#N/A,TRUE,"general";"via2",#N/A,TRUE,"general";"via3",#N/A,TRUE,"general"}</definedName>
    <definedName name="dfgf" localSheetId="3" hidden="1">{"via1",#N/A,TRUE,"general";"via2",#N/A,TRUE,"general";"via3",#N/A,TRUE,"general"}</definedName>
    <definedName name="dfgf" localSheetId="4" hidden="1">{"via1",#N/A,TRUE,"general";"via2",#N/A,TRUE,"general";"via3",#N/A,TRUE,"general"}</definedName>
    <definedName name="dfgf" localSheetId="5" hidden="1">{"via1",#N/A,TRUE,"general";"via2",#N/A,TRUE,"general";"via3",#N/A,TRUE,"general"}</definedName>
    <definedName name="dfgf" localSheetId="7" hidden="1">{"via1",#N/A,TRUE,"general";"via2",#N/A,TRUE,"general";"via3",#N/A,TRUE,"general"}</definedName>
    <definedName name="dfgf" hidden="1">{"via1",#N/A,TRUE,"general";"via2",#N/A,TRUE,"general";"via3",#N/A,TRUE,"general"}</definedName>
    <definedName name="DFGFBOP" localSheetId="6" hidden="1">{"TAB1",#N/A,TRUE,"GENERAL";"TAB2",#N/A,TRUE,"GENERAL";"TAB3",#N/A,TRUE,"GENERAL";"TAB4",#N/A,TRUE,"GENERAL";"TAB5",#N/A,TRUE,"GENERAL"}</definedName>
    <definedName name="DFGFBOP" localSheetId="2" hidden="1">{"TAB1",#N/A,TRUE,"GENERAL";"TAB2",#N/A,TRUE,"GENERAL";"TAB3",#N/A,TRUE,"GENERAL";"TAB4",#N/A,TRUE,"GENERAL";"TAB5",#N/A,TRUE,"GENERAL"}</definedName>
    <definedName name="DFGFBOP" localSheetId="3" hidden="1">{"TAB1",#N/A,TRUE,"GENERAL";"TAB2",#N/A,TRUE,"GENERAL";"TAB3",#N/A,TRUE,"GENERAL";"TAB4",#N/A,TRUE,"GENERAL";"TAB5",#N/A,TRUE,"GENERAL"}</definedName>
    <definedName name="DFGFBOP" localSheetId="4" hidden="1">{"TAB1",#N/A,TRUE,"GENERAL";"TAB2",#N/A,TRUE,"GENERAL";"TAB3",#N/A,TRUE,"GENERAL";"TAB4",#N/A,TRUE,"GENERAL";"TAB5",#N/A,TRUE,"GENERAL"}</definedName>
    <definedName name="DFGFBOP" localSheetId="5" hidden="1">{"TAB1",#N/A,TRUE,"GENERAL";"TAB2",#N/A,TRUE,"GENERAL";"TAB3",#N/A,TRUE,"GENERAL";"TAB4",#N/A,TRUE,"GENERAL";"TAB5",#N/A,TRUE,"GENERAL"}</definedName>
    <definedName name="DFGFBOP" localSheetId="7" hidden="1">{"TAB1",#N/A,TRUE,"GENERAL";"TAB2",#N/A,TRUE,"GENERAL";"TAB3",#N/A,TRUE,"GENERAL";"TAB4",#N/A,TRUE,"GENERAL";"TAB5",#N/A,TRUE,"GENERAL"}</definedName>
    <definedName name="DFGFBOP" hidden="1">{"TAB1",#N/A,TRUE,"GENERAL";"TAB2",#N/A,TRUE,"GENERAL";"TAB3",#N/A,TRUE,"GENERAL";"TAB4",#N/A,TRUE,"GENERAL";"TAB5",#N/A,TRUE,"GENERAL"}</definedName>
    <definedName name="DFGFDG" localSheetId="6" hidden="1">{"TAB1",#N/A,TRUE,"GENERAL";"TAB2",#N/A,TRUE,"GENERAL";"TAB3",#N/A,TRUE,"GENERAL";"TAB4",#N/A,TRUE,"GENERAL";"TAB5",#N/A,TRUE,"GENERAL"}</definedName>
    <definedName name="DFGFDG" localSheetId="2" hidden="1">{"TAB1",#N/A,TRUE,"GENERAL";"TAB2",#N/A,TRUE,"GENERAL";"TAB3",#N/A,TRUE,"GENERAL";"TAB4",#N/A,TRUE,"GENERAL";"TAB5",#N/A,TRUE,"GENERAL"}</definedName>
    <definedName name="DFGFDG" localSheetId="3" hidden="1">{"TAB1",#N/A,TRUE,"GENERAL";"TAB2",#N/A,TRUE,"GENERAL";"TAB3",#N/A,TRUE,"GENERAL";"TAB4",#N/A,TRUE,"GENERAL";"TAB5",#N/A,TRUE,"GENERAL"}</definedName>
    <definedName name="DFGFDG" localSheetId="4" hidden="1">{"TAB1",#N/A,TRUE,"GENERAL";"TAB2",#N/A,TRUE,"GENERAL";"TAB3",#N/A,TRUE,"GENERAL";"TAB4",#N/A,TRUE,"GENERAL";"TAB5",#N/A,TRUE,"GENERAL"}</definedName>
    <definedName name="DFGFDG" localSheetId="5" hidden="1">{"TAB1",#N/A,TRUE,"GENERAL";"TAB2",#N/A,TRUE,"GENERAL";"TAB3",#N/A,TRUE,"GENERAL";"TAB4",#N/A,TRUE,"GENERAL";"TAB5",#N/A,TRUE,"GENERAL"}</definedName>
    <definedName name="DFGFDG" localSheetId="7" hidden="1">{"TAB1",#N/A,TRUE,"GENERAL";"TAB2",#N/A,TRUE,"GENERAL";"TAB3",#N/A,TRUE,"GENERAL";"TAB4",#N/A,TRUE,"GENERAL";"TAB5",#N/A,TRUE,"GENERAL"}</definedName>
    <definedName name="DFGFDG" hidden="1">{"TAB1",#N/A,TRUE,"GENERAL";"TAB2",#N/A,TRUE,"GENERAL";"TAB3",#N/A,TRUE,"GENERAL";"TAB4",#N/A,TRUE,"GENERAL";"TAB5",#N/A,TRUE,"GENERAL"}</definedName>
    <definedName name="DFGV" localSheetId="6" hidden="1">{"TAB1",#N/A,TRUE,"GENERAL";"TAB2",#N/A,TRUE,"GENERAL";"TAB3",#N/A,TRUE,"GENERAL";"TAB4",#N/A,TRUE,"GENERAL";"TAB5",#N/A,TRUE,"GENERAL"}</definedName>
    <definedName name="DFGV" localSheetId="2" hidden="1">{"TAB1",#N/A,TRUE,"GENERAL";"TAB2",#N/A,TRUE,"GENERAL";"TAB3",#N/A,TRUE,"GENERAL";"TAB4",#N/A,TRUE,"GENERAL";"TAB5",#N/A,TRUE,"GENERAL"}</definedName>
    <definedName name="DFGV" localSheetId="3" hidden="1">{"TAB1",#N/A,TRUE,"GENERAL";"TAB2",#N/A,TRUE,"GENERAL";"TAB3",#N/A,TRUE,"GENERAL";"TAB4",#N/A,TRUE,"GENERAL";"TAB5",#N/A,TRUE,"GENERAL"}</definedName>
    <definedName name="DFGV" localSheetId="4" hidden="1">{"TAB1",#N/A,TRUE,"GENERAL";"TAB2",#N/A,TRUE,"GENERAL";"TAB3",#N/A,TRUE,"GENERAL";"TAB4",#N/A,TRUE,"GENERAL";"TAB5",#N/A,TRUE,"GENERAL"}</definedName>
    <definedName name="DFGV" localSheetId="5" hidden="1">{"TAB1",#N/A,TRUE,"GENERAL";"TAB2",#N/A,TRUE,"GENERAL";"TAB3",#N/A,TRUE,"GENERAL";"TAB4",#N/A,TRUE,"GENERAL";"TAB5",#N/A,TRUE,"GENERAL"}</definedName>
    <definedName name="DFGV" localSheetId="7" hidden="1">{"TAB1",#N/A,TRUE,"GENERAL";"TAB2",#N/A,TRUE,"GENERAL";"TAB3",#N/A,TRUE,"GENERAL";"TAB4",#N/A,TRUE,"GENERAL";"TAB5",#N/A,TRUE,"GENERAL"}</definedName>
    <definedName name="DFGV" hidden="1">{"TAB1",#N/A,TRUE,"GENERAL";"TAB2",#N/A,TRUE,"GENERAL";"TAB3",#N/A,TRUE,"GENERAL";"TAB4",#N/A,TRUE,"GENERAL";"TAB5",#N/A,TRUE,"GENERAL"}</definedName>
    <definedName name="dfgypuj" localSheetId="6" hidden="1">{"TAB1",#N/A,TRUE,"GENERAL";"TAB2",#N/A,TRUE,"GENERAL";"TAB3",#N/A,TRUE,"GENERAL";"TAB4",#N/A,TRUE,"GENERAL";"TAB5",#N/A,TRUE,"GENERAL"}</definedName>
    <definedName name="dfgypuj" localSheetId="2" hidden="1">{"TAB1",#N/A,TRUE,"GENERAL";"TAB2",#N/A,TRUE,"GENERAL";"TAB3",#N/A,TRUE,"GENERAL";"TAB4",#N/A,TRUE,"GENERAL";"TAB5",#N/A,TRUE,"GENERAL"}</definedName>
    <definedName name="dfgypuj" localSheetId="3" hidden="1">{"TAB1",#N/A,TRUE,"GENERAL";"TAB2",#N/A,TRUE,"GENERAL";"TAB3",#N/A,TRUE,"GENERAL";"TAB4",#N/A,TRUE,"GENERAL";"TAB5",#N/A,TRUE,"GENERAL"}</definedName>
    <definedName name="dfgypuj" localSheetId="4" hidden="1">{"TAB1",#N/A,TRUE,"GENERAL";"TAB2",#N/A,TRUE,"GENERAL";"TAB3",#N/A,TRUE,"GENERAL";"TAB4",#N/A,TRUE,"GENERAL";"TAB5",#N/A,TRUE,"GENERAL"}</definedName>
    <definedName name="dfgypuj" localSheetId="5" hidden="1">{"TAB1",#N/A,TRUE,"GENERAL";"TAB2",#N/A,TRUE,"GENERAL";"TAB3",#N/A,TRUE,"GENERAL";"TAB4",#N/A,TRUE,"GENERAL";"TAB5",#N/A,TRUE,"GENERAL"}</definedName>
    <definedName name="dfgypuj" localSheetId="7" hidden="1">{"TAB1",#N/A,TRUE,"GENERAL";"TAB2",#N/A,TRUE,"GENERAL";"TAB3",#N/A,TRUE,"GENERAL";"TAB4",#N/A,TRUE,"GENERAL";"TAB5",#N/A,TRUE,"GENERAL"}</definedName>
    <definedName name="dfgypuj" hidden="1">{"TAB1",#N/A,TRUE,"GENERAL";"TAB2",#N/A,TRUE,"GENERAL";"TAB3",#N/A,TRUE,"GENERAL";"TAB4",#N/A,TRUE,"GENERAL";"TAB5",#N/A,TRUE,"GENERAL"}</definedName>
    <definedName name="dfh" localSheetId="6" hidden="1">{"TAB1",#N/A,TRUE,"GENERAL";"TAB2",#N/A,TRUE,"GENERAL";"TAB3",#N/A,TRUE,"GENERAL";"TAB4",#N/A,TRUE,"GENERAL";"TAB5",#N/A,TRUE,"GENERAL"}</definedName>
    <definedName name="dfh" localSheetId="2" hidden="1">{"TAB1",#N/A,TRUE,"GENERAL";"TAB2",#N/A,TRUE,"GENERAL";"TAB3",#N/A,TRUE,"GENERAL";"TAB4",#N/A,TRUE,"GENERAL";"TAB5",#N/A,TRUE,"GENERAL"}</definedName>
    <definedName name="dfh" localSheetId="3" hidden="1">{"TAB1",#N/A,TRUE,"GENERAL";"TAB2",#N/A,TRUE,"GENERAL";"TAB3",#N/A,TRUE,"GENERAL";"TAB4",#N/A,TRUE,"GENERAL";"TAB5",#N/A,TRUE,"GENERAL"}</definedName>
    <definedName name="dfh" localSheetId="4" hidden="1">{"TAB1",#N/A,TRUE,"GENERAL";"TAB2",#N/A,TRUE,"GENERAL";"TAB3",#N/A,TRUE,"GENERAL";"TAB4",#N/A,TRUE,"GENERAL";"TAB5",#N/A,TRUE,"GENERAL"}</definedName>
    <definedName name="dfh" localSheetId="5" hidden="1">{"TAB1",#N/A,TRUE,"GENERAL";"TAB2",#N/A,TRUE,"GENERAL";"TAB3",#N/A,TRUE,"GENERAL";"TAB4",#N/A,TRUE,"GENERAL";"TAB5",#N/A,TRUE,"GENERAL"}</definedName>
    <definedName name="dfh" localSheetId="7" hidden="1">{"TAB1",#N/A,TRUE,"GENERAL";"TAB2",#N/A,TRUE,"GENERAL";"TAB3",#N/A,TRUE,"GENERAL";"TAB4",#N/A,TRUE,"GENERAL";"TAB5",#N/A,TRUE,"GENERAL"}</definedName>
    <definedName name="dfh" hidden="1">{"TAB1",#N/A,TRUE,"GENERAL";"TAB2",#N/A,TRUE,"GENERAL";"TAB3",#N/A,TRUE,"GENERAL";"TAB4",#N/A,TRUE,"GENERAL";"TAB5",#N/A,TRUE,"GENERAL"}</definedName>
    <definedName name="dfhdr" localSheetId="6" hidden="1">{"via1",#N/A,TRUE,"general";"via2",#N/A,TRUE,"general";"via3",#N/A,TRUE,"general"}</definedName>
    <definedName name="dfhdr" localSheetId="2" hidden="1">{"via1",#N/A,TRUE,"general";"via2",#N/A,TRUE,"general";"via3",#N/A,TRUE,"general"}</definedName>
    <definedName name="dfhdr" localSheetId="3" hidden="1">{"via1",#N/A,TRUE,"general";"via2",#N/A,TRUE,"general";"via3",#N/A,TRUE,"general"}</definedName>
    <definedName name="dfhdr" localSheetId="4" hidden="1">{"via1",#N/A,TRUE,"general";"via2",#N/A,TRUE,"general";"via3",#N/A,TRUE,"general"}</definedName>
    <definedName name="dfhdr" localSheetId="5" hidden="1">{"via1",#N/A,TRUE,"general";"via2",#N/A,TRUE,"general";"via3",#N/A,TRUE,"general"}</definedName>
    <definedName name="dfhdr" localSheetId="7" hidden="1">{"via1",#N/A,TRUE,"general";"via2",#N/A,TRUE,"general";"via3",#N/A,TRUE,"general"}</definedName>
    <definedName name="dfhdr" hidden="1">{"via1",#N/A,TRUE,"general";"via2",#N/A,TRUE,"general";"via3",#N/A,TRUE,"general"}</definedName>
    <definedName name="dfhgh" localSheetId="6" hidden="1">{"via1",#N/A,TRUE,"general";"via2",#N/A,TRUE,"general";"via3",#N/A,TRUE,"general"}</definedName>
    <definedName name="dfhgh" localSheetId="2" hidden="1">{"via1",#N/A,TRUE,"general";"via2",#N/A,TRUE,"general";"via3",#N/A,TRUE,"general"}</definedName>
    <definedName name="dfhgh" localSheetId="3" hidden="1">{"via1",#N/A,TRUE,"general";"via2",#N/A,TRUE,"general";"via3",#N/A,TRUE,"general"}</definedName>
    <definedName name="dfhgh" localSheetId="4" hidden="1">{"via1",#N/A,TRUE,"general";"via2",#N/A,TRUE,"general";"via3",#N/A,TRUE,"general"}</definedName>
    <definedName name="dfhgh" localSheetId="5" hidden="1">{"via1",#N/A,TRUE,"general";"via2",#N/A,TRUE,"general";"via3",#N/A,TRUE,"general"}</definedName>
    <definedName name="dfhgh" localSheetId="7" hidden="1">{"via1",#N/A,TRUE,"general";"via2",#N/A,TRUE,"general";"via3",#N/A,TRUE,"general"}</definedName>
    <definedName name="dfhgh" hidden="1">{"via1",#N/A,TRUE,"general";"via2",#N/A,TRUE,"general";"via3",#N/A,TRUE,"general"}</definedName>
    <definedName name="dfj" localSheetId="6" hidden="1">{"via1",#N/A,TRUE,"general";"via2",#N/A,TRUE,"general";"via3",#N/A,TRUE,"general"}</definedName>
    <definedName name="dfj" localSheetId="2" hidden="1">{"via1",#N/A,TRUE,"general";"via2",#N/A,TRUE,"general";"via3",#N/A,TRUE,"general"}</definedName>
    <definedName name="dfj" localSheetId="3" hidden="1">{"via1",#N/A,TRUE,"general";"via2",#N/A,TRUE,"general";"via3",#N/A,TRUE,"general"}</definedName>
    <definedName name="dfj" localSheetId="4" hidden="1">{"via1",#N/A,TRUE,"general";"via2",#N/A,TRUE,"general";"via3",#N/A,TRUE,"general"}</definedName>
    <definedName name="dfj" localSheetId="5" hidden="1">{"via1",#N/A,TRUE,"general";"via2",#N/A,TRUE,"general";"via3",#N/A,TRUE,"general"}</definedName>
    <definedName name="dfj" localSheetId="7" hidden="1">{"via1",#N/A,TRUE,"general";"via2",#N/A,TRUE,"general";"via3",#N/A,TRUE,"general"}</definedName>
    <definedName name="dfj" hidden="1">{"via1",#N/A,TRUE,"general";"via2",#N/A,TRUE,"general";"via3",#N/A,TRUE,"general"}</definedName>
    <definedName name="dflt1">[56]Personalizar!$E$22</definedName>
    <definedName name="dflt2">[56]Personalizar!$E$23</definedName>
    <definedName name="dflt3">[56]Personalizar!$D$24</definedName>
    <definedName name="dflt4">[56]Personalizar!$E$26</definedName>
    <definedName name="dflt5">[56]Personalizar!$E$27</definedName>
    <definedName name="dflt6">[56]Personalizar!$D$28</definedName>
    <definedName name="dflt7">[56]Personalizar!$G$27</definedName>
    <definedName name="DFRFRF" localSheetId="6" hidden="1">{"via1",#N/A,TRUE,"general";"via2",#N/A,TRUE,"general";"via3",#N/A,TRUE,"general"}</definedName>
    <definedName name="DFRFRF" localSheetId="2" hidden="1">{"via1",#N/A,TRUE,"general";"via2",#N/A,TRUE,"general";"via3",#N/A,TRUE,"general"}</definedName>
    <definedName name="DFRFRF" localSheetId="3" hidden="1">{"via1",#N/A,TRUE,"general";"via2",#N/A,TRUE,"general";"via3",#N/A,TRUE,"general"}</definedName>
    <definedName name="DFRFRF" localSheetId="4" hidden="1">{"via1",#N/A,TRUE,"general";"via2",#N/A,TRUE,"general";"via3",#N/A,TRUE,"general"}</definedName>
    <definedName name="DFRFRF" localSheetId="5" hidden="1">{"via1",#N/A,TRUE,"general";"via2",#N/A,TRUE,"general";"via3",#N/A,TRUE,"general"}</definedName>
    <definedName name="DFRFRF" localSheetId="7" hidden="1">{"via1",#N/A,TRUE,"general";"via2",#N/A,TRUE,"general";"via3",#N/A,TRUE,"general"}</definedName>
    <definedName name="DFRFRF" hidden="1">{"via1",#N/A,TRUE,"general";"via2",#N/A,TRUE,"general";"via3",#N/A,TRUE,"general"}</definedName>
    <definedName name="DFVUI" localSheetId="6" hidden="1">{"via1",#N/A,TRUE,"general";"via2",#N/A,TRUE,"general";"via3",#N/A,TRUE,"general"}</definedName>
    <definedName name="DFVUI" localSheetId="2" hidden="1">{"via1",#N/A,TRUE,"general";"via2",#N/A,TRUE,"general";"via3",#N/A,TRUE,"general"}</definedName>
    <definedName name="DFVUI" localSheetId="3" hidden="1">{"via1",#N/A,TRUE,"general";"via2",#N/A,TRUE,"general";"via3",#N/A,TRUE,"general"}</definedName>
    <definedName name="DFVUI" localSheetId="4" hidden="1">{"via1",#N/A,TRUE,"general";"via2",#N/A,TRUE,"general";"via3",#N/A,TRUE,"general"}</definedName>
    <definedName name="DFVUI" localSheetId="5" hidden="1">{"via1",#N/A,TRUE,"general";"via2",#N/A,TRUE,"general";"via3",#N/A,TRUE,"general"}</definedName>
    <definedName name="DFVUI" localSheetId="7" hidden="1">{"via1",#N/A,TRUE,"general";"via2",#N/A,TRUE,"general";"via3",#N/A,TRUE,"general"}</definedName>
    <definedName name="DFVUI" hidden="1">{"via1",#N/A,TRUE,"general";"via2",#N/A,TRUE,"general";"via3",#N/A,TRUE,"general"}</definedName>
    <definedName name="dg" localSheetId="6" hidden="1">{"via1",#N/A,TRUE,"general";"via2",#N/A,TRUE,"general";"via3",#N/A,TRUE,"general"}</definedName>
    <definedName name="dg" localSheetId="2" hidden="1">{"via1",#N/A,TRUE,"general";"via2",#N/A,TRUE,"general";"via3",#N/A,TRUE,"general"}</definedName>
    <definedName name="dg" localSheetId="3" hidden="1">{"via1",#N/A,TRUE,"general";"via2",#N/A,TRUE,"general";"via3",#N/A,TRUE,"general"}</definedName>
    <definedName name="dg" localSheetId="4" hidden="1">{"via1",#N/A,TRUE,"general";"via2",#N/A,TRUE,"general";"via3",#N/A,TRUE,"general"}</definedName>
    <definedName name="dg" localSheetId="5" hidden="1">{"via1",#N/A,TRUE,"general";"via2",#N/A,TRUE,"general";"via3",#N/A,TRUE,"general"}</definedName>
    <definedName name="dg" localSheetId="7" hidden="1">{"via1",#N/A,TRUE,"general";"via2",#N/A,TRUE,"general";"via3",#N/A,TRUE,"general"}</definedName>
    <definedName name="dg" hidden="1">{"via1",#N/A,TRUE,"general";"via2",#N/A,TRUE,"general";"via3",#N/A,TRUE,"general"}</definedName>
    <definedName name="dgdgr" localSheetId="6" hidden="1">{"via1",#N/A,TRUE,"general";"via2",#N/A,TRUE,"general";"via3",#N/A,TRUE,"general"}</definedName>
    <definedName name="dgdgr" localSheetId="2" hidden="1">{"via1",#N/A,TRUE,"general";"via2",#N/A,TRUE,"general";"via3",#N/A,TRUE,"general"}</definedName>
    <definedName name="dgdgr" localSheetId="3" hidden="1">{"via1",#N/A,TRUE,"general";"via2",#N/A,TRUE,"general";"via3",#N/A,TRUE,"general"}</definedName>
    <definedName name="dgdgr" localSheetId="4" hidden="1">{"via1",#N/A,TRUE,"general";"via2",#N/A,TRUE,"general";"via3",#N/A,TRUE,"general"}</definedName>
    <definedName name="dgdgr" localSheetId="5" hidden="1">{"via1",#N/A,TRUE,"general";"via2",#N/A,TRUE,"general";"via3",#N/A,TRUE,"general"}</definedName>
    <definedName name="dgdgr" localSheetId="7" hidden="1">{"via1",#N/A,TRUE,"general";"via2",#N/A,TRUE,"general";"via3",#N/A,TRUE,"general"}</definedName>
    <definedName name="dgdgr" hidden="1">{"via1",#N/A,TRUE,"general";"via2",#N/A,TRUE,"general";"via3",#N/A,TRUE,"general"}</definedName>
    <definedName name="dgfd" localSheetId="6" hidden="1">{"TAB1",#N/A,TRUE,"GENERAL";"TAB2",#N/A,TRUE,"GENERAL";"TAB3",#N/A,TRUE,"GENERAL";"TAB4",#N/A,TRUE,"GENERAL";"TAB5",#N/A,TRUE,"GENERAL"}</definedName>
    <definedName name="dgfd" localSheetId="2" hidden="1">{"TAB1",#N/A,TRUE,"GENERAL";"TAB2",#N/A,TRUE,"GENERAL";"TAB3",#N/A,TRUE,"GENERAL";"TAB4",#N/A,TRUE,"GENERAL";"TAB5",#N/A,TRUE,"GENERAL"}</definedName>
    <definedName name="dgfd" localSheetId="3" hidden="1">{"TAB1",#N/A,TRUE,"GENERAL";"TAB2",#N/A,TRUE,"GENERAL";"TAB3",#N/A,TRUE,"GENERAL";"TAB4",#N/A,TRUE,"GENERAL";"TAB5",#N/A,TRUE,"GENERAL"}</definedName>
    <definedName name="dgfd" localSheetId="4" hidden="1">{"TAB1",#N/A,TRUE,"GENERAL";"TAB2",#N/A,TRUE,"GENERAL";"TAB3",#N/A,TRUE,"GENERAL";"TAB4",#N/A,TRUE,"GENERAL";"TAB5",#N/A,TRUE,"GENERAL"}</definedName>
    <definedName name="dgfd" localSheetId="5" hidden="1">{"TAB1",#N/A,TRUE,"GENERAL";"TAB2",#N/A,TRUE,"GENERAL";"TAB3",#N/A,TRUE,"GENERAL";"TAB4",#N/A,TRUE,"GENERAL";"TAB5",#N/A,TRUE,"GENERAL"}</definedName>
    <definedName name="dgfd" localSheetId="7" hidden="1">{"TAB1",#N/A,TRUE,"GENERAL";"TAB2",#N/A,TRUE,"GENERAL";"TAB3",#N/A,TRUE,"GENERAL";"TAB4",#N/A,TRUE,"GENERAL";"TAB5",#N/A,TRUE,"GENERAL"}</definedName>
    <definedName name="dgfd" hidden="1">{"TAB1",#N/A,TRUE,"GENERAL";"TAB2",#N/A,TRUE,"GENERAL";"TAB3",#N/A,TRUE,"GENERAL";"TAB4",#N/A,TRUE,"GENERAL";"TAB5",#N/A,TRUE,"GENERAL"}</definedName>
    <definedName name="DGFDFVSDF" localSheetId="6" hidden="1">{"via1",#N/A,TRUE,"general";"via2",#N/A,TRUE,"general";"via3",#N/A,TRUE,"general"}</definedName>
    <definedName name="DGFDFVSDF" localSheetId="2" hidden="1">{"via1",#N/A,TRUE,"general";"via2",#N/A,TRUE,"general";"via3",#N/A,TRUE,"general"}</definedName>
    <definedName name="DGFDFVSDF" localSheetId="3" hidden="1">{"via1",#N/A,TRUE,"general";"via2",#N/A,TRUE,"general";"via3",#N/A,TRUE,"general"}</definedName>
    <definedName name="DGFDFVSDF" localSheetId="4" hidden="1">{"via1",#N/A,TRUE,"general";"via2",#N/A,TRUE,"general";"via3",#N/A,TRUE,"general"}</definedName>
    <definedName name="DGFDFVSDF" localSheetId="5" hidden="1">{"via1",#N/A,TRUE,"general";"via2",#N/A,TRUE,"general";"via3",#N/A,TRUE,"general"}</definedName>
    <definedName name="DGFDFVSDF" localSheetId="7" hidden="1">{"via1",#N/A,TRUE,"general";"via2",#N/A,TRUE,"general";"via3",#N/A,TRUE,"general"}</definedName>
    <definedName name="DGFDFVSDF" hidden="1">{"via1",#N/A,TRUE,"general";"via2",#N/A,TRUE,"general";"via3",#N/A,TRUE,"general"}</definedName>
    <definedName name="dgfdg" localSheetId="6" hidden="1">{"via1",#N/A,TRUE,"general";"via2",#N/A,TRUE,"general";"via3",#N/A,TRUE,"general"}</definedName>
    <definedName name="dgfdg" localSheetId="2" hidden="1">{"via1",#N/A,TRUE,"general";"via2",#N/A,TRUE,"general";"via3",#N/A,TRUE,"general"}</definedName>
    <definedName name="dgfdg" localSheetId="3" hidden="1">{"via1",#N/A,TRUE,"general";"via2",#N/A,TRUE,"general";"via3",#N/A,TRUE,"general"}</definedName>
    <definedName name="dgfdg" localSheetId="4" hidden="1">{"via1",#N/A,TRUE,"general";"via2",#N/A,TRUE,"general";"via3",#N/A,TRUE,"general"}</definedName>
    <definedName name="dgfdg" localSheetId="5" hidden="1">{"via1",#N/A,TRUE,"general";"via2",#N/A,TRUE,"general";"via3",#N/A,TRUE,"general"}</definedName>
    <definedName name="dgfdg" localSheetId="7" hidden="1">{"via1",#N/A,TRUE,"general";"via2",#N/A,TRUE,"general";"via3",#N/A,TRUE,"general"}</definedName>
    <definedName name="dgfdg" hidden="1">{"via1",#N/A,TRUE,"general";"via2",#N/A,TRUE,"general";"via3",#N/A,TRUE,"general"}</definedName>
    <definedName name="DGFG" localSheetId="6" hidden="1">{"via1",#N/A,TRUE,"general";"via2",#N/A,TRUE,"general";"via3",#N/A,TRUE,"general"}</definedName>
    <definedName name="DGFG" localSheetId="2" hidden="1">{"via1",#N/A,TRUE,"general";"via2",#N/A,TRUE,"general";"via3",#N/A,TRUE,"general"}</definedName>
    <definedName name="DGFG" localSheetId="3" hidden="1">{"via1",#N/A,TRUE,"general";"via2",#N/A,TRUE,"general";"via3",#N/A,TRUE,"general"}</definedName>
    <definedName name="DGFG" localSheetId="4" hidden="1">{"via1",#N/A,TRUE,"general";"via2",#N/A,TRUE,"general";"via3",#N/A,TRUE,"general"}</definedName>
    <definedName name="DGFG" localSheetId="5" hidden="1">{"via1",#N/A,TRUE,"general";"via2",#N/A,TRUE,"general";"via3",#N/A,TRUE,"general"}</definedName>
    <definedName name="DGFG" localSheetId="7" hidden="1">{"via1",#N/A,TRUE,"general";"via2",#N/A,TRUE,"general";"via3",#N/A,TRUE,"general"}</definedName>
    <definedName name="DGFG" hidden="1">{"via1",#N/A,TRUE,"general";"via2",#N/A,TRUE,"general";"via3",#N/A,TRUE,"general"}</definedName>
    <definedName name="dgfsado" localSheetId="6" hidden="1">{"TAB1",#N/A,TRUE,"GENERAL";"TAB2",#N/A,TRUE,"GENERAL";"TAB3",#N/A,TRUE,"GENERAL";"TAB4",#N/A,TRUE,"GENERAL";"TAB5",#N/A,TRUE,"GENERAL"}</definedName>
    <definedName name="dgfsado" localSheetId="2" hidden="1">{"TAB1",#N/A,TRUE,"GENERAL";"TAB2",#N/A,TRUE,"GENERAL";"TAB3",#N/A,TRUE,"GENERAL";"TAB4",#N/A,TRUE,"GENERAL";"TAB5",#N/A,TRUE,"GENERAL"}</definedName>
    <definedName name="dgfsado" localSheetId="3" hidden="1">{"TAB1",#N/A,TRUE,"GENERAL";"TAB2",#N/A,TRUE,"GENERAL";"TAB3",#N/A,TRUE,"GENERAL";"TAB4",#N/A,TRUE,"GENERAL";"TAB5",#N/A,TRUE,"GENERAL"}</definedName>
    <definedName name="dgfsado" localSheetId="4" hidden="1">{"TAB1",#N/A,TRUE,"GENERAL";"TAB2",#N/A,TRUE,"GENERAL";"TAB3",#N/A,TRUE,"GENERAL";"TAB4",#N/A,TRUE,"GENERAL";"TAB5",#N/A,TRUE,"GENERAL"}</definedName>
    <definedName name="dgfsado" localSheetId="5" hidden="1">{"TAB1",#N/A,TRUE,"GENERAL";"TAB2",#N/A,TRUE,"GENERAL";"TAB3",#N/A,TRUE,"GENERAL";"TAB4",#N/A,TRUE,"GENERAL";"TAB5",#N/A,TRUE,"GENERAL"}</definedName>
    <definedName name="dgfsado" localSheetId="7" hidden="1">{"TAB1",#N/A,TRUE,"GENERAL";"TAB2",#N/A,TRUE,"GENERAL";"TAB3",#N/A,TRUE,"GENERAL";"TAB4",#N/A,TRUE,"GENERAL";"TAB5",#N/A,TRUE,"GENERAL"}</definedName>
    <definedName name="dgfsado" hidden="1">{"TAB1",#N/A,TRUE,"GENERAL";"TAB2",#N/A,TRUE,"GENERAL";"TAB3",#N/A,TRUE,"GENERAL";"TAB4",#N/A,TRUE,"GENERAL";"TAB5",#N/A,TRUE,"GENERAL"}</definedName>
    <definedName name="DGO" localSheetId="8">[12]Tablas!#REF!</definedName>
    <definedName name="DGO">[12]Tablas!#REF!</definedName>
    <definedName name="DGO1_1" localSheetId="8">[12]Tablas!#REF!</definedName>
    <definedName name="DGO1_1">[12]Tablas!#REF!</definedName>
    <definedName name="DGO1_1_1" localSheetId="8">[12]Tablas!#REF!</definedName>
    <definedName name="DGO1_1_1">[12]Tablas!#REF!</definedName>
    <definedName name="DGP" localSheetId="8">[12]Tablas!#REF!</definedName>
    <definedName name="DGP">[12]Tablas!#REF!</definedName>
    <definedName name="DGP1_1" localSheetId="8">[12]Tablas!#REF!</definedName>
    <definedName name="DGP1_1">[12]Tablas!#REF!</definedName>
    <definedName name="DGP1_1_1" localSheetId="8">[12]Tablas!#REF!</definedName>
    <definedName name="DGP1_1_1">[12]Tablas!#REF!</definedName>
    <definedName name="dgrdeb" localSheetId="6" hidden="1">{"TAB1",#N/A,TRUE,"GENERAL";"TAB2",#N/A,TRUE,"GENERAL";"TAB3",#N/A,TRUE,"GENERAL";"TAB4",#N/A,TRUE,"GENERAL";"TAB5",#N/A,TRUE,"GENERAL"}</definedName>
    <definedName name="dgrdeb" localSheetId="2" hidden="1">{"TAB1",#N/A,TRUE,"GENERAL";"TAB2",#N/A,TRUE,"GENERAL";"TAB3",#N/A,TRUE,"GENERAL";"TAB4",#N/A,TRUE,"GENERAL";"TAB5",#N/A,TRUE,"GENERAL"}</definedName>
    <definedName name="dgrdeb" localSheetId="3" hidden="1">{"TAB1",#N/A,TRUE,"GENERAL";"TAB2",#N/A,TRUE,"GENERAL";"TAB3",#N/A,TRUE,"GENERAL";"TAB4",#N/A,TRUE,"GENERAL";"TAB5",#N/A,TRUE,"GENERAL"}</definedName>
    <definedName name="dgrdeb" localSheetId="4" hidden="1">{"TAB1",#N/A,TRUE,"GENERAL";"TAB2",#N/A,TRUE,"GENERAL";"TAB3",#N/A,TRUE,"GENERAL";"TAB4",#N/A,TRUE,"GENERAL";"TAB5",#N/A,TRUE,"GENERAL"}</definedName>
    <definedName name="dgrdeb" localSheetId="5" hidden="1">{"TAB1",#N/A,TRUE,"GENERAL";"TAB2",#N/A,TRUE,"GENERAL";"TAB3",#N/A,TRUE,"GENERAL";"TAB4",#N/A,TRUE,"GENERAL";"TAB5",#N/A,TRUE,"GENERAL"}</definedName>
    <definedName name="dgrdeb" localSheetId="7" hidden="1">{"TAB1",#N/A,TRUE,"GENERAL";"TAB2",#N/A,TRUE,"GENERAL";"TAB3",#N/A,TRUE,"GENERAL";"TAB4",#N/A,TRUE,"GENERAL";"TAB5",#N/A,TRUE,"GENERAL"}</definedName>
    <definedName name="dgrdeb" hidden="1">{"TAB1",#N/A,TRUE,"GENERAL";"TAB2",#N/A,TRUE,"GENERAL";"TAB3",#N/A,TRUE,"GENERAL";"TAB4",#N/A,TRUE,"GENERAL";"TAB5",#N/A,TRUE,"GENERAL"}</definedName>
    <definedName name="dgreg" localSheetId="6" hidden="1">{"via1",#N/A,TRUE,"general";"via2",#N/A,TRUE,"general";"via3",#N/A,TRUE,"general"}</definedName>
    <definedName name="dgreg" localSheetId="2" hidden="1">{"via1",#N/A,TRUE,"general";"via2",#N/A,TRUE,"general";"via3",#N/A,TRUE,"general"}</definedName>
    <definedName name="dgreg" localSheetId="3" hidden="1">{"via1",#N/A,TRUE,"general";"via2",#N/A,TRUE,"general";"via3",#N/A,TRUE,"general"}</definedName>
    <definedName name="dgreg" localSheetId="4" hidden="1">{"via1",#N/A,TRUE,"general";"via2",#N/A,TRUE,"general";"via3",#N/A,TRUE,"general"}</definedName>
    <definedName name="dgreg" localSheetId="5" hidden="1">{"via1",#N/A,TRUE,"general";"via2",#N/A,TRUE,"general";"via3",#N/A,TRUE,"general"}</definedName>
    <definedName name="dgreg" localSheetId="7" hidden="1">{"via1",#N/A,TRUE,"general";"via2",#N/A,TRUE,"general";"via3",#N/A,TRUE,"general"}</definedName>
    <definedName name="dgreg" hidden="1">{"via1",#N/A,TRUE,"general";"via2",#N/A,TRUE,"general";"via3",#N/A,TRUE,"general"}</definedName>
    <definedName name="DH" localSheetId="6" hidden="1">{"via1",#N/A,TRUE,"general";"via2",#N/A,TRUE,"general";"via3",#N/A,TRUE,"general"}</definedName>
    <definedName name="DH" localSheetId="2" hidden="1">{"via1",#N/A,TRUE,"general";"via2",#N/A,TRUE,"general";"via3",#N/A,TRUE,"general"}</definedName>
    <definedName name="DH" localSheetId="3" hidden="1">{"via1",#N/A,TRUE,"general";"via2",#N/A,TRUE,"general";"via3",#N/A,TRUE,"general"}</definedName>
    <definedName name="DH" localSheetId="4" hidden="1">{"via1",#N/A,TRUE,"general";"via2",#N/A,TRUE,"general";"via3",#N/A,TRUE,"general"}</definedName>
    <definedName name="DH" localSheetId="5" hidden="1">{"via1",#N/A,TRUE,"general";"via2",#N/A,TRUE,"general";"via3",#N/A,TRUE,"general"}</definedName>
    <definedName name="DH" localSheetId="7" hidden="1">{"via1",#N/A,TRUE,"general";"via2",#N/A,TRUE,"general";"via3",#N/A,TRUE,"general"}</definedName>
    <definedName name="DH" hidden="1">{"via1",#N/A,TRUE,"general";"via2",#N/A,TRUE,"general";"via3",#N/A,TRUE,"general"}</definedName>
    <definedName name="dhdth" localSheetId="6" hidden="1">{"TAB1",#N/A,TRUE,"GENERAL";"TAB2",#N/A,TRUE,"GENERAL";"TAB3",#N/A,TRUE,"GENERAL";"TAB4",#N/A,TRUE,"GENERAL";"TAB5",#N/A,TRUE,"GENERAL"}</definedName>
    <definedName name="dhdth" localSheetId="2" hidden="1">{"TAB1",#N/A,TRUE,"GENERAL";"TAB2",#N/A,TRUE,"GENERAL";"TAB3",#N/A,TRUE,"GENERAL";"TAB4",#N/A,TRUE,"GENERAL";"TAB5",#N/A,TRUE,"GENERAL"}</definedName>
    <definedName name="dhdth" localSheetId="3" hidden="1">{"TAB1",#N/A,TRUE,"GENERAL";"TAB2",#N/A,TRUE,"GENERAL";"TAB3",#N/A,TRUE,"GENERAL";"TAB4",#N/A,TRUE,"GENERAL";"TAB5",#N/A,TRUE,"GENERAL"}</definedName>
    <definedName name="dhdth" localSheetId="4" hidden="1">{"TAB1",#N/A,TRUE,"GENERAL";"TAB2",#N/A,TRUE,"GENERAL";"TAB3",#N/A,TRUE,"GENERAL";"TAB4",#N/A,TRUE,"GENERAL";"TAB5",#N/A,TRUE,"GENERAL"}</definedName>
    <definedName name="dhdth" localSheetId="5" hidden="1">{"TAB1",#N/A,TRUE,"GENERAL";"TAB2",#N/A,TRUE,"GENERAL";"TAB3",#N/A,TRUE,"GENERAL";"TAB4",#N/A,TRUE,"GENERAL";"TAB5",#N/A,TRUE,"GENERAL"}</definedName>
    <definedName name="dhdth" localSheetId="7" hidden="1">{"TAB1",#N/A,TRUE,"GENERAL";"TAB2",#N/A,TRUE,"GENERAL";"TAB3",#N/A,TRUE,"GENERAL";"TAB4",#N/A,TRUE,"GENERAL";"TAB5",#N/A,TRUE,"GENERAL"}</definedName>
    <definedName name="dhdth" hidden="1">{"TAB1",#N/A,TRUE,"GENERAL";"TAB2",#N/A,TRUE,"GENERAL";"TAB3",#N/A,TRUE,"GENERAL";"TAB4",#N/A,TRUE,"GENERAL";"TAB5",#N/A,TRUE,"GENERAL"}</definedName>
    <definedName name="dhgh" localSheetId="6" hidden="1">{"via1",#N/A,TRUE,"general";"via2",#N/A,TRUE,"general";"via3",#N/A,TRUE,"general"}</definedName>
    <definedName name="dhgh" localSheetId="2" hidden="1">{"via1",#N/A,TRUE,"general";"via2",#N/A,TRUE,"general";"via3",#N/A,TRUE,"general"}</definedName>
    <definedName name="dhgh" localSheetId="3" hidden="1">{"via1",#N/A,TRUE,"general";"via2",#N/A,TRUE,"general";"via3",#N/A,TRUE,"general"}</definedName>
    <definedName name="dhgh" localSheetId="4" hidden="1">{"via1",#N/A,TRUE,"general";"via2",#N/A,TRUE,"general";"via3",#N/A,TRUE,"general"}</definedName>
    <definedName name="dhgh" localSheetId="5" hidden="1">{"via1",#N/A,TRUE,"general";"via2",#N/A,TRUE,"general";"via3",#N/A,TRUE,"general"}</definedName>
    <definedName name="dhgh" localSheetId="7" hidden="1">{"via1",#N/A,TRUE,"general";"via2",#N/A,TRUE,"general";"via3",#N/A,TRUE,"general"}</definedName>
    <definedName name="dhgh" hidden="1">{"via1",#N/A,TRUE,"general";"via2",#N/A,TRUE,"general";"via3",#N/A,TRUE,"general"}</definedName>
    <definedName name="DIA">[25]PRESUPUESTO!$B$13</definedName>
    <definedName name="Diámetro" localSheetId="6">#REF!</definedName>
    <definedName name="Diámetro" localSheetId="2">#REF!</definedName>
    <definedName name="Diámetro" localSheetId="3">#REF!</definedName>
    <definedName name="Diámetro" localSheetId="4">#REF!</definedName>
    <definedName name="Diámetro" localSheetId="5">#REF!</definedName>
    <definedName name="Diámetro" localSheetId="7">#REF!</definedName>
    <definedName name="Diámetro" localSheetId="8">#REF!</definedName>
    <definedName name="Diámetro">#REF!</definedName>
    <definedName name="diámetroft" localSheetId="6">#REF!</definedName>
    <definedName name="diámetroft" localSheetId="2">#REF!</definedName>
    <definedName name="diámetroft" localSheetId="3">#REF!</definedName>
    <definedName name="diámetroft" localSheetId="4">#REF!</definedName>
    <definedName name="diámetroft" localSheetId="5">#REF!</definedName>
    <definedName name="diámetroft" localSheetId="7">#REF!</definedName>
    <definedName name="diámetroft" localSheetId="8">#REF!</definedName>
    <definedName name="diámetroft">#REF!</definedName>
    <definedName name="diferencia" localSheetId="6">'[72]MEDIA GEOMETRICA'!$J$8,'[72]MEDIA GEOMETRICA'!$N$8,'[72]MEDIA GEOMETRICA'!$R$8,'[72]MEDIA GEOMETRICA'!$V$8,'[72]MEDIA GEOMETRICA'!$Z$8,'[72]MEDIA GEOMETRICA'!$AD$8,'[72]MEDIA GEOMETRICA'!$AH$8,'[72]MEDIA GEOMETRICA'!$AL$8,'[72]MEDIA GEOMETRICA'!#REF!,'[72]MEDIA GEOMETRICA'!#REF!</definedName>
    <definedName name="diferencia" localSheetId="2">'[72]MEDIA GEOMETRICA'!$J$8,'[72]MEDIA GEOMETRICA'!$N$8,'[72]MEDIA GEOMETRICA'!$R$8,'[72]MEDIA GEOMETRICA'!$V$8,'[72]MEDIA GEOMETRICA'!$Z$8,'[72]MEDIA GEOMETRICA'!$AD$8,'[72]MEDIA GEOMETRICA'!$AH$8,'[72]MEDIA GEOMETRICA'!$AL$8,'[72]MEDIA GEOMETRICA'!#REF!,'[72]MEDIA GEOMETRICA'!#REF!</definedName>
    <definedName name="diferencia" localSheetId="3">'[72]MEDIA GEOMETRICA'!$J$8,'[72]MEDIA GEOMETRICA'!$N$8,'[72]MEDIA GEOMETRICA'!$R$8,'[72]MEDIA GEOMETRICA'!$V$8,'[72]MEDIA GEOMETRICA'!$Z$8,'[72]MEDIA GEOMETRICA'!$AD$8,'[72]MEDIA GEOMETRICA'!$AH$8,'[72]MEDIA GEOMETRICA'!$AL$8,'[72]MEDIA GEOMETRICA'!#REF!,'[72]MEDIA GEOMETRICA'!#REF!</definedName>
    <definedName name="diferencia" localSheetId="4">'[72]MEDIA GEOMETRICA'!$J$8,'[72]MEDIA GEOMETRICA'!$N$8,'[72]MEDIA GEOMETRICA'!$R$8,'[72]MEDIA GEOMETRICA'!$V$8,'[72]MEDIA GEOMETRICA'!$Z$8,'[72]MEDIA GEOMETRICA'!$AD$8,'[72]MEDIA GEOMETRICA'!$AH$8,'[72]MEDIA GEOMETRICA'!$AL$8,'[72]MEDIA GEOMETRICA'!#REF!,'[72]MEDIA GEOMETRICA'!#REF!</definedName>
    <definedName name="diferencia" localSheetId="5">'[72]MEDIA GEOMETRICA'!$J$8,'[72]MEDIA GEOMETRICA'!$N$8,'[72]MEDIA GEOMETRICA'!$R$8,'[72]MEDIA GEOMETRICA'!$V$8,'[72]MEDIA GEOMETRICA'!$Z$8,'[72]MEDIA GEOMETRICA'!$AD$8,'[72]MEDIA GEOMETRICA'!$AH$8,'[72]MEDIA GEOMETRICA'!$AL$8,'[72]MEDIA GEOMETRICA'!#REF!,'[72]MEDIA GEOMETRICA'!#REF!</definedName>
    <definedName name="diferencia" localSheetId="7">'[72]MEDIA GEOMETRICA'!$J$8,'[72]MEDIA GEOMETRICA'!$N$8,'[72]MEDIA GEOMETRICA'!$R$8,'[72]MEDIA GEOMETRICA'!$V$8,'[72]MEDIA GEOMETRICA'!$Z$8,'[72]MEDIA GEOMETRICA'!$AD$8,'[72]MEDIA GEOMETRICA'!$AH$8,'[72]MEDIA GEOMETRICA'!$AL$8,'[72]MEDIA GEOMETRICA'!#REF!,'[72]MEDIA GEOMETRICA'!#REF!</definedName>
    <definedName name="diferencia" localSheetId="8">'[72]MEDIA GEOMETRICA'!$J$8,'[72]MEDIA GEOMETRICA'!$N$8,'[72]MEDIA GEOMETRICA'!$R$8,'[72]MEDIA GEOMETRICA'!$V$8,'[72]MEDIA GEOMETRICA'!$Z$8,'[72]MEDIA GEOMETRICA'!$AD$8,'[72]MEDIA GEOMETRICA'!$AH$8,'[72]MEDIA GEOMETRICA'!$AL$8,'[72]MEDIA GEOMETRICA'!#REF!,'[72]MEDIA GEOMETRICA'!#REF!</definedName>
    <definedName name="diferencia">'[72]MEDIA GEOMETRICA'!$J$8,'[72]MEDIA GEOMETRICA'!$N$8,'[72]MEDIA GEOMETRICA'!$R$8,'[72]MEDIA GEOMETRICA'!$V$8,'[72]MEDIA GEOMETRICA'!$Z$8,'[72]MEDIA GEOMETRICA'!$AD$8,'[72]MEDIA GEOMETRICA'!$AH$8,'[72]MEDIA GEOMETRICA'!$AL$8,'[72]MEDIA GEOMETRICA'!#REF!,'[72]MEDIA GEOMETRICA'!#REF!</definedName>
    <definedName name="DIJ" localSheetId="6">[12]Tablas!#REF!</definedName>
    <definedName name="DIJ" localSheetId="2">[12]Tablas!#REF!</definedName>
    <definedName name="DIJ" localSheetId="3">[12]Tablas!#REF!</definedName>
    <definedName name="DIJ" localSheetId="4">[12]Tablas!#REF!</definedName>
    <definedName name="DIJ" localSheetId="5">[12]Tablas!#REF!</definedName>
    <definedName name="DIJ" localSheetId="7">[12]Tablas!#REF!</definedName>
    <definedName name="DIJ" localSheetId="8">[12]Tablas!#REF!</definedName>
    <definedName name="DIJ">[12]Tablas!#REF!</definedName>
    <definedName name="DIJ1_1" localSheetId="8">[12]Tablas!#REF!</definedName>
    <definedName name="DIJ1_1">[12]Tablas!#REF!</definedName>
    <definedName name="DIJ1_1_1" localSheetId="8">[12]Tablas!#REF!</definedName>
    <definedName name="DIJ1_1_1">[12]Tablas!#REF!</definedName>
    <definedName name="DIJ1_1_2" localSheetId="8">[12]Tablas!#REF!</definedName>
    <definedName name="DIJ1_1_2">[12]Tablas!#REF!</definedName>
    <definedName name="DIJ1_1_3" localSheetId="8">[12]Tablas!#REF!</definedName>
    <definedName name="DIJ1_1_3">[12]Tablas!#REF!</definedName>
    <definedName name="DIJ1_1_4" localSheetId="8">[12]Tablas!#REF!</definedName>
    <definedName name="DIJ1_1_4">[12]Tablas!#REF!</definedName>
    <definedName name="DIJ1_1_5" localSheetId="8">[12]Tablas!#REF!</definedName>
    <definedName name="DIJ1_1_5">[12]Tablas!#REF!</definedName>
    <definedName name="DIJ1_2" localSheetId="8">[12]Tablas!#REF!</definedName>
    <definedName name="DIJ1_2">[12]Tablas!#REF!</definedName>
    <definedName name="DIJ1_3" localSheetId="8">[12]Tablas!#REF!</definedName>
    <definedName name="DIJ1_3">[12]Tablas!#REF!</definedName>
    <definedName name="DIJ1_4" localSheetId="8">[12]Tablas!#REF!</definedName>
    <definedName name="DIJ1_4">[12]Tablas!#REF!</definedName>
    <definedName name="DIJ1_5" localSheetId="8">[12]Tablas!#REF!</definedName>
    <definedName name="DIJ1_5">[12]Tablas!#REF!</definedName>
    <definedName name="Direccion">[46]EMPRESA!$F$14</definedName>
    <definedName name="display_area_2" localSheetId="6">#REF!</definedName>
    <definedName name="display_area_2" localSheetId="2">#REF!</definedName>
    <definedName name="display_area_2" localSheetId="3">#REF!</definedName>
    <definedName name="display_area_2" localSheetId="4">#REF!</definedName>
    <definedName name="display_area_2" localSheetId="5">#REF!</definedName>
    <definedName name="display_area_2" localSheetId="7">#REF!</definedName>
    <definedName name="display_area_2" localSheetId="8">#REF!</definedName>
    <definedName name="display_area_2">#REF!</definedName>
    <definedName name="DIVISION">#N/A</definedName>
    <definedName name="djdytj" localSheetId="6" hidden="1">{"TAB1",#N/A,TRUE,"GENERAL";"TAB2",#N/A,TRUE,"GENERAL";"TAB3",#N/A,TRUE,"GENERAL";"TAB4",#N/A,TRUE,"GENERAL";"TAB5",#N/A,TRUE,"GENERAL"}</definedName>
    <definedName name="djdytj" localSheetId="2" hidden="1">{"TAB1",#N/A,TRUE,"GENERAL";"TAB2",#N/A,TRUE,"GENERAL";"TAB3",#N/A,TRUE,"GENERAL";"TAB4",#N/A,TRUE,"GENERAL";"TAB5",#N/A,TRUE,"GENERAL"}</definedName>
    <definedName name="djdytj" localSheetId="3" hidden="1">{"TAB1",#N/A,TRUE,"GENERAL";"TAB2",#N/A,TRUE,"GENERAL";"TAB3",#N/A,TRUE,"GENERAL";"TAB4",#N/A,TRUE,"GENERAL";"TAB5",#N/A,TRUE,"GENERAL"}</definedName>
    <definedName name="djdytj" localSheetId="4" hidden="1">{"TAB1",#N/A,TRUE,"GENERAL";"TAB2",#N/A,TRUE,"GENERAL";"TAB3",#N/A,TRUE,"GENERAL";"TAB4",#N/A,TRUE,"GENERAL";"TAB5",#N/A,TRUE,"GENERAL"}</definedName>
    <definedName name="djdytj" localSheetId="5" hidden="1">{"TAB1",#N/A,TRUE,"GENERAL";"TAB2",#N/A,TRUE,"GENERAL";"TAB3",#N/A,TRUE,"GENERAL";"TAB4",#N/A,TRUE,"GENERAL";"TAB5",#N/A,TRUE,"GENERAL"}</definedName>
    <definedName name="djdytj" localSheetId="7" hidden="1">{"TAB1",#N/A,TRUE,"GENERAL";"TAB2",#N/A,TRUE,"GENERAL";"TAB3",#N/A,TRUE,"GENERAL";"TAB4",#N/A,TRUE,"GENERAL";"TAB5",#N/A,TRUE,"GENERAL"}</definedName>
    <definedName name="djdytj" hidden="1">{"TAB1",#N/A,TRUE,"GENERAL";"TAB2",#N/A,TRUE,"GENERAL";"TAB3",#N/A,TRUE,"GENERAL";"TAB4",#N/A,TRUE,"GENERAL";"TAB5",#N/A,TRUE,"GENERAL"}</definedName>
    <definedName name="DMxUS" localSheetId="6">#REF!</definedName>
    <definedName name="DMxUS" localSheetId="2">#REF!</definedName>
    <definedName name="DMxUS" localSheetId="3">#REF!</definedName>
    <definedName name="DMxUS" localSheetId="4">#REF!</definedName>
    <definedName name="DMxUS" localSheetId="5">#REF!</definedName>
    <definedName name="DMxUS" localSheetId="7">#REF!</definedName>
    <definedName name="DMxUS" localSheetId="8">#REF!</definedName>
    <definedName name="DMxUS">#REF!</definedName>
    <definedName name="do" localSheetId="6">#REF!</definedName>
    <definedName name="do" localSheetId="2">#REF!</definedName>
    <definedName name="do" localSheetId="3">#REF!</definedName>
    <definedName name="do" localSheetId="4">#REF!</definedName>
    <definedName name="do" localSheetId="5">#REF!</definedName>
    <definedName name="do" localSheetId="7">#REF!</definedName>
    <definedName name="do" localSheetId="8">#REF!</definedName>
    <definedName name="do">#REF!</definedName>
    <definedName name="dolar" localSheetId="6">#REF!</definedName>
    <definedName name="dolar" localSheetId="2">#REF!</definedName>
    <definedName name="dolar" localSheetId="3">#REF!</definedName>
    <definedName name="dolar" localSheetId="4">#REF!</definedName>
    <definedName name="dolar" localSheetId="5">#REF!</definedName>
    <definedName name="dolar" localSheetId="7">#REF!</definedName>
    <definedName name="dolar" localSheetId="8">#REF!</definedName>
    <definedName name="dolar">#REF!</definedName>
    <definedName name="DOLLAR">[73]CÁLCULOS!$H$34</definedName>
    <definedName name="DOTACIÓN" localSheetId="6">#REF!</definedName>
    <definedName name="DOTACIÓN" localSheetId="2">#REF!</definedName>
    <definedName name="DOTACIÓN" localSheetId="3">#REF!</definedName>
    <definedName name="DOTACIÓN" localSheetId="4">#REF!</definedName>
    <definedName name="DOTACIÓN" localSheetId="5">#REF!</definedName>
    <definedName name="DOTACIÓN" localSheetId="7">#REF!</definedName>
    <definedName name="DOTACIÓN" localSheetId="8">#REF!</definedName>
    <definedName name="DOTACIÓN">#REF!</definedName>
    <definedName name="DPI" localSheetId="6">[12]Tablas!#REF!</definedName>
    <definedName name="DPI" localSheetId="2">[12]Tablas!#REF!</definedName>
    <definedName name="DPI" localSheetId="3">[12]Tablas!#REF!</definedName>
    <definedName name="DPI" localSheetId="4">[12]Tablas!#REF!</definedName>
    <definedName name="DPI" localSheetId="5">[12]Tablas!#REF!</definedName>
    <definedName name="DPI" localSheetId="7">[12]Tablas!#REF!</definedName>
    <definedName name="DPI" localSheetId="8">[12]Tablas!#REF!</definedName>
    <definedName name="DPI">[12]Tablas!#REF!</definedName>
    <definedName name="DPI1_1" localSheetId="6">[12]Tablas!#REF!</definedName>
    <definedName name="DPI1_1" localSheetId="2">[12]Tablas!#REF!</definedName>
    <definedName name="DPI1_1" localSheetId="3">[12]Tablas!#REF!</definedName>
    <definedName name="DPI1_1" localSheetId="4">[12]Tablas!#REF!</definedName>
    <definedName name="DPI1_1" localSheetId="5">[12]Tablas!#REF!</definedName>
    <definedName name="DPI1_1" localSheetId="7">[12]Tablas!#REF!</definedName>
    <definedName name="DPI1_1" localSheetId="8">[12]Tablas!#REF!</definedName>
    <definedName name="DPI1_1">[12]Tablas!#REF!</definedName>
    <definedName name="DPI1_1_1" localSheetId="8">[12]Tablas!#REF!</definedName>
    <definedName name="DPI1_1_1">[12]Tablas!#REF!</definedName>
    <definedName name="DPY" localSheetId="8">[12]Tablas!#REF!</definedName>
    <definedName name="DPY">[12]Tablas!#REF!</definedName>
    <definedName name="DPY1_1" localSheetId="8">[12]Tablas!#REF!</definedName>
    <definedName name="DPY1_1">[12]Tablas!#REF!</definedName>
    <definedName name="DPY1_1_1" localSheetId="8">[12]Tablas!#REF!</definedName>
    <definedName name="DPY1_1_1">[12]Tablas!#REF!</definedName>
    <definedName name="DRI" localSheetId="8">[12]Tablas!#REF!</definedName>
    <definedName name="DRI">[12]Tablas!#REF!</definedName>
    <definedName name="DRI1_1" localSheetId="8">[12]Tablas!#REF!</definedName>
    <definedName name="DRI1_1">[12]Tablas!#REF!</definedName>
    <definedName name="DRI1_1_1" localSheetId="8">[12]Tablas!#REF!</definedName>
    <definedName name="DRI1_1_1">[12]Tablas!#REF!</definedName>
    <definedName name="DRI1_1_2" localSheetId="8">[12]Tablas!#REF!</definedName>
    <definedName name="DRI1_1_2">[12]Tablas!#REF!</definedName>
    <definedName name="DRI1_1_3" localSheetId="8">[12]Tablas!#REF!</definedName>
    <definedName name="DRI1_1_3">[12]Tablas!#REF!</definedName>
    <definedName name="DRI1_1_4" localSheetId="8">[12]Tablas!#REF!</definedName>
    <definedName name="DRI1_1_4">[12]Tablas!#REF!</definedName>
    <definedName name="DRI1_2" localSheetId="8">[12]Tablas!#REF!</definedName>
    <definedName name="DRI1_2">[12]Tablas!#REF!</definedName>
    <definedName name="DRI1_3" localSheetId="8">[12]Tablas!#REF!</definedName>
    <definedName name="DRI1_3">[12]Tablas!#REF!</definedName>
    <definedName name="DRI1_4" localSheetId="8">[12]Tablas!#REF!</definedName>
    <definedName name="DRI1_4">[12]Tablas!#REF!</definedName>
    <definedName name="DRL" localSheetId="8">[12]Tablas!#REF!</definedName>
    <definedName name="DRL">[12]Tablas!#REF!</definedName>
    <definedName name="DRL1_1" localSheetId="8">[12]Tablas!#REF!</definedName>
    <definedName name="DRL1_1">[12]Tablas!#REF!</definedName>
    <definedName name="DRL1_1_1" localSheetId="8">[12]Tablas!#REF!</definedName>
    <definedName name="DRL1_1_1">[12]Tablas!#REF!</definedName>
    <definedName name="DRL1_1_2" localSheetId="8">[12]Tablas!#REF!</definedName>
    <definedName name="DRL1_1_2">[12]Tablas!#REF!</definedName>
    <definedName name="DRL1_1_3" localSheetId="8">[12]Tablas!#REF!</definedName>
    <definedName name="DRL1_1_3">[12]Tablas!#REF!</definedName>
    <definedName name="DRL1_1_4" localSheetId="8">[12]Tablas!#REF!</definedName>
    <definedName name="DRL1_1_4">[12]Tablas!#REF!</definedName>
    <definedName name="DRL1_2" localSheetId="8">[12]Tablas!#REF!</definedName>
    <definedName name="DRL1_2">[12]Tablas!#REF!</definedName>
    <definedName name="DRL1_3" localSheetId="8">[12]Tablas!#REF!</definedName>
    <definedName name="DRL1_3">[12]Tablas!#REF!</definedName>
    <definedName name="DRL1_4" localSheetId="8">[12]Tablas!#REF!</definedName>
    <definedName name="DRL1_4">[12]Tablas!#REF!</definedName>
    <definedName name="dry" localSheetId="6" hidden="1">{"via1",#N/A,TRUE,"general";"via2",#N/A,TRUE,"general";"via3",#N/A,TRUE,"general"}</definedName>
    <definedName name="dry" localSheetId="2" hidden="1">{"via1",#N/A,TRUE,"general";"via2",#N/A,TRUE,"general";"via3",#N/A,TRUE,"general"}</definedName>
    <definedName name="dry" localSheetId="3" hidden="1">{"via1",#N/A,TRUE,"general";"via2",#N/A,TRUE,"general";"via3",#N/A,TRUE,"general"}</definedName>
    <definedName name="dry" localSheetId="4" hidden="1">{"via1",#N/A,TRUE,"general";"via2",#N/A,TRUE,"general";"via3",#N/A,TRUE,"general"}</definedName>
    <definedName name="dry" localSheetId="5" hidden="1">{"via1",#N/A,TRUE,"general";"via2",#N/A,TRUE,"general";"via3",#N/A,TRUE,"general"}</definedName>
    <definedName name="dry" localSheetId="7" hidden="1">{"via1",#N/A,TRUE,"general";"via2",#N/A,TRUE,"general";"via3",#N/A,TRUE,"general"}</definedName>
    <definedName name="dry" hidden="1">{"via1",#N/A,TRUE,"general";"via2",#N/A,TRUE,"general";"via3",#N/A,TRUE,"general"}</definedName>
    <definedName name="DS" localSheetId="8">[70]Cronograma!#REF!</definedName>
    <definedName name="DS">[70]Cronograma!#REF!</definedName>
    <definedName name="DSAD" localSheetId="6" hidden="1">{"via1",#N/A,TRUE,"general";"via2",#N/A,TRUE,"general";"via3",#N/A,TRUE,"general"}</definedName>
    <definedName name="DSAD" localSheetId="2" hidden="1">{"via1",#N/A,TRUE,"general";"via2",#N/A,TRUE,"general";"via3",#N/A,TRUE,"general"}</definedName>
    <definedName name="DSAD" localSheetId="3" hidden="1">{"via1",#N/A,TRUE,"general";"via2",#N/A,TRUE,"general";"via3",#N/A,TRUE,"general"}</definedName>
    <definedName name="DSAD" localSheetId="4" hidden="1">{"via1",#N/A,TRUE,"general";"via2",#N/A,TRUE,"general";"via3",#N/A,TRUE,"general"}</definedName>
    <definedName name="DSAD" localSheetId="5" hidden="1">{"via1",#N/A,TRUE,"general";"via2",#N/A,TRUE,"general";"via3",#N/A,TRUE,"general"}</definedName>
    <definedName name="DSAD" localSheetId="7" hidden="1">{"via1",#N/A,TRUE,"general";"via2",#N/A,TRUE,"general";"via3",#N/A,TRUE,"general"}</definedName>
    <definedName name="DSAD" hidden="1">{"via1",#N/A,TRUE,"general";"via2",#N/A,TRUE,"general";"via3",#N/A,TRUE,"general"}</definedName>
    <definedName name="dsadfp" localSheetId="6" hidden="1">{"TAB1",#N/A,TRUE,"GENERAL";"TAB2",#N/A,TRUE,"GENERAL";"TAB3",#N/A,TRUE,"GENERAL";"TAB4",#N/A,TRUE,"GENERAL";"TAB5",#N/A,TRUE,"GENERAL"}</definedName>
    <definedName name="dsadfp" localSheetId="2" hidden="1">{"TAB1",#N/A,TRUE,"GENERAL";"TAB2",#N/A,TRUE,"GENERAL";"TAB3",#N/A,TRUE,"GENERAL";"TAB4",#N/A,TRUE,"GENERAL";"TAB5",#N/A,TRUE,"GENERAL"}</definedName>
    <definedName name="dsadfp" localSheetId="3" hidden="1">{"TAB1",#N/A,TRUE,"GENERAL";"TAB2",#N/A,TRUE,"GENERAL";"TAB3",#N/A,TRUE,"GENERAL";"TAB4",#N/A,TRUE,"GENERAL";"TAB5",#N/A,TRUE,"GENERAL"}</definedName>
    <definedName name="dsadfp" localSheetId="4" hidden="1">{"TAB1",#N/A,TRUE,"GENERAL";"TAB2",#N/A,TRUE,"GENERAL";"TAB3",#N/A,TRUE,"GENERAL";"TAB4",#N/A,TRUE,"GENERAL";"TAB5",#N/A,TRUE,"GENERAL"}</definedName>
    <definedName name="dsadfp" localSheetId="5" hidden="1">{"TAB1",#N/A,TRUE,"GENERAL";"TAB2",#N/A,TRUE,"GENERAL";"TAB3",#N/A,TRUE,"GENERAL";"TAB4",#N/A,TRUE,"GENERAL";"TAB5",#N/A,TRUE,"GENERAL"}</definedName>
    <definedName name="dsadfp" localSheetId="7" hidden="1">{"TAB1",#N/A,TRUE,"GENERAL";"TAB2",#N/A,TRUE,"GENERAL";"TAB3",#N/A,TRUE,"GENERAL";"TAB4",#N/A,TRUE,"GENERAL";"TAB5",#N/A,TRUE,"GENERAL"}</definedName>
    <definedName name="dsadfp" hidden="1">{"TAB1",#N/A,TRUE,"GENERAL";"TAB2",#N/A,TRUE,"GENERAL";"TAB3",#N/A,TRUE,"GENERAL";"TAB4",#N/A,TRUE,"GENERAL";"TAB5",#N/A,TRUE,"GENERAL"}</definedName>
    <definedName name="Dsbcm" localSheetId="6">#REF!</definedName>
    <definedName name="Dsbcm" localSheetId="2">#REF!</definedName>
    <definedName name="Dsbcm" localSheetId="3">#REF!</definedName>
    <definedName name="Dsbcm" localSheetId="4">#REF!</definedName>
    <definedName name="Dsbcm" localSheetId="5">#REF!</definedName>
    <definedName name="Dsbcm" localSheetId="26">#REF!</definedName>
    <definedName name="Dsbcm" localSheetId="27">#REF!</definedName>
    <definedName name="Dsbcm" localSheetId="7">#REF!</definedName>
    <definedName name="Dsbcm" localSheetId="8">#REF!</definedName>
    <definedName name="Dsbcm" localSheetId="9">#REF!</definedName>
    <definedName name="Dsbcm">#REF!</definedName>
    <definedName name="DsctoFondo">[74]EMPRESA!$I$25</definedName>
    <definedName name="DsctoPension">[74]EMPRESA!$I$23</definedName>
    <definedName name="DsctoSalud">[74]EMPRESA!$I$24</definedName>
    <definedName name="DSD" localSheetId="6" hidden="1">{"via1",#N/A,TRUE,"general";"via2",#N/A,TRUE,"general";"via3",#N/A,TRUE,"general"}</definedName>
    <definedName name="DSD" localSheetId="2" hidden="1">{"via1",#N/A,TRUE,"general";"via2",#N/A,TRUE,"general";"via3",#N/A,TRUE,"general"}</definedName>
    <definedName name="DSD" localSheetId="3" hidden="1">{"via1",#N/A,TRUE,"general";"via2",#N/A,TRUE,"general";"via3",#N/A,TRUE,"general"}</definedName>
    <definedName name="DSD" localSheetId="4" hidden="1">{"via1",#N/A,TRUE,"general";"via2",#N/A,TRUE,"general";"via3",#N/A,TRUE,"general"}</definedName>
    <definedName name="DSD" localSheetId="5" hidden="1">{"via1",#N/A,TRUE,"general";"via2",#N/A,TRUE,"general";"via3",#N/A,TRUE,"general"}</definedName>
    <definedName name="DSD" localSheetId="7" hidden="1">{"via1",#N/A,TRUE,"general";"via2",#N/A,TRUE,"general";"via3",#N/A,TRUE,"general"}</definedName>
    <definedName name="DSD" hidden="1">{"via1",#N/A,TRUE,"general";"via2",#N/A,TRUE,"general";"via3",#N/A,TRUE,"general"}</definedName>
    <definedName name="dsdads4" localSheetId="6" hidden="1">{"TAB1",#N/A,TRUE,"GENERAL";"TAB2",#N/A,TRUE,"GENERAL";"TAB3",#N/A,TRUE,"GENERAL";"TAB4",#N/A,TRUE,"GENERAL";"TAB5",#N/A,TRUE,"GENERAL"}</definedName>
    <definedName name="dsdads4" localSheetId="2" hidden="1">{"TAB1",#N/A,TRUE,"GENERAL";"TAB2",#N/A,TRUE,"GENERAL";"TAB3",#N/A,TRUE,"GENERAL";"TAB4",#N/A,TRUE,"GENERAL";"TAB5",#N/A,TRUE,"GENERAL"}</definedName>
    <definedName name="dsdads4" localSheetId="3" hidden="1">{"TAB1",#N/A,TRUE,"GENERAL";"TAB2",#N/A,TRUE,"GENERAL";"TAB3",#N/A,TRUE,"GENERAL";"TAB4",#N/A,TRUE,"GENERAL";"TAB5",#N/A,TRUE,"GENERAL"}</definedName>
    <definedName name="dsdads4" localSheetId="4" hidden="1">{"TAB1",#N/A,TRUE,"GENERAL";"TAB2",#N/A,TRUE,"GENERAL";"TAB3",#N/A,TRUE,"GENERAL";"TAB4",#N/A,TRUE,"GENERAL";"TAB5",#N/A,TRUE,"GENERAL"}</definedName>
    <definedName name="dsdads4" localSheetId="5" hidden="1">{"TAB1",#N/A,TRUE,"GENERAL";"TAB2",#N/A,TRUE,"GENERAL";"TAB3",#N/A,TRUE,"GENERAL";"TAB4",#N/A,TRUE,"GENERAL";"TAB5",#N/A,TRUE,"GENERAL"}</definedName>
    <definedName name="dsdads4" localSheetId="7" hidden="1">{"TAB1",#N/A,TRUE,"GENERAL";"TAB2",#N/A,TRUE,"GENERAL";"TAB3",#N/A,TRUE,"GENERAL";"TAB4",#N/A,TRUE,"GENERAL";"TAB5",#N/A,TRUE,"GENERAL"}</definedName>
    <definedName name="dsdads4" hidden="1">{"TAB1",#N/A,TRUE,"GENERAL";"TAB2",#N/A,TRUE,"GENERAL";"TAB3",#N/A,TRUE,"GENERAL";"TAB4",#N/A,TRUE,"GENERAL";"TAB5",#N/A,TRUE,"GENERAL"}</definedName>
    <definedName name="DSF" localSheetId="6" hidden="1">{"via1",#N/A,TRUE,"general";"via2",#N/A,TRUE,"general";"via3",#N/A,TRUE,"general"}</definedName>
    <definedName name="DSF" localSheetId="2" hidden="1">{"via1",#N/A,TRUE,"general";"via2",#N/A,TRUE,"general";"via3",#N/A,TRUE,"general"}</definedName>
    <definedName name="DSF" localSheetId="3" hidden="1">{"via1",#N/A,TRUE,"general";"via2",#N/A,TRUE,"general";"via3",#N/A,TRUE,"general"}</definedName>
    <definedName name="DSF" localSheetId="4" hidden="1">{"via1",#N/A,TRUE,"general";"via2",#N/A,TRUE,"general";"via3",#N/A,TRUE,"general"}</definedName>
    <definedName name="DSF" localSheetId="5" hidden="1">{"via1",#N/A,TRUE,"general";"via2",#N/A,TRUE,"general";"via3",#N/A,TRUE,"general"}</definedName>
    <definedName name="DSF" localSheetId="7" hidden="1">{"via1",#N/A,TRUE,"general";"via2",#N/A,TRUE,"general";"via3",#N/A,TRUE,"general"}</definedName>
    <definedName name="DSF" hidden="1">{"via1",#N/A,TRUE,"general";"via2",#N/A,TRUE,"general";"via3",#N/A,TRUE,"general"}</definedName>
    <definedName name="DSFCVTY" localSheetId="6" hidden="1">{"TAB1",#N/A,TRUE,"GENERAL";"TAB2",#N/A,TRUE,"GENERAL";"TAB3",#N/A,TRUE,"GENERAL";"TAB4",#N/A,TRUE,"GENERAL";"TAB5",#N/A,TRUE,"GENERAL"}</definedName>
    <definedName name="DSFCVTY" localSheetId="2" hidden="1">{"TAB1",#N/A,TRUE,"GENERAL";"TAB2",#N/A,TRUE,"GENERAL";"TAB3",#N/A,TRUE,"GENERAL";"TAB4",#N/A,TRUE,"GENERAL";"TAB5",#N/A,TRUE,"GENERAL"}</definedName>
    <definedName name="DSFCVTY" localSheetId="3" hidden="1">{"TAB1",#N/A,TRUE,"GENERAL";"TAB2",#N/A,TRUE,"GENERAL";"TAB3",#N/A,TRUE,"GENERAL";"TAB4",#N/A,TRUE,"GENERAL";"TAB5",#N/A,TRUE,"GENERAL"}</definedName>
    <definedName name="DSFCVTY" localSheetId="4" hidden="1">{"TAB1",#N/A,TRUE,"GENERAL";"TAB2",#N/A,TRUE,"GENERAL";"TAB3",#N/A,TRUE,"GENERAL";"TAB4",#N/A,TRUE,"GENERAL";"TAB5",#N/A,TRUE,"GENERAL"}</definedName>
    <definedName name="DSFCVTY" localSheetId="5" hidden="1">{"TAB1",#N/A,TRUE,"GENERAL";"TAB2",#N/A,TRUE,"GENERAL";"TAB3",#N/A,TRUE,"GENERAL";"TAB4",#N/A,TRUE,"GENERAL";"TAB5",#N/A,TRUE,"GENERAL"}</definedName>
    <definedName name="DSFCVTY" localSheetId="7" hidden="1">{"TAB1",#N/A,TRUE,"GENERAL";"TAB2",#N/A,TRUE,"GENERAL";"TAB3",#N/A,TRUE,"GENERAL";"TAB4",#N/A,TRUE,"GENERAL";"TAB5",#N/A,TRUE,"GENERAL"}</definedName>
    <definedName name="DSFCVTY" hidden="1">{"TAB1",#N/A,TRUE,"GENERAL";"TAB2",#N/A,TRUE,"GENERAL";"TAB3",#N/A,TRUE,"GENERAL";"TAB4",#N/A,TRUE,"GENERAL";"TAB5",#N/A,TRUE,"GENERAL"}</definedName>
    <definedName name="dsfg" localSheetId="6" hidden="1">{"via1",#N/A,TRUE,"general";"via2",#N/A,TRUE,"general";"via3",#N/A,TRUE,"general"}</definedName>
    <definedName name="dsfg" localSheetId="2" hidden="1">{"via1",#N/A,TRUE,"general";"via2",#N/A,TRUE,"general";"via3",#N/A,TRUE,"general"}</definedName>
    <definedName name="dsfg" localSheetId="3" hidden="1">{"via1",#N/A,TRUE,"general";"via2",#N/A,TRUE,"general";"via3",#N/A,TRUE,"general"}</definedName>
    <definedName name="dsfg" localSheetId="4" hidden="1">{"via1",#N/A,TRUE,"general";"via2",#N/A,TRUE,"general";"via3",#N/A,TRUE,"general"}</definedName>
    <definedName name="dsfg" localSheetId="5" hidden="1">{"via1",#N/A,TRUE,"general";"via2",#N/A,TRUE,"general";"via3",#N/A,TRUE,"general"}</definedName>
    <definedName name="dsfg" localSheetId="7" hidden="1">{"via1",#N/A,TRUE,"general";"via2",#N/A,TRUE,"general";"via3",#N/A,TRUE,"general"}</definedName>
    <definedName name="dsfg" hidden="1">{"via1",#N/A,TRUE,"general";"via2",#N/A,TRUE,"general";"via3",#N/A,TRUE,"general"}</definedName>
    <definedName name="dsfhgfdh" localSheetId="6" hidden="1">{"TAB1",#N/A,TRUE,"GENERAL";"TAB2",#N/A,TRUE,"GENERAL";"TAB3",#N/A,TRUE,"GENERAL";"TAB4",#N/A,TRUE,"GENERAL";"TAB5",#N/A,TRUE,"GENERAL"}</definedName>
    <definedName name="dsfhgfdh" localSheetId="2" hidden="1">{"TAB1",#N/A,TRUE,"GENERAL";"TAB2",#N/A,TRUE,"GENERAL";"TAB3",#N/A,TRUE,"GENERAL";"TAB4",#N/A,TRUE,"GENERAL";"TAB5",#N/A,TRUE,"GENERAL"}</definedName>
    <definedName name="dsfhgfdh" localSheetId="3" hidden="1">{"TAB1",#N/A,TRUE,"GENERAL";"TAB2",#N/A,TRUE,"GENERAL";"TAB3",#N/A,TRUE,"GENERAL";"TAB4",#N/A,TRUE,"GENERAL";"TAB5",#N/A,TRUE,"GENERAL"}</definedName>
    <definedName name="dsfhgfdh" localSheetId="4" hidden="1">{"TAB1",#N/A,TRUE,"GENERAL";"TAB2",#N/A,TRUE,"GENERAL";"TAB3",#N/A,TRUE,"GENERAL";"TAB4",#N/A,TRUE,"GENERAL";"TAB5",#N/A,TRUE,"GENERAL"}</definedName>
    <definedName name="dsfhgfdh" localSheetId="5" hidden="1">{"TAB1",#N/A,TRUE,"GENERAL";"TAB2",#N/A,TRUE,"GENERAL";"TAB3",#N/A,TRUE,"GENERAL";"TAB4",#N/A,TRUE,"GENERAL";"TAB5",#N/A,TRUE,"GENERAL"}</definedName>
    <definedName name="dsfhgfdh" localSheetId="7" hidden="1">{"TAB1",#N/A,TRUE,"GENERAL";"TAB2",#N/A,TRUE,"GENERAL";"TAB3",#N/A,TRUE,"GENERAL";"TAB4",#N/A,TRUE,"GENERAL";"TAB5",#N/A,TRUE,"GENERAL"}</definedName>
    <definedName name="dsfhgfdh" hidden="1">{"TAB1",#N/A,TRUE,"GENERAL";"TAB2",#N/A,TRUE,"GENERAL";"TAB3",#N/A,TRUE,"GENERAL";"TAB4",#N/A,TRUE,"GENERAL";"TAB5",#N/A,TRUE,"GENERAL"}</definedName>
    <definedName name="dsfsdf" localSheetId="6" hidden="1">{"via1",#N/A,TRUE,"general";"via2",#N/A,TRUE,"general";"via3",#N/A,TRUE,"general"}</definedName>
    <definedName name="dsfsdf" localSheetId="2" hidden="1">{"via1",#N/A,TRUE,"general";"via2",#N/A,TRUE,"general";"via3",#N/A,TRUE,"general"}</definedName>
    <definedName name="dsfsdf" localSheetId="3" hidden="1">{"via1",#N/A,TRUE,"general";"via2",#N/A,TRUE,"general";"via3",#N/A,TRUE,"general"}</definedName>
    <definedName name="dsfsdf" localSheetId="4" hidden="1">{"via1",#N/A,TRUE,"general";"via2",#N/A,TRUE,"general";"via3",#N/A,TRUE,"general"}</definedName>
    <definedName name="dsfsdf" localSheetId="5" hidden="1">{"via1",#N/A,TRUE,"general";"via2",#N/A,TRUE,"general";"via3",#N/A,TRUE,"general"}</definedName>
    <definedName name="dsfsdf" localSheetId="7" hidden="1">{"via1",#N/A,TRUE,"general";"via2",#N/A,TRUE,"general";"via3",#N/A,TRUE,"general"}</definedName>
    <definedName name="dsfsdf" hidden="1">{"via1",#N/A,TRUE,"general";"via2",#N/A,TRUE,"general";"via3",#N/A,TRUE,"general"}</definedName>
    <definedName name="DSFSDFCXV" localSheetId="6" hidden="1">{"TAB1",#N/A,TRUE,"GENERAL";"TAB2",#N/A,TRUE,"GENERAL";"TAB3",#N/A,TRUE,"GENERAL";"TAB4",#N/A,TRUE,"GENERAL";"TAB5",#N/A,TRUE,"GENERAL"}</definedName>
    <definedName name="DSFSDFCXV" localSheetId="2" hidden="1">{"TAB1",#N/A,TRUE,"GENERAL";"TAB2",#N/A,TRUE,"GENERAL";"TAB3",#N/A,TRUE,"GENERAL";"TAB4",#N/A,TRUE,"GENERAL";"TAB5",#N/A,TRUE,"GENERAL"}</definedName>
    <definedName name="DSFSDFCXV" localSheetId="3" hidden="1">{"TAB1",#N/A,TRUE,"GENERAL";"TAB2",#N/A,TRUE,"GENERAL";"TAB3",#N/A,TRUE,"GENERAL";"TAB4",#N/A,TRUE,"GENERAL";"TAB5",#N/A,TRUE,"GENERAL"}</definedName>
    <definedName name="DSFSDFCXV" localSheetId="4" hidden="1">{"TAB1",#N/A,TRUE,"GENERAL";"TAB2",#N/A,TRUE,"GENERAL";"TAB3",#N/A,TRUE,"GENERAL";"TAB4",#N/A,TRUE,"GENERAL";"TAB5",#N/A,TRUE,"GENERAL"}</definedName>
    <definedName name="DSFSDFCXV" localSheetId="5" hidden="1">{"TAB1",#N/A,TRUE,"GENERAL";"TAB2",#N/A,TRUE,"GENERAL";"TAB3",#N/A,TRUE,"GENERAL";"TAB4",#N/A,TRUE,"GENERAL";"TAB5",#N/A,TRUE,"GENERAL"}</definedName>
    <definedName name="DSFSDFCXV" localSheetId="7" hidden="1">{"TAB1",#N/A,TRUE,"GENERAL";"TAB2",#N/A,TRUE,"GENERAL";"TAB3",#N/A,TRUE,"GENERAL";"TAB4",#N/A,TRUE,"GENERAL";"TAB5",#N/A,TRUE,"GENERAL"}</definedName>
    <definedName name="DSFSDFCXV" hidden="1">{"TAB1",#N/A,TRUE,"GENERAL";"TAB2",#N/A,TRUE,"GENERAL";"TAB3",#N/A,TRUE,"GENERAL";"TAB4",#N/A,TRUE,"GENERAL";"TAB5",#N/A,TRUE,"GENERAL"}</definedName>
    <definedName name="dsfsvm" localSheetId="6" hidden="1">{"TAB1",#N/A,TRUE,"GENERAL";"TAB2",#N/A,TRUE,"GENERAL";"TAB3",#N/A,TRUE,"GENERAL";"TAB4",#N/A,TRUE,"GENERAL";"TAB5",#N/A,TRUE,"GENERAL"}</definedName>
    <definedName name="dsfsvm" localSheetId="2" hidden="1">{"TAB1",#N/A,TRUE,"GENERAL";"TAB2",#N/A,TRUE,"GENERAL";"TAB3",#N/A,TRUE,"GENERAL";"TAB4",#N/A,TRUE,"GENERAL";"TAB5",#N/A,TRUE,"GENERAL"}</definedName>
    <definedName name="dsfsvm" localSheetId="3" hidden="1">{"TAB1",#N/A,TRUE,"GENERAL";"TAB2",#N/A,TRUE,"GENERAL";"TAB3",#N/A,TRUE,"GENERAL";"TAB4",#N/A,TRUE,"GENERAL";"TAB5",#N/A,TRUE,"GENERAL"}</definedName>
    <definedName name="dsfsvm" localSheetId="4" hidden="1">{"TAB1",#N/A,TRUE,"GENERAL";"TAB2",#N/A,TRUE,"GENERAL";"TAB3",#N/A,TRUE,"GENERAL";"TAB4",#N/A,TRUE,"GENERAL";"TAB5",#N/A,TRUE,"GENERAL"}</definedName>
    <definedName name="dsfsvm" localSheetId="5" hidden="1">{"TAB1",#N/A,TRUE,"GENERAL";"TAB2",#N/A,TRUE,"GENERAL";"TAB3",#N/A,TRUE,"GENERAL";"TAB4",#N/A,TRUE,"GENERAL";"TAB5",#N/A,TRUE,"GENERAL"}</definedName>
    <definedName name="dsfsvm" localSheetId="7" hidden="1">{"TAB1",#N/A,TRUE,"GENERAL";"TAB2",#N/A,TRUE,"GENERAL";"TAB3",#N/A,TRUE,"GENERAL";"TAB4",#N/A,TRUE,"GENERAL";"TAB5",#N/A,TRUE,"GENERAL"}</definedName>
    <definedName name="dsfsvm" hidden="1">{"TAB1",#N/A,TRUE,"GENERAL";"TAB2",#N/A,TRUE,"GENERAL";"TAB3",#N/A,TRUE,"GENERAL";"TAB4",#N/A,TRUE,"GENERAL";"TAB5",#N/A,TRUE,"GENERAL"}</definedName>
    <definedName name="dsftbv" localSheetId="6" hidden="1">{"via1",#N/A,TRUE,"general";"via2",#N/A,TRUE,"general";"via3",#N/A,TRUE,"general"}</definedName>
    <definedName name="dsftbv" localSheetId="2" hidden="1">{"via1",#N/A,TRUE,"general";"via2",#N/A,TRUE,"general";"via3",#N/A,TRUE,"general"}</definedName>
    <definedName name="dsftbv" localSheetId="3" hidden="1">{"via1",#N/A,TRUE,"general";"via2",#N/A,TRUE,"general";"via3",#N/A,TRUE,"general"}</definedName>
    <definedName name="dsftbv" localSheetId="4" hidden="1">{"via1",#N/A,TRUE,"general";"via2",#N/A,TRUE,"general";"via3",#N/A,TRUE,"general"}</definedName>
    <definedName name="dsftbv" localSheetId="5" hidden="1">{"via1",#N/A,TRUE,"general";"via2",#N/A,TRUE,"general";"via3",#N/A,TRUE,"general"}</definedName>
    <definedName name="dsftbv" localSheetId="7" hidden="1">{"via1",#N/A,TRUE,"general";"via2",#N/A,TRUE,"general";"via3",#N/A,TRUE,"general"}</definedName>
    <definedName name="dsftbv" hidden="1">{"via1",#N/A,TRUE,"general";"via2",#N/A,TRUE,"general";"via3",#N/A,TRUE,"general"}</definedName>
    <definedName name="DSP" localSheetId="8">[12]Tablas!#REF!</definedName>
    <definedName name="DSP">[12]Tablas!#REF!</definedName>
    <definedName name="DSP1_1" localSheetId="8">[12]Tablas!#REF!</definedName>
    <definedName name="DSP1_1">[12]Tablas!#REF!</definedName>
    <definedName name="DSP1_1_1" localSheetId="8">[12]Tablas!#REF!</definedName>
    <definedName name="DSP1_1_1">[12]Tablas!#REF!</definedName>
    <definedName name="dt" localSheetId="6">#REF!</definedName>
    <definedName name="dt" localSheetId="2">#REF!</definedName>
    <definedName name="dt" localSheetId="3">#REF!</definedName>
    <definedName name="dt" localSheetId="4">#REF!</definedName>
    <definedName name="dt" localSheetId="5">#REF!</definedName>
    <definedName name="dt" localSheetId="7">#REF!</definedName>
    <definedName name="dt" localSheetId="8">#REF!</definedName>
    <definedName name="dt">#REF!</definedName>
    <definedName name="dtrhj" localSheetId="6" hidden="1">{"via1",#N/A,TRUE,"general";"via2",#N/A,TRUE,"general";"via3",#N/A,TRUE,"general"}</definedName>
    <definedName name="dtrhj" localSheetId="2" hidden="1">{"via1",#N/A,TRUE,"general";"via2",#N/A,TRUE,"general";"via3",#N/A,TRUE,"general"}</definedName>
    <definedName name="dtrhj" localSheetId="3" hidden="1">{"via1",#N/A,TRUE,"general";"via2",#N/A,TRUE,"general";"via3",#N/A,TRUE,"general"}</definedName>
    <definedName name="dtrhj" localSheetId="4" hidden="1">{"via1",#N/A,TRUE,"general";"via2",#N/A,TRUE,"general";"via3",#N/A,TRUE,"general"}</definedName>
    <definedName name="dtrhj" localSheetId="5" hidden="1">{"via1",#N/A,TRUE,"general";"via2",#N/A,TRUE,"general";"via3",#N/A,TRUE,"general"}</definedName>
    <definedName name="dtrhj" localSheetId="7" hidden="1">{"via1",#N/A,TRUE,"general";"via2",#N/A,TRUE,"general";"via3",#N/A,TRUE,"general"}</definedName>
    <definedName name="dtrhj" hidden="1">{"via1",#N/A,TRUE,"general";"via2",#N/A,TRUE,"general";"via3",#N/A,TRUE,"general"}</definedName>
    <definedName name="dxfgg" localSheetId="6" hidden="1">{"via1",#N/A,TRUE,"general";"via2",#N/A,TRUE,"general";"via3",#N/A,TRUE,"general"}</definedName>
    <definedName name="dxfgg" localSheetId="2" hidden="1">{"via1",#N/A,TRUE,"general";"via2",#N/A,TRUE,"general";"via3",#N/A,TRUE,"general"}</definedName>
    <definedName name="dxfgg" localSheetId="3" hidden="1">{"via1",#N/A,TRUE,"general";"via2",#N/A,TRUE,"general";"via3",#N/A,TRUE,"general"}</definedName>
    <definedName name="dxfgg" localSheetId="4" hidden="1">{"via1",#N/A,TRUE,"general";"via2",#N/A,TRUE,"general";"via3",#N/A,TRUE,"general"}</definedName>
    <definedName name="dxfgg" localSheetId="5" hidden="1">{"via1",#N/A,TRUE,"general";"via2",#N/A,TRUE,"general";"via3",#N/A,TRUE,"general"}</definedName>
    <definedName name="dxfgg" localSheetId="7" hidden="1">{"via1",#N/A,TRUE,"general";"via2",#N/A,TRUE,"general";"via3",#N/A,TRUE,"general"}</definedName>
    <definedName name="dxfgg" hidden="1">{"via1",#N/A,TRUE,"general";"via2",#N/A,TRUE,"general";"via3",#N/A,TRUE,"general"}</definedName>
    <definedName name="E" localSheetId="6">#REF!</definedName>
    <definedName name="E" localSheetId="2">#REF!</definedName>
    <definedName name="E" localSheetId="3">#REF!</definedName>
    <definedName name="E" localSheetId="4">#REF!</definedName>
    <definedName name="E" localSheetId="5">#REF!</definedName>
    <definedName name="E" localSheetId="7">#REF!</definedName>
    <definedName name="E" localSheetId="8">#REF!</definedName>
    <definedName name="E">#REF!</definedName>
    <definedName name="e3e33" localSheetId="6" hidden="1">{"via1",#N/A,TRUE,"general";"via2",#N/A,TRUE,"general";"via3",#N/A,TRUE,"general"}</definedName>
    <definedName name="e3e33" localSheetId="2" hidden="1">{"via1",#N/A,TRUE,"general";"via2",#N/A,TRUE,"general";"via3",#N/A,TRUE,"general"}</definedName>
    <definedName name="e3e33" localSheetId="3" hidden="1">{"via1",#N/A,TRUE,"general";"via2",#N/A,TRUE,"general";"via3",#N/A,TRUE,"general"}</definedName>
    <definedName name="e3e33" localSheetId="4" hidden="1">{"via1",#N/A,TRUE,"general";"via2",#N/A,TRUE,"general";"via3",#N/A,TRUE,"general"}</definedName>
    <definedName name="e3e33" localSheetId="5" hidden="1">{"via1",#N/A,TRUE,"general";"via2",#N/A,TRUE,"general";"via3",#N/A,TRUE,"general"}</definedName>
    <definedName name="e3e33" localSheetId="7" hidden="1">{"via1",#N/A,TRUE,"general";"via2",#N/A,TRUE,"general";"via3",#N/A,TRUE,"general"}</definedName>
    <definedName name="e3e33" hidden="1">{"via1",#N/A,TRUE,"general";"via2",#N/A,TRUE,"general";"via3",#N/A,TRUE,"general"}</definedName>
    <definedName name="ECP" localSheetId="8">[12]Tablas!#REF!</definedName>
    <definedName name="ECP">[12]Tablas!#REF!</definedName>
    <definedName name="ECP1_1" localSheetId="8">[12]Tablas!#REF!</definedName>
    <definedName name="ECP1_1">[12]Tablas!#REF!</definedName>
    <definedName name="ECP1_1_1" localSheetId="8">[12]Tablas!#REF!</definedName>
    <definedName name="ECP1_1_1">[12]Tablas!#REF!</definedName>
    <definedName name="EDC" localSheetId="6">#REF!</definedName>
    <definedName name="EDC" localSheetId="2">#REF!</definedName>
    <definedName name="EDC" localSheetId="3">#REF!</definedName>
    <definedName name="EDC" localSheetId="4">#REF!</definedName>
    <definedName name="EDC" localSheetId="5">#REF!</definedName>
    <definedName name="EDC" localSheetId="7">#REF!</definedName>
    <definedName name="EDC" localSheetId="8">#REF!</definedName>
    <definedName name="EDC">#REF!</definedName>
    <definedName name="EDEDWSWQA" localSheetId="6" hidden="1">{"TAB1",#N/A,TRUE,"GENERAL";"TAB2",#N/A,TRUE,"GENERAL";"TAB3",#N/A,TRUE,"GENERAL";"TAB4",#N/A,TRUE,"GENERAL";"TAB5",#N/A,TRUE,"GENERAL"}</definedName>
    <definedName name="EDEDWSWQA" localSheetId="2" hidden="1">{"TAB1",#N/A,TRUE,"GENERAL";"TAB2",#N/A,TRUE,"GENERAL";"TAB3",#N/A,TRUE,"GENERAL";"TAB4",#N/A,TRUE,"GENERAL";"TAB5",#N/A,TRUE,"GENERAL"}</definedName>
    <definedName name="EDEDWSWQA" localSheetId="3" hidden="1">{"TAB1",#N/A,TRUE,"GENERAL";"TAB2",#N/A,TRUE,"GENERAL";"TAB3",#N/A,TRUE,"GENERAL";"TAB4",#N/A,TRUE,"GENERAL";"TAB5",#N/A,TRUE,"GENERAL"}</definedName>
    <definedName name="EDEDWSWQA" localSheetId="4" hidden="1">{"TAB1",#N/A,TRUE,"GENERAL";"TAB2",#N/A,TRUE,"GENERAL";"TAB3",#N/A,TRUE,"GENERAL";"TAB4",#N/A,TRUE,"GENERAL";"TAB5",#N/A,TRUE,"GENERAL"}</definedName>
    <definedName name="EDEDWSWQA" localSheetId="5" hidden="1">{"TAB1",#N/A,TRUE,"GENERAL";"TAB2",#N/A,TRUE,"GENERAL";"TAB3",#N/A,TRUE,"GENERAL";"TAB4",#N/A,TRUE,"GENERAL";"TAB5",#N/A,TRUE,"GENERAL"}</definedName>
    <definedName name="EDEDWSWQA" localSheetId="7" hidden="1">{"TAB1",#N/A,TRUE,"GENERAL";"TAB2",#N/A,TRUE,"GENERAL";"TAB3",#N/A,TRUE,"GENERAL";"TAB4",#N/A,TRUE,"GENERAL";"TAB5",#N/A,TRUE,"GENERAL"}</definedName>
    <definedName name="EDEDWSWQA" hidden="1">{"TAB1",#N/A,TRUE,"GENERAL";"TAB2",#N/A,TRUE,"GENERAL";"TAB3",#N/A,TRUE,"GENERAL";"TAB4",#N/A,TRUE,"GENERAL";"TAB5",#N/A,TRUE,"GENERAL"}</definedName>
    <definedName name="edgfhmn" localSheetId="6" hidden="1">{"via1",#N/A,TRUE,"general";"via2",#N/A,TRUE,"general";"via3",#N/A,TRUE,"general"}</definedName>
    <definedName name="edgfhmn" localSheetId="2" hidden="1">{"via1",#N/A,TRUE,"general";"via2",#N/A,TRUE,"general";"via3",#N/A,TRUE,"general"}</definedName>
    <definedName name="edgfhmn" localSheetId="3" hidden="1">{"via1",#N/A,TRUE,"general";"via2",#N/A,TRUE,"general";"via3",#N/A,TRUE,"general"}</definedName>
    <definedName name="edgfhmn" localSheetId="4" hidden="1">{"via1",#N/A,TRUE,"general";"via2",#N/A,TRUE,"general";"via3",#N/A,TRUE,"general"}</definedName>
    <definedName name="edgfhmn" localSheetId="5" hidden="1">{"via1",#N/A,TRUE,"general";"via2",#N/A,TRUE,"general";"via3",#N/A,TRUE,"general"}</definedName>
    <definedName name="edgfhmn" localSheetId="7" hidden="1">{"via1",#N/A,TRUE,"general";"via2",#N/A,TRUE,"general";"via3",#N/A,TRUE,"general"}</definedName>
    <definedName name="edgfhmn" hidden="1">{"via1",#N/A,TRUE,"general";"via2",#N/A,TRUE,"general";"via3",#N/A,TRUE,"general"}</definedName>
    <definedName name="EE" localSheetId="6">'1p.'!ERR</definedName>
    <definedName name="EE" localSheetId="2">'421.1'!ERR</definedName>
    <definedName name="EE" localSheetId="3">'450.2P'!ERR</definedName>
    <definedName name="EE" localSheetId="4">'460.1P'!ERR</definedName>
    <definedName name="EE" localSheetId="5">'466.1'!ERR</definedName>
    <definedName name="EE" localSheetId="7">'900.4P'!ERR</definedName>
    <definedName name="EE">[0]!ERR</definedName>
    <definedName name="eeedfr" localSheetId="6" hidden="1">{"TAB1",#N/A,TRUE,"GENERAL";"TAB2",#N/A,TRUE,"GENERAL";"TAB3",#N/A,TRUE,"GENERAL";"TAB4",#N/A,TRUE,"GENERAL";"TAB5",#N/A,TRUE,"GENERAL"}</definedName>
    <definedName name="eeedfr" localSheetId="2" hidden="1">{"TAB1",#N/A,TRUE,"GENERAL";"TAB2",#N/A,TRUE,"GENERAL";"TAB3",#N/A,TRUE,"GENERAL";"TAB4",#N/A,TRUE,"GENERAL";"TAB5",#N/A,TRUE,"GENERAL"}</definedName>
    <definedName name="eeedfr" localSheetId="3" hidden="1">{"TAB1",#N/A,TRUE,"GENERAL";"TAB2",#N/A,TRUE,"GENERAL";"TAB3",#N/A,TRUE,"GENERAL";"TAB4",#N/A,TRUE,"GENERAL";"TAB5",#N/A,TRUE,"GENERAL"}</definedName>
    <definedName name="eeedfr" localSheetId="4" hidden="1">{"TAB1",#N/A,TRUE,"GENERAL";"TAB2",#N/A,TRUE,"GENERAL";"TAB3",#N/A,TRUE,"GENERAL";"TAB4",#N/A,TRUE,"GENERAL";"TAB5",#N/A,TRUE,"GENERAL"}</definedName>
    <definedName name="eeedfr" localSheetId="5" hidden="1">{"TAB1",#N/A,TRUE,"GENERAL";"TAB2",#N/A,TRUE,"GENERAL";"TAB3",#N/A,TRUE,"GENERAL";"TAB4",#N/A,TRUE,"GENERAL";"TAB5",#N/A,TRUE,"GENERAL"}</definedName>
    <definedName name="eeedfr" localSheetId="7" hidden="1">{"TAB1",#N/A,TRUE,"GENERAL";"TAB2",#N/A,TRUE,"GENERAL";"TAB3",#N/A,TRUE,"GENERAL";"TAB4",#N/A,TRUE,"GENERAL";"TAB5",#N/A,TRUE,"GENERAL"}</definedName>
    <definedName name="eeedfr" hidden="1">{"TAB1",#N/A,TRUE,"GENERAL";"TAB2",#N/A,TRUE,"GENERAL";"TAB3",#N/A,TRUE,"GENERAL";"TAB4",#N/A,TRUE,"GENERAL";"TAB5",#N/A,TRUE,"GENERAL"}</definedName>
    <definedName name="eeeeer" localSheetId="6" hidden="1">{"TAB1",#N/A,TRUE,"GENERAL";"TAB2",#N/A,TRUE,"GENERAL";"TAB3",#N/A,TRUE,"GENERAL";"TAB4",#N/A,TRUE,"GENERAL";"TAB5",#N/A,TRUE,"GENERAL"}</definedName>
    <definedName name="eeeeer" localSheetId="2" hidden="1">{"TAB1",#N/A,TRUE,"GENERAL";"TAB2",#N/A,TRUE,"GENERAL";"TAB3",#N/A,TRUE,"GENERAL";"TAB4",#N/A,TRUE,"GENERAL";"TAB5",#N/A,TRUE,"GENERAL"}</definedName>
    <definedName name="eeeeer" localSheetId="3" hidden="1">{"TAB1",#N/A,TRUE,"GENERAL";"TAB2",#N/A,TRUE,"GENERAL";"TAB3",#N/A,TRUE,"GENERAL";"TAB4",#N/A,TRUE,"GENERAL";"TAB5",#N/A,TRUE,"GENERAL"}</definedName>
    <definedName name="eeeeer" localSheetId="4" hidden="1">{"TAB1",#N/A,TRUE,"GENERAL";"TAB2",#N/A,TRUE,"GENERAL";"TAB3",#N/A,TRUE,"GENERAL";"TAB4",#N/A,TRUE,"GENERAL";"TAB5",#N/A,TRUE,"GENERAL"}</definedName>
    <definedName name="eeeeer" localSheetId="5" hidden="1">{"TAB1",#N/A,TRUE,"GENERAL";"TAB2",#N/A,TRUE,"GENERAL";"TAB3",#N/A,TRUE,"GENERAL";"TAB4",#N/A,TRUE,"GENERAL";"TAB5",#N/A,TRUE,"GENERAL"}</definedName>
    <definedName name="eeeeer" localSheetId="7" hidden="1">{"TAB1",#N/A,TRUE,"GENERAL";"TAB2",#N/A,TRUE,"GENERAL";"TAB3",#N/A,TRUE,"GENERAL";"TAB4",#N/A,TRUE,"GENERAL";"TAB5",#N/A,TRUE,"GENERAL"}</definedName>
    <definedName name="eeeeer" hidden="1">{"TAB1",#N/A,TRUE,"GENERAL";"TAB2",#N/A,TRUE,"GENERAL";"TAB3",#N/A,TRUE,"GENERAL";"TAB4",#N/A,TRUE,"GENERAL";"TAB5",#N/A,TRUE,"GENERAL"}</definedName>
    <definedName name="eeerfd" localSheetId="6" hidden="1">{"via1",#N/A,TRUE,"general";"via2",#N/A,TRUE,"general";"via3",#N/A,TRUE,"general"}</definedName>
    <definedName name="eeerfd" localSheetId="2" hidden="1">{"via1",#N/A,TRUE,"general";"via2",#N/A,TRUE,"general";"via3",#N/A,TRUE,"general"}</definedName>
    <definedName name="eeerfd" localSheetId="3" hidden="1">{"via1",#N/A,TRUE,"general";"via2",#N/A,TRUE,"general";"via3",#N/A,TRUE,"general"}</definedName>
    <definedName name="eeerfd" localSheetId="4" hidden="1">{"via1",#N/A,TRUE,"general";"via2",#N/A,TRUE,"general";"via3",#N/A,TRUE,"general"}</definedName>
    <definedName name="eeerfd" localSheetId="5" hidden="1">{"via1",#N/A,TRUE,"general";"via2",#N/A,TRUE,"general";"via3",#N/A,TRUE,"general"}</definedName>
    <definedName name="eeerfd" localSheetId="7" hidden="1">{"via1",#N/A,TRUE,"general";"via2",#N/A,TRUE,"general";"via3",#N/A,TRUE,"general"}</definedName>
    <definedName name="eeerfd" hidden="1">{"via1",#N/A,TRUE,"general";"via2",#N/A,TRUE,"general";"via3",#N/A,TRUE,"general"}</definedName>
    <definedName name="EF" localSheetId="6">#REF!</definedName>
    <definedName name="EF" localSheetId="2">#REF!</definedName>
    <definedName name="EF" localSheetId="3">#REF!</definedName>
    <definedName name="EF" localSheetId="4">#REF!</definedName>
    <definedName name="EF" localSheetId="5">#REF!</definedName>
    <definedName name="EF" localSheetId="7">#REF!</definedName>
    <definedName name="EF" localSheetId="8">#REF!</definedName>
    <definedName name="EF">#REF!</definedName>
    <definedName name="EFA" localSheetId="6">#REF!</definedName>
    <definedName name="EFA" localSheetId="2">#REF!</definedName>
    <definedName name="EFA" localSheetId="3">#REF!</definedName>
    <definedName name="EFA" localSheetId="4">#REF!</definedName>
    <definedName name="EFA" localSheetId="5">#REF!</definedName>
    <definedName name="EFA" localSheetId="7">#REF!</definedName>
    <definedName name="EFA" localSheetId="8">#REF!</definedName>
    <definedName name="EFA">#REF!</definedName>
    <definedName name="efef" localSheetId="6" hidden="1">{"TAB1",#N/A,TRUE,"GENERAL";"TAB2",#N/A,TRUE,"GENERAL";"TAB3",#N/A,TRUE,"GENERAL";"TAB4",#N/A,TRUE,"GENERAL";"TAB5",#N/A,TRUE,"GENERAL"}</definedName>
    <definedName name="efef" localSheetId="2" hidden="1">{"TAB1",#N/A,TRUE,"GENERAL";"TAB2",#N/A,TRUE,"GENERAL";"TAB3",#N/A,TRUE,"GENERAL";"TAB4",#N/A,TRUE,"GENERAL";"TAB5",#N/A,TRUE,"GENERAL"}</definedName>
    <definedName name="efef" localSheetId="3" hidden="1">{"TAB1",#N/A,TRUE,"GENERAL";"TAB2",#N/A,TRUE,"GENERAL";"TAB3",#N/A,TRUE,"GENERAL";"TAB4",#N/A,TRUE,"GENERAL";"TAB5",#N/A,TRUE,"GENERAL"}</definedName>
    <definedName name="efef" localSheetId="4" hidden="1">{"TAB1",#N/A,TRUE,"GENERAL";"TAB2",#N/A,TRUE,"GENERAL";"TAB3",#N/A,TRUE,"GENERAL";"TAB4",#N/A,TRUE,"GENERAL";"TAB5",#N/A,TRUE,"GENERAL"}</definedName>
    <definedName name="efef" localSheetId="5" hidden="1">{"TAB1",#N/A,TRUE,"GENERAL";"TAB2",#N/A,TRUE,"GENERAL";"TAB3",#N/A,TRUE,"GENERAL";"TAB4",#N/A,TRUE,"GENERAL";"TAB5",#N/A,TRUE,"GENERAL"}</definedName>
    <definedName name="efef" localSheetId="7" hidden="1">{"TAB1",#N/A,TRUE,"GENERAL";"TAB2",#N/A,TRUE,"GENERAL";"TAB3",#N/A,TRUE,"GENERAL";"TAB4",#N/A,TRUE,"GENERAL";"TAB5",#N/A,TRUE,"GENERAL"}</definedName>
    <definedName name="efef" hidden="1">{"TAB1",#N/A,TRUE,"GENERAL";"TAB2",#N/A,TRUE,"GENERAL";"TAB3",#N/A,TRUE,"GENERAL";"TAB4",#N/A,TRUE,"GENERAL";"TAB5",#N/A,TRUE,"GENERAL"}</definedName>
    <definedName name="efer" localSheetId="6" hidden="1">{"via1",#N/A,TRUE,"general";"via2",#N/A,TRUE,"general";"via3",#N/A,TRUE,"general"}</definedName>
    <definedName name="efer" localSheetId="2" hidden="1">{"via1",#N/A,TRUE,"general";"via2",#N/A,TRUE,"general";"via3",#N/A,TRUE,"general"}</definedName>
    <definedName name="efer" localSheetId="3" hidden="1">{"via1",#N/A,TRUE,"general";"via2",#N/A,TRUE,"general";"via3",#N/A,TRUE,"general"}</definedName>
    <definedName name="efer" localSheetId="4" hidden="1">{"via1",#N/A,TRUE,"general";"via2",#N/A,TRUE,"general";"via3",#N/A,TRUE,"general"}</definedName>
    <definedName name="efer" localSheetId="5" hidden="1">{"via1",#N/A,TRUE,"general";"via2",#N/A,TRUE,"general";"via3",#N/A,TRUE,"general"}</definedName>
    <definedName name="efer" localSheetId="7" hidden="1">{"via1",#N/A,TRUE,"general";"via2",#N/A,TRUE,"general";"via3",#N/A,TRUE,"general"}</definedName>
    <definedName name="efer" hidden="1">{"via1",#N/A,TRUE,"general";"via2",#N/A,TRUE,"general";"via3",#N/A,TRUE,"general"}</definedName>
    <definedName name="egeg" localSheetId="6" hidden="1">{"TAB1",#N/A,TRUE,"GENERAL";"TAB2",#N/A,TRUE,"GENERAL";"TAB3",#N/A,TRUE,"GENERAL";"TAB4",#N/A,TRUE,"GENERAL";"TAB5",#N/A,TRUE,"GENERAL"}</definedName>
    <definedName name="egeg" localSheetId="2" hidden="1">{"TAB1",#N/A,TRUE,"GENERAL";"TAB2",#N/A,TRUE,"GENERAL";"TAB3",#N/A,TRUE,"GENERAL";"TAB4",#N/A,TRUE,"GENERAL";"TAB5",#N/A,TRUE,"GENERAL"}</definedName>
    <definedName name="egeg" localSheetId="3" hidden="1">{"TAB1",#N/A,TRUE,"GENERAL";"TAB2",#N/A,TRUE,"GENERAL";"TAB3",#N/A,TRUE,"GENERAL";"TAB4",#N/A,TRUE,"GENERAL";"TAB5",#N/A,TRUE,"GENERAL"}</definedName>
    <definedName name="egeg" localSheetId="4" hidden="1">{"TAB1",#N/A,TRUE,"GENERAL";"TAB2",#N/A,TRUE,"GENERAL";"TAB3",#N/A,TRUE,"GENERAL";"TAB4",#N/A,TRUE,"GENERAL";"TAB5",#N/A,TRUE,"GENERAL"}</definedName>
    <definedName name="egeg" localSheetId="5" hidden="1">{"TAB1",#N/A,TRUE,"GENERAL";"TAB2",#N/A,TRUE,"GENERAL";"TAB3",#N/A,TRUE,"GENERAL";"TAB4",#N/A,TRUE,"GENERAL";"TAB5",#N/A,TRUE,"GENERAL"}</definedName>
    <definedName name="egeg" localSheetId="7" hidden="1">{"TAB1",#N/A,TRUE,"GENERAL";"TAB2",#N/A,TRUE,"GENERAL";"TAB3",#N/A,TRUE,"GENERAL";"TAB4",#N/A,TRUE,"GENERAL";"TAB5",#N/A,TRUE,"GENERAL"}</definedName>
    <definedName name="egeg" hidden="1">{"TAB1",#N/A,TRUE,"GENERAL";"TAB2",#N/A,TRUE,"GENERAL";"TAB3",#N/A,TRUE,"GENERAL";"TAB4",#N/A,TRUE,"GENERAL";"TAB5",#N/A,TRUE,"GENERAL"}</definedName>
    <definedName name="egtrgthrt" localSheetId="6" hidden="1">{"TAB1",#N/A,TRUE,"GENERAL";"TAB2",#N/A,TRUE,"GENERAL";"TAB3",#N/A,TRUE,"GENERAL";"TAB4",#N/A,TRUE,"GENERAL";"TAB5",#N/A,TRUE,"GENERAL"}</definedName>
    <definedName name="egtrgthrt" localSheetId="2" hidden="1">{"TAB1",#N/A,TRUE,"GENERAL";"TAB2",#N/A,TRUE,"GENERAL";"TAB3",#N/A,TRUE,"GENERAL";"TAB4",#N/A,TRUE,"GENERAL";"TAB5",#N/A,TRUE,"GENERAL"}</definedName>
    <definedName name="egtrgthrt" localSheetId="3" hidden="1">{"TAB1",#N/A,TRUE,"GENERAL";"TAB2",#N/A,TRUE,"GENERAL";"TAB3",#N/A,TRUE,"GENERAL";"TAB4",#N/A,TRUE,"GENERAL";"TAB5",#N/A,TRUE,"GENERAL"}</definedName>
    <definedName name="egtrgthrt" localSheetId="4" hidden="1">{"TAB1",#N/A,TRUE,"GENERAL";"TAB2",#N/A,TRUE,"GENERAL";"TAB3",#N/A,TRUE,"GENERAL";"TAB4",#N/A,TRUE,"GENERAL";"TAB5",#N/A,TRUE,"GENERAL"}</definedName>
    <definedName name="egtrgthrt" localSheetId="5" hidden="1">{"TAB1",#N/A,TRUE,"GENERAL";"TAB2",#N/A,TRUE,"GENERAL";"TAB3",#N/A,TRUE,"GENERAL";"TAB4",#N/A,TRUE,"GENERAL";"TAB5",#N/A,TRUE,"GENERAL"}</definedName>
    <definedName name="egtrgthrt" localSheetId="7"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'[75]Info Ejec'!$A$1:$AV$153</definedName>
    <definedName name="ELIMINACIONPROYC" localSheetId="6">#REF!</definedName>
    <definedName name="ELIMINACIONPROYC" localSheetId="2">#REF!</definedName>
    <definedName name="ELIMINACIONPROYC" localSheetId="3">#REF!</definedName>
    <definedName name="ELIMINACIONPROYC" localSheetId="4">#REF!</definedName>
    <definedName name="ELIMINACIONPROYC" localSheetId="5">#REF!</definedName>
    <definedName name="ELIMINACIONPROYC" localSheetId="7">#REF!</definedName>
    <definedName name="ELIMINACIONPROYC" localSheetId="8">#REF!</definedName>
    <definedName name="ELIMINACIONPROYC">#REF!</definedName>
    <definedName name="emanto" localSheetId="6">#REF!</definedName>
    <definedName name="emanto" localSheetId="2">#REF!</definedName>
    <definedName name="emanto" localSheetId="3">#REF!</definedName>
    <definedName name="emanto" localSheetId="4">#REF!</definedName>
    <definedName name="emanto" localSheetId="5">#REF!</definedName>
    <definedName name="emanto" localSheetId="26">#REF!</definedName>
    <definedName name="emanto" localSheetId="27">#REF!</definedName>
    <definedName name="emanto" localSheetId="7">#REF!</definedName>
    <definedName name="emanto" localSheetId="8">#REF!</definedName>
    <definedName name="emanto" localSheetId="9">#REF!</definedName>
    <definedName name="emanto">#REF!</definedName>
    <definedName name="eme" localSheetId="6">'1p.'!ERR</definedName>
    <definedName name="eme" localSheetId="2">'421.1'!ERR</definedName>
    <definedName name="eme" localSheetId="3">'450.2P'!ERR</definedName>
    <definedName name="eme" localSheetId="4">'460.1P'!ERR</definedName>
    <definedName name="eme" localSheetId="5">'466.1'!ERR</definedName>
    <definedName name="eme" localSheetId="7">'900.4P'!ERR</definedName>
    <definedName name="eme">[0]!ERR</definedName>
    <definedName name="EMPLEADO" localSheetId="6">#REF!</definedName>
    <definedName name="EMPLEADO" localSheetId="2">#REF!</definedName>
    <definedName name="EMPLEADO" localSheetId="3">#REF!</definedName>
    <definedName name="EMPLEADO" localSheetId="4">#REF!</definedName>
    <definedName name="EMPLEADO" localSheetId="5">#REF!</definedName>
    <definedName name="EMPLEADO" localSheetId="7">#REF!</definedName>
    <definedName name="EMPLEADO" localSheetId="8">#REF!</definedName>
    <definedName name="EMPLEADO">#REF!</definedName>
    <definedName name="Empresa">[46]EMPRESA!$F$6</definedName>
    <definedName name="EMULSION" localSheetId="6">#REF!</definedName>
    <definedName name="EMULSION" localSheetId="2">#REF!</definedName>
    <definedName name="EMULSION" localSheetId="3">#REF!</definedName>
    <definedName name="EMULSION" localSheetId="4">#REF!</definedName>
    <definedName name="EMULSION" localSheetId="5">#REF!</definedName>
    <definedName name="EMULSION" localSheetId="7">#REF!</definedName>
    <definedName name="EMULSION" localSheetId="8">#REF!</definedName>
    <definedName name="EMULSION">#REF!</definedName>
    <definedName name="End_Bal" localSheetId="6">#REF!</definedName>
    <definedName name="End_Bal" localSheetId="2">#REF!</definedName>
    <definedName name="End_Bal" localSheetId="3">#REF!</definedName>
    <definedName name="End_Bal" localSheetId="4">#REF!</definedName>
    <definedName name="End_Bal" localSheetId="5">#REF!</definedName>
    <definedName name="End_Bal" localSheetId="7">#REF!</definedName>
    <definedName name="End_Bal" localSheetId="8">#REF!</definedName>
    <definedName name="End_Bal">#REF!</definedName>
    <definedName name="ene" localSheetId="6">#REF!</definedName>
    <definedName name="ene" localSheetId="2">#REF!</definedName>
    <definedName name="ene" localSheetId="3">#REF!</definedName>
    <definedName name="ene" localSheetId="4">#REF!</definedName>
    <definedName name="ene" localSheetId="5">#REF!</definedName>
    <definedName name="ene" localSheetId="7">#REF!</definedName>
    <definedName name="ene" localSheetId="8">#REF!</definedName>
    <definedName name="ene">#REF!</definedName>
    <definedName name="Ensayos" localSheetId="6">#REF!</definedName>
    <definedName name="Ensayos" localSheetId="2">#REF!</definedName>
    <definedName name="Ensayos" localSheetId="3">#REF!</definedName>
    <definedName name="Ensayos" localSheetId="4">#REF!</definedName>
    <definedName name="Ensayos" localSheetId="5">#REF!</definedName>
    <definedName name="Ensayos" localSheetId="7">#REF!</definedName>
    <definedName name="Ensayos" localSheetId="8">#REF!</definedName>
    <definedName name="Ensayos">#REF!</definedName>
    <definedName name="ENTRADASP" localSheetId="6">#REF!</definedName>
    <definedName name="ENTRADASP" localSheetId="2">#REF!</definedName>
    <definedName name="ENTRADASP" localSheetId="3">#REF!</definedName>
    <definedName name="ENTRADASP" localSheetId="4">#REF!</definedName>
    <definedName name="ENTRADASP" localSheetId="5">#REF!</definedName>
    <definedName name="ENTRADASP" localSheetId="26">#REF!</definedName>
    <definedName name="ENTRADASP" localSheetId="27">#REF!</definedName>
    <definedName name="ENTRADASP" localSheetId="7">#REF!</definedName>
    <definedName name="ENTRADASP" localSheetId="8">#REF!</definedName>
    <definedName name="ENTRADASP" localSheetId="9">#REF!</definedName>
    <definedName name="ENTRADASP">#REF!</definedName>
    <definedName name="EPECIALIDAD_SIDOE" localSheetId="6">[12]Tablas!#REF!</definedName>
    <definedName name="EPECIALIDAD_SIDOE" localSheetId="2">[12]Tablas!#REF!</definedName>
    <definedName name="EPECIALIDAD_SIDOE" localSheetId="3">[12]Tablas!#REF!</definedName>
    <definedName name="EPECIALIDAD_SIDOE" localSheetId="4">[12]Tablas!#REF!</definedName>
    <definedName name="EPECIALIDAD_SIDOE" localSheetId="5">[12]Tablas!#REF!</definedName>
    <definedName name="EPECIALIDAD_SIDOE" localSheetId="7">[12]Tablas!#REF!</definedName>
    <definedName name="EPECIALIDAD_SIDOE" localSheetId="8">[12]Tablas!#REF!</definedName>
    <definedName name="EPECIALIDAD_SIDOE">[12]Tablas!#REF!</definedName>
    <definedName name="equipo">[76]Equipo!$A$7:$A$65536</definedName>
    <definedName name="EQUIPO1" localSheetId="6">#REF!</definedName>
    <definedName name="EQUIPO1" localSheetId="2">#REF!</definedName>
    <definedName name="EQUIPO1" localSheetId="3">#REF!</definedName>
    <definedName name="EQUIPO1" localSheetId="4">#REF!</definedName>
    <definedName name="EQUIPO1" localSheetId="5">#REF!</definedName>
    <definedName name="EQUIPO1" localSheetId="7">#REF!</definedName>
    <definedName name="EQUIPO1" localSheetId="8">#REF!</definedName>
    <definedName name="EQUIPO1">#REF!</definedName>
    <definedName name="EQUIPOS">'[77]TABLA EQUIPOS'!$A$3:$D$70</definedName>
    <definedName name="EQUIPOS1" localSheetId="6">#REF!</definedName>
    <definedName name="EQUIPOS1" localSheetId="2">#REF!</definedName>
    <definedName name="EQUIPOS1" localSheetId="3">#REF!</definedName>
    <definedName name="EQUIPOS1" localSheetId="4">#REF!</definedName>
    <definedName name="EQUIPOS1" localSheetId="5">#REF!</definedName>
    <definedName name="EQUIPOS1" localSheetId="7">#REF!</definedName>
    <definedName name="EQUIPOS1" localSheetId="8">#REF!</definedName>
    <definedName name="EQUIPOS1">#REF!</definedName>
    <definedName name="eqw" localSheetId="6" hidden="1">{"via1",#N/A,TRUE,"general";"via2",#N/A,TRUE,"general";"via3",#N/A,TRUE,"general"}</definedName>
    <definedName name="eqw" localSheetId="2" hidden="1">{"via1",#N/A,TRUE,"general";"via2",#N/A,TRUE,"general";"via3",#N/A,TRUE,"general"}</definedName>
    <definedName name="eqw" localSheetId="3" hidden="1">{"via1",#N/A,TRUE,"general";"via2",#N/A,TRUE,"general";"via3",#N/A,TRUE,"general"}</definedName>
    <definedName name="eqw" localSheetId="4" hidden="1">{"via1",#N/A,TRUE,"general";"via2",#N/A,TRUE,"general";"via3",#N/A,TRUE,"general"}</definedName>
    <definedName name="eqw" localSheetId="5" hidden="1">{"via1",#N/A,TRUE,"general";"via2",#N/A,TRUE,"general";"via3",#N/A,TRUE,"general"}</definedName>
    <definedName name="eqw" localSheetId="7" hidden="1">{"via1",#N/A,TRUE,"general";"via2",#N/A,TRUE,"general";"via3",#N/A,TRUE,"general"}</definedName>
    <definedName name="eqw" hidden="1">{"via1",#N/A,TRUE,"general";"via2",#N/A,TRUE,"general";"via3",#N/A,TRUE,"general"}</definedName>
    <definedName name="ERE_ART">[51]steel!$B$8:$B$47</definedName>
    <definedName name="erfg" localSheetId="6" hidden="1">{#N/A,#N/A,FALSE,"Hoja1";#N/A,#N/A,FALSE,"Hoja2"}</definedName>
    <definedName name="erfg" localSheetId="2" hidden="1">{#N/A,#N/A,FALSE,"Hoja1";#N/A,#N/A,FALSE,"Hoja2"}</definedName>
    <definedName name="erfg" localSheetId="3" hidden="1">{#N/A,#N/A,FALSE,"Hoja1";#N/A,#N/A,FALSE,"Hoja2"}</definedName>
    <definedName name="erfg" localSheetId="4" hidden="1">{#N/A,#N/A,FALSE,"Hoja1";#N/A,#N/A,FALSE,"Hoja2"}</definedName>
    <definedName name="erfg" localSheetId="5" hidden="1">{#N/A,#N/A,FALSE,"Hoja1";#N/A,#N/A,FALSE,"Hoja2"}</definedName>
    <definedName name="erfg" localSheetId="7" hidden="1">{#N/A,#N/A,FALSE,"Hoja1";#N/A,#N/A,FALSE,"Hoja2"}</definedName>
    <definedName name="erfg" hidden="1">{#N/A,#N/A,FALSE,"Hoja1";#N/A,#N/A,FALSE,"Hoja2"}</definedName>
    <definedName name="erg" localSheetId="6" hidden="1">{"TAB1",#N/A,TRUE,"GENERAL";"TAB2",#N/A,TRUE,"GENERAL";"TAB3",#N/A,TRUE,"GENERAL";"TAB4",#N/A,TRUE,"GENERAL";"TAB5",#N/A,TRUE,"GENERAL"}</definedName>
    <definedName name="erg" localSheetId="2" hidden="1">{"TAB1",#N/A,TRUE,"GENERAL";"TAB2",#N/A,TRUE,"GENERAL";"TAB3",#N/A,TRUE,"GENERAL";"TAB4",#N/A,TRUE,"GENERAL";"TAB5",#N/A,TRUE,"GENERAL"}</definedName>
    <definedName name="erg" localSheetId="3" hidden="1">{"TAB1",#N/A,TRUE,"GENERAL";"TAB2",#N/A,TRUE,"GENERAL";"TAB3",#N/A,TRUE,"GENERAL";"TAB4",#N/A,TRUE,"GENERAL";"TAB5",#N/A,TRUE,"GENERAL"}</definedName>
    <definedName name="erg" localSheetId="4" hidden="1">{"TAB1",#N/A,TRUE,"GENERAL";"TAB2",#N/A,TRUE,"GENERAL";"TAB3",#N/A,TRUE,"GENERAL";"TAB4",#N/A,TRUE,"GENERAL";"TAB5",#N/A,TRUE,"GENERAL"}</definedName>
    <definedName name="erg" localSheetId="5" hidden="1">{"TAB1",#N/A,TRUE,"GENERAL";"TAB2",#N/A,TRUE,"GENERAL";"TAB3",#N/A,TRUE,"GENERAL";"TAB4",#N/A,TRUE,"GENERAL";"TAB5",#N/A,TRUE,"GENERAL"}</definedName>
    <definedName name="erg" localSheetId="7" hidden="1">{"TAB1",#N/A,TRUE,"GENERAL";"TAB2",#N/A,TRUE,"GENERAL";"TAB3",#N/A,TRUE,"GENERAL";"TAB4",#N/A,TRUE,"GENERAL";"TAB5",#N/A,TRUE,"GENERAL"}</definedName>
    <definedName name="erg" hidden="1">{"TAB1",#N/A,TRUE,"GENERAL";"TAB2",#N/A,TRUE,"GENERAL";"TAB3",#N/A,TRUE,"GENERAL";"TAB4",#N/A,TRUE,"GENERAL";"TAB5",#N/A,TRUE,"GENERAL"}</definedName>
    <definedName name="erger" localSheetId="6" hidden="1">{"via1",#N/A,TRUE,"general";"via2",#N/A,TRUE,"general";"via3",#N/A,TRUE,"general"}</definedName>
    <definedName name="erger" localSheetId="2" hidden="1">{"via1",#N/A,TRUE,"general";"via2",#N/A,TRUE,"general";"via3",#N/A,TRUE,"general"}</definedName>
    <definedName name="erger" localSheetId="3" hidden="1">{"via1",#N/A,TRUE,"general";"via2",#N/A,TRUE,"general";"via3",#N/A,TRUE,"general"}</definedName>
    <definedName name="erger" localSheetId="4" hidden="1">{"via1",#N/A,TRUE,"general";"via2",#N/A,TRUE,"general";"via3",#N/A,TRUE,"general"}</definedName>
    <definedName name="erger" localSheetId="5" hidden="1">{"via1",#N/A,TRUE,"general";"via2",#N/A,TRUE,"general";"via3",#N/A,TRUE,"general"}</definedName>
    <definedName name="erger" localSheetId="7" hidden="1">{"via1",#N/A,TRUE,"general";"via2",#N/A,TRUE,"general";"via3",#N/A,TRUE,"general"}</definedName>
    <definedName name="erger" hidden="1">{"via1",#N/A,TRUE,"general";"via2",#N/A,TRUE,"general";"via3",#N/A,TRUE,"general"}</definedName>
    <definedName name="ergerg" localSheetId="6" hidden="1">{"via1",#N/A,TRUE,"general";"via2",#N/A,TRUE,"general";"via3",#N/A,TRUE,"general"}</definedName>
    <definedName name="ergerg" localSheetId="2" hidden="1">{"via1",#N/A,TRUE,"general";"via2",#N/A,TRUE,"general";"via3",#N/A,TRUE,"general"}</definedName>
    <definedName name="ergerg" localSheetId="3" hidden="1">{"via1",#N/A,TRUE,"general";"via2",#N/A,TRUE,"general";"via3",#N/A,TRUE,"general"}</definedName>
    <definedName name="ergerg" localSheetId="4" hidden="1">{"via1",#N/A,TRUE,"general";"via2",#N/A,TRUE,"general";"via3",#N/A,TRUE,"general"}</definedName>
    <definedName name="ergerg" localSheetId="5" hidden="1">{"via1",#N/A,TRUE,"general";"via2",#N/A,TRUE,"general";"via3",#N/A,TRUE,"general"}</definedName>
    <definedName name="ergerg" localSheetId="7" hidden="1">{"via1",#N/A,TRUE,"general";"via2",#N/A,TRUE,"general";"via3",#N/A,TRUE,"general"}</definedName>
    <definedName name="ergerg" hidden="1">{"via1",#N/A,TRUE,"general";"via2",#N/A,TRUE,"general";"via3",#N/A,TRUE,"general"}</definedName>
    <definedName name="ergfegr" localSheetId="6" hidden="1">{"via1",#N/A,TRUE,"general";"via2",#N/A,TRUE,"general";"via3",#N/A,TRUE,"general"}</definedName>
    <definedName name="ergfegr" localSheetId="2" hidden="1">{"via1",#N/A,TRUE,"general";"via2",#N/A,TRUE,"general";"via3",#N/A,TRUE,"general"}</definedName>
    <definedName name="ergfegr" localSheetId="3" hidden="1">{"via1",#N/A,TRUE,"general";"via2",#N/A,TRUE,"general";"via3",#N/A,TRUE,"general"}</definedName>
    <definedName name="ergfegr" localSheetId="4" hidden="1">{"via1",#N/A,TRUE,"general";"via2",#N/A,TRUE,"general";"via3",#N/A,TRUE,"general"}</definedName>
    <definedName name="ergfegr" localSheetId="5" hidden="1">{"via1",#N/A,TRUE,"general";"via2",#N/A,TRUE,"general";"via3",#N/A,TRUE,"general"}</definedName>
    <definedName name="ergfegr" localSheetId="7" hidden="1">{"via1",#N/A,TRUE,"general";"via2",#N/A,TRUE,"general";"via3",#N/A,TRUE,"general"}</definedName>
    <definedName name="ergfegr" hidden="1">{"via1",#N/A,TRUE,"general";"via2",#N/A,TRUE,"general";"via3",#N/A,TRUE,"general"}</definedName>
    <definedName name="ergge" localSheetId="6" hidden="1">{"TAB1",#N/A,TRUE,"GENERAL";"TAB2",#N/A,TRUE,"GENERAL";"TAB3",#N/A,TRUE,"GENERAL";"TAB4",#N/A,TRUE,"GENERAL";"TAB5",#N/A,TRUE,"GENERAL"}</definedName>
    <definedName name="ergge" localSheetId="2" hidden="1">{"TAB1",#N/A,TRUE,"GENERAL";"TAB2",#N/A,TRUE,"GENERAL";"TAB3",#N/A,TRUE,"GENERAL";"TAB4",#N/A,TRUE,"GENERAL";"TAB5",#N/A,TRUE,"GENERAL"}</definedName>
    <definedName name="ergge" localSheetId="3" hidden="1">{"TAB1",#N/A,TRUE,"GENERAL";"TAB2",#N/A,TRUE,"GENERAL";"TAB3",#N/A,TRUE,"GENERAL";"TAB4",#N/A,TRUE,"GENERAL";"TAB5",#N/A,TRUE,"GENERAL"}</definedName>
    <definedName name="ergge" localSheetId="4" hidden="1">{"TAB1",#N/A,TRUE,"GENERAL";"TAB2",#N/A,TRUE,"GENERAL";"TAB3",#N/A,TRUE,"GENERAL";"TAB4",#N/A,TRUE,"GENERAL";"TAB5",#N/A,TRUE,"GENERAL"}</definedName>
    <definedName name="ergge" localSheetId="5" hidden="1">{"TAB1",#N/A,TRUE,"GENERAL";"TAB2",#N/A,TRUE,"GENERAL";"TAB3",#N/A,TRUE,"GENERAL";"TAB4",#N/A,TRUE,"GENERAL";"TAB5",#N/A,TRUE,"GENERAL"}</definedName>
    <definedName name="ergge" localSheetId="7" hidden="1">{"TAB1",#N/A,TRUE,"GENERAL";"TAB2",#N/A,TRUE,"GENERAL";"TAB3",#N/A,TRUE,"GENERAL";"TAB4",#N/A,TRUE,"GENERAL";"TAB5",#N/A,TRUE,"GENERAL"}</definedName>
    <definedName name="ergge" hidden="1">{"TAB1",#N/A,TRUE,"GENERAL";"TAB2",#N/A,TRUE,"GENERAL";"TAB3",#N/A,TRUE,"GENERAL";"TAB4",#N/A,TRUE,"GENERAL";"TAB5",#N/A,TRUE,"GENERAL"}</definedName>
    <definedName name="erggewg" localSheetId="6" hidden="1">{"via1",#N/A,TRUE,"general";"via2",#N/A,TRUE,"general";"via3",#N/A,TRUE,"general"}</definedName>
    <definedName name="erggewg" localSheetId="2" hidden="1">{"via1",#N/A,TRUE,"general";"via2",#N/A,TRUE,"general";"via3",#N/A,TRUE,"general"}</definedName>
    <definedName name="erggewg" localSheetId="3" hidden="1">{"via1",#N/A,TRUE,"general";"via2",#N/A,TRUE,"general";"via3",#N/A,TRUE,"general"}</definedName>
    <definedName name="erggewg" localSheetId="4" hidden="1">{"via1",#N/A,TRUE,"general";"via2",#N/A,TRUE,"general";"via3",#N/A,TRUE,"general"}</definedName>
    <definedName name="erggewg" localSheetId="5" hidden="1">{"via1",#N/A,TRUE,"general";"via2",#N/A,TRUE,"general";"via3",#N/A,TRUE,"general"}</definedName>
    <definedName name="erggewg" localSheetId="7" hidden="1">{"via1",#N/A,TRUE,"general";"via2",#N/A,TRUE,"general";"via3",#N/A,TRUE,"general"}</definedName>
    <definedName name="erggewg" hidden="1">{"via1",#N/A,TRUE,"general";"via2",#N/A,TRUE,"general";"via3",#N/A,TRUE,"general"}</definedName>
    <definedName name="ergreg" localSheetId="6" hidden="1">{"TAB1",#N/A,TRUE,"GENERAL";"TAB2",#N/A,TRUE,"GENERAL";"TAB3",#N/A,TRUE,"GENERAL";"TAB4",#N/A,TRUE,"GENERAL";"TAB5",#N/A,TRUE,"GENERAL"}</definedName>
    <definedName name="ergreg" localSheetId="2" hidden="1">{"TAB1",#N/A,TRUE,"GENERAL";"TAB2",#N/A,TRUE,"GENERAL";"TAB3",#N/A,TRUE,"GENERAL";"TAB4",#N/A,TRUE,"GENERAL";"TAB5",#N/A,TRUE,"GENERAL"}</definedName>
    <definedName name="ergreg" localSheetId="3" hidden="1">{"TAB1",#N/A,TRUE,"GENERAL";"TAB2",#N/A,TRUE,"GENERAL";"TAB3",#N/A,TRUE,"GENERAL";"TAB4",#N/A,TRUE,"GENERAL";"TAB5",#N/A,TRUE,"GENERAL"}</definedName>
    <definedName name="ergreg" localSheetId="4" hidden="1">{"TAB1",#N/A,TRUE,"GENERAL";"TAB2",#N/A,TRUE,"GENERAL";"TAB3",#N/A,TRUE,"GENERAL";"TAB4",#N/A,TRUE,"GENERAL";"TAB5",#N/A,TRUE,"GENERAL"}</definedName>
    <definedName name="ergreg" localSheetId="5" hidden="1">{"TAB1",#N/A,TRUE,"GENERAL";"TAB2",#N/A,TRUE,"GENERAL";"TAB3",#N/A,TRUE,"GENERAL";"TAB4",#N/A,TRUE,"GENERAL";"TAB5",#N/A,TRUE,"GENERAL"}</definedName>
    <definedName name="ergreg" localSheetId="7" hidden="1">{"TAB1",#N/A,TRUE,"GENERAL";"TAB2",#N/A,TRUE,"GENERAL";"TAB3",#N/A,TRUE,"GENERAL";"TAB4",#N/A,TRUE,"GENERAL";"TAB5",#N/A,TRUE,"GENERAL"}</definedName>
    <definedName name="ergreg" hidden="1">{"TAB1",#N/A,TRUE,"GENERAL";"TAB2",#N/A,TRUE,"GENERAL";"TAB3",#N/A,TRUE,"GENERAL";"TAB4",#N/A,TRUE,"GENERAL";"TAB5",#N/A,TRUE,"GENERAL"}</definedName>
    <definedName name="ergregerg" localSheetId="6" hidden="1">{"via1",#N/A,TRUE,"general";"via2",#N/A,TRUE,"general";"via3",#N/A,TRUE,"general"}</definedName>
    <definedName name="ergregerg" localSheetId="2" hidden="1">{"via1",#N/A,TRUE,"general";"via2",#N/A,TRUE,"general";"via3",#N/A,TRUE,"general"}</definedName>
    <definedName name="ergregerg" localSheetId="3" hidden="1">{"via1",#N/A,TRUE,"general";"via2",#N/A,TRUE,"general";"via3",#N/A,TRUE,"general"}</definedName>
    <definedName name="ergregerg" localSheetId="4" hidden="1">{"via1",#N/A,TRUE,"general";"via2",#N/A,TRUE,"general";"via3",#N/A,TRUE,"general"}</definedName>
    <definedName name="ergregerg" localSheetId="5" hidden="1">{"via1",#N/A,TRUE,"general";"via2",#N/A,TRUE,"general";"via3",#N/A,TRUE,"general"}</definedName>
    <definedName name="ergregerg" localSheetId="7" hidden="1">{"via1",#N/A,TRUE,"general";"via2",#N/A,TRUE,"general";"via3",#N/A,TRUE,"general"}</definedName>
    <definedName name="ergregerg" hidden="1">{"via1",#N/A,TRUE,"general";"via2",#N/A,TRUE,"general";"via3",#N/A,TRUE,"general"}</definedName>
    <definedName name="ergrg" localSheetId="6" hidden="1">{"TAB1",#N/A,TRUE,"GENERAL";"TAB2",#N/A,TRUE,"GENERAL";"TAB3",#N/A,TRUE,"GENERAL";"TAB4",#N/A,TRUE,"GENERAL";"TAB5",#N/A,TRUE,"GENERAL"}</definedName>
    <definedName name="ergrg" localSheetId="2" hidden="1">{"TAB1",#N/A,TRUE,"GENERAL";"TAB2",#N/A,TRUE,"GENERAL";"TAB3",#N/A,TRUE,"GENERAL";"TAB4",#N/A,TRUE,"GENERAL";"TAB5",#N/A,TRUE,"GENERAL"}</definedName>
    <definedName name="ergrg" localSheetId="3" hidden="1">{"TAB1",#N/A,TRUE,"GENERAL";"TAB2",#N/A,TRUE,"GENERAL";"TAB3",#N/A,TRUE,"GENERAL";"TAB4",#N/A,TRUE,"GENERAL";"TAB5",#N/A,TRUE,"GENERAL"}</definedName>
    <definedName name="ergrg" localSheetId="4" hidden="1">{"TAB1",#N/A,TRUE,"GENERAL";"TAB2",#N/A,TRUE,"GENERAL";"TAB3",#N/A,TRUE,"GENERAL";"TAB4",#N/A,TRUE,"GENERAL";"TAB5",#N/A,TRUE,"GENERAL"}</definedName>
    <definedName name="ergrg" localSheetId="5" hidden="1">{"TAB1",#N/A,TRUE,"GENERAL";"TAB2",#N/A,TRUE,"GENERAL";"TAB3",#N/A,TRUE,"GENERAL";"TAB4",#N/A,TRUE,"GENERAL";"TAB5",#N/A,TRUE,"GENERAL"}</definedName>
    <definedName name="ergrg" localSheetId="7" hidden="1">{"TAB1",#N/A,TRUE,"GENERAL";"TAB2",#N/A,TRUE,"GENERAL";"TAB3",#N/A,TRUE,"GENERAL";"TAB4",#N/A,TRUE,"GENERAL";"TAB5",#N/A,TRUE,"GENERAL"}</definedName>
    <definedName name="ergrg" hidden="1">{"TAB1",#N/A,TRUE,"GENERAL";"TAB2",#N/A,TRUE,"GENERAL";"TAB3",#N/A,TRUE,"GENERAL";"TAB4",#N/A,TRUE,"GENERAL";"TAB5",#N/A,TRUE,"GENERAL"}</definedName>
    <definedName name="ergweg" localSheetId="6" hidden="1">{"TAB1",#N/A,TRUE,"GENERAL";"TAB2",#N/A,TRUE,"GENERAL";"TAB3",#N/A,TRUE,"GENERAL";"TAB4",#N/A,TRUE,"GENERAL";"TAB5",#N/A,TRUE,"GENERAL"}</definedName>
    <definedName name="ergweg" localSheetId="2" hidden="1">{"TAB1",#N/A,TRUE,"GENERAL";"TAB2",#N/A,TRUE,"GENERAL";"TAB3",#N/A,TRUE,"GENERAL";"TAB4",#N/A,TRUE,"GENERAL";"TAB5",#N/A,TRUE,"GENERAL"}</definedName>
    <definedName name="ergweg" localSheetId="3" hidden="1">{"TAB1",#N/A,TRUE,"GENERAL";"TAB2",#N/A,TRUE,"GENERAL";"TAB3",#N/A,TRUE,"GENERAL";"TAB4",#N/A,TRUE,"GENERAL";"TAB5",#N/A,TRUE,"GENERAL"}</definedName>
    <definedName name="ergweg" localSheetId="4" hidden="1">{"TAB1",#N/A,TRUE,"GENERAL";"TAB2",#N/A,TRUE,"GENERAL";"TAB3",#N/A,TRUE,"GENERAL";"TAB4",#N/A,TRUE,"GENERAL";"TAB5",#N/A,TRUE,"GENERAL"}</definedName>
    <definedName name="ergweg" localSheetId="5" hidden="1">{"TAB1",#N/A,TRUE,"GENERAL";"TAB2",#N/A,TRUE,"GENERAL";"TAB3",#N/A,TRUE,"GENERAL";"TAB4",#N/A,TRUE,"GENERAL";"TAB5",#N/A,TRUE,"GENERAL"}</definedName>
    <definedName name="ergweg" localSheetId="7" hidden="1">{"TAB1",#N/A,TRUE,"GENERAL";"TAB2",#N/A,TRUE,"GENERAL";"TAB3",#N/A,TRUE,"GENERAL";"TAB4",#N/A,TRUE,"GENERAL";"TAB5",#N/A,TRUE,"GENERAL"}</definedName>
    <definedName name="ergweg" hidden="1">{"TAB1",#N/A,TRUE,"GENERAL";"TAB2",#N/A,TRUE,"GENERAL";"TAB3",#N/A,TRUE,"GENERAL";"TAB4",#N/A,TRUE,"GENERAL";"TAB5",#N/A,TRUE,"GENERAL"}</definedName>
    <definedName name="ergwreg" localSheetId="6" hidden="1">{"via1",#N/A,TRUE,"general";"via2",#N/A,TRUE,"general";"via3",#N/A,TRUE,"general"}</definedName>
    <definedName name="ergwreg" localSheetId="2" hidden="1">{"via1",#N/A,TRUE,"general";"via2",#N/A,TRUE,"general";"via3",#N/A,TRUE,"general"}</definedName>
    <definedName name="ergwreg" localSheetId="3" hidden="1">{"via1",#N/A,TRUE,"general";"via2",#N/A,TRUE,"general";"via3",#N/A,TRUE,"general"}</definedName>
    <definedName name="ergwreg" localSheetId="4" hidden="1">{"via1",#N/A,TRUE,"general";"via2",#N/A,TRUE,"general";"via3",#N/A,TRUE,"general"}</definedName>
    <definedName name="ergwreg" localSheetId="5" hidden="1">{"via1",#N/A,TRUE,"general";"via2",#N/A,TRUE,"general";"via3",#N/A,TRUE,"general"}</definedName>
    <definedName name="ergwreg" localSheetId="7" hidden="1">{"via1",#N/A,TRUE,"general";"via2",#N/A,TRUE,"general";"via3",#N/A,TRUE,"general"}</definedName>
    <definedName name="ergwreg" hidden="1">{"via1",#N/A,TRUE,"general";"via2",#N/A,TRUE,"general";"via3",#N/A,TRUE,"general"}</definedName>
    <definedName name="erheyh" localSheetId="6" hidden="1">{"TAB1",#N/A,TRUE,"GENERAL";"TAB2",#N/A,TRUE,"GENERAL";"TAB3",#N/A,TRUE,"GENERAL";"TAB4",#N/A,TRUE,"GENERAL";"TAB5",#N/A,TRUE,"GENERAL"}</definedName>
    <definedName name="erheyh" localSheetId="2" hidden="1">{"TAB1",#N/A,TRUE,"GENERAL";"TAB2",#N/A,TRUE,"GENERAL";"TAB3",#N/A,TRUE,"GENERAL";"TAB4",#N/A,TRUE,"GENERAL";"TAB5",#N/A,TRUE,"GENERAL"}</definedName>
    <definedName name="erheyh" localSheetId="3" hidden="1">{"TAB1",#N/A,TRUE,"GENERAL";"TAB2",#N/A,TRUE,"GENERAL";"TAB3",#N/A,TRUE,"GENERAL";"TAB4",#N/A,TRUE,"GENERAL";"TAB5",#N/A,TRUE,"GENERAL"}</definedName>
    <definedName name="erheyh" localSheetId="4" hidden="1">{"TAB1",#N/A,TRUE,"GENERAL";"TAB2",#N/A,TRUE,"GENERAL";"TAB3",#N/A,TRUE,"GENERAL";"TAB4",#N/A,TRUE,"GENERAL";"TAB5",#N/A,TRUE,"GENERAL"}</definedName>
    <definedName name="erheyh" localSheetId="5" hidden="1">{"TAB1",#N/A,TRUE,"GENERAL";"TAB2",#N/A,TRUE,"GENERAL";"TAB3",#N/A,TRUE,"GENERAL";"TAB4",#N/A,TRUE,"GENERAL";"TAB5",#N/A,TRUE,"GENERAL"}</definedName>
    <definedName name="erheyh" localSheetId="7" hidden="1">{"TAB1",#N/A,TRUE,"GENERAL";"TAB2",#N/A,TRUE,"GENERAL";"TAB3",#N/A,TRUE,"GENERAL";"TAB4",#N/A,TRUE,"GENERAL";"TAB5",#N/A,TRUE,"GENERAL"}</definedName>
    <definedName name="erheyh" hidden="1">{"TAB1",#N/A,TRUE,"GENERAL";"TAB2",#N/A,TRUE,"GENERAL";"TAB3",#N/A,TRUE,"GENERAL";"TAB4",#N/A,TRUE,"GENERAL";"TAB5",#N/A,TRUE,"GENERAL"}</definedName>
    <definedName name="eririutriuthdc" localSheetId="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5"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7"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6">{"TAB1",#N/A,TRUE,"GENERAL";"TAB2",#N/A,TRUE,"GENERAL";"TAB3",#N/A,TRUE,"GENERAL";"TAB4",#N/A,TRUE,"GENERAL";"TAB5",#N/A,TRUE,"GENERAL"}</definedName>
    <definedName name="ERR" localSheetId="2">{"TAB1",#N/A,TRUE,"GENERAL";"TAB2",#N/A,TRUE,"GENERAL";"TAB3",#N/A,TRUE,"GENERAL";"TAB4",#N/A,TRUE,"GENERAL";"TAB5",#N/A,TRUE,"GENERAL"}</definedName>
    <definedName name="ERR" localSheetId="3">{"TAB1",#N/A,TRUE,"GENERAL";"TAB2",#N/A,TRUE,"GENERAL";"TAB3",#N/A,TRUE,"GENERAL";"TAB4",#N/A,TRUE,"GENERAL";"TAB5",#N/A,TRUE,"GENERAL"}</definedName>
    <definedName name="ERR" localSheetId="4">{"TAB1",#N/A,TRUE,"GENERAL";"TAB2",#N/A,TRUE,"GENERAL";"TAB3",#N/A,TRUE,"GENERAL";"TAB4",#N/A,TRUE,"GENERAL";"TAB5",#N/A,TRUE,"GENERAL"}</definedName>
    <definedName name="ERR" localSheetId="5">{"TAB1",#N/A,TRUE,"GENERAL";"TAB2",#N/A,TRUE,"GENERAL";"TAB3",#N/A,TRUE,"GENERAL";"TAB4",#N/A,TRUE,"GENERAL";"TAB5",#N/A,TRUE,"GENERAL"}</definedName>
    <definedName name="ERR" localSheetId="7">{"TAB1",#N/A,TRUE,"GENERAL";"TAB2",#N/A,TRUE,"GENERAL";"TAB3",#N/A,TRUE,"GENERAL";"TAB4",#N/A,TRUE,"GENERAL";"TAB5",#N/A,TRUE,"GENERAL"}</definedName>
    <definedName name="ERR">{"TAB1",#N/A,TRUE,"GENERAL";"TAB2",#N/A,TRUE,"GENERAL";"TAB3",#N/A,TRUE,"GENERAL";"TAB4",#N/A,TRUE,"GENERAL";"TAB5",#N/A,TRUE,"GENERAL"}</definedName>
    <definedName name="ERRORE" localSheetId="6">#REF!</definedName>
    <definedName name="ERRORE" localSheetId="2">#REF!</definedName>
    <definedName name="ERRORE" localSheetId="3">#REF!</definedName>
    <definedName name="ERRORE" localSheetId="4">#REF!</definedName>
    <definedName name="ERRORE" localSheetId="5">#REF!</definedName>
    <definedName name="ERRORE" localSheetId="7">#REF!</definedName>
    <definedName name="ERRORE" localSheetId="8">#REF!</definedName>
    <definedName name="ERRORE">#REF!</definedName>
    <definedName name="ert" localSheetId="6" hidden="1">{"via1",#N/A,TRUE,"general";"via2",#N/A,TRUE,"general";"via3",#N/A,TRUE,"general"}</definedName>
    <definedName name="ert" localSheetId="2" hidden="1">{"via1",#N/A,TRUE,"general";"via2",#N/A,TRUE,"general";"via3",#N/A,TRUE,"general"}</definedName>
    <definedName name="ert" localSheetId="3" hidden="1">{"via1",#N/A,TRUE,"general";"via2",#N/A,TRUE,"general";"via3",#N/A,TRUE,"general"}</definedName>
    <definedName name="ert" localSheetId="4" hidden="1">{"via1",#N/A,TRUE,"general";"via2",#N/A,TRUE,"general";"via3",#N/A,TRUE,"general"}</definedName>
    <definedName name="ert" localSheetId="5" hidden="1">{"via1",#N/A,TRUE,"general";"via2",#N/A,TRUE,"general";"via3",#N/A,TRUE,"general"}</definedName>
    <definedName name="ert" localSheetId="7" hidden="1">{"via1",#N/A,TRUE,"general";"via2",#N/A,TRUE,"general";"via3",#N/A,TRUE,"general"}</definedName>
    <definedName name="ert" hidden="1">{"via1",#N/A,TRUE,"general";"via2",#N/A,TRUE,"general";"via3",#N/A,TRUE,"general"}</definedName>
    <definedName name="erte" localSheetId="6" hidden="1">{"via1",#N/A,TRUE,"general";"via2",#N/A,TRUE,"general";"via3",#N/A,TRUE,"general"}</definedName>
    <definedName name="erte" localSheetId="2" hidden="1">{"via1",#N/A,TRUE,"general";"via2",#N/A,TRUE,"general";"via3",#N/A,TRUE,"general"}</definedName>
    <definedName name="erte" localSheetId="3" hidden="1">{"via1",#N/A,TRUE,"general";"via2",#N/A,TRUE,"general";"via3",#N/A,TRUE,"general"}</definedName>
    <definedName name="erte" localSheetId="4" hidden="1">{"via1",#N/A,TRUE,"general";"via2",#N/A,TRUE,"general";"via3",#N/A,TRUE,"general"}</definedName>
    <definedName name="erte" localSheetId="5" hidden="1">{"via1",#N/A,TRUE,"general";"via2",#N/A,TRUE,"general";"via3",#N/A,TRUE,"general"}</definedName>
    <definedName name="erte" localSheetId="7" hidden="1">{"via1",#N/A,TRUE,"general";"via2",#N/A,TRUE,"general";"via3",#N/A,TRUE,"general"}</definedName>
    <definedName name="erte" hidden="1">{"via1",#N/A,TRUE,"general";"via2",#N/A,TRUE,"general";"via3",#N/A,TRUE,"general"}</definedName>
    <definedName name="erter" localSheetId="6" hidden="1">{"TAB1",#N/A,TRUE,"GENERAL";"TAB2",#N/A,TRUE,"GENERAL";"TAB3",#N/A,TRUE,"GENERAL";"TAB4",#N/A,TRUE,"GENERAL";"TAB5",#N/A,TRUE,"GENERAL"}</definedName>
    <definedName name="erter" localSheetId="2" hidden="1">{"TAB1",#N/A,TRUE,"GENERAL";"TAB2",#N/A,TRUE,"GENERAL";"TAB3",#N/A,TRUE,"GENERAL";"TAB4",#N/A,TRUE,"GENERAL";"TAB5",#N/A,TRUE,"GENERAL"}</definedName>
    <definedName name="erter" localSheetId="3" hidden="1">{"TAB1",#N/A,TRUE,"GENERAL";"TAB2",#N/A,TRUE,"GENERAL";"TAB3",#N/A,TRUE,"GENERAL";"TAB4",#N/A,TRUE,"GENERAL";"TAB5",#N/A,TRUE,"GENERAL"}</definedName>
    <definedName name="erter" localSheetId="4" hidden="1">{"TAB1",#N/A,TRUE,"GENERAL";"TAB2",#N/A,TRUE,"GENERAL";"TAB3",#N/A,TRUE,"GENERAL";"TAB4",#N/A,TRUE,"GENERAL";"TAB5",#N/A,TRUE,"GENERAL"}</definedName>
    <definedName name="erter" localSheetId="5" hidden="1">{"TAB1",#N/A,TRUE,"GENERAL";"TAB2",#N/A,TRUE,"GENERAL";"TAB3",#N/A,TRUE,"GENERAL";"TAB4",#N/A,TRUE,"GENERAL";"TAB5",#N/A,TRUE,"GENERAL"}</definedName>
    <definedName name="erter" localSheetId="7" hidden="1">{"TAB1",#N/A,TRUE,"GENERAL";"TAB2",#N/A,TRUE,"GENERAL";"TAB3",#N/A,TRUE,"GENERAL";"TAB4",#N/A,TRUE,"GENERAL";"TAB5",#N/A,TRUE,"GENERAL"}</definedName>
    <definedName name="erter" hidden="1">{"TAB1",#N/A,TRUE,"GENERAL";"TAB2",#N/A,TRUE,"GENERAL";"TAB3",#N/A,TRUE,"GENERAL";"TAB4",#N/A,TRUE,"GENERAL";"TAB5",#N/A,TRUE,"GENERAL"}</definedName>
    <definedName name="ertert" localSheetId="6" hidden="1">{"via1",#N/A,TRUE,"general";"via2",#N/A,TRUE,"general";"via3",#N/A,TRUE,"general"}</definedName>
    <definedName name="ertert" localSheetId="2" hidden="1">{"via1",#N/A,TRUE,"general";"via2",#N/A,TRUE,"general";"via3",#N/A,TRUE,"general"}</definedName>
    <definedName name="ertert" localSheetId="3" hidden="1">{"via1",#N/A,TRUE,"general";"via2",#N/A,TRUE,"general";"via3",#N/A,TRUE,"general"}</definedName>
    <definedName name="ertert" localSheetId="4" hidden="1">{"via1",#N/A,TRUE,"general";"via2",#N/A,TRUE,"general";"via3",#N/A,TRUE,"general"}</definedName>
    <definedName name="ertert" localSheetId="5" hidden="1">{"via1",#N/A,TRUE,"general";"via2",#N/A,TRUE,"general";"via3",#N/A,TRUE,"general"}</definedName>
    <definedName name="ertert" localSheetId="7" hidden="1">{"via1",#N/A,TRUE,"general";"via2",#N/A,TRUE,"general";"via3",#N/A,TRUE,"general"}</definedName>
    <definedName name="ertert" hidden="1">{"via1",#N/A,TRUE,"general";"via2",#N/A,TRUE,"general";"via3",#N/A,TRUE,"general"}</definedName>
    <definedName name="ertgyhik" localSheetId="6" hidden="1">{"TAB1",#N/A,TRUE,"GENERAL";"TAB2",#N/A,TRUE,"GENERAL";"TAB3",#N/A,TRUE,"GENERAL";"TAB4",#N/A,TRUE,"GENERAL";"TAB5",#N/A,TRUE,"GENERAL"}</definedName>
    <definedName name="ertgyhik" localSheetId="2" hidden="1">{"TAB1",#N/A,TRUE,"GENERAL";"TAB2",#N/A,TRUE,"GENERAL";"TAB3",#N/A,TRUE,"GENERAL";"TAB4",#N/A,TRUE,"GENERAL";"TAB5",#N/A,TRUE,"GENERAL"}</definedName>
    <definedName name="ertgyhik" localSheetId="3" hidden="1">{"TAB1",#N/A,TRUE,"GENERAL";"TAB2",#N/A,TRUE,"GENERAL";"TAB3",#N/A,TRUE,"GENERAL";"TAB4",#N/A,TRUE,"GENERAL";"TAB5",#N/A,TRUE,"GENERAL"}</definedName>
    <definedName name="ertgyhik" localSheetId="4" hidden="1">{"TAB1",#N/A,TRUE,"GENERAL";"TAB2",#N/A,TRUE,"GENERAL";"TAB3",#N/A,TRUE,"GENERAL";"TAB4",#N/A,TRUE,"GENERAL";"TAB5",#N/A,TRUE,"GENERAL"}</definedName>
    <definedName name="ertgyhik" localSheetId="5" hidden="1">{"TAB1",#N/A,TRUE,"GENERAL";"TAB2",#N/A,TRUE,"GENERAL";"TAB3",#N/A,TRUE,"GENERAL";"TAB4",#N/A,TRUE,"GENERAL";"TAB5",#N/A,TRUE,"GENERAL"}</definedName>
    <definedName name="ertgyhik" localSheetId="7" hidden="1">{"TAB1",#N/A,TRUE,"GENERAL";"TAB2",#N/A,TRUE,"GENERAL";"TAB3",#N/A,TRUE,"GENERAL";"TAB4",#N/A,TRUE,"GENERAL";"TAB5",#N/A,TRUE,"GENERAL"}</definedName>
    <definedName name="ertgyhik" hidden="1">{"TAB1",#N/A,TRUE,"GENERAL";"TAB2",#N/A,TRUE,"GENERAL";"TAB3",#N/A,TRUE,"GENERAL";"TAB4",#N/A,TRUE,"GENERAL";"TAB5",#N/A,TRUE,"GENERAL"}</definedName>
    <definedName name="ertreb" localSheetId="6" hidden="1">{"via1",#N/A,TRUE,"general";"via2",#N/A,TRUE,"general";"via3",#N/A,TRUE,"general"}</definedName>
    <definedName name="ertreb" localSheetId="2" hidden="1">{"via1",#N/A,TRUE,"general";"via2",#N/A,TRUE,"general";"via3",#N/A,TRUE,"general"}</definedName>
    <definedName name="ertreb" localSheetId="3" hidden="1">{"via1",#N/A,TRUE,"general";"via2",#N/A,TRUE,"general";"via3",#N/A,TRUE,"general"}</definedName>
    <definedName name="ertreb" localSheetId="4" hidden="1">{"via1",#N/A,TRUE,"general";"via2",#N/A,TRUE,"general";"via3",#N/A,TRUE,"general"}</definedName>
    <definedName name="ertreb" localSheetId="5" hidden="1">{"via1",#N/A,TRUE,"general";"via2",#N/A,TRUE,"general";"via3",#N/A,TRUE,"general"}</definedName>
    <definedName name="ertreb" localSheetId="7" hidden="1">{"via1",#N/A,TRUE,"general";"via2",#N/A,TRUE,"general";"via3",#N/A,TRUE,"general"}</definedName>
    <definedName name="ertreb" hidden="1">{"via1",#N/A,TRUE,"general";"via2",#N/A,TRUE,"general";"via3",#N/A,TRUE,"general"}</definedName>
    <definedName name="ertret" localSheetId="6" hidden="1">{"TAB1",#N/A,TRUE,"GENERAL";"TAB2",#N/A,TRUE,"GENERAL";"TAB3",#N/A,TRUE,"GENERAL";"TAB4",#N/A,TRUE,"GENERAL";"TAB5",#N/A,TRUE,"GENERAL"}</definedName>
    <definedName name="ertret" localSheetId="2" hidden="1">{"TAB1",#N/A,TRUE,"GENERAL";"TAB2",#N/A,TRUE,"GENERAL";"TAB3",#N/A,TRUE,"GENERAL";"TAB4",#N/A,TRUE,"GENERAL";"TAB5",#N/A,TRUE,"GENERAL"}</definedName>
    <definedName name="ertret" localSheetId="3" hidden="1">{"TAB1",#N/A,TRUE,"GENERAL";"TAB2",#N/A,TRUE,"GENERAL";"TAB3",#N/A,TRUE,"GENERAL";"TAB4",#N/A,TRUE,"GENERAL";"TAB5",#N/A,TRUE,"GENERAL"}</definedName>
    <definedName name="ertret" localSheetId="4" hidden="1">{"TAB1",#N/A,TRUE,"GENERAL";"TAB2",#N/A,TRUE,"GENERAL";"TAB3",#N/A,TRUE,"GENERAL";"TAB4",#N/A,TRUE,"GENERAL";"TAB5",#N/A,TRUE,"GENERAL"}</definedName>
    <definedName name="ertret" localSheetId="5" hidden="1">{"TAB1",#N/A,TRUE,"GENERAL";"TAB2",#N/A,TRUE,"GENERAL";"TAB3",#N/A,TRUE,"GENERAL";"TAB4",#N/A,TRUE,"GENERAL";"TAB5",#N/A,TRUE,"GENERAL"}</definedName>
    <definedName name="ertret" localSheetId="7" hidden="1">{"TAB1",#N/A,TRUE,"GENERAL";"TAB2",#N/A,TRUE,"GENERAL";"TAB3",#N/A,TRUE,"GENERAL";"TAB4",#N/A,TRUE,"GENERAL";"TAB5",#N/A,TRUE,"GENERAL"}</definedName>
    <definedName name="ertret" hidden="1">{"TAB1",#N/A,TRUE,"GENERAL";"TAB2",#N/A,TRUE,"GENERAL";"TAB3",#N/A,TRUE,"GENERAL";"TAB4",#N/A,TRUE,"GENERAL";"TAB5",#N/A,TRUE,"GENERAL"}</definedName>
    <definedName name="erttret" localSheetId="6" hidden="1">{"via1",#N/A,TRUE,"general";"via2",#N/A,TRUE,"general";"via3",#N/A,TRUE,"general"}</definedName>
    <definedName name="erttret" localSheetId="2" hidden="1">{"via1",#N/A,TRUE,"general";"via2",#N/A,TRUE,"general";"via3",#N/A,TRUE,"general"}</definedName>
    <definedName name="erttret" localSheetId="3" hidden="1">{"via1",#N/A,TRUE,"general";"via2",#N/A,TRUE,"general";"via3",#N/A,TRUE,"general"}</definedName>
    <definedName name="erttret" localSheetId="4" hidden="1">{"via1",#N/A,TRUE,"general";"via2",#N/A,TRUE,"general";"via3",#N/A,TRUE,"general"}</definedName>
    <definedName name="erttret" localSheetId="5" hidden="1">{"via1",#N/A,TRUE,"general";"via2",#N/A,TRUE,"general";"via3",#N/A,TRUE,"general"}</definedName>
    <definedName name="erttret" localSheetId="7" hidden="1">{"via1",#N/A,TRUE,"general";"via2",#N/A,TRUE,"general";"via3",#N/A,TRUE,"general"}</definedName>
    <definedName name="erttret" hidden="1">{"via1",#N/A,TRUE,"general";"via2",#N/A,TRUE,"general";"via3",#N/A,TRUE,"general"}</definedName>
    <definedName name="ertuiy" localSheetId="6" hidden="1">{"via1",#N/A,TRUE,"general";"via2",#N/A,TRUE,"general";"via3",#N/A,TRUE,"general"}</definedName>
    <definedName name="ertuiy" localSheetId="2" hidden="1">{"via1",#N/A,TRUE,"general";"via2",#N/A,TRUE,"general";"via3",#N/A,TRUE,"general"}</definedName>
    <definedName name="ertuiy" localSheetId="3" hidden="1">{"via1",#N/A,TRUE,"general";"via2",#N/A,TRUE,"general";"via3",#N/A,TRUE,"general"}</definedName>
    <definedName name="ertuiy" localSheetId="4" hidden="1">{"via1",#N/A,TRUE,"general";"via2",#N/A,TRUE,"general";"via3",#N/A,TRUE,"general"}</definedName>
    <definedName name="ertuiy" localSheetId="5" hidden="1">{"via1",#N/A,TRUE,"general";"via2",#N/A,TRUE,"general";"via3",#N/A,TRUE,"general"}</definedName>
    <definedName name="ertuiy" localSheetId="7" hidden="1">{"via1",#N/A,TRUE,"general";"via2",#N/A,TRUE,"general";"via3",#N/A,TRUE,"general"}</definedName>
    <definedName name="ertuiy" hidden="1">{"via1",#N/A,TRUE,"general";"via2",#N/A,TRUE,"general";"via3",#N/A,TRUE,"general"}</definedName>
    <definedName name="ertwert" localSheetId="6" hidden="1">{"TAB1",#N/A,TRUE,"GENERAL";"TAB2",#N/A,TRUE,"GENERAL";"TAB3",#N/A,TRUE,"GENERAL";"TAB4",#N/A,TRUE,"GENERAL";"TAB5",#N/A,TRUE,"GENERAL"}</definedName>
    <definedName name="ertwert" localSheetId="2" hidden="1">{"TAB1",#N/A,TRUE,"GENERAL";"TAB2",#N/A,TRUE,"GENERAL";"TAB3",#N/A,TRUE,"GENERAL";"TAB4",#N/A,TRUE,"GENERAL";"TAB5",#N/A,TRUE,"GENERAL"}</definedName>
    <definedName name="ertwert" localSheetId="3" hidden="1">{"TAB1",#N/A,TRUE,"GENERAL";"TAB2",#N/A,TRUE,"GENERAL";"TAB3",#N/A,TRUE,"GENERAL";"TAB4",#N/A,TRUE,"GENERAL";"TAB5",#N/A,TRUE,"GENERAL"}</definedName>
    <definedName name="ertwert" localSheetId="4" hidden="1">{"TAB1",#N/A,TRUE,"GENERAL";"TAB2",#N/A,TRUE,"GENERAL";"TAB3",#N/A,TRUE,"GENERAL";"TAB4",#N/A,TRUE,"GENERAL";"TAB5",#N/A,TRUE,"GENERAL"}</definedName>
    <definedName name="ertwert" localSheetId="5" hidden="1">{"TAB1",#N/A,TRUE,"GENERAL";"TAB2",#N/A,TRUE,"GENERAL";"TAB3",#N/A,TRUE,"GENERAL";"TAB4",#N/A,TRUE,"GENERAL";"TAB5",#N/A,TRUE,"GENERAL"}</definedName>
    <definedName name="ertwert" localSheetId="7" hidden="1">{"TAB1",#N/A,TRUE,"GENERAL";"TAB2",#N/A,TRUE,"GENERAL";"TAB3",#N/A,TRUE,"GENERAL";"TAB4",#N/A,TRUE,"GENERAL";"TAB5",#N/A,TRUE,"GENERAL"}</definedName>
    <definedName name="ertwert" hidden="1">{"TAB1",#N/A,TRUE,"GENERAL";"TAB2",#N/A,TRUE,"GENERAL";"TAB3",#N/A,TRUE,"GENERAL";"TAB4",#N/A,TRUE,"GENERAL";"TAB5",#N/A,TRUE,"GENERAL"}</definedName>
    <definedName name="eru" localSheetId="6" hidden="1">{"TAB1",#N/A,TRUE,"GENERAL";"TAB2",#N/A,TRUE,"GENERAL";"TAB3",#N/A,TRUE,"GENERAL";"TAB4",#N/A,TRUE,"GENERAL";"TAB5",#N/A,TRUE,"GENERAL"}</definedName>
    <definedName name="eru" localSheetId="2" hidden="1">{"TAB1",#N/A,TRUE,"GENERAL";"TAB2",#N/A,TRUE,"GENERAL";"TAB3",#N/A,TRUE,"GENERAL";"TAB4",#N/A,TRUE,"GENERAL";"TAB5",#N/A,TRUE,"GENERAL"}</definedName>
    <definedName name="eru" localSheetId="3" hidden="1">{"TAB1",#N/A,TRUE,"GENERAL";"TAB2",#N/A,TRUE,"GENERAL";"TAB3",#N/A,TRUE,"GENERAL";"TAB4",#N/A,TRUE,"GENERAL";"TAB5",#N/A,TRUE,"GENERAL"}</definedName>
    <definedName name="eru" localSheetId="4" hidden="1">{"TAB1",#N/A,TRUE,"GENERAL";"TAB2",#N/A,TRUE,"GENERAL";"TAB3",#N/A,TRUE,"GENERAL";"TAB4",#N/A,TRUE,"GENERAL";"TAB5",#N/A,TRUE,"GENERAL"}</definedName>
    <definedName name="eru" localSheetId="5" hidden="1">{"TAB1",#N/A,TRUE,"GENERAL";"TAB2",#N/A,TRUE,"GENERAL";"TAB3",#N/A,TRUE,"GENERAL";"TAB4",#N/A,TRUE,"GENERAL";"TAB5",#N/A,TRUE,"GENERAL"}</definedName>
    <definedName name="eru" localSheetId="7" hidden="1">{"TAB1",#N/A,TRUE,"GENERAL";"TAB2",#N/A,TRUE,"GENERAL";"TAB3",#N/A,TRUE,"GENERAL";"TAB4",#N/A,TRUE,"GENERAL";"TAB5",#N/A,TRUE,"GENERAL"}</definedName>
    <definedName name="eru" hidden="1">{"TAB1",#N/A,TRUE,"GENERAL";"TAB2",#N/A,TRUE,"GENERAL";"TAB3",#N/A,TRUE,"GENERAL";"TAB4",#N/A,TRUE,"GENERAL";"TAB5",#N/A,TRUE,"GENERAL"}</definedName>
    <definedName name="ERV" localSheetId="6" hidden="1">{"via1",#N/A,TRUE,"general";"via2",#N/A,TRUE,"general";"via3",#N/A,TRUE,"general"}</definedName>
    <definedName name="ERV" localSheetId="2" hidden="1">{"via1",#N/A,TRUE,"general";"via2",#N/A,TRUE,"general";"via3",#N/A,TRUE,"general"}</definedName>
    <definedName name="ERV" localSheetId="3" hidden="1">{"via1",#N/A,TRUE,"general";"via2",#N/A,TRUE,"general";"via3",#N/A,TRUE,"general"}</definedName>
    <definedName name="ERV" localSheetId="4" hidden="1">{"via1",#N/A,TRUE,"general";"via2",#N/A,TRUE,"general";"via3",#N/A,TRUE,"general"}</definedName>
    <definedName name="ERV" localSheetId="5" hidden="1">{"via1",#N/A,TRUE,"general";"via2",#N/A,TRUE,"general";"via3",#N/A,TRUE,"general"}</definedName>
    <definedName name="ERV" localSheetId="7" hidden="1">{"via1",#N/A,TRUE,"general";"via2",#N/A,TRUE,"general";"via3",#N/A,TRUE,"general"}</definedName>
    <definedName name="ERV" hidden="1">{"via1",#N/A,TRUE,"general";"via2",#N/A,TRUE,"general";"via3",#N/A,TRUE,"general"}</definedName>
    <definedName name="erware" localSheetId="6" hidden="1">{"via1",#N/A,TRUE,"general";"via2",#N/A,TRUE,"general";"via3",#N/A,TRUE,"general"}</definedName>
    <definedName name="erware" localSheetId="2" hidden="1">{"via1",#N/A,TRUE,"general";"via2",#N/A,TRUE,"general";"via3",#N/A,TRUE,"general"}</definedName>
    <definedName name="erware" localSheetId="3" hidden="1">{"via1",#N/A,TRUE,"general";"via2",#N/A,TRUE,"general";"via3",#N/A,TRUE,"general"}</definedName>
    <definedName name="erware" localSheetId="4" hidden="1">{"via1",#N/A,TRUE,"general";"via2",#N/A,TRUE,"general";"via3",#N/A,TRUE,"general"}</definedName>
    <definedName name="erware" localSheetId="5" hidden="1">{"via1",#N/A,TRUE,"general";"via2",#N/A,TRUE,"general";"via3",#N/A,TRUE,"general"}</definedName>
    <definedName name="erware" localSheetId="7" hidden="1">{"via1",#N/A,TRUE,"general";"via2",#N/A,TRUE,"general";"via3",#N/A,TRUE,"general"}</definedName>
    <definedName name="erware" hidden="1">{"via1",#N/A,TRUE,"general";"via2",#N/A,TRUE,"general";"via3",#N/A,TRUE,"general"}</definedName>
    <definedName name="ERWER" localSheetId="6" hidden="1">{"via1",#N/A,TRUE,"general";"via2",#N/A,TRUE,"general";"via3",#N/A,TRUE,"general"}</definedName>
    <definedName name="ERWER" localSheetId="2" hidden="1">{"via1",#N/A,TRUE,"general";"via2",#N/A,TRUE,"general";"via3",#N/A,TRUE,"general"}</definedName>
    <definedName name="ERWER" localSheetId="3" hidden="1">{"via1",#N/A,TRUE,"general";"via2",#N/A,TRUE,"general";"via3",#N/A,TRUE,"general"}</definedName>
    <definedName name="ERWER" localSheetId="4" hidden="1">{"via1",#N/A,TRUE,"general";"via2",#N/A,TRUE,"general";"via3",#N/A,TRUE,"general"}</definedName>
    <definedName name="ERWER" localSheetId="5" hidden="1">{"via1",#N/A,TRUE,"general";"via2",#N/A,TRUE,"general";"via3",#N/A,TRUE,"general"}</definedName>
    <definedName name="ERWER" localSheetId="7" hidden="1">{"via1",#N/A,TRUE,"general";"via2",#N/A,TRUE,"general";"via3",#N/A,TRUE,"general"}</definedName>
    <definedName name="ERWER" hidden="1">{"via1",#N/A,TRUE,"general";"via2",#N/A,TRUE,"general";"via3",#N/A,TRUE,"general"}</definedName>
    <definedName name="erwertd" localSheetId="6" hidden="1">{"TAB1",#N/A,TRUE,"GENERAL";"TAB2",#N/A,TRUE,"GENERAL";"TAB3",#N/A,TRUE,"GENERAL";"TAB4",#N/A,TRUE,"GENERAL";"TAB5",#N/A,TRUE,"GENERAL"}</definedName>
    <definedName name="erwertd" localSheetId="2" hidden="1">{"TAB1",#N/A,TRUE,"GENERAL";"TAB2",#N/A,TRUE,"GENERAL";"TAB3",#N/A,TRUE,"GENERAL";"TAB4",#N/A,TRUE,"GENERAL";"TAB5",#N/A,TRUE,"GENERAL"}</definedName>
    <definedName name="erwertd" localSheetId="3" hidden="1">{"TAB1",#N/A,TRUE,"GENERAL";"TAB2",#N/A,TRUE,"GENERAL";"TAB3",#N/A,TRUE,"GENERAL";"TAB4",#N/A,TRUE,"GENERAL";"TAB5",#N/A,TRUE,"GENERAL"}</definedName>
    <definedName name="erwertd" localSheetId="4" hidden="1">{"TAB1",#N/A,TRUE,"GENERAL";"TAB2",#N/A,TRUE,"GENERAL";"TAB3",#N/A,TRUE,"GENERAL";"TAB4",#N/A,TRUE,"GENERAL";"TAB5",#N/A,TRUE,"GENERAL"}</definedName>
    <definedName name="erwertd" localSheetId="5" hidden="1">{"TAB1",#N/A,TRUE,"GENERAL";"TAB2",#N/A,TRUE,"GENERAL";"TAB3",#N/A,TRUE,"GENERAL";"TAB4",#N/A,TRUE,"GENERAL";"TAB5",#N/A,TRUE,"GENERAL"}</definedName>
    <definedName name="erwertd" localSheetId="7" hidden="1">{"TAB1",#N/A,TRUE,"GENERAL";"TAB2",#N/A,TRUE,"GENERAL";"TAB3",#N/A,TRUE,"GENERAL";"TAB4",#N/A,TRUE,"GENERAL";"TAB5",#N/A,TRUE,"GENERAL"}</definedName>
    <definedName name="erwertd" hidden="1">{"TAB1",#N/A,TRUE,"GENERAL";"TAB2",#N/A,TRUE,"GENERAL";"TAB3",#N/A,TRUE,"GENERAL";"TAB4",#N/A,TRUE,"GENERAL";"TAB5",#N/A,TRUE,"GENERAL"}</definedName>
    <definedName name="erwr" localSheetId="6" hidden="1">{"TAB1",#N/A,TRUE,"GENERAL";"TAB2",#N/A,TRUE,"GENERAL";"TAB3",#N/A,TRUE,"GENERAL";"TAB4",#N/A,TRUE,"GENERAL";"TAB5",#N/A,TRUE,"GENERAL"}</definedName>
    <definedName name="erwr" localSheetId="2" hidden="1">{"TAB1",#N/A,TRUE,"GENERAL";"TAB2",#N/A,TRUE,"GENERAL";"TAB3",#N/A,TRUE,"GENERAL";"TAB4",#N/A,TRUE,"GENERAL";"TAB5",#N/A,TRUE,"GENERAL"}</definedName>
    <definedName name="erwr" localSheetId="3" hidden="1">{"TAB1",#N/A,TRUE,"GENERAL";"TAB2",#N/A,TRUE,"GENERAL";"TAB3",#N/A,TRUE,"GENERAL";"TAB4",#N/A,TRUE,"GENERAL";"TAB5",#N/A,TRUE,"GENERAL"}</definedName>
    <definedName name="erwr" localSheetId="4" hidden="1">{"TAB1",#N/A,TRUE,"GENERAL";"TAB2",#N/A,TRUE,"GENERAL";"TAB3",#N/A,TRUE,"GENERAL";"TAB4",#N/A,TRUE,"GENERAL";"TAB5",#N/A,TRUE,"GENERAL"}</definedName>
    <definedName name="erwr" localSheetId="5" hidden="1">{"TAB1",#N/A,TRUE,"GENERAL";"TAB2",#N/A,TRUE,"GENERAL";"TAB3",#N/A,TRUE,"GENERAL";"TAB4",#N/A,TRUE,"GENERAL";"TAB5",#N/A,TRUE,"GENERAL"}</definedName>
    <definedName name="erwr" localSheetId="7" hidden="1">{"TAB1",#N/A,TRUE,"GENERAL";"TAB2",#N/A,TRUE,"GENERAL";"TAB3",#N/A,TRUE,"GENERAL";"TAB4",#N/A,TRUE,"GENERAL";"TAB5",#N/A,TRUE,"GENERAL"}</definedName>
    <definedName name="erwr" hidden="1">{"TAB1",#N/A,TRUE,"GENERAL";"TAB2",#N/A,TRUE,"GENERAL";"TAB3",#N/A,TRUE,"GENERAL";"TAB4",#N/A,TRUE,"GENERAL";"TAB5",#N/A,TRUE,"GENERAL"}</definedName>
    <definedName name="ERWRL" localSheetId="6" hidden="1">{"via1",#N/A,TRUE,"general";"via2",#N/A,TRUE,"general";"via3",#N/A,TRUE,"general"}</definedName>
    <definedName name="ERWRL" localSheetId="2" hidden="1">{"via1",#N/A,TRUE,"general";"via2",#N/A,TRUE,"general";"via3",#N/A,TRUE,"general"}</definedName>
    <definedName name="ERWRL" localSheetId="3" hidden="1">{"via1",#N/A,TRUE,"general";"via2",#N/A,TRUE,"general";"via3",#N/A,TRUE,"general"}</definedName>
    <definedName name="ERWRL" localSheetId="4" hidden="1">{"via1",#N/A,TRUE,"general";"via2",#N/A,TRUE,"general";"via3",#N/A,TRUE,"general"}</definedName>
    <definedName name="ERWRL" localSheetId="5" hidden="1">{"via1",#N/A,TRUE,"general";"via2",#N/A,TRUE,"general";"via3",#N/A,TRUE,"general"}</definedName>
    <definedName name="ERWRL" localSheetId="7" hidden="1">{"via1",#N/A,TRUE,"general";"via2",#N/A,TRUE,"general";"via3",#N/A,TRUE,"general"}</definedName>
    <definedName name="ERWRL" hidden="1">{"via1",#N/A,TRUE,"general";"via2",#N/A,TRUE,"general";"via3",#N/A,TRUE,"general"}</definedName>
    <definedName name="ery" localSheetId="6" hidden="1">{"via1",#N/A,TRUE,"general";"via2",#N/A,TRUE,"general";"via3",#N/A,TRUE,"general"}</definedName>
    <definedName name="ery" localSheetId="2" hidden="1">{"via1",#N/A,TRUE,"general";"via2",#N/A,TRUE,"general";"via3",#N/A,TRUE,"general"}</definedName>
    <definedName name="ery" localSheetId="3" hidden="1">{"via1",#N/A,TRUE,"general";"via2",#N/A,TRUE,"general";"via3",#N/A,TRUE,"general"}</definedName>
    <definedName name="ery" localSheetId="4" hidden="1">{"via1",#N/A,TRUE,"general";"via2",#N/A,TRUE,"general";"via3",#N/A,TRUE,"general"}</definedName>
    <definedName name="ery" localSheetId="5" hidden="1">{"via1",#N/A,TRUE,"general";"via2",#N/A,TRUE,"general";"via3",#N/A,TRUE,"general"}</definedName>
    <definedName name="ery" localSheetId="7" hidden="1">{"via1",#N/A,TRUE,"general";"via2",#N/A,TRUE,"general";"via3",#N/A,TRUE,"general"}</definedName>
    <definedName name="ery" hidden="1">{"via1",#N/A,TRUE,"general";"via2",#N/A,TRUE,"general";"via3",#N/A,TRUE,"general"}</definedName>
    <definedName name="eryhd" localSheetId="6" hidden="1">{"via1",#N/A,TRUE,"general";"via2",#N/A,TRUE,"general";"via3",#N/A,TRUE,"general"}</definedName>
    <definedName name="eryhd" localSheetId="2" hidden="1">{"via1",#N/A,TRUE,"general";"via2",#N/A,TRUE,"general";"via3",#N/A,TRUE,"general"}</definedName>
    <definedName name="eryhd" localSheetId="3" hidden="1">{"via1",#N/A,TRUE,"general";"via2",#N/A,TRUE,"general";"via3",#N/A,TRUE,"general"}</definedName>
    <definedName name="eryhd" localSheetId="4" hidden="1">{"via1",#N/A,TRUE,"general";"via2",#N/A,TRUE,"general";"via3",#N/A,TRUE,"general"}</definedName>
    <definedName name="eryhd" localSheetId="5" hidden="1">{"via1",#N/A,TRUE,"general";"via2",#N/A,TRUE,"general";"via3",#N/A,TRUE,"general"}</definedName>
    <definedName name="eryhd" localSheetId="7" hidden="1">{"via1",#N/A,TRUE,"general";"via2",#N/A,TRUE,"general";"via3",#N/A,TRUE,"general"}</definedName>
    <definedName name="eryhd" hidden="1">{"via1",#N/A,TRUE,"general";"via2",#N/A,TRUE,"general";"via3",#N/A,TRUE,"general"}</definedName>
    <definedName name="eryhdf" localSheetId="6" hidden="1">{"TAB1",#N/A,TRUE,"GENERAL";"TAB2",#N/A,TRUE,"GENERAL";"TAB3",#N/A,TRUE,"GENERAL";"TAB4",#N/A,TRUE,"GENERAL";"TAB5",#N/A,TRUE,"GENERAL"}</definedName>
    <definedName name="eryhdf" localSheetId="2" hidden="1">{"TAB1",#N/A,TRUE,"GENERAL";"TAB2",#N/A,TRUE,"GENERAL";"TAB3",#N/A,TRUE,"GENERAL";"TAB4",#N/A,TRUE,"GENERAL";"TAB5",#N/A,TRUE,"GENERAL"}</definedName>
    <definedName name="eryhdf" localSheetId="3" hidden="1">{"TAB1",#N/A,TRUE,"GENERAL";"TAB2",#N/A,TRUE,"GENERAL";"TAB3",#N/A,TRUE,"GENERAL";"TAB4",#N/A,TRUE,"GENERAL";"TAB5",#N/A,TRUE,"GENERAL"}</definedName>
    <definedName name="eryhdf" localSheetId="4" hidden="1">{"TAB1",#N/A,TRUE,"GENERAL";"TAB2",#N/A,TRUE,"GENERAL";"TAB3",#N/A,TRUE,"GENERAL";"TAB4",#N/A,TRUE,"GENERAL";"TAB5",#N/A,TRUE,"GENERAL"}</definedName>
    <definedName name="eryhdf" localSheetId="5" hidden="1">{"TAB1",#N/A,TRUE,"GENERAL";"TAB2",#N/A,TRUE,"GENERAL";"TAB3",#N/A,TRUE,"GENERAL";"TAB4",#N/A,TRUE,"GENERAL";"TAB5",#N/A,TRUE,"GENERAL"}</definedName>
    <definedName name="eryhdf" localSheetId="7" hidden="1">{"TAB1",#N/A,TRUE,"GENERAL";"TAB2",#N/A,TRUE,"GENERAL";"TAB3",#N/A,TRUE,"GENERAL";"TAB4",#N/A,TRUE,"GENERAL";"TAB5",#N/A,TRUE,"GENERAL"}</definedName>
    <definedName name="eryhdf" hidden="1">{"TAB1",#N/A,TRUE,"GENERAL";"TAB2",#N/A,TRUE,"GENERAL";"TAB3",#N/A,TRUE,"GENERAL";"TAB4",#N/A,TRUE,"GENERAL";"TAB5",#N/A,TRUE,"GENERAL"}</definedName>
    <definedName name="eryhk" localSheetId="6" hidden="1">{"TAB1",#N/A,TRUE,"GENERAL";"TAB2",#N/A,TRUE,"GENERAL";"TAB3",#N/A,TRUE,"GENERAL";"TAB4",#N/A,TRUE,"GENERAL";"TAB5",#N/A,TRUE,"GENERAL"}</definedName>
    <definedName name="eryhk" localSheetId="2" hidden="1">{"TAB1",#N/A,TRUE,"GENERAL";"TAB2",#N/A,TRUE,"GENERAL";"TAB3",#N/A,TRUE,"GENERAL";"TAB4",#N/A,TRUE,"GENERAL";"TAB5",#N/A,TRUE,"GENERAL"}</definedName>
    <definedName name="eryhk" localSheetId="3" hidden="1">{"TAB1",#N/A,TRUE,"GENERAL";"TAB2",#N/A,TRUE,"GENERAL";"TAB3",#N/A,TRUE,"GENERAL";"TAB4",#N/A,TRUE,"GENERAL";"TAB5",#N/A,TRUE,"GENERAL"}</definedName>
    <definedName name="eryhk" localSheetId="4" hidden="1">{"TAB1",#N/A,TRUE,"GENERAL";"TAB2",#N/A,TRUE,"GENERAL";"TAB3",#N/A,TRUE,"GENERAL";"TAB4",#N/A,TRUE,"GENERAL";"TAB5",#N/A,TRUE,"GENERAL"}</definedName>
    <definedName name="eryhk" localSheetId="5" hidden="1">{"TAB1",#N/A,TRUE,"GENERAL";"TAB2",#N/A,TRUE,"GENERAL";"TAB3",#N/A,TRUE,"GENERAL";"TAB4",#N/A,TRUE,"GENERAL";"TAB5",#N/A,TRUE,"GENERAL"}</definedName>
    <definedName name="eryhk" localSheetId="7" hidden="1">{"TAB1",#N/A,TRUE,"GENERAL";"TAB2",#N/A,TRUE,"GENERAL";"TAB3",#N/A,TRUE,"GENERAL";"TAB4",#N/A,TRUE,"GENERAL";"TAB5",#N/A,TRUE,"GENERAL"}</definedName>
    <definedName name="eryhk" hidden="1">{"TAB1",#N/A,TRUE,"GENERAL";"TAB2",#N/A,TRUE,"GENERAL";"TAB3",#N/A,TRUE,"GENERAL";"TAB4",#N/A,TRUE,"GENERAL";"TAB5",#N/A,TRUE,"GENERAL"}</definedName>
    <definedName name="eryhrf" localSheetId="6" hidden="1">{"TAB1",#N/A,TRUE,"GENERAL";"TAB2",#N/A,TRUE,"GENERAL";"TAB3",#N/A,TRUE,"GENERAL";"TAB4",#N/A,TRUE,"GENERAL";"TAB5",#N/A,TRUE,"GENERAL"}</definedName>
    <definedName name="eryhrf" localSheetId="2" hidden="1">{"TAB1",#N/A,TRUE,"GENERAL";"TAB2",#N/A,TRUE,"GENERAL";"TAB3",#N/A,TRUE,"GENERAL";"TAB4",#N/A,TRUE,"GENERAL";"TAB5",#N/A,TRUE,"GENERAL"}</definedName>
    <definedName name="eryhrf" localSheetId="3" hidden="1">{"TAB1",#N/A,TRUE,"GENERAL";"TAB2",#N/A,TRUE,"GENERAL";"TAB3",#N/A,TRUE,"GENERAL";"TAB4",#N/A,TRUE,"GENERAL";"TAB5",#N/A,TRUE,"GENERAL"}</definedName>
    <definedName name="eryhrf" localSheetId="4" hidden="1">{"TAB1",#N/A,TRUE,"GENERAL";"TAB2",#N/A,TRUE,"GENERAL";"TAB3",#N/A,TRUE,"GENERAL";"TAB4",#N/A,TRUE,"GENERAL";"TAB5",#N/A,TRUE,"GENERAL"}</definedName>
    <definedName name="eryhrf" localSheetId="5" hidden="1">{"TAB1",#N/A,TRUE,"GENERAL";"TAB2",#N/A,TRUE,"GENERAL";"TAB3",#N/A,TRUE,"GENERAL";"TAB4",#N/A,TRUE,"GENERAL";"TAB5",#N/A,TRUE,"GENERAL"}</definedName>
    <definedName name="eryhrf" localSheetId="7" hidden="1">{"TAB1",#N/A,TRUE,"GENERAL";"TAB2",#N/A,TRUE,"GENERAL";"TAB3",#N/A,TRUE,"GENERAL";"TAB4",#N/A,TRUE,"GENERAL";"TAB5",#N/A,TRUE,"GENERAL"}</definedName>
    <definedName name="eryhrf" hidden="1">{"TAB1",#N/A,TRUE,"GENERAL";"TAB2",#N/A,TRUE,"GENERAL";"TAB3",#N/A,TRUE,"GENERAL";"TAB4",#N/A,TRUE,"GENERAL";"TAB5",#N/A,TRUE,"GENERAL"}</definedName>
    <definedName name="eryre" localSheetId="6" hidden="1">{"TAB1",#N/A,TRUE,"GENERAL";"TAB2",#N/A,TRUE,"GENERAL";"TAB3",#N/A,TRUE,"GENERAL";"TAB4",#N/A,TRUE,"GENERAL";"TAB5",#N/A,TRUE,"GENERAL"}</definedName>
    <definedName name="eryre" localSheetId="2" hidden="1">{"TAB1",#N/A,TRUE,"GENERAL";"TAB2",#N/A,TRUE,"GENERAL";"TAB3",#N/A,TRUE,"GENERAL";"TAB4",#N/A,TRUE,"GENERAL";"TAB5",#N/A,TRUE,"GENERAL"}</definedName>
    <definedName name="eryre" localSheetId="3" hidden="1">{"TAB1",#N/A,TRUE,"GENERAL";"TAB2",#N/A,TRUE,"GENERAL";"TAB3",#N/A,TRUE,"GENERAL";"TAB4",#N/A,TRUE,"GENERAL";"TAB5",#N/A,TRUE,"GENERAL"}</definedName>
    <definedName name="eryre" localSheetId="4" hidden="1">{"TAB1",#N/A,TRUE,"GENERAL";"TAB2",#N/A,TRUE,"GENERAL";"TAB3",#N/A,TRUE,"GENERAL";"TAB4",#N/A,TRUE,"GENERAL";"TAB5",#N/A,TRUE,"GENERAL"}</definedName>
    <definedName name="eryre" localSheetId="5" hidden="1">{"TAB1",#N/A,TRUE,"GENERAL";"TAB2",#N/A,TRUE,"GENERAL";"TAB3",#N/A,TRUE,"GENERAL";"TAB4",#N/A,TRUE,"GENERAL";"TAB5",#N/A,TRUE,"GENERAL"}</definedName>
    <definedName name="eryre" localSheetId="7" hidden="1">{"TAB1",#N/A,TRUE,"GENERAL";"TAB2",#N/A,TRUE,"GENERAL";"TAB3",#N/A,TRUE,"GENERAL";"TAB4",#N/A,TRUE,"GENERAL";"TAB5",#N/A,TRUE,"GENERAL"}</definedName>
    <definedName name="eryre" hidden="1">{"TAB1",#N/A,TRUE,"GENERAL";"TAB2",#N/A,TRUE,"GENERAL";"TAB3",#N/A,TRUE,"GENERAL";"TAB4",#N/A,TRUE,"GENERAL";"TAB5",#N/A,TRUE,"GENERAL"}</definedName>
    <definedName name="erytd" localSheetId="6" hidden="1">{"via1",#N/A,TRUE,"general";"via2",#N/A,TRUE,"general";"via3",#N/A,TRUE,"general"}</definedName>
    <definedName name="erytd" localSheetId="2" hidden="1">{"via1",#N/A,TRUE,"general";"via2",#N/A,TRUE,"general";"via3",#N/A,TRUE,"general"}</definedName>
    <definedName name="erytd" localSheetId="3" hidden="1">{"via1",#N/A,TRUE,"general";"via2",#N/A,TRUE,"general";"via3",#N/A,TRUE,"general"}</definedName>
    <definedName name="erytd" localSheetId="4" hidden="1">{"via1",#N/A,TRUE,"general";"via2",#N/A,TRUE,"general";"via3",#N/A,TRUE,"general"}</definedName>
    <definedName name="erytd" localSheetId="5" hidden="1">{"via1",#N/A,TRUE,"general";"via2",#N/A,TRUE,"general";"via3",#N/A,TRUE,"general"}</definedName>
    <definedName name="erytd" localSheetId="7" hidden="1">{"via1",#N/A,TRUE,"general";"via2",#N/A,TRUE,"general";"via3",#N/A,TRUE,"general"}</definedName>
    <definedName name="erytd" hidden="1">{"via1",#N/A,TRUE,"general";"via2",#N/A,TRUE,"general";"via3",#N/A,TRUE,"general"}</definedName>
    <definedName name="eryty" localSheetId="6" hidden="1">{"via1",#N/A,TRUE,"general";"via2",#N/A,TRUE,"general";"via3",#N/A,TRUE,"general"}</definedName>
    <definedName name="eryty" localSheetId="2" hidden="1">{"via1",#N/A,TRUE,"general";"via2",#N/A,TRUE,"general";"via3",#N/A,TRUE,"general"}</definedName>
    <definedName name="eryty" localSheetId="3" hidden="1">{"via1",#N/A,TRUE,"general";"via2",#N/A,TRUE,"general";"via3",#N/A,TRUE,"general"}</definedName>
    <definedName name="eryty" localSheetId="4" hidden="1">{"via1",#N/A,TRUE,"general";"via2",#N/A,TRUE,"general";"via3",#N/A,TRUE,"general"}</definedName>
    <definedName name="eryty" localSheetId="5" hidden="1">{"via1",#N/A,TRUE,"general";"via2",#N/A,TRUE,"general";"via3",#N/A,TRUE,"general"}</definedName>
    <definedName name="eryty" localSheetId="7" hidden="1">{"via1",#N/A,TRUE,"general";"via2",#N/A,TRUE,"general";"via3",#N/A,TRUE,"general"}</definedName>
    <definedName name="eryty" hidden="1">{"via1",#N/A,TRUE,"general";"via2",#N/A,TRUE,"general";"via3",#N/A,TRUE,"general"}</definedName>
    <definedName name="eryy" localSheetId="6" hidden="1">{"via1",#N/A,TRUE,"general";"via2",#N/A,TRUE,"general";"via3",#N/A,TRUE,"general"}</definedName>
    <definedName name="eryy" localSheetId="2" hidden="1">{"via1",#N/A,TRUE,"general";"via2",#N/A,TRUE,"general";"via3",#N/A,TRUE,"general"}</definedName>
    <definedName name="eryy" localSheetId="3" hidden="1">{"via1",#N/A,TRUE,"general";"via2",#N/A,TRUE,"general";"via3",#N/A,TRUE,"general"}</definedName>
    <definedName name="eryy" localSheetId="4" hidden="1">{"via1",#N/A,TRUE,"general";"via2",#N/A,TRUE,"general";"via3",#N/A,TRUE,"general"}</definedName>
    <definedName name="eryy" localSheetId="5" hidden="1">{"via1",#N/A,TRUE,"general";"via2",#N/A,TRUE,"general";"via3",#N/A,TRUE,"general"}</definedName>
    <definedName name="eryy" localSheetId="7" hidden="1">{"via1",#N/A,TRUE,"general";"via2",#N/A,TRUE,"general";"via3",#N/A,TRUE,"general"}</definedName>
    <definedName name="eryy" hidden="1">{"via1",#N/A,TRUE,"general";"via2",#N/A,TRUE,"general";"via3",#N/A,TRUE,"general"}</definedName>
    <definedName name="ES" localSheetId="6">'1p.'!ERR</definedName>
    <definedName name="ES" localSheetId="2">'421.1'!ERR</definedName>
    <definedName name="ES" localSheetId="3">'450.2P'!ERR</definedName>
    <definedName name="ES" localSheetId="4">'460.1P'!ERR</definedName>
    <definedName name="ES" localSheetId="5">'466.1'!ERR</definedName>
    <definedName name="ES" localSheetId="7">'900.4P'!ERR</definedName>
    <definedName name="ES">[0]!ERR</definedName>
    <definedName name="ESA" localSheetId="6">#REF!</definedName>
    <definedName name="ESA" localSheetId="2">#REF!</definedName>
    <definedName name="ESA" localSheetId="3">#REF!</definedName>
    <definedName name="ESA" localSheetId="4">#REF!</definedName>
    <definedName name="ESA" localSheetId="5">#REF!</definedName>
    <definedName name="ESA" localSheetId="7">#REF!</definedName>
    <definedName name="ESA" localSheetId="8">#REF!</definedName>
    <definedName name="ESA">#REF!</definedName>
    <definedName name="ESE" localSheetId="6">#REF!</definedName>
    <definedName name="ESE" localSheetId="2">#REF!</definedName>
    <definedName name="ESE" localSheetId="3">#REF!</definedName>
    <definedName name="ESE" localSheetId="4">#REF!</definedName>
    <definedName name="ESE" localSheetId="5">#REF!</definedName>
    <definedName name="ESE" localSheetId="7">#REF!</definedName>
    <definedName name="ESE" localSheetId="8">#REF!</definedName>
    <definedName name="ESE">#REF!</definedName>
    <definedName name="ESPE" localSheetId="6">#REF!</definedName>
    <definedName name="ESPE" localSheetId="2">#REF!</definedName>
    <definedName name="ESPE" localSheetId="3">#REF!</definedName>
    <definedName name="ESPE" localSheetId="4">#REF!</definedName>
    <definedName name="ESPE" localSheetId="5">#REF!</definedName>
    <definedName name="ESPE" localSheetId="7">#REF!</definedName>
    <definedName name="ESPE" localSheetId="8">#REF!</definedName>
    <definedName name="ESPE">#REF!</definedName>
    <definedName name="ESPECIFICACION" localSheetId="6">#REF!</definedName>
    <definedName name="ESPECIFICACION" localSheetId="2">#REF!</definedName>
    <definedName name="ESPECIFICACION" localSheetId="3">#REF!</definedName>
    <definedName name="ESPECIFICACION" localSheetId="4">#REF!</definedName>
    <definedName name="ESPECIFICACION" localSheetId="5">#REF!</definedName>
    <definedName name="ESPECIFICACION" localSheetId="26">#REF!</definedName>
    <definedName name="ESPECIFICACION" localSheetId="27">#REF!</definedName>
    <definedName name="ESPECIFICACION" localSheetId="7">#REF!</definedName>
    <definedName name="ESPECIFICACION" localSheetId="8">#REF!</definedName>
    <definedName name="ESPECIFICACION" localSheetId="9">#REF!</definedName>
    <definedName name="ESPECIFICACION">#REF!</definedName>
    <definedName name="Especificación" localSheetId="6">#REF!</definedName>
    <definedName name="Especificación" localSheetId="2">#REF!</definedName>
    <definedName name="Especificación" localSheetId="3">#REF!</definedName>
    <definedName name="Especificación" localSheetId="4">#REF!</definedName>
    <definedName name="Especificación" localSheetId="5">#REF!</definedName>
    <definedName name="Especificación" localSheetId="26">#REF!</definedName>
    <definedName name="Especificación" localSheetId="27">#REF!</definedName>
    <definedName name="Especificación" localSheetId="7">#REF!</definedName>
    <definedName name="Especificación" localSheetId="8">#REF!</definedName>
    <definedName name="Especificación" localSheetId="9">#REF!</definedName>
    <definedName name="Especificación">#REF!</definedName>
    <definedName name="ESTA" localSheetId="6">#REF!</definedName>
    <definedName name="ESTA" localSheetId="2">#REF!</definedName>
    <definedName name="ESTA" localSheetId="3">#REF!</definedName>
    <definedName name="ESTA" localSheetId="4">#REF!</definedName>
    <definedName name="ESTA" localSheetId="5">#REF!</definedName>
    <definedName name="ESTA" localSheetId="7">#REF!</definedName>
    <definedName name="ESTA" localSheetId="8">#REF!</definedName>
    <definedName name="ESTA">#REF!</definedName>
    <definedName name="Estados" localSheetId="6">#REF!</definedName>
    <definedName name="Estados" localSheetId="2">#REF!</definedName>
    <definedName name="Estados" localSheetId="3">#REF!</definedName>
    <definedName name="Estados" localSheetId="4">#REF!</definedName>
    <definedName name="Estados" localSheetId="5">#REF!</definedName>
    <definedName name="Estados" localSheetId="7">#REF!</definedName>
    <definedName name="Estados" localSheetId="8">#REF!</definedName>
    <definedName name="Estados">#REF!</definedName>
    <definedName name="Estimate_Factor">1</definedName>
    <definedName name="ESTRAE" localSheetId="6">'[3]7422CW00'!#REF!</definedName>
    <definedName name="ESTRAE" localSheetId="2">'[3]7422CW00'!#REF!</definedName>
    <definedName name="ESTRAE" localSheetId="3">'[3]7422CW00'!#REF!</definedName>
    <definedName name="ESTRAE" localSheetId="4">'[3]7422CW00'!#REF!</definedName>
    <definedName name="ESTRAE" localSheetId="5">'[3]7422CW00'!#REF!</definedName>
    <definedName name="ESTRAE" localSheetId="7">'[3]7422CW00'!#REF!</definedName>
    <definedName name="ESTRAE" localSheetId="8">'[3]7422CW00'!#REF!</definedName>
    <definedName name="ESTRAE">'[3]7422CW00'!#REF!</definedName>
    <definedName name="ESTRU">[78]Estructura!$C$7:$E$2570</definedName>
    <definedName name="ESTRUCTURA" localSheetId="6" hidden="1">{#N/A,#N/A,TRUE,"INGENIERIA";#N/A,#N/A,TRUE,"COMPRAS";#N/A,#N/A,TRUE,"DIRECCION";#N/A,#N/A,TRUE,"RESUMEN"}</definedName>
    <definedName name="ESTRUCTURA" localSheetId="2" hidden="1">{#N/A,#N/A,TRUE,"INGENIERIA";#N/A,#N/A,TRUE,"COMPRAS";#N/A,#N/A,TRUE,"DIRECCION";#N/A,#N/A,TRUE,"RESUMEN"}</definedName>
    <definedName name="ESTRUCTURA" localSheetId="3" hidden="1">{#N/A,#N/A,TRUE,"INGENIERIA";#N/A,#N/A,TRUE,"COMPRAS";#N/A,#N/A,TRUE,"DIRECCION";#N/A,#N/A,TRUE,"RESUMEN"}</definedName>
    <definedName name="ESTRUCTURA" localSheetId="4" hidden="1">{#N/A,#N/A,TRUE,"INGENIERIA";#N/A,#N/A,TRUE,"COMPRAS";#N/A,#N/A,TRUE,"DIRECCION";#N/A,#N/A,TRUE,"RESUMEN"}</definedName>
    <definedName name="ESTRUCTURA" localSheetId="5" hidden="1">{#N/A,#N/A,TRUE,"INGENIERIA";#N/A,#N/A,TRUE,"COMPRAS";#N/A,#N/A,TRUE,"DIRECCION";#N/A,#N/A,TRUE,"RESUMEN"}</definedName>
    <definedName name="ESTRUCTURA" localSheetId="7" hidden="1">{#N/A,#N/A,TRUE,"INGENIERIA";#N/A,#N/A,TRUE,"COMPRAS";#N/A,#N/A,TRUE,"DIRECCION";#N/A,#N/A,TRUE,"RESUMEN"}</definedName>
    <definedName name="ESTRUCTURA" hidden="1">{#N/A,#N/A,TRUE,"INGENIERIA";#N/A,#N/A,TRUE,"COMPRAS";#N/A,#N/A,TRUE,"DIRECCION";#N/A,#N/A,TRUE,"RESUMEN"}</definedName>
    <definedName name="ESTRUCTURAS">[79]Hoja3!$B$7:$B$15</definedName>
    <definedName name="ETAP" localSheetId="6">#REF!</definedName>
    <definedName name="ETAP" localSheetId="2">#REF!</definedName>
    <definedName name="ETAP" localSheetId="3">#REF!</definedName>
    <definedName name="ETAP" localSheetId="4">#REF!</definedName>
    <definedName name="ETAP" localSheetId="5">#REF!</definedName>
    <definedName name="ETAP" localSheetId="7">#REF!</definedName>
    <definedName name="ETAP" localSheetId="8">#REF!</definedName>
    <definedName name="ETAP">#REF!</definedName>
    <definedName name="ETAPA_PACC" localSheetId="6">#REF!</definedName>
    <definedName name="ETAPA_PACC" localSheetId="2">#REF!</definedName>
    <definedName name="ETAPA_PACC" localSheetId="3">#REF!</definedName>
    <definedName name="ETAPA_PACC" localSheetId="4">#REF!</definedName>
    <definedName name="ETAPA_PACC" localSheetId="5">#REF!</definedName>
    <definedName name="ETAPA_PACC" localSheetId="7">#REF!</definedName>
    <definedName name="ETAPA_PACC" localSheetId="8">#REF!</definedName>
    <definedName name="ETAPA_PACC">#REF!</definedName>
    <definedName name="etertgg" localSheetId="6" hidden="1">{"via1",#N/A,TRUE,"general";"via2",#N/A,TRUE,"general";"via3",#N/A,TRUE,"general"}</definedName>
    <definedName name="etertgg" localSheetId="2" hidden="1">{"via1",#N/A,TRUE,"general";"via2",#N/A,TRUE,"general";"via3",#N/A,TRUE,"general"}</definedName>
    <definedName name="etertgg" localSheetId="3" hidden="1">{"via1",#N/A,TRUE,"general";"via2",#N/A,TRUE,"general";"via3",#N/A,TRUE,"general"}</definedName>
    <definedName name="etertgg" localSheetId="4" hidden="1">{"via1",#N/A,TRUE,"general";"via2",#N/A,TRUE,"general";"via3",#N/A,TRUE,"general"}</definedName>
    <definedName name="etertgg" localSheetId="5" hidden="1">{"via1",#N/A,TRUE,"general";"via2",#N/A,TRUE,"general";"via3",#N/A,TRUE,"general"}</definedName>
    <definedName name="etertgg" localSheetId="7" hidden="1">{"via1",#N/A,TRUE,"general";"via2",#N/A,TRUE,"general";"via3",#N/A,TRUE,"general"}</definedName>
    <definedName name="etertgg" hidden="1">{"via1",#N/A,TRUE,"general";"via2",#N/A,TRUE,"general";"via3",#N/A,TRUE,"general"}</definedName>
    <definedName name="etertt" localSheetId="6" hidden="1">{#N/A,#N/A,TRUE,"1842CWN0"}</definedName>
    <definedName name="etertt" localSheetId="2" hidden="1">{#N/A,#N/A,TRUE,"1842CWN0"}</definedName>
    <definedName name="etertt" localSheetId="3" hidden="1">{#N/A,#N/A,TRUE,"1842CWN0"}</definedName>
    <definedName name="etertt" localSheetId="4" hidden="1">{#N/A,#N/A,TRUE,"1842CWN0"}</definedName>
    <definedName name="etertt" localSheetId="5" hidden="1">{#N/A,#N/A,TRUE,"1842CWN0"}</definedName>
    <definedName name="etertt" localSheetId="7" hidden="1">{#N/A,#N/A,TRUE,"1842CWN0"}</definedName>
    <definedName name="etertt" hidden="1">{#N/A,#N/A,TRUE,"1842CWN0"}</definedName>
    <definedName name="etewt" localSheetId="6" hidden="1">{"TAB1",#N/A,TRUE,"GENERAL";"TAB2",#N/A,TRUE,"GENERAL";"TAB3",#N/A,TRUE,"GENERAL";"TAB4",#N/A,TRUE,"GENERAL";"TAB5",#N/A,TRUE,"GENERAL"}</definedName>
    <definedName name="etewt" localSheetId="2" hidden="1">{"TAB1",#N/A,TRUE,"GENERAL";"TAB2",#N/A,TRUE,"GENERAL";"TAB3",#N/A,TRUE,"GENERAL";"TAB4",#N/A,TRUE,"GENERAL";"TAB5",#N/A,TRUE,"GENERAL"}</definedName>
    <definedName name="etewt" localSheetId="3" hidden="1">{"TAB1",#N/A,TRUE,"GENERAL";"TAB2",#N/A,TRUE,"GENERAL";"TAB3",#N/A,TRUE,"GENERAL";"TAB4",#N/A,TRUE,"GENERAL";"TAB5",#N/A,TRUE,"GENERAL"}</definedName>
    <definedName name="etewt" localSheetId="4" hidden="1">{"TAB1",#N/A,TRUE,"GENERAL";"TAB2",#N/A,TRUE,"GENERAL";"TAB3",#N/A,TRUE,"GENERAL";"TAB4",#N/A,TRUE,"GENERAL";"TAB5",#N/A,TRUE,"GENERAL"}</definedName>
    <definedName name="etewt" localSheetId="5" hidden="1">{"TAB1",#N/A,TRUE,"GENERAL";"TAB2",#N/A,TRUE,"GENERAL";"TAB3",#N/A,TRUE,"GENERAL";"TAB4",#N/A,TRUE,"GENERAL";"TAB5",#N/A,TRUE,"GENERAL"}</definedName>
    <definedName name="etewt" localSheetId="7" hidden="1">{"TAB1",#N/A,TRUE,"GENERAL";"TAB2",#N/A,TRUE,"GENERAL";"TAB3",#N/A,TRUE,"GENERAL";"TAB4",#N/A,TRUE,"GENERAL";"TAB5",#N/A,TRUE,"GENERAL"}</definedName>
    <definedName name="etewt" hidden="1">{"TAB1",#N/A,TRUE,"GENERAL";"TAB2",#N/A,TRUE,"GENERAL";"TAB3",#N/A,TRUE,"GENERAL";"TAB4",#N/A,TRUE,"GENERAL";"TAB5",#N/A,TRUE,"GENERAL"}</definedName>
    <definedName name="etu" localSheetId="6" hidden="1">{"via1",#N/A,TRUE,"general";"via2",#N/A,TRUE,"general";"via3",#N/A,TRUE,"general"}</definedName>
    <definedName name="etu" localSheetId="2" hidden="1">{"via1",#N/A,TRUE,"general";"via2",#N/A,TRUE,"general";"via3",#N/A,TRUE,"general"}</definedName>
    <definedName name="etu" localSheetId="3" hidden="1">{"via1",#N/A,TRUE,"general";"via2",#N/A,TRUE,"general";"via3",#N/A,TRUE,"general"}</definedName>
    <definedName name="etu" localSheetId="4" hidden="1">{"via1",#N/A,TRUE,"general";"via2",#N/A,TRUE,"general";"via3",#N/A,TRUE,"general"}</definedName>
    <definedName name="etu" localSheetId="5" hidden="1">{"via1",#N/A,TRUE,"general";"via2",#N/A,TRUE,"general";"via3",#N/A,TRUE,"general"}</definedName>
    <definedName name="etu" localSheetId="7" hidden="1">{"via1",#N/A,TRUE,"general";"via2",#N/A,TRUE,"general";"via3",#N/A,TRUE,"general"}</definedName>
    <definedName name="etu" hidden="1">{"via1",#N/A,TRUE,"general";"via2",#N/A,TRUE,"general";"via3",#N/A,TRUE,"general"}</definedName>
    <definedName name="etueh" localSheetId="6" hidden="1">{"via1",#N/A,TRUE,"general";"via2",#N/A,TRUE,"general";"via3",#N/A,TRUE,"general"}</definedName>
    <definedName name="etueh" localSheetId="2" hidden="1">{"via1",#N/A,TRUE,"general";"via2",#N/A,TRUE,"general";"via3",#N/A,TRUE,"general"}</definedName>
    <definedName name="etueh" localSheetId="3" hidden="1">{"via1",#N/A,TRUE,"general";"via2",#N/A,TRUE,"general";"via3",#N/A,TRUE,"general"}</definedName>
    <definedName name="etueh" localSheetId="4" hidden="1">{"via1",#N/A,TRUE,"general";"via2",#N/A,TRUE,"general";"via3",#N/A,TRUE,"general"}</definedName>
    <definedName name="etueh" localSheetId="5" hidden="1">{"via1",#N/A,TRUE,"general";"via2",#N/A,TRUE,"general";"via3",#N/A,TRUE,"general"}</definedName>
    <definedName name="etueh" localSheetId="7" hidden="1">{"via1",#N/A,TRUE,"general";"via2",#N/A,TRUE,"general";"via3",#N/A,TRUE,"general"}</definedName>
    <definedName name="etueh" hidden="1">{"via1",#N/A,TRUE,"general";"via2",#N/A,TRUE,"general";"via3",#N/A,TRUE,"general"}</definedName>
    <definedName name="etyty" localSheetId="6" hidden="1">{"via1",#N/A,TRUE,"general";"via2",#N/A,TRUE,"general";"via3",#N/A,TRUE,"general"}</definedName>
    <definedName name="etyty" localSheetId="2" hidden="1">{"via1",#N/A,TRUE,"general";"via2",#N/A,TRUE,"general";"via3",#N/A,TRUE,"general"}</definedName>
    <definedName name="etyty" localSheetId="3" hidden="1">{"via1",#N/A,TRUE,"general";"via2",#N/A,TRUE,"general";"via3",#N/A,TRUE,"general"}</definedName>
    <definedName name="etyty" localSheetId="4" hidden="1">{"via1",#N/A,TRUE,"general";"via2",#N/A,TRUE,"general";"via3",#N/A,TRUE,"general"}</definedName>
    <definedName name="etyty" localSheetId="5" hidden="1">{"via1",#N/A,TRUE,"general";"via2",#N/A,TRUE,"general";"via3",#N/A,TRUE,"general"}</definedName>
    <definedName name="etyty" localSheetId="7" hidden="1">{"via1",#N/A,TRUE,"general";"via2",#N/A,TRUE,"general";"via3",#N/A,TRUE,"general"}</definedName>
    <definedName name="etyty" hidden="1">{"via1",#N/A,TRUE,"general";"via2",#N/A,TRUE,"general";"via3",#N/A,TRUE,"general"}</definedName>
    <definedName name="etyu" localSheetId="6" hidden="1">{"TAB1",#N/A,TRUE,"GENERAL";"TAB2",#N/A,TRUE,"GENERAL";"TAB3",#N/A,TRUE,"GENERAL";"TAB4",#N/A,TRUE,"GENERAL";"TAB5",#N/A,TRUE,"GENERAL"}</definedName>
    <definedName name="etyu" localSheetId="2" hidden="1">{"TAB1",#N/A,TRUE,"GENERAL";"TAB2",#N/A,TRUE,"GENERAL";"TAB3",#N/A,TRUE,"GENERAL";"TAB4",#N/A,TRUE,"GENERAL";"TAB5",#N/A,TRUE,"GENERAL"}</definedName>
    <definedName name="etyu" localSheetId="3" hidden="1">{"TAB1",#N/A,TRUE,"GENERAL";"TAB2",#N/A,TRUE,"GENERAL";"TAB3",#N/A,TRUE,"GENERAL";"TAB4",#N/A,TRUE,"GENERAL";"TAB5",#N/A,TRUE,"GENERAL"}</definedName>
    <definedName name="etyu" localSheetId="4" hidden="1">{"TAB1",#N/A,TRUE,"GENERAL";"TAB2",#N/A,TRUE,"GENERAL";"TAB3",#N/A,TRUE,"GENERAL";"TAB4",#N/A,TRUE,"GENERAL";"TAB5",#N/A,TRUE,"GENERAL"}</definedName>
    <definedName name="etyu" localSheetId="5" hidden="1">{"TAB1",#N/A,TRUE,"GENERAL";"TAB2",#N/A,TRUE,"GENERAL";"TAB3",#N/A,TRUE,"GENERAL";"TAB4",#N/A,TRUE,"GENERAL";"TAB5",#N/A,TRUE,"GENERAL"}</definedName>
    <definedName name="etyu" localSheetId="7" hidden="1">{"TAB1",#N/A,TRUE,"GENERAL";"TAB2",#N/A,TRUE,"GENERAL";"TAB3",#N/A,TRUE,"GENERAL";"TAB4",#N/A,TRUE,"GENERAL";"TAB5",#N/A,TRUE,"GENERAL"}</definedName>
    <definedName name="etyu" hidden="1">{"TAB1",#N/A,TRUE,"GENERAL";"TAB2",#N/A,TRUE,"GENERAL";"TAB3",#N/A,TRUE,"GENERAL";"TAB4",#N/A,TRUE,"GENERAL";"TAB5",#N/A,TRUE,"GENERAL"}</definedName>
    <definedName name="eu" localSheetId="6" hidden="1">{"via1",#N/A,TRUE,"general";"via2",#N/A,TRUE,"general";"via3",#N/A,TRUE,"general"}</definedName>
    <definedName name="eu" localSheetId="2" hidden="1">{"via1",#N/A,TRUE,"general";"via2",#N/A,TRUE,"general";"via3",#N/A,TRUE,"general"}</definedName>
    <definedName name="eu" localSheetId="3" hidden="1">{"via1",#N/A,TRUE,"general";"via2",#N/A,TRUE,"general";"via3",#N/A,TRUE,"general"}</definedName>
    <definedName name="eu" localSheetId="4" hidden="1">{"via1",#N/A,TRUE,"general";"via2",#N/A,TRUE,"general";"via3",#N/A,TRUE,"general"}</definedName>
    <definedName name="eu" localSheetId="5" hidden="1">{"via1",#N/A,TRUE,"general";"via2",#N/A,TRUE,"general";"via3",#N/A,TRUE,"general"}</definedName>
    <definedName name="eu" localSheetId="7" hidden="1">{"via1",#N/A,TRUE,"general";"via2",#N/A,TRUE,"general";"via3",#N/A,TRUE,"general"}</definedName>
    <definedName name="eu" hidden="1">{"via1",#N/A,TRUE,"general";"via2",#N/A,TRUE,"general";"via3",#N/A,TRUE,"general"}</definedName>
    <definedName name="eut" localSheetId="6" hidden="1">{"via1",#N/A,TRUE,"general";"via2",#N/A,TRUE,"general";"via3",#N/A,TRUE,"general"}</definedName>
    <definedName name="eut" localSheetId="2" hidden="1">{"via1",#N/A,TRUE,"general";"via2",#N/A,TRUE,"general";"via3",#N/A,TRUE,"general"}</definedName>
    <definedName name="eut" localSheetId="3" hidden="1">{"via1",#N/A,TRUE,"general";"via2",#N/A,TRUE,"general";"via3",#N/A,TRUE,"general"}</definedName>
    <definedName name="eut" localSheetId="4" hidden="1">{"via1",#N/A,TRUE,"general";"via2",#N/A,TRUE,"general";"via3",#N/A,TRUE,"general"}</definedName>
    <definedName name="eut" localSheetId="5" hidden="1">{"via1",#N/A,TRUE,"general";"via2",#N/A,TRUE,"general";"via3",#N/A,TRUE,"general"}</definedName>
    <definedName name="eut" localSheetId="7" hidden="1">{"via1",#N/A,TRUE,"general";"via2",#N/A,TRUE,"general";"via3",#N/A,TRUE,"general"}</definedName>
    <definedName name="eut" hidden="1">{"via1",#N/A,TRUE,"general";"via2",#N/A,TRUE,"general";"via3",#N/A,TRUE,"general"}</definedName>
    <definedName name="euyt" localSheetId="6" hidden="1">{"TAB1",#N/A,TRUE,"GENERAL";"TAB2",#N/A,TRUE,"GENERAL";"TAB3",#N/A,TRUE,"GENERAL";"TAB4",#N/A,TRUE,"GENERAL";"TAB5",#N/A,TRUE,"GENERAL"}</definedName>
    <definedName name="euyt" localSheetId="2" hidden="1">{"TAB1",#N/A,TRUE,"GENERAL";"TAB2",#N/A,TRUE,"GENERAL";"TAB3",#N/A,TRUE,"GENERAL";"TAB4",#N/A,TRUE,"GENERAL";"TAB5",#N/A,TRUE,"GENERAL"}</definedName>
    <definedName name="euyt" localSheetId="3" hidden="1">{"TAB1",#N/A,TRUE,"GENERAL";"TAB2",#N/A,TRUE,"GENERAL";"TAB3",#N/A,TRUE,"GENERAL";"TAB4",#N/A,TRUE,"GENERAL";"TAB5",#N/A,TRUE,"GENERAL"}</definedName>
    <definedName name="euyt" localSheetId="4" hidden="1">{"TAB1",#N/A,TRUE,"GENERAL";"TAB2",#N/A,TRUE,"GENERAL";"TAB3",#N/A,TRUE,"GENERAL";"TAB4",#N/A,TRUE,"GENERAL";"TAB5",#N/A,TRUE,"GENERAL"}</definedName>
    <definedName name="euyt" localSheetId="5" hidden="1">{"TAB1",#N/A,TRUE,"GENERAL";"TAB2",#N/A,TRUE,"GENERAL";"TAB3",#N/A,TRUE,"GENERAL";"TAB4",#N/A,TRUE,"GENERAL";"TAB5",#N/A,TRUE,"GENERAL"}</definedName>
    <definedName name="euyt" localSheetId="7" hidden="1">{"TAB1",#N/A,TRUE,"GENERAL";"TAB2",#N/A,TRUE,"GENERAL";"TAB3",#N/A,TRUE,"GENERAL";"TAB4",#N/A,TRUE,"GENERAL";"TAB5",#N/A,TRUE,"GENERAL"}</definedName>
    <definedName name="euyt" hidden="1">{"TAB1",#N/A,TRUE,"GENERAL";"TAB2",#N/A,TRUE,"GENERAL";"TAB3",#N/A,TRUE,"GENERAL";"TAB4",#N/A,TRUE,"GENERAL";"TAB5",#N/A,TRUE,"GENERAL"}</definedName>
    <definedName name="EW" localSheetId="6">#REF!</definedName>
    <definedName name="EW" localSheetId="2">#REF!</definedName>
    <definedName name="EW" localSheetId="3">#REF!</definedName>
    <definedName name="EW" localSheetId="4">#REF!</definedName>
    <definedName name="EW" localSheetId="5">#REF!</definedName>
    <definedName name="EW" localSheetId="7">#REF!</definedName>
    <definedName name="EW" localSheetId="8">#REF!</definedName>
    <definedName name="EW">#REF!</definedName>
    <definedName name="ewegt" localSheetId="6" hidden="1">{"TAB1",#N/A,TRUE,"GENERAL";"TAB2",#N/A,TRUE,"GENERAL";"TAB3",#N/A,TRUE,"GENERAL";"TAB4",#N/A,TRUE,"GENERAL";"TAB5",#N/A,TRUE,"GENERAL"}</definedName>
    <definedName name="ewegt" localSheetId="2" hidden="1">{"TAB1",#N/A,TRUE,"GENERAL";"TAB2",#N/A,TRUE,"GENERAL";"TAB3",#N/A,TRUE,"GENERAL";"TAB4",#N/A,TRUE,"GENERAL";"TAB5",#N/A,TRUE,"GENERAL"}</definedName>
    <definedName name="ewegt" localSheetId="3" hidden="1">{"TAB1",#N/A,TRUE,"GENERAL";"TAB2",#N/A,TRUE,"GENERAL";"TAB3",#N/A,TRUE,"GENERAL";"TAB4",#N/A,TRUE,"GENERAL";"TAB5",#N/A,TRUE,"GENERAL"}</definedName>
    <definedName name="ewegt" localSheetId="4" hidden="1">{"TAB1",#N/A,TRUE,"GENERAL";"TAB2",#N/A,TRUE,"GENERAL";"TAB3",#N/A,TRUE,"GENERAL";"TAB4",#N/A,TRUE,"GENERAL";"TAB5",#N/A,TRUE,"GENERAL"}</definedName>
    <definedName name="ewegt" localSheetId="5" hidden="1">{"TAB1",#N/A,TRUE,"GENERAL";"TAB2",#N/A,TRUE,"GENERAL";"TAB3",#N/A,TRUE,"GENERAL";"TAB4",#N/A,TRUE,"GENERAL";"TAB5",#N/A,TRUE,"GENERAL"}</definedName>
    <definedName name="ewegt" localSheetId="7" hidden="1">{"TAB1",#N/A,TRUE,"GENERAL";"TAB2",#N/A,TRUE,"GENERAL";"TAB3",#N/A,TRUE,"GENERAL";"TAB4",#N/A,TRUE,"GENERAL";"TAB5",#N/A,TRUE,"GENERAL"}</definedName>
    <definedName name="ewegt" hidden="1">{"TAB1",#N/A,TRUE,"GENERAL";"TAB2",#N/A,TRUE,"GENERAL";"TAB3",#N/A,TRUE,"GENERAL";"TAB4",#N/A,TRUE,"GENERAL";"TAB5",#N/A,TRUE,"GENERAL"}</definedName>
    <definedName name="ewfewfg" localSheetId="6" hidden="1">{"TAB1",#N/A,TRUE,"GENERAL";"TAB2",#N/A,TRUE,"GENERAL";"TAB3",#N/A,TRUE,"GENERAL";"TAB4",#N/A,TRUE,"GENERAL";"TAB5",#N/A,TRUE,"GENERAL"}</definedName>
    <definedName name="ewfewfg" localSheetId="2" hidden="1">{"TAB1",#N/A,TRUE,"GENERAL";"TAB2",#N/A,TRUE,"GENERAL";"TAB3",#N/A,TRUE,"GENERAL";"TAB4",#N/A,TRUE,"GENERAL";"TAB5",#N/A,TRUE,"GENERAL"}</definedName>
    <definedName name="ewfewfg" localSheetId="3" hidden="1">{"TAB1",#N/A,TRUE,"GENERAL";"TAB2",#N/A,TRUE,"GENERAL";"TAB3",#N/A,TRUE,"GENERAL";"TAB4",#N/A,TRUE,"GENERAL";"TAB5",#N/A,TRUE,"GENERAL"}</definedName>
    <definedName name="ewfewfg" localSheetId="4" hidden="1">{"TAB1",#N/A,TRUE,"GENERAL";"TAB2",#N/A,TRUE,"GENERAL";"TAB3",#N/A,TRUE,"GENERAL";"TAB4",#N/A,TRUE,"GENERAL";"TAB5",#N/A,TRUE,"GENERAL"}</definedName>
    <definedName name="ewfewfg" localSheetId="5" hidden="1">{"TAB1",#N/A,TRUE,"GENERAL";"TAB2",#N/A,TRUE,"GENERAL";"TAB3",#N/A,TRUE,"GENERAL";"TAB4",#N/A,TRUE,"GENERAL";"TAB5",#N/A,TRUE,"GENERAL"}</definedName>
    <definedName name="ewfewfg" localSheetId="7" hidden="1">{"TAB1",#N/A,TRUE,"GENERAL";"TAB2",#N/A,TRUE,"GENERAL";"TAB3",#N/A,TRUE,"GENERAL";"TAB4",#N/A,TRUE,"GENERAL";"TAB5",#N/A,TRUE,"GENERAL"}</definedName>
    <definedName name="ewfewfg" hidden="1">{"TAB1",#N/A,TRUE,"GENERAL";"TAB2",#N/A,TRUE,"GENERAL";"TAB3",#N/A,TRUE,"GENERAL";"TAB4",#N/A,TRUE,"GENERAL";"TAB5",#N/A,TRUE,"GENERAL"}</definedName>
    <definedName name="ewre" localSheetId="6" hidden="1">{"TAB1",#N/A,TRUE,"GENERAL";"TAB2",#N/A,TRUE,"GENERAL";"TAB3",#N/A,TRUE,"GENERAL";"TAB4",#N/A,TRUE,"GENERAL";"TAB5",#N/A,TRUE,"GENERAL"}</definedName>
    <definedName name="ewre" localSheetId="2" hidden="1">{"TAB1",#N/A,TRUE,"GENERAL";"TAB2",#N/A,TRUE,"GENERAL";"TAB3",#N/A,TRUE,"GENERAL";"TAB4",#N/A,TRUE,"GENERAL";"TAB5",#N/A,TRUE,"GENERAL"}</definedName>
    <definedName name="ewre" localSheetId="3" hidden="1">{"TAB1",#N/A,TRUE,"GENERAL";"TAB2",#N/A,TRUE,"GENERAL";"TAB3",#N/A,TRUE,"GENERAL";"TAB4",#N/A,TRUE,"GENERAL";"TAB5",#N/A,TRUE,"GENERAL"}</definedName>
    <definedName name="ewre" localSheetId="4" hidden="1">{"TAB1",#N/A,TRUE,"GENERAL";"TAB2",#N/A,TRUE,"GENERAL";"TAB3",#N/A,TRUE,"GENERAL";"TAB4",#N/A,TRUE,"GENERAL";"TAB5",#N/A,TRUE,"GENERAL"}</definedName>
    <definedName name="ewre" localSheetId="5" hidden="1">{"TAB1",#N/A,TRUE,"GENERAL";"TAB2",#N/A,TRUE,"GENERAL";"TAB3",#N/A,TRUE,"GENERAL";"TAB4",#N/A,TRUE,"GENERAL";"TAB5",#N/A,TRUE,"GENERAL"}</definedName>
    <definedName name="ewre" localSheetId="7" hidden="1">{"TAB1",#N/A,TRUE,"GENERAL";"TAB2",#N/A,TRUE,"GENERAL";"TAB3",#N/A,TRUE,"GENERAL";"TAB4",#N/A,TRUE,"GENERAL";"TAB5",#N/A,TRUE,"GENERAL"}</definedName>
    <definedName name="ewre" hidden="1">{"TAB1",#N/A,TRUE,"GENERAL";"TAB2",#N/A,TRUE,"GENERAL";"TAB3",#N/A,TRUE,"GENERAL";"TAB4",#N/A,TRUE,"GENERAL";"TAB5",#N/A,TRUE,"GENERAL"}</definedName>
    <definedName name="ewrewf" localSheetId="6" hidden="1">{"TAB1",#N/A,TRUE,"GENERAL";"TAB2",#N/A,TRUE,"GENERAL";"TAB3",#N/A,TRUE,"GENERAL";"TAB4",#N/A,TRUE,"GENERAL";"TAB5",#N/A,TRUE,"GENERAL"}</definedName>
    <definedName name="ewrewf" localSheetId="2" hidden="1">{"TAB1",#N/A,TRUE,"GENERAL";"TAB2",#N/A,TRUE,"GENERAL";"TAB3",#N/A,TRUE,"GENERAL";"TAB4",#N/A,TRUE,"GENERAL";"TAB5",#N/A,TRUE,"GENERAL"}</definedName>
    <definedName name="ewrewf" localSheetId="3" hidden="1">{"TAB1",#N/A,TRUE,"GENERAL";"TAB2",#N/A,TRUE,"GENERAL";"TAB3",#N/A,TRUE,"GENERAL";"TAB4",#N/A,TRUE,"GENERAL";"TAB5",#N/A,TRUE,"GENERAL"}</definedName>
    <definedName name="ewrewf" localSheetId="4" hidden="1">{"TAB1",#N/A,TRUE,"GENERAL";"TAB2",#N/A,TRUE,"GENERAL";"TAB3",#N/A,TRUE,"GENERAL";"TAB4",#N/A,TRUE,"GENERAL";"TAB5",#N/A,TRUE,"GENERAL"}</definedName>
    <definedName name="ewrewf" localSheetId="5" hidden="1">{"TAB1",#N/A,TRUE,"GENERAL";"TAB2",#N/A,TRUE,"GENERAL";"TAB3",#N/A,TRUE,"GENERAL";"TAB4",#N/A,TRUE,"GENERAL";"TAB5",#N/A,TRUE,"GENERAL"}</definedName>
    <definedName name="ewrewf" localSheetId="7" hidden="1">{"TAB1",#N/A,TRUE,"GENERAL";"TAB2",#N/A,TRUE,"GENERAL";"TAB3",#N/A,TRUE,"GENERAL";"TAB4",#N/A,TRUE,"GENERAL";"TAB5",#N/A,TRUE,"GENERAL"}</definedName>
    <definedName name="ewrewf" hidden="1">{"TAB1",#N/A,TRUE,"GENERAL";"TAB2",#N/A,TRUE,"GENERAL";"TAB3",#N/A,TRUE,"GENERAL";"TAB4",#N/A,TRUE,"GENERAL";"TAB5",#N/A,TRUE,"GENERAL"}</definedName>
    <definedName name="ewrr" localSheetId="6" hidden="1">{"TAB1",#N/A,TRUE,"GENERAL";"TAB2",#N/A,TRUE,"GENERAL";"TAB3",#N/A,TRUE,"GENERAL";"TAB4",#N/A,TRUE,"GENERAL";"TAB5",#N/A,TRUE,"GENERAL"}</definedName>
    <definedName name="ewrr" localSheetId="2" hidden="1">{"TAB1",#N/A,TRUE,"GENERAL";"TAB2",#N/A,TRUE,"GENERAL";"TAB3",#N/A,TRUE,"GENERAL";"TAB4",#N/A,TRUE,"GENERAL";"TAB5",#N/A,TRUE,"GENERAL"}</definedName>
    <definedName name="ewrr" localSheetId="3" hidden="1">{"TAB1",#N/A,TRUE,"GENERAL";"TAB2",#N/A,TRUE,"GENERAL";"TAB3",#N/A,TRUE,"GENERAL";"TAB4",#N/A,TRUE,"GENERAL";"TAB5",#N/A,TRUE,"GENERAL"}</definedName>
    <definedName name="ewrr" localSheetId="4" hidden="1">{"TAB1",#N/A,TRUE,"GENERAL";"TAB2",#N/A,TRUE,"GENERAL";"TAB3",#N/A,TRUE,"GENERAL";"TAB4",#N/A,TRUE,"GENERAL";"TAB5",#N/A,TRUE,"GENERAL"}</definedName>
    <definedName name="ewrr" localSheetId="5" hidden="1">{"TAB1",#N/A,TRUE,"GENERAL";"TAB2",#N/A,TRUE,"GENERAL";"TAB3",#N/A,TRUE,"GENERAL";"TAB4",#N/A,TRUE,"GENERAL";"TAB5",#N/A,TRUE,"GENERAL"}</definedName>
    <definedName name="ewrr" localSheetId="7" hidden="1">{"TAB1",#N/A,TRUE,"GENERAL";"TAB2",#N/A,TRUE,"GENERAL";"TAB3",#N/A,TRUE,"GENERAL";"TAB4",#N/A,TRUE,"GENERAL";"TAB5",#N/A,TRUE,"GENERAL"}</definedName>
    <definedName name="ewrr" hidden="1">{"TAB1",#N/A,TRUE,"GENERAL";"TAB2",#N/A,TRUE,"GENERAL";"TAB3",#N/A,TRUE,"GENERAL";"TAB4",#N/A,TRUE,"GENERAL";"TAB5",#N/A,TRUE,"GENERAL"}</definedName>
    <definedName name="ewrt" localSheetId="6" hidden="1">{"TAB1",#N/A,TRUE,"GENERAL";"TAB2",#N/A,TRUE,"GENERAL";"TAB3",#N/A,TRUE,"GENERAL";"TAB4",#N/A,TRUE,"GENERAL";"TAB5",#N/A,TRUE,"GENERAL"}</definedName>
    <definedName name="ewrt" localSheetId="2" hidden="1">{"TAB1",#N/A,TRUE,"GENERAL";"TAB2",#N/A,TRUE,"GENERAL";"TAB3",#N/A,TRUE,"GENERAL";"TAB4",#N/A,TRUE,"GENERAL";"TAB5",#N/A,TRUE,"GENERAL"}</definedName>
    <definedName name="ewrt" localSheetId="3" hidden="1">{"TAB1",#N/A,TRUE,"GENERAL";"TAB2",#N/A,TRUE,"GENERAL";"TAB3",#N/A,TRUE,"GENERAL";"TAB4",#N/A,TRUE,"GENERAL";"TAB5",#N/A,TRUE,"GENERAL"}</definedName>
    <definedName name="ewrt" localSheetId="4" hidden="1">{"TAB1",#N/A,TRUE,"GENERAL";"TAB2",#N/A,TRUE,"GENERAL";"TAB3",#N/A,TRUE,"GENERAL";"TAB4",#N/A,TRUE,"GENERAL";"TAB5",#N/A,TRUE,"GENERAL"}</definedName>
    <definedName name="ewrt" localSheetId="5" hidden="1">{"TAB1",#N/A,TRUE,"GENERAL";"TAB2",#N/A,TRUE,"GENERAL";"TAB3",#N/A,TRUE,"GENERAL";"TAB4",#N/A,TRUE,"GENERAL";"TAB5",#N/A,TRUE,"GENERAL"}</definedName>
    <definedName name="ewrt" localSheetId="7" hidden="1">{"TAB1",#N/A,TRUE,"GENERAL";"TAB2",#N/A,TRUE,"GENERAL";"TAB3",#N/A,TRUE,"GENERAL";"TAB4",#N/A,TRUE,"GENERAL";"TAB5",#N/A,TRUE,"GENERAL"}</definedName>
    <definedName name="ewrt" hidden="1">{"TAB1",#N/A,TRUE,"GENERAL";"TAB2",#N/A,TRUE,"GENERAL";"TAB3",#N/A,TRUE,"GENERAL";"TAB4",#N/A,TRUE,"GENERAL";"TAB5",#N/A,TRUE,"GENERAL"}</definedName>
    <definedName name="ewrwer" localSheetId="6" hidden="1">{"TAB1",#N/A,TRUE,"GENERAL";"TAB2",#N/A,TRUE,"GENERAL";"TAB3",#N/A,TRUE,"GENERAL";"TAB4",#N/A,TRUE,"GENERAL";"TAB5",#N/A,TRUE,"GENERAL"}</definedName>
    <definedName name="ewrwer" localSheetId="2" hidden="1">{"TAB1",#N/A,TRUE,"GENERAL";"TAB2",#N/A,TRUE,"GENERAL";"TAB3",#N/A,TRUE,"GENERAL";"TAB4",#N/A,TRUE,"GENERAL";"TAB5",#N/A,TRUE,"GENERAL"}</definedName>
    <definedName name="ewrwer" localSheetId="3" hidden="1">{"TAB1",#N/A,TRUE,"GENERAL";"TAB2",#N/A,TRUE,"GENERAL";"TAB3",#N/A,TRUE,"GENERAL";"TAB4",#N/A,TRUE,"GENERAL";"TAB5",#N/A,TRUE,"GENERAL"}</definedName>
    <definedName name="ewrwer" localSheetId="4" hidden="1">{"TAB1",#N/A,TRUE,"GENERAL";"TAB2",#N/A,TRUE,"GENERAL";"TAB3",#N/A,TRUE,"GENERAL";"TAB4",#N/A,TRUE,"GENERAL";"TAB5",#N/A,TRUE,"GENERAL"}</definedName>
    <definedName name="ewrwer" localSheetId="5" hidden="1">{"TAB1",#N/A,TRUE,"GENERAL";"TAB2",#N/A,TRUE,"GENERAL";"TAB3",#N/A,TRUE,"GENERAL";"TAB4",#N/A,TRUE,"GENERAL";"TAB5",#N/A,TRUE,"GENERAL"}</definedName>
    <definedName name="ewrwer" localSheetId="7" hidden="1">{"TAB1",#N/A,TRUE,"GENERAL";"TAB2",#N/A,TRUE,"GENERAL";"TAB3",#N/A,TRUE,"GENERAL";"TAB4",#N/A,TRUE,"GENERAL";"TAB5",#N/A,TRUE,"GENERAL"}</definedName>
    <definedName name="ewrwer" hidden="1">{"TAB1",#N/A,TRUE,"GENERAL";"TAB2",#N/A,TRUE,"GENERAL";"TAB3",#N/A,TRUE,"GENERAL";"TAB4",#N/A,TRUE,"GENERAL";"TAB5",#N/A,TRUE,"GENERAL"}</definedName>
    <definedName name="EX" localSheetId="6" hidden="1">#REF!</definedName>
    <definedName name="EX" localSheetId="2" hidden="1">#REF!</definedName>
    <definedName name="EX" localSheetId="3" hidden="1">#REF!</definedName>
    <definedName name="EX" localSheetId="4" hidden="1">#REF!</definedName>
    <definedName name="EX" localSheetId="5" hidden="1">#REF!</definedName>
    <definedName name="EX" localSheetId="7" hidden="1">#REF!</definedName>
    <definedName name="EX" localSheetId="8" hidden="1">#REF!</definedName>
    <definedName name="EX" hidden="1">#REF!</definedName>
    <definedName name="EX_1" localSheetId="6" hidden="1">#REF!</definedName>
    <definedName name="EX_1" localSheetId="2" hidden="1">#REF!</definedName>
    <definedName name="EX_1" localSheetId="3" hidden="1">#REF!</definedName>
    <definedName name="EX_1" localSheetId="4" hidden="1">#REF!</definedName>
    <definedName name="EX_1" localSheetId="5" hidden="1">#REF!</definedName>
    <definedName name="EX_1" localSheetId="7" hidden="1">#REF!</definedName>
    <definedName name="EX_1" localSheetId="8" hidden="1">#REF!</definedName>
    <definedName name="EX_1" hidden="1">#REF!</definedName>
    <definedName name="EXC" localSheetId="6">#REF!</definedName>
    <definedName name="EXC" localSheetId="2">#REF!</definedName>
    <definedName name="EXC" localSheetId="3">#REF!</definedName>
    <definedName name="EXC" localSheetId="4">#REF!</definedName>
    <definedName name="EXC" localSheetId="5">#REF!</definedName>
    <definedName name="EXC" localSheetId="26">#REF!</definedName>
    <definedName name="EXC" localSheetId="27">#REF!</definedName>
    <definedName name="EXC" localSheetId="7">#REF!</definedName>
    <definedName name="EXC" localSheetId="8">#REF!</definedName>
    <definedName name="EXC" localSheetId="9">#REF!</definedName>
    <definedName name="EXC">#REF!</definedName>
    <definedName name="EXCAV_1" localSheetId="6">#REF!</definedName>
    <definedName name="EXCAV_1" localSheetId="2">#REF!</definedName>
    <definedName name="EXCAV_1" localSheetId="3">#REF!</definedName>
    <definedName name="EXCAV_1" localSheetId="4">#REF!</definedName>
    <definedName name="EXCAV_1" localSheetId="5">#REF!</definedName>
    <definedName name="EXCAV_1" localSheetId="7">#REF!</definedName>
    <definedName name="EXCAV_1" localSheetId="8">#REF!</definedName>
    <definedName name="EXCAV_1">#REF!</definedName>
    <definedName name="EXCAV_2" localSheetId="6">#REF!</definedName>
    <definedName name="EXCAV_2" localSheetId="2">#REF!</definedName>
    <definedName name="EXCAV_2" localSheetId="3">#REF!</definedName>
    <definedName name="EXCAV_2" localSheetId="4">#REF!</definedName>
    <definedName name="EXCAV_2" localSheetId="5">#REF!</definedName>
    <definedName name="EXCAV_2" localSheetId="7">#REF!</definedName>
    <definedName name="EXCAV_2" localSheetId="8">#REF!</definedName>
    <definedName name="EXCAV_2">#REF!</definedName>
    <definedName name="exCEL" localSheetId="6">#REF!</definedName>
    <definedName name="exCEL" localSheetId="2">#REF!</definedName>
    <definedName name="exCEL" localSheetId="3">#REF!</definedName>
    <definedName name="exCEL" localSheetId="4">#REF!</definedName>
    <definedName name="exCEL" localSheetId="5">#REF!</definedName>
    <definedName name="exCEL" localSheetId="26">#REF!</definedName>
    <definedName name="exCEL" localSheetId="27">#REF!</definedName>
    <definedName name="exCEL" localSheetId="7">#REF!</definedName>
    <definedName name="exCEL" localSheetId="8">#REF!</definedName>
    <definedName name="exCEL" localSheetId="9">#REF!</definedName>
    <definedName name="exCEL">#REF!</definedName>
    <definedName name="Excel_BuiltIn_Print_Area_3" localSheetId="6">#REF!</definedName>
    <definedName name="Excel_BuiltIn_Print_Area_3" localSheetId="2">#REF!</definedName>
    <definedName name="Excel_BuiltIn_Print_Area_3" localSheetId="3">#REF!</definedName>
    <definedName name="Excel_BuiltIn_Print_Area_3" localSheetId="4">#REF!</definedName>
    <definedName name="Excel_BuiltIn_Print_Area_3" localSheetId="5">#REF!</definedName>
    <definedName name="Excel_BuiltIn_Print_Area_3" localSheetId="26">#REF!</definedName>
    <definedName name="Excel_BuiltIn_Print_Area_3" localSheetId="27">#REF!</definedName>
    <definedName name="Excel_BuiltIn_Print_Area_3" localSheetId="7">#REF!</definedName>
    <definedName name="Excel_BuiltIn_Print_Area_3" localSheetId="8">#REF!</definedName>
    <definedName name="Excel_BuiltIn_Print_Area_3" localSheetId="9">#REF!</definedName>
    <definedName name="Excel_BuiltIn_Print_Area_3">#REF!</definedName>
    <definedName name="Excel_BuiltIn_Print_Area_3_X" localSheetId="6">#REF!</definedName>
    <definedName name="Excel_BuiltIn_Print_Area_3_X" localSheetId="2">#REF!</definedName>
    <definedName name="Excel_BuiltIn_Print_Area_3_X" localSheetId="3">#REF!</definedName>
    <definedName name="Excel_BuiltIn_Print_Area_3_X" localSheetId="4">#REF!</definedName>
    <definedName name="Excel_BuiltIn_Print_Area_3_X" localSheetId="5">#REF!</definedName>
    <definedName name="Excel_BuiltIn_Print_Area_3_X" localSheetId="26">#REF!</definedName>
    <definedName name="Excel_BuiltIn_Print_Area_3_X" localSheetId="27">#REF!</definedName>
    <definedName name="Excel_BuiltIn_Print_Area_3_X" localSheetId="7">#REF!</definedName>
    <definedName name="Excel_BuiltIn_Print_Area_3_X" localSheetId="8">#REF!</definedName>
    <definedName name="Excel_BuiltIn_Print_Area_3_X" localSheetId="9">#REF!</definedName>
    <definedName name="Excel_BuiltIn_Print_Area_3_X">#REF!</definedName>
    <definedName name="Excel_BuiltIn_Print_Titles_10" localSheetId="6">[23]SKJ452!#REF!</definedName>
    <definedName name="Excel_BuiltIn_Print_Titles_10" localSheetId="2">[23]SKJ452!#REF!</definedName>
    <definedName name="Excel_BuiltIn_Print_Titles_10" localSheetId="3">[23]SKJ452!#REF!</definedName>
    <definedName name="Excel_BuiltIn_Print_Titles_10" localSheetId="4">[23]SKJ452!#REF!</definedName>
    <definedName name="Excel_BuiltIn_Print_Titles_10" localSheetId="5">[23]SKJ452!#REF!</definedName>
    <definedName name="Excel_BuiltIn_Print_Titles_10" localSheetId="26">[23]SKJ452!#REF!</definedName>
    <definedName name="Excel_BuiltIn_Print_Titles_10" localSheetId="27">[23]SKJ452!#REF!</definedName>
    <definedName name="Excel_BuiltIn_Print_Titles_10" localSheetId="7">[23]SKJ452!#REF!</definedName>
    <definedName name="Excel_BuiltIn_Print_Titles_10" localSheetId="8">[23]SKJ452!#REF!</definedName>
    <definedName name="Excel_BuiltIn_Print_Titles_10" localSheetId="9">[23]SKJ452!#REF!</definedName>
    <definedName name="Excel_BuiltIn_Print_Titles_10">[23]SKJ452!#REF!</definedName>
    <definedName name="Excel_BuiltIn_Print_Titles_11" localSheetId="6">[23]ITA878!#REF!</definedName>
    <definedName name="Excel_BuiltIn_Print_Titles_11" localSheetId="2">[23]ITA878!#REF!</definedName>
    <definedName name="Excel_BuiltIn_Print_Titles_11" localSheetId="3">[23]ITA878!#REF!</definedName>
    <definedName name="Excel_BuiltIn_Print_Titles_11" localSheetId="4">[23]ITA878!#REF!</definedName>
    <definedName name="Excel_BuiltIn_Print_Titles_11" localSheetId="5">[23]ITA878!#REF!</definedName>
    <definedName name="Excel_BuiltIn_Print_Titles_11" localSheetId="26">[23]ITA878!#REF!</definedName>
    <definedName name="Excel_BuiltIn_Print_Titles_11" localSheetId="27">[23]ITA878!#REF!</definedName>
    <definedName name="Excel_BuiltIn_Print_Titles_11" localSheetId="7">[23]ITA878!#REF!</definedName>
    <definedName name="Excel_BuiltIn_Print_Titles_11" localSheetId="8">[23]ITA878!#REF!</definedName>
    <definedName name="Excel_BuiltIn_Print_Titles_11" localSheetId="9">[23]ITA878!#REF!</definedName>
    <definedName name="Excel_BuiltIn_Print_Titles_11">[23]ITA878!#REF!</definedName>
    <definedName name="Excel_BuiltIn_Print_Titles_12" localSheetId="3">'[23]AEA-944'!#REF!</definedName>
    <definedName name="Excel_BuiltIn_Print_Titles_12" localSheetId="26">'[23]AEA-944'!#REF!</definedName>
    <definedName name="Excel_BuiltIn_Print_Titles_12" localSheetId="27">'[23]AEA-944'!#REF!</definedName>
    <definedName name="Excel_BuiltIn_Print_Titles_12" localSheetId="8">'[23]AEA-944'!#REF!</definedName>
    <definedName name="Excel_BuiltIn_Print_Titles_12" localSheetId="9">'[23]AEA-944'!#REF!</definedName>
    <definedName name="Excel_BuiltIn_Print_Titles_12">'[23]AEA-944'!#REF!</definedName>
    <definedName name="Excel_BuiltIn_Print_Titles_13" localSheetId="3">'[23]DUB-823'!#REF!</definedName>
    <definedName name="Excel_BuiltIn_Print_Titles_13" localSheetId="26">'[23]DUB-823'!#REF!</definedName>
    <definedName name="Excel_BuiltIn_Print_Titles_13" localSheetId="27">'[23]DUB-823'!#REF!</definedName>
    <definedName name="Excel_BuiltIn_Print_Titles_13" localSheetId="8">'[23]DUB-823'!#REF!</definedName>
    <definedName name="Excel_BuiltIn_Print_Titles_13" localSheetId="9">'[23]DUB-823'!#REF!</definedName>
    <definedName name="Excel_BuiltIn_Print_Titles_13">'[23]DUB-823'!#REF!</definedName>
    <definedName name="Excel_BuiltIn_Print_Titles_14" localSheetId="3">'[23]GPI 526'!#REF!</definedName>
    <definedName name="Excel_BuiltIn_Print_Titles_14" localSheetId="26">'[23]GPI 526'!#REF!</definedName>
    <definedName name="Excel_BuiltIn_Print_Titles_14" localSheetId="27">'[23]GPI 526'!#REF!</definedName>
    <definedName name="Excel_BuiltIn_Print_Titles_14" localSheetId="8">'[23]GPI 526'!#REF!</definedName>
    <definedName name="Excel_BuiltIn_Print_Titles_14" localSheetId="9">'[23]GPI 526'!#REF!</definedName>
    <definedName name="Excel_BuiltIn_Print_Titles_14">'[23]GPI 526'!#REF!</definedName>
    <definedName name="Excel_BuiltIn_Print_Titles_15" localSheetId="6">#REF!</definedName>
    <definedName name="Excel_BuiltIn_Print_Titles_15" localSheetId="2">#REF!</definedName>
    <definedName name="Excel_BuiltIn_Print_Titles_15" localSheetId="3">#REF!</definedName>
    <definedName name="Excel_BuiltIn_Print_Titles_15" localSheetId="4">#REF!</definedName>
    <definedName name="Excel_BuiltIn_Print_Titles_15" localSheetId="5">#REF!</definedName>
    <definedName name="Excel_BuiltIn_Print_Titles_15" localSheetId="26">#REF!</definedName>
    <definedName name="Excel_BuiltIn_Print_Titles_15" localSheetId="27">#REF!</definedName>
    <definedName name="Excel_BuiltIn_Print_Titles_15" localSheetId="7">#REF!</definedName>
    <definedName name="Excel_BuiltIn_Print_Titles_15" localSheetId="8">#REF!</definedName>
    <definedName name="Excel_BuiltIn_Print_Titles_15" localSheetId="9">#REF!</definedName>
    <definedName name="Excel_BuiltIn_Print_Titles_15">#REF!</definedName>
    <definedName name="Excel_BuiltIn_Print_Titles_16" localSheetId="6">#REF!</definedName>
    <definedName name="Excel_BuiltIn_Print_Titles_16" localSheetId="2">#REF!</definedName>
    <definedName name="Excel_BuiltIn_Print_Titles_16" localSheetId="3">#REF!</definedName>
    <definedName name="Excel_BuiltIn_Print_Titles_16" localSheetId="4">#REF!</definedName>
    <definedName name="Excel_BuiltIn_Print_Titles_16" localSheetId="5">#REF!</definedName>
    <definedName name="Excel_BuiltIn_Print_Titles_16" localSheetId="26">#REF!</definedName>
    <definedName name="Excel_BuiltIn_Print_Titles_16" localSheetId="27">#REF!</definedName>
    <definedName name="Excel_BuiltIn_Print_Titles_16" localSheetId="7">#REF!</definedName>
    <definedName name="Excel_BuiltIn_Print_Titles_16" localSheetId="8">#REF!</definedName>
    <definedName name="Excel_BuiltIn_Print_Titles_16" localSheetId="9">#REF!</definedName>
    <definedName name="Excel_BuiltIn_Print_Titles_16">#REF!</definedName>
    <definedName name="Excel_BuiltIn_Print_Titles_17" localSheetId="6">#REF!</definedName>
    <definedName name="Excel_BuiltIn_Print_Titles_17" localSheetId="2">#REF!</definedName>
    <definedName name="Excel_BuiltIn_Print_Titles_17" localSheetId="3">#REF!</definedName>
    <definedName name="Excel_BuiltIn_Print_Titles_17" localSheetId="4">#REF!</definedName>
    <definedName name="Excel_BuiltIn_Print_Titles_17" localSheetId="5">#REF!</definedName>
    <definedName name="Excel_BuiltIn_Print_Titles_17" localSheetId="26">#REF!</definedName>
    <definedName name="Excel_BuiltIn_Print_Titles_17" localSheetId="27">#REF!</definedName>
    <definedName name="Excel_BuiltIn_Print_Titles_17" localSheetId="7">#REF!</definedName>
    <definedName name="Excel_BuiltIn_Print_Titles_17" localSheetId="8">#REF!</definedName>
    <definedName name="Excel_BuiltIn_Print_Titles_17" localSheetId="9">#REF!</definedName>
    <definedName name="Excel_BuiltIn_Print_Titles_17">#REF!</definedName>
    <definedName name="Excel_BuiltIn_Print_Titles_18" localSheetId="6">#REF!</definedName>
    <definedName name="Excel_BuiltIn_Print_Titles_18" localSheetId="2">#REF!</definedName>
    <definedName name="Excel_BuiltIn_Print_Titles_18" localSheetId="3">#REF!</definedName>
    <definedName name="Excel_BuiltIn_Print_Titles_18" localSheetId="4">#REF!</definedName>
    <definedName name="Excel_BuiltIn_Print_Titles_18" localSheetId="5">#REF!</definedName>
    <definedName name="Excel_BuiltIn_Print_Titles_18" localSheetId="26">#REF!</definedName>
    <definedName name="Excel_BuiltIn_Print_Titles_18" localSheetId="27">#REF!</definedName>
    <definedName name="Excel_BuiltIn_Print_Titles_18" localSheetId="7">#REF!</definedName>
    <definedName name="Excel_BuiltIn_Print_Titles_18" localSheetId="8">#REF!</definedName>
    <definedName name="Excel_BuiltIn_Print_Titles_18" localSheetId="9">#REF!</definedName>
    <definedName name="Excel_BuiltIn_Print_Titles_18">#REF!</definedName>
    <definedName name="Excel_BuiltIn_Print_Titles_19" localSheetId="6">[23]XXJ617!#REF!</definedName>
    <definedName name="Excel_BuiltIn_Print_Titles_19" localSheetId="2">[23]XXJ617!#REF!</definedName>
    <definedName name="Excel_BuiltIn_Print_Titles_19" localSheetId="3">[23]XXJ617!#REF!</definedName>
    <definedName name="Excel_BuiltIn_Print_Titles_19" localSheetId="4">[23]XXJ617!#REF!</definedName>
    <definedName name="Excel_BuiltIn_Print_Titles_19" localSheetId="5">[23]XXJ617!#REF!</definedName>
    <definedName name="Excel_BuiltIn_Print_Titles_19" localSheetId="26">[23]XXJ617!#REF!</definedName>
    <definedName name="Excel_BuiltIn_Print_Titles_19" localSheetId="27">[23]XXJ617!#REF!</definedName>
    <definedName name="Excel_BuiltIn_Print_Titles_19" localSheetId="7">[23]XXJ617!#REF!</definedName>
    <definedName name="Excel_BuiltIn_Print_Titles_19" localSheetId="8">[23]XXJ617!#REF!</definedName>
    <definedName name="Excel_BuiltIn_Print_Titles_19" localSheetId="9">[23]XXJ617!#REF!</definedName>
    <definedName name="Excel_BuiltIn_Print_Titles_19">[23]XXJ617!#REF!</definedName>
    <definedName name="Excel_BuiltIn_Print_Titles_20" localSheetId="6">#REF!</definedName>
    <definedName name="Excel_BuiltIn_Print_Titles_20" localSheetId="2">#REF!</definedName>
    <definedName name="Excel_BuiltIn_Print_Titles_20" localSheetId="3">#REF!</definedName>
    <definedName name="Excel_BuiltIn_Print_Titles_20" localSheetId="4">#REF!</definedName>
    <definedName name="Excel_BuiltIn_Print_Titles_20" localSheetId="5">#REF!</definedName>
    <definedName name="Excel_BuiltIn_Print_Titles_20" localSheetId="26">#REF!</definedName>
    <definedName name="Excel_BuiltIn_Print_Titles_20" localSheetId="27">#REF!</definedName>
    <definedName name="Excel_BuiltIn_Print_Titles_20" localSheetId="7">#REF!</definedName>
    <definedName name="Excel_BuiltIn_Print_Titles_20" localSheetId="8">#REF!</definedName>
    <definedName name="Excel_BuiltIn_Print_Titles_20" localSheetId="9">#REF!</definedName>
    <definedName name="Excel_BuiltIn_Print_Titles_20">#REF!</definedName>
    <definedName name="Excel_BuiltIn_Print_Titles_21" localSheetId="6">[23]SNG_855!#REF!</definedName>
    <definedName name="Excel_BuiltIn_Print_Titles_21" localSheetId="2">[23]SNG_855!#REF!</definedName>
    <definedName name="Excel_BuiltIn_Print_Titles_21" localSheetId="3">[23]SNG_855!#REF!</definedName>
    <definedName name="Excel_BuiltIn_Print_Titles_21" localSheetId="4">[23]SNG_855!#REF!</definedName>
    <definedName name="Excel_BuiltIn_Print_Titles_21" localSheetId="5">[23]SNG_855!#REF!</definedName>
    <definedName name="Excel_BuiltIn_Print_Titles_21" localSheetId="26">[23]SNG_855!#REF!</definedName>
    <definedName name="Excel_BuiltIn_Print_Titles_21" localSheetId="27">[23]SNG_855!#REF!</definedName>
    <definedName name="Excel_BuiltIn_Print_Titles_21" localSheetId="7">[23]SNG_855!#REF!</definedName>
    <definedName name="Excel_BuiltIn_Print_Titles_21" localSheetId="8">[23]SNG_855!#REF!</definedName>
    <definedName name="Excel_BuiltIn_Print_Titles_21" localSheetId="9">[23]SNG_855!#REF!</definedName>
    <definedName name="Excel_BuiltIn_Print_Titles_21">[23]SNG_855!#REF!</definedName>
    <definedName name="Excel_BuiltIn_Print_Titles_23" localSheetId="6">#REF!</definedName>
    <definedName name="Excel_BuiltIn_Print_Titles_23" localSheetId="2">#REF!</definedName>
    <definedName name="Excel_BuiltIn_Print_Titles_23" localSheetId="3">#REF!</definedName>
    <definedName name="Excel_BuiltIn_Print_Titles_23" localSheetId="4">#REF!</definedName>
    <definedName name="Excel_BuiltIn_Print_Titles_23" localSheetId="5">#REF!</definedName>
    <definedName name="Excel_BuiltIn_Print_Titles_23" localSheetId="26">#REF!</definedName>
    <definedName name="Excel_BuiltIn_Print_Titles_23" localSheetId="27">#REF!</definedName>
    <definedName name="Excel_BuiltIn_Print_Titles_23" localSheetId="7">#REF!</definedName>
    <definedName name="Excel_BuiltIn_Print_Titles_23" localSheetId="8">#REF!</definedName>
    <definedName name="Excel_BuiltIn_Print_Titles_23" localSheetId="9">#REF!</definedName>
    <definedName name="Excel_BuiltIn_Print_Titles_23">#REF!</definedName>
    <definedName name="Excel_BuiltIn_Print_Titles_3" localSheetId="6">#REF!</definedName>
    <definedName name="Excel_BuiltIn_Print_Titles_3" localSheetId="2">#REF!</definedName>
    <definedName name="Excel_BuiltIn_Print_Titles_3" localSheetId="3">#REF!</definedName>
    <definedName name="Excel_BuiltIn_Print_Titles_3" localSheetId="4">#REF!</definedName>
    <definedName name="Excel_BuiltIn_Print_Titles_3" localSheetId="5">#REF!</definedName>
    <definedName name="Excel_BuiltIn_Print_Titles_3" localSheetId="26">#REF!</definedName>
    <definedName name="Excel_BuiltIn_Print_Titles_3" localSheetId="27">#REF!</definedName>
    <definedName name="Excel_BuiltIn_Print_Titles_3" localSheetId="7">#REF!</definedName>
    <definedName name="Excel_BuiltIn_Print_Titles_3" localSheetId="8">#REF!</definedName>
    <definedName name="Excel_BuiltIn_Print_Titles_3" localSheetId="9">#REF!</definedName>
    <definedName name="Excel_BuiltIn_Print_Titles_3">#REF!</definedName>
    <definedName name="Excel_BuiltIn_Print_Titles_5" localSheetId="6">'[23]VEA 374'!#REF!</definedName>
    <definedName name="Excel_BuiltIn_Print_Titles_5" localSheetId="2">'[23]VEA 374'!#REF!</definedName>
    <definedName name="Excel_BuiltIn_Print_Titles_5" localSheetId="3">'[23]VEA 374'!#REF!</definedName>
    <definedName name="Excel_BuiltIn_Print_Titles_5" localSheetId="4">'[23]VEA 374'!#REF!</definedName>
    <definedName name="Excel_BuiltIn_Print_Titles_5" localSheetId="5">'[23]VEA 374'!#REF!</definedName>
    <definedName name="Excel_BuiltIn_Print_Titles_5" localSheetId="26">'[23]VEA 374'!#REF!</definedName>
    <definedName name="Excel_BuiltIn_Print_Titles_5" localSheetId="27">'[23]VEA 374'!#REF!</definedName>
    <definedName name="Excel_BuiltIn_Print_Titles_5" localSheetId="7">'[23]VEA 374'!#REF!</definedName>
    <definedName name="Excel_BuiltIn_Print_Titles_5" localSheetId="8">'[23]VEA 374'!#REF!</definedName>
    <definedName name="Excel_BuiltIn_Print_Titles_5" localSheetId="9">'[23]VEA 374'!#REF!</definedName>
    <definedName name="Excel_BuiltIn_Print_Titles_5">'[23]VEA 374'!#REF!</definedName>
    <definedName name="Excel_BuiltIn_Print_Titles_5_XX" localSheetId="3">'[23]VEA 374'!#REF!</definedName>
    <definedName name="Excel_BuiltIn_Print_Titles_5_XX" localSheetId="26">'[23]VEA 374'!#REF!</definedName>
    <definedName name="Excel_BuiltIn_Print_Titles_5_XX" localSheetId="27">'[23]VEA 374'!#REF!</definedName>
    <definedName name="Excel_BuiltIn_Print_Titles_5_XX" localSheetId="8">'[23]VEA 374'!#REF!</definedName>
    <definedName name="Excel_BuiltIn_Print_Titles_5_XX" localSheetId="9">'[23]VEA 374'!#REF!</definedName>
    <definedName name="Excel_BuiltIn_Print_Titles_5_XX">'[23]VEA 374'!#REF!</definedName>
    <definedName name="Excel_BuiltIn_Print_Titles_6" localSheetId="6">#REF!</definedName>
    <definedName name="Excel_BuiltIn_Print_Titles_6" localSheetId="2">#REF!</definedName>
    <definedName name="Excel_BuiltIn_Print_Titles_6" localSheetId="3">#REF!</definedName>
    <definedName name="Excel_BuiltIn_Print_Titles_6" localSheetId="4">#REF!</definedName>
    <definedName name="Excel_BuiltIn_Print_Titles_6" localSheetId="5">#REF!</definedName>
    <definedName name="Excel_BuiltIn_Print_Titles_6" localSheetId="26">#REF!</definedName>
    <definedName name="Excel_BuiltIn_Print_Titles_6" localSheetId="27">#REF!</definedName>
    <definedName name="Excel_BuiltIn_Print_Titles_6" localSheetId="7">#REF!</definedName>
    <definedName name="Excel_BuiltIn_Print_Titles_6" localSheetId="8">#REF!</definedName>
    <definedName name="Excel_BuiltIn_Print_Titles_6" localSheetId="9">#REF!</definedName>
    <definedName name="Excel_BuiltIn_Print_Titles_6">#REF!</definedName>
    <definedName name="Excel_BuiltIn_Print_Titles_7" localSheetId="6">[23]HFB024!#REF!</definedName>
    <definedName name="Excel_BuiltIn_Print_Titles_7" localSheetId="2">[23]HFB024!#REF!</definedName>
    <definedName name="Excel_BuiltIn_Print_Titles_7" localSheetId="3">[23]HFB024!#REF!</definedName>
    <definedName name="Excel_BuiltIn_Print_Titles_7" localSheetId="4">[23]HFB024!#REF!</definedName>
    <definedName name="Excel_BuiltIn_Print_Titles_7" localSheetId="5">[23]HFB024!#REF!</definedName>
    <definedName name="Excel_BuiltIn_Print_Titles_7" localSheetId="26">[23]HFB024!#REF!</definedName>
    <definedName name="Excel_BuiltIn_Print_Titles_7" localSheetId="27">[23]HFB024!#REF!</definedName>
    <definedName name="Excel_BuiltIn_Print_Titles_7" localSheetId="7">[23]HFB024!#REF!</definedName>
    <definedName name="Excel_BuiltIn_Print_Titles_7" localSheetId="8">[23]HFB024!#REF!</definedName>
    <definedName name="Excel_BuiltIn_Print_Titles_7" localSheetId="9">[23]HFB024!#REF!</definedName>
    <definedName name="Excel_BuiltIn_Print_Titles_7">[23]HFB024!#REF!</definedName>
    <definedName name="Excel_BuiltIn_Print_Titles_8" localSheetId="6">#REF!</definedName>
    <definedName name="Excel_BuiltIn_Print_Titles_8" localSheetId="2">#REF!</definedName>
    <definedName name="Excel_BuiltIn_Print_Titles_8" localSheetId="3">#REF!</definedName>
    <definedName name="Excel_BuiltIn_Print_Titles_8" localSheetId="4">#REF!</definedName>
    <definedName name="Excel_BuiltIn_Print_Titles_8" localSheetId="5">#REF!</definedName>
    <definedName name="Excel_BuiltIn_Print_Titles_8" localSheetId="26">#REF!</definedName>
    <definedName name="Excel_BuiltIn_Print_Titles_8" localSheetId="27">#REF!</definedName>
    <definedName name="Excel_BuiltIn_Print_Titles_8" localSheetId="7">#REF!</definedName>
    <definedName name="Excel_BuiltIn_Print_Titles_8" localSheetId="8">#REF!</definedName>
    <definedName name="Excel_BuiltIn_Print_Titles_8" localSheetId="9">#REF!</definedName>
    <definedName name="Excel_BuiltIn_Print_Titles_8">#REF!</definedName>
    <definedName name="Excel_BuiltIn_Print_Titles_9" localSheetId="6">[23]PAJ825!#REF!</definedName>
    <definedName name="Excel_BuiltIn_Print_Titles_9" localSheetId="2">[23]PAJ825!#REF!</definedName>
    <definedName name="Excel_BuiltIn_Print_Titles_9" localSheetId="3">[23]PAJ825!#REF!</definedName>
    <definedName name="Excel_BuiltIn_Print_Titles_9" localSheetId="4">[23]PAJ825!#REF!</definedName>
    <definedName name="Excel_BuiltIn_Print_Titles_9" localSheetId="5">[23]PAJ825!#REF!</definedName>
    <definedName name="Excel_BuiltIn_Print_Titles_9" localSheetId="26">[23]PAJ825!#REF!</definedName>
    <definedName name="Excel_BuiltIn_Print_Titles_9" localSheetId="27">[23]PAJ825!#REF!</definedName>
    <definedName name="Excel_BuiltIn_Print_Titles_9" localSheetId="7">[23]PAJ825!#REF!</definedName>
    <definedName name="Excel_BuiltIn_Print_Titles_9" localSheetId="8">[23]PAJ825!#REF!</definedName>
    <definedName name="Excel_BuiltIn_Print_Titles_9" localSheetId="9">[23]PAJ825!#REF!</definedName>
    <definedName name="Excel_BuiltIn_Print_Titles_9">[23]PAJ825!#REF!</definedName>
    <definedName name="EXCROC">'[80]Análisis de precios'!$H$52</definedName>
    <definedName name="ExtensionCoordinador" localSheetId="6">#REF!</definedName>
    <definedName name="ExtensionCoordinador" localSheetId="2">#REF!</definedName>
    <definedName name="ExtensionCoordinador" localSheetId="3">#REF!</definedName>
    <definedName name="ExtensionCoordinador" localSheetId="4">#REF!</definedName>
    <definedName name="ExtensionCoordinador" localSheetId="5">#REF!</definedName>
    <definedName name="ExtensionCoordinador" localSheetId="7">#REF!</definedName>
    <definedName name="ExtensionCoordinador" localSheetId="8">#REF!</definedName>
    <definedName name="ExtensionCoordinador">#REF!</definedName>
    <definedName name="Extra_Pay" localSheetId="6">#REF!</definedName>
    <definedName name="Extra_Pay" localSheetId="2">#REF!</definedName>
    <definedName name="Extra_Pay" localSheetId="3">#REF!</definedName>
    <definedName name="Extra_Pay" localSheetId="4">#REF!</definedName>
    <definedName name="Extra_Pay" localSheetId="5">#REF!</definedName>
    <definedName name="Extra_Pay" localSheetId="7">#REF!</definedName>
    <definedName name="Extra_Pay" localSheetId="8">#REF!</definedName>
    <definedName name="Extra_Pay">#REF!</definedName>
    <definedName name="Extracción_IM" localSheetId="6">#REF!</definedName>
    <definedName name="Extracción_IM" localSheetId="2">#REF!</definedName>
    <definedName name="Extracción_IM" localSheetId="3">#REF!</definedName>
    <definedName name="Extracción_IM" localSheetId="4">#REF!</definedName>
    <definedName name="Extracción_IM" localSheetId="5">#REF!</definedName>
    <definedName name="Extracción_IM" localSheetId="7">#REF!</definedName>
    <definedName name="Extracción_IM" localSheetId="8">#REF!</definedName>
    <definedName name="Extracción_IM">#REF!</definedName>
    <definedName name="Extras">'[46]LIQUIDA-NOMINA'!$AH$4</definedName>
    <definedName name="F._INGRESO" localSheetId="6">#REF!</definedName>
    <definedName name="F._INGRESO" localSheetId="2">#REF!</definedName>
    <definedName name="F._INGRESO" localSheetId="3">#REF!</definedName>
    <definedName name="F._INGRESO" localSheetId="4">#REF!</definedName>
    <definedName name="F._INGRESO" localSheetId="5">#REF!</definedName>
    <definedName name="F._INGRESO" localSheetId="7">#REF!</definedName>
    <definedName name="F._INGRESO" localSheetId="8">#REF!</definedName>
    <definedName name="F._INGRESO">#REF!</definedName>
    <definedName name="F._RETIRO" localSheetId="6">#REF!</definedName>
    <definedName name="F._RETIRO" localSheetId="2">#REF!</definedName>
    <definedName name="F._RETIRO" localSheetId="3">#REF!</definedName>
    <definedName name="F._RETIRO" localSheetId="4">#REF!</definedName>
    <definedName name="F._RETIRO" localSheetId="5">#REF!</definedName>
    <definedName name="F._RETIRO" localSheetId="7">#REF!</definedName>
    <definedName name="F._RETIRO" localSheetId="8">#REF!</definedName>
    <definedName name="F._RETIRO">#REF!</definedName>
    <definedName name="F.L" localSheetId="6">#REF!</definedName>
    <definedName name="F.L" localSheetId="2">#REF!</definedName>
    <definedName name="F.L" localSheetId="3">#REF!</definedName>
    <definedName name="F.L" localSheetId="4">#REF!</definedName>
    <definedName name="F.L" localSheetId="5">#REF!</definedName>
    <definedName name="F.L" localSheetId="7">#REF!</definedName>
    <definedName name="F.L" localSheetId="8">#REF!</definedName>
    <definedName name="F.L">#REF!</definedName>
    <definedName name="Facilidades" localSheetId="6">#REF!</definedName>
    <definedName name="Facilidades" localSheetId="2">#REF!</definedName>
    <definedName name="Facilidades" localSheetId="3">#REF!</definedName>
    <definedName name="Facilidades" localSheetId="4">#REF!</definedName>
    <definedName name="Facilidades" localSheetId="5">#REF!</definedName>
    <definedName name="Facilidades" localSheetId="7">#REF!</definedName>
    <definedName name="Facilidades" localSheetId="8">#REF!</definedName>
    <definedName name="Facilidades">#REF!</definedName>
    <definedName name="factor" localSheetId="6">#REF!</definedName>
    <definedName name="factor" localSheetId="2">#REF!</definedName>
    <definedName name="factor" localSheetId="3">#REF!</definedName>
    <definedName name="factor" localSheetId="4">#REF!</definedName>
    <definedName name="factor" localSheetId="5">#REF!</definedName>
    <definedName name="factor" localSheetId="7">#REF!</definedName>
    <definedName name="factor" localSheetId="8">#REF!</definedName>
    <definedName name="factor">#REF!</definedName>
    <definedName name="FareWellStmnt" localSheetId="8">[56]!FareWellStmnt</definedName>
    <definedName name="FareWellStmnt">[56]!FareWellStmnt</definedName>
    <definedName name="FaseProyecto" localSheetId="6">#REF!</definedName>
    <definedName name="FaseProyecto" localSheetId="2">#REF!</definedName>
    <definedName name="FaseProyecto" localSheetId="3">#REF!</definedName>
    <definedName name="FaseProyecto" localSheetId="4">#REF!</definedName>
    <definedName name="FaseProyecto" localSheetId="5">#REF!</definedName>
    <definedName name="FaseProyecto" localSheetId="7">#REF!</definedName>
    <definedName name="FaseProyecto" localSheetId="8">#REF!</definedName>
    <definedName name="FaseProyecto">#REF!</definedName>
    <definedName name="FD" localSheetId="6">'1p.'!ERR</definedName>
    <definedName name="FD" localSheetId="2">'421.1'!ERR</definedName>
    <definedName name="FD" localSheetId="3">'450.2P'!ERR</definedName>
    <definedName name="FD" localSheetId="4">'460.1P'!ERR</definedName>
    <definedName name="FD" localSheetId="5">'466.1'!ERR</definedName>
    <definedName name="FD" localSheetId="7">'900.4P'!ERR</definedName>
    <definedName name="FD">[0]!ERR</definedName>
    <definedName name="fda" localSheetId="6" hidden="1">{"TAB1",#N/A,TRUE,"GENERAL";"TAB2",#N/A,TRUE,"GENERAL";"TAB3",#N/A,TRUE,"GENERAL";"TAB4",#N/A,TRUE,"GENERAL";"TAB5",#N/A,TRUE,"GENERAL"}</definedName>
    <definedName name="fda" localSheetId="2" hidden="1">{"TAB1",#N/A,TRUE,"GENERAL";"TAB2",#N/A,TRUE,"GENERAL";"TAB3",#N/A,TRUE,"GENERAL";"TAB4",#N/A,TRUE,"GENERAL";"TAB5",#N/A,TRUE,"GENERAL"}</definedName>
    <definedName name="fda" localSheetId="3" hidden="1">{"TAB1",#N/A,TRUE,"GENERAL";"TAB2",#N/A,TRUE,"GENERAL";"TAB3",#N/A,TRUE,"GENERAL";"TAB4",#N/A,TRUE,"GENERAL";"TAB5",#N/A,TRUE,"GENERAL"}</definedName>
    <definedName name="fda" localSheetId="4" hidden="1">{"TAB1",#N/A,TRUE,"GENERAL";"TAB2",#N/A,TRUE,"GENERAL";"TAB3",#N/A,TRUE,"GENERAL";"TAB4",#N/A,TRUE,"GENERAL";"TAB5",#N/A,TRUE,"GENERAL"}</definedName>
    <definedName name="fda" localSheetId="5" hidden="1">{"TAB1",#N/A,TRUE,"GENERAL";"TAB2",#N/A,TRUE,"GENERAL";"TAB3",#N/A,TRUE,"GENERAL";"TAB4",#N/A,TRUE,"GENERAL";"TAB5",#N/A,TRUE,"GENERAL"}</definedName>
    <definedName name="fda" localSheetId="7" hidden="1">{"TAB1",#N/A,TRUE,"GENERAL";"TAB2",#N/A,TRUE,"GENERAL";"TAB3",#N/A,TRUE,"GENERAL";"TAB4",#N/A,TRUE,"GENERAL";"TAB5",#N/A,TRUE,"GENERAL"}</definedName>
    <definedName name="fda" hidden="1">{"TAB1",#N/A,TRUE,"GENERAL";"TAB2",#N/A,TRUE,"GENERAL";"TAB3",#N/A,TRUE,"GENERAL";"TAB4",#N/A,TRUE,"GENERAL";"TAB5",#N/A,TRUE,"GENERAL"}</definedName>
    <definedName name="fdbjp" localSheetId="6" hidden="1">{"TAB1",#N/A,TRUE,"GENERAL";"TAB2",#N/A,TRUE,"GENERAL";"TAB3",#N/A,TRUE,"GENERAL";"TAB4",#N/A,TRUE,"GENERAL";"TAB5",#N/A,TRUE,"GENERAL"}</definedName>
    <definedName name="fdbjp" localSheetId="2" hidden="1">{"TAB1",#N/A,TRUE,"GENERAL";"TAB2",#N/A,TRUE,"GENERAL";"TAB3",#N/A,TRUE,"GENERAL";"TAB4",#N/A,TRUE,"GENERAL";"TAB5",#N/A,TRUE,"GENERAL"}</definedName>
    <definedName name="fdbjp" localSheetId="3" hidden="1">{"TAB1",#N/A,TRUE,"GENERAL";"TAB2",#N/A,TRUE,"GENERAL";"TAB3",#N/A,TRUE,"GENERAL";"TAB4",#N/A,TRUE,"GENERAL";"TAB5",#N/A,TRUE,"GENERAL"}</definedName>
    <definedName name="fdbjp" localSheetId="4" hidden="1">{"TAB1",#N/A,TRUE,"GENERAL";"TAB2",#N/A,TRUE,"GENERAL";"TAB3",#N/A,TRUE,"GENERAL";"TAB4",#N/A,TRUE,"GENERAL";"TAB5",#N/A,TRUE,"GENERAL"}</definedName>
    <definedName name="fdbjp" localSheetId="5" hidden="1">{"TAB1",#N/A,TRUE,"GENERAL";"TAB2",#N/A,TRUE,"GENERAL";"TAB3",#N/A,TRUE,"GENERAL";"TAB4",#N/A,TRUE,"GENERAL";"TAB5",#N/A,TRUE,"GENERAL"}</definedName>
    <definedName name="fdbjp" localSheetId="7" hidden="1">{"TAB1",#N/A,TRUE,"GENERAL";"TAB2",#N/A,TRUE,"GENERAL";"TAB3",#N/A,TRUE,"GENERAL";"TAB4",#N/A,TRUE,"GENERAL";"TAB5",#N/A,TRUE,"GENERAL"}</definedName>
    <definedName name="fdbjp" hidden="1">{"TAB1",#N/A,TRUE,"GENERAL";"TAB2",#N/A,TRUE,"GENERAL";"TAB3",#N/A,TRUE,"GENERAL";"TAB4",#N/A,TRUE,"GENERAL";"TAB5",#N/A,TRUE,"GENERAL"}</definedName>
    <definedName name="fdf" localSheetId="6" hidden="1">{"TAB1",#N/A,TRUE,"GENERAL";"TAB2",#N/A,TRUE,"GENERAL";"TAB3",#N/A,TRUE,"GENERAL";"TAB4",#N/A,TRUE,"GENERAL";"TAB5",#N/A,TRUE,"GENERAL"}</definedName>
    <definedName name="fdf" localSheetId="2" hidden="1">{"TAB1",#N/A,TRUE,"GENERAL";"TAB2",#N/A,TRUE,"GENERAL";"TAB3",#N/A,TRUE,"GENERAL";"TAB4",#N/A,TRUE,"GENERAL";"TAB5",#N/A,TRUE,"GENERAL"}</definedName>
    <definedName name="fdf" localSheetId="3" hidden="1">{"TAB1",#N/A,TRUE,"GENERAL";"TAB2",#N/A,TRUE,"GENERAL";"TAB3",#N/A,TRUE,"GENERAL";"TAB4",#N/A,TRUE,"GENERAL";"TAB5",#N/A,TRUE,"GENERAL"}</definedName>
    <definedName name="fdf" localSheetId="4" hidden="1">{"TAB1",#N/A,TRUE,"GENERAL";"TAB2",#N/A,TRUE,"GENERAL";"TAB3",#N/A,TRUE,"GENERAL";"TAB4",#N/A,TRUE,"GENERAL";"TAB5",#N/A,TRUE,"GENERAL"}</definedName>
    <definedName name="fdf" localSheetId="5" hidden="1">{"TAB1",#N/A,TRUE,"GENERAL";"TAB2",#N/A,TRUE,"GENERAL";"TAB3",#N/A,TRUE,"GENERAL";"TAB4",#N/A,TRUE,"GENERAL";"TAB5",#N/A,TRUE,"GENERAL"}</definedName>
    <definedName name="fdf" localSheetId="7" hidden="1">{"TAB1",#N/A,TRUE,"GENERAL";"TAB2",#N/A,TRUE,"GENERAL";"TAB3",#N/A,TRUE,"GENERAL";"TAB4",#N/A,TRUE,"GENERAL";"TAB5",#N/A,TRUE,"GENERAL"}</definedName>
    <definedName name="fdf" hidden="1">{"TAB1",#N/A,TRUE,"GENERAL";"TAB2",#N/A,TRUE,"GENERAL";"TAB3",#N/A,TRUE,"GENERAL";"TAB4",#N/A,TRUE,"GENERAL";"TAB5",#N/A,TRUE,"GENERAL"}</definedName>
    <definedName name="fdg" localSheetId="6" hidden="1">{"via1",#N/A,TRUE,"general";"via2",#N/A,TRUE,"general";"via3",#N/A,TRUE,"general"}</definedName>
    <definedName name="fdg" localSheetId="2" hidden="1">{"via1",#N/A,TRUE,"general";"via2",#N/A,TRUE,"general";"via3",#N/A,TRUE,"general"}</definedName>
    <definedName name="fdg" localSheetId="3" hidden="1">{"via1",#N/A,TRUE,"general";"via2",#N/A,TRUE,"general";"via3",#N/A,TRUE,"general"}</definedName>
    <definedName name="fdg" localSheetId="4" hidden="1">{"via1",#N/A,TRUE,"general";"via2",#N/A,TRUE,"general";"via3",#N/A,TRUE,"general"}</definedName>
    <definedName name="fdg" localSheetId="5" hidden="1">{"via1",#N/A,TRUE,"general";"via2",#N/A,TRUE,"general";"via3",#N/A,TRUE,"general"}</definedName>
    <definedName name="fdg" localSheetId="7" hidden="1">{"via1",#N/A,TRUE,"general";"via2",#N/A,TRUE,"general";"via3",#N/A,TRUE,"general"}</definedName>
    <definedName name="fdg" hidden="1">{"via1",#N/A,TRUE,"general";"via2",#N/A,TRUE,"general";"via3",#N/A,TRUE,"general"}</definedName>
    <definedName name="FDGD" localSheetId="6" hidden="1">{"TAB1",#N/A,TRUE,"GENERAL";"TAB2",#N/A,TRUE,"GENERAL";"TAB3",#N/A,TRUE,"GENERAL";"TAB4",#N/A,TRUE,"GENERAL";"TAB5",#N/A,TRUE,"GENERAL"}</definedName>
    <definedName name="FDGD" localSheetId="2" hidden="1">{"TAB1",#N/A,TRUE,"GENERAL";"TAB2",#N/A,TRUE,"GENERAL";"TAB3",#N/A,TRUE,"GENERAL";"TAB4",#N/A,TRUE,"GENERAL";"TAB5",#N/A,TRUE,"GENERAL"}</definedName>
    <definedName name="FDGD" localSheetId="3" hidden="1">{"TAB1",#N/A,TRUE,"GENERAL";"TAB2",#N/A,TRUE,"GENERAL";"TAB3",#N/A,TRUE,"GENERAL";"TAB4",#N/A,TRUE,"GENERAL";"TAB5",#N/A,TRUE,"GENERAL"}</definedName>
    <definedName name="FDGD" localSheetId="4" hidden="1">{"TAB1",#N/A,TRUE,"GENERAL";"TAB2",#N/A,TRUE,"GENERAL";"TAB3",#N/A,TRUE,"GENERAL";"TAB4",#N/A,TRUE,"GENERAL";"TAB5",#N/A,TRUE,"GENERAL"}</definedName>
    <definedName name="FDGD" localSheetId="5" hidden="1">{"TAB1",#N/A,TRUE,"GENERAL";"TAB2",#N/A,TRUE,"GENERAL";"TAB3",#N/A,TRUE,"GENERAL";"TAB4",#N/A,TRUE,"GENERAL";"TAB5",#N/A,TRUE,"GENERAL"}</definedName>
    <definedName name="FDGD" localSheetId="7" hidden="1">{"TAB1",#N/A,TRUE,"GENERAL";"TAB2",#N/A,TRUE,"GENERAL";"TAB3",#N/A,TRUE,"GENERAL";"TAB4",#N/A,TRUE,"GENERAL";"TAB5",#N/A,TRUE,"GENERAL"}</definedName>
    <definedName name="FDGD" hidden="1">{"TAB1",#N/A,TRUE,"GENERAL";"TAB2",#N/A,TRUE,"GENERAL";"TAB3",#N/A,TRUE,"GENERAL";"TAB4",#N/A,TRUE,"GENERAL";"TAB5",#N/A,TRUE,"GENERAL"}</definedName>
    <definedName name="FDGFDBBP" localSheetId="6" hidden="1">{"TAB1",#N/A,TRUE,"GENERAL";"TAB2",#N/A,TRUE,"GENERAL";"TAB3",#N/A,TRUE,"GENERAL";"TAB4",#N/A,TRUE,"GENERAL";"TAB5",#N/A,TRUE,"GENERAL"}</definedName>
    <definedName name="FDGFDBBP" localSheetId="2" hidden="1">{"TAB1",#N/A,TRUE,"GENERAL";"TAB2",#N/A,TRUE,"GENERAL";"TAB3",#N/A,TRUE,"GENERAL";"TAB4",#N/A,TRUE,"GENERAL";"TAB5",#N/A,TRUE,"GENERAL"}</definedName>
    <definedName name="FDGFDBBP" localSheetId="3" hidden="1">{"TAB1",#N/A,TRUE,"GENERAL";"TAB2",#N/A,TRUE,"GENERAL";"TAB3",#N/A,TRUE,"GENERAL";"TAB4",#N/A,TRUE,"GENERAL";"TAB5",#N/A,TRUE,"GENERAL"}</definedName>
    <definedName name="FDGFDBBP" localSheetId="4" hidden="1">{"TAB1",#N/A,TRUE,"GENERAL";"TAB2",#N/A,TRUE,"GENERAL";"TAB3",#N/A,TRUE,"GENERAL";"TAB4",#N/A,TRUE,"GENERAL";"TAB5",#N/A,TRUE,"GENERAL"}</definedName>
    <definedName name="FDGFDBBP" localSheetId="5" hidden="1">{"TAB1",#N/A,TRUE,"GENERAL";"TAB2",#N/A,TRUE,"GENERAL";"TAB3",#N/A,TRUE,"GENERAL";"TAB4",#N/A,TRUE,"GENERAL";"TAB5",#N/A,TRUE,"GENERAL"}</definedName>
    <definedName name="FDGFDBBP" localSheetId="7" hidden="1">{"TAB1",#N/A,TRUE,"GENERAL";"TAB2",#N/A,TRUE,"GENERAL";"TAB3",#N/A,TRUE,"GENERAL";"TAB4",#N/A,TRUE,"GENERAL";"TAB5",#N/A,TRUE,"GENERAL"}</definedName>
    <definedName name="FDGFDBBP" hidden="1">{"TAB1",#N/A,TRUE,"GENERAL";"TAB2",#N/A,TRUE,"GENERAL";"TAB3",#N/A,TRUE,"GENERAL";"TAB4",#N/A,TRUE,"GENERAL";"TAB5",#N/A,TRUE,"GENERAL"}</definedName>
    <definedName name="fdh" localSheetId="6" hidden="1">{"TAB1",#N/A,TRUE,"GENERAL";"TAB2",#N/A,TRUE,"GENERAL";"TAB3",#N/A,TRUE,"GENERAL";"TAB4",#N/A,TRUE,"GENERAL";"TAB5",#N/A,TRUE,"GENERAL"}</definedName>
    <definedName name="fdh" localSheetId="2" hidden="1">{"TAB1",#N/A,TRUE,"GENERAL";"TAB2",#N/A,TRUE,"GENERAL";"TAB3",#N/A,TRUE,"GENERAL";"TAB4",#N/A,TRUE,"GENERAL";"TAB5",#N/A,TRUE,"GENERAL"}</definedName>
    <definedName name="fdh" localSheetId="3" hidden="1">{"TAB1",#N/A,TRUE,"GENERAL";"TAB2",#N/A,TRUE,"GENERAL";"TAB3",#N/A,TRUE,"GENERAL";"TAB4",#N/A,TRUE,"GENERAL";"TAB5",#N/A,TRUE,"GENERAL"}</definedName>
    <definedName name="fdh" localSheetId="4" hidden="1">{"TAB1",#N/A,TRUE,"GENERAL";"TAB2",#N/A,TRUE,"GENERAL";"TAB3",#N/A,TRUE,"GENERAL";"TAB4",#N/A,TRUE,"GENERAL";"TAB5",#N/A,TRUE,"GENERAL"}</definedName>
    <definedName name="fdh" localSheetId="5" hidden="1">{"TAB1",#N/A,TRUE,"GENERAL";"TAB2",#N/A,TRUE,"GENERAL";"TAB3",#N/A,TRUE,"GENERAL";"TAB4",#N/A,TRUE,"GENERAL";"TAB5",#N/A,TRUE,"GENERAL"}</definedName>
    <definedName name="fdh" localSheetId="7" hidden="1">{"TAB1",#N/A,TRUE,"GENERAL";"TAB2",#N/A,TRUE,"GENERAL";"TAB3",#N/A,TRUE,"GENERAL";"TAB4",#N/A,TRUE,"GENERAL";"TAB5",#N/A,TRUE,"GENERAL"}</definedName>
    <definedName name="fdh" hidden="1">{"TAB1",#N/A,TRUE,"GENERAL";"TAB2",#N/A,TRUE,"GENERAL";"TAB3",#N/A,TRUE,"GENERAL";"TAB4",#N/A,TRUE,"GENERAL";"TAB5",#N/A,TRUE,"GENERAL"}</definedName>
    <definedName name="fdsf" localSheetId="6" hidden="1">{"TAB1",#N/A,TRUE,"GENERAL";"TAB2",#N/A,TRUE,"GENERAL";"TAB3",#N/A,TRUE,"GENERAL";"TAB4",#N/A,TRUE,"GENERAL";"TAB5",#N/A,TRUE,"GENERAL"}</definedName>
    <definedName name="fdsf" localSheetId="2" hidden="1">{"TAB1",#N/A,TRUE,"GENERAL";"TAB2",#N/A,TRUE,"GENERAL";"TAB3",#N/A,TRUE,"GENERAL";"TAB4",#N/A,TRUE,"GENERAL";"TAB5",#N/A,TRUE,"GENERAL"}</definedName>
    <definedName name="fdsf" localSheetId="3" hidden="1">{"TAB1",#N/A,TRUE,"GENERAL";"TAB2",#N/A,TRUE,"GENERAL";"TAB3",#N/A,TRUE,"GENERAL";"TAB4",#N/A,TRUE,"GENERAL";"TAB5",#N/A,TRUE,"GENERAL"}</definedName>
    <definedName name="fdsf" localSheetId="4" hidden="1">{"TAB1",#N/A,TRUE,"GENERAL";"TAB2",#N/A,TRUE,"GENERAL";"TAB3",#N/A,TRUE,"GENERAL";"TAB4",#N/A,TRUE,"GENERAL";"TAB5",#N/A,TRUE,"GENERAL"}</definedName>
    <definedName name="fdsf" localSheetId="5" hidden="1">{"TAB1",#N/A,TRUE,"GENERAL";"TAB2",#N/A,TRUE,"GENERAL";"TAB3",#N/A,TRUE,"GENERAL";"TAB4",#N/A,TRUE,"GENERAL";"TAB5",#N/A,TRUE,"GENERAL"}</definedName>
    <definedName name="fdsf" localSheetId="7" hidden="1">{"TAB1",#N/A,TRUE,"GENERAL";"TAB2",#N/A,TRUE,"GENERAL";"TAB3",#N/A,TRUE,"GENERAL";"TAB4",#N/A,TRUE,"GENERAL";"TAB5",#N/A,TRUE,"GENERAL"}</definedName>
    <definedName name="fdsf" hidden="1">{"TAB1",#N/A,TRUE,"GENERAL";"TAB2",#N/A,TRUE,"GENERAL";"TAB3",#N/A,TRUE,"GENERAL";"TAB4",#N/A,TRUE,"GENERAL";"TAB5",#N/A,TRUE,"GENERAL"}</definedName>
    <definedName name="fdsfds" localSheetId="6" hidden="1">{"TAB1",#N/A,TRUE,"GENERAL";"TAB2",#N/A,TRUE,"GENERAL";"TAB3",#N/A,TRUE,"GENERAL";"TAB4",#N/A,TRUE,"GENERAL";"TAB5",#N/A,TRUE,"GENERAL"}</definedName>
    <definedName name="fdsfds" localSheetId="2" hidden="1">{"TAB1",#N/A,TRUE,"GENERAL";"TAB2",#N/A,TRUE,"GENERAL";"TAB3",#N/A,TRUE,"GENERAL";"TAB4",#N/A,TRUE,"GENERAL";"TAB5",#N/A,TRUE,"GENERAL"}</definedName>
    <definedName name="fdsfds" localSheetId="3" hidden="1">{"TAB1",#N/A,TRUE,"GENERAL";"TAB2",#N/A,TRUE,"GENERAL";"TAB3",#N/A,TRUE,"GENERAL";"TAB4",#N/A,TRUE,"GENERAL";"TAB5",#N/A,TRUE,"GENERAL"}</definedName>
    <definedName name="fdsfds" localSheetId="4" hidden="1">{"TAB1",#N/A,TRUE,"GENERAL";"TAB2",#N/A,TRUE,"GENERAL";"TAB3",#N/A,TRUE,"GENERAL";"TAB4",#N/A,TRUE,"GENERAL";"TAB5",#N/A,TRUE,"GENERAL"}</definedName>
    <definedName name="fdsfds" localSheetId="5" hidden="1">{"TAB1",#N/A,TRUE,"GENERAL";"TAB2",#N/A,TRUE,"GENERAL";"TAB3",#N/A,TRUE,"GENERAL";"TAB4",#N/A,TRUE,"GENERAL";"TAB5",#N/A,TRUE,"GENERAL"}</definedName>
    <definedName name="fdsfds" localSheetId="7" hidden="1">{"TAB1",#N/A,TRUE,"GENERAL";"TAB2",#N/A,TRUE,"GENERAL";"TAB3",#N/A,TRUE,"GENERAL";"TAB4",#N/A,TRUE,"GENERAL";"TAB5",#N/A,TRUE,"GENERAL"}</definedName>
    <definedName name="fdsfds" hidden="1">{"TAB1",#N/A,TRUE,"GENERAL";"TAB2",#N/A,TRUE,"GENERAL";"TAB3",#N/A,TRUE,"GENERAL";"TAB4",#N/A,TRUE,"GENERAL";"TAB5",#N/A,TRUE,"GENERAL"}</definedName>
    <definedName name="fdsfdsf" localSheetId="6" hidden="1">{"via1",#N/A,TRUE,"general";"via2",#N/A,TRUE,"general";"via3",#N/A,TRUE,"general"}</definedName>
    <definedName name="fdsfdsf" localSheetId="2" hidden="1">{"via1",#N/A,TRUE,"general";"via2",#N/A,TRUE,"general";"via3",#N/A,TRUE,"general"}</definedName>
    <definedName name="fdsfdsf" localSheetId="3" hidden="1">{"via1",#N/A,TRUE,"general";"via2",#N/A,TRUE,"general";"via3",#N/A,TRUE,"general"}</definedName>
    <definedName name="fdsfdsf" localSheetId="4" hidden="1">{"via1",#N/A,TRUE,"general";"via2",#N/A,TRUE,"general";"via3",#N/A,TRUE,"general"}</definedName>
    <definedName name="fdsfdsf" localSheetId="5" hidden="1">{"via1",#N/A,TRUE,"general";"via2",#N/A,TRUE,"general";"via3",#N/A,TRUE,"general"}</definedName>
    <definedName name="fdsfdsf" localSheetId="7" hidden="1">{"via1",#N/A,TRUE,"general";"via2",#N/A,TRUE,"general";"via3",#N/A,TRUE,"general"}</definedName>
    <definedName name="fdsfdsf" hidden="1">{"via1",#N/A,TRUE,"general";"via2",#N/A,TRUE,"general";"via3",#N/A,TRUE,"general"}</definedName>
    <definedName name="fdsgfds" localSheetId="6" hidden="1">{"via1",#N/A,TRUE,"general";"via2",#N/A,TRUE,"general";"via3",#N/A,TRUE,"general"}</definedName>
    <definedName name="fdsgfds" localSheetId="2" hidden="1">{"via1",#N/A,TRUE,"general";"via2",#N/A,TRUE,"general";"via3",#N/A,TRUE,"general"}</definedName>
    <definedName name="fdsgfds" localSheetId="3" hidden="1">{"via1",#N/A,TRUE,"general";"via2",#N/A,TRUE,"general";"via3",#N/A,TRUE,"general"}</definedName>
    <definedName name="fdsgfds" localSheetId="4" hidden="1">{"via1",#N/A,TRUE,"general";"via2",#N/A,TRUE,"general";"via3",#N/A,TRUE,"general"}</definedName>
    <definedName name="fdsgfds" localSheetId="5" hidden="1">{"via1",#N/A,TRUE,"general";"via2",#N/A,TRUE,"general";"via3",#N/A,TRUE,"general"}</definedName>
    <definedName name="fdsgfds" localSheetId="7" hidden="1">{"via1",#N/A,TRUE,"general";"via2",#N/A,TRUE,"general";"via3",#N/A,TRUE,"general"}</definedName>
    <definedName name="fdsgfds" hidden="1">{"via1",#N/A,TRUE,"general";"via2",#N/A,TRUE,"general";"via3",#N/A,TRUE,"general"}</definedName>
    <definedName name="fdsgsdfu" localSheetId="6" hidden="1">{"TAB1",#N/A,TRUE,"GENERAL";"TAB2",#N/A,TRUE,"GENERAL";"TAB3",#N/A,TRUE,"GENERAL";"TAB4",#N/A,TRUE,"GENERAL";"TAB5",#N/A,TRUE,"GENERAL"}</definedName>
    <definedName name="fdsgsdfu" localSheetId="2" hidden="1">{"TAB1",#N/A,TRUE,"GENERAL";"TAB2",#N/A,TRUE,"GENERAL";"TAB3",#N/A,TRUE,"GENERAL";"TAB4",#N/A,TRUE,"GENERAL";"TAB5",#N/A,TRUE,"GENERAL"}</definedName>
    <definedName name="fdsgsdfu" localSheetId="3" hidden="1">{"TAB1",#N/A,TRUE,"GENERAL";"TAB2",#N/A,TRUE,"GENERAL";"TAB3",#N/A,TRUE,"GENERAL";"TAB4",#N/A,TRUE,"GENERAL";"TAB5",#N/A,TRUE,"GENERAL"}</definedName>
    <definedName name="fdsgsdfu" localSheetId="4" hidden="1">{"TAB1",#N/A,TRUE,"GENERAL";"TAB2",#N/A,TRUE,"GENERAL";"TAB3",#N/A,TRUE,"GENERAL";"TAB4",#N/A,TRUE,"GENERAL";"TAB5",#N/A,TRUE,"GENERAL"}</definedName>
    <definedName name="fdsgsdfu" localSheetId="5" hidden="1">{"TAB1",#N/A,TRUE,"GENERAL";"TAB2",#N/A,TRUE,"GENERAL";"TAB3",#N/A,TRUE,"GENERAL";"TAB4",#N/A,TRUE,"GENERAL";"TAB5",#N/A,TRUE,"GENERAL"}</definedName>
    <definedName name="fdsgsdfu" localSheetId="7" hidden="1">{"TAB1",#N/A,TRUE,"GENERAL";"TAB2",#N/A,TRUE,"GENERAL";"TAB3",#N/A,TRUE,"GENERAL";"TAB4",#N/A,TRUE,"GENERAL";"TAB5",#N/A,TRUE,"GENERAL"}</definedName>
    <definedName name="fdsgsdfu" hidden="1">{"TAB1",#N/A,TRUE,"GENERAL";"TAB2",#N/A,TRUE,"GENERAL";"TAB3",#N/A,TRUE,"GENERAL";"TAB4",#N/A,TRUE,"GENERAL";"TAB5",#N/A,TRUE,"GENERAL"}</definedName>
    <definedName name="FDSIO" localSheetId="6" hidden="1">{"TAB1",#N/A,TRUE,"GENERAL";"TAB2",#N/A,TRUE,"GENERAL";"TAB3",#N/A,TRUE,"GENERAL";"TAB4",#N/A,TRUE,"GENERAL";"TAB5",#N/A,TRUE,"GENERAL"}</definedName>
    <definedName name="FDSIO" localSheetId="2" hidden="1">{"TAB1",#N/A,TRUE,"GENERAL";"TAB2",#N/A,TRUE,"GENERAL";"TAB3",#N/A,TRUE,"GENERAL";"TAB4",#N/A,TRUE,"GENERAL";"TAB5",#N/A,TRUE,"GENERAL"}</definedName>
    <definedName name="FDSIO" localSheetId="3" hidden="1">{"TAB1",#N/A,TRUE,"GENERAL";"TAB2",#N/A,TRUE,"GENERAL";"TAB3",#N/A,TRUE,"GENERAL";"TAB4",#N/A,TRUE,"GENERAL";"TAB5",#N/A,TRUE,"GENERAL"}</definedName>
    <definedName name="FDSIO" localSheetId="4" hidden="1">{"TAB1",#N/A,TRUE,"GENERAL";"TAB2",#N/A,TRUE,"GENERAL";"TAB3",#N/A,TRUE,"GENERAL";"TAB4",#N/A,TRUE,"GENERAL";"TAB5",#N/A,TRUE,"GENERAL"}</definedName>
    <definedName name="FDSIO" localSheetId="5" hidden="1">{"TAB1",#N/A,TRUE,"GENERAL";"TAB2",#N/A,TRUE,"GENERAL";"TAB3",#N/A,TRUE,"GENERAL";"TAB4",#N/A,TRUE,"GENERAL";"TAB5",#N/A,TRUE,"GENERAL"}</definedName>
    <definedName name="FDSIO" localSheetId="7" hidden="1">{"TAB1",#N/A,TRUE,"GENERAL";"TAB2",#N/A,TRUE,"GENERAL";"TAB3",#N/A,TRUE,"GENERAL";"TAB4",#N/A,TRUE,"GENERAL";"TAB5",#N/A,TRUE,"GENERAL"}</definedName>
    <definedName name="FDSIO" hidden="1">{"TAB1",#N/A,TRUE,"GENERAL";"TAB2",#N/A,TRUE,"GENERAL";"TAB3",#N/A,TRUE,"GENERAL";"TAB4",#N/A,TRUE,"GENERAL";"TAB5",#N/A,TRUE,"GENERAL"}</definedName>
    <definedName name="FE">1.32</definedName>
    <definedName name="Fecha">[81]Tablas!$B$1:$B$65536</definedName>
    <definedName name="FechaInicio">[46]CONTRATO!$E$10</definedName>
    <definedName name="FechaTermina">[46]CONTRATO!$E$11</definedName>
    <definedName name="FechaTerminacion" localSheetId="6">#REF!</definedName>
    <definedName name="FechaTerminacion" localSheetId="2">#REF!</definedName>
    <definedName name="FechaTerminacion" localSheetId="3">#REF!</definedName>
    <definedName name="FechaTerminacion" localSheetId="4">#REF!</definedName>
    <definedName name="FechaTerminacion" localSheetId="5">#REF!</definedName>
    <definedName name="FechaTerminacion" localSheetId="7">#REF!</definedName>
    <definedName name="FechaTerminacion" localSheetId="8">#REF!</definedName>
    <definedName name="FechaTerminacion">#REF!</definedName>
    <definedName name="fer" localSheetId="6">'[41]Res-Accide-10'!#REF!</definedName>
    <definedName name="fer" localSheetId="2">'[41]Res-Accide-10'!#REF!</definedName>
    <definedName name="fer" localSheetId="3">'[41]Res-Accide-10'!#REF!</definedName>
    <definedName name="fer" localSheetId="4">'[41]Res-Accide-10'!#REF!</definedName>
    <definedName name="fer" localSheetId="5">'[41]Res-Accide-10'!#REF!</definedName>
    <definedName name="fer" localSheetId="26">'[41]Res-Accide-10'!#REF!</definedName>
    <definedName name="fer" localSheetId="27">'[41]Res-Accide-10'!#REF!</definedName>
    <definedName name="fer" localSheetId="7">'[41]Res-Accide-10'!#REF!</definedName>
    <definedName name="fer" localSheetId="8">'[41]Res-Accide-10'!#REF!</definedName>
    <definedName name="fer" localSheetId="9">'[41]Res-Accide-10'!#REF!</definedName>
    <definedName name="fer">'[41]Res-Accide-10'!#REF!</definedName>
    <definedName name="ferfer" localSheetId="6" hidden="1">{"via1",#N/A,TRUE,"general";"via2",#N/A,TRUE,"general";"via3",#N/A,TRUE,"general"}</definedName>
    <definedName name="ferfer" localSheetId="2" hidden="1">{"via1",#N/A,TRUE,"general";"via2",#N/A,TRUE,"general";"via3",#N/A,TRUE,"general"}</definedName>
    <definedName name="ferfer" localSheetId="3" hidden="1">{"via1",#N/A,TRUE,"general";"via2",#N/A,TRUE,"general";"via3",#N/A,TRUE,"general"}</definedName>
    <definedName name="ferfer" localSheetId="4" hidden="1">{"via1",#N/A,TRUE,"general";"via2",#N/A,TRUE,"general";"via3",#N/A,TRUE,"general"}</definedName>
    <definedName name="ferfer" localSheetId="5" hidden="1">{"via1",#N/A,TRUE,"general";"via2",#N/A,TRUE,"general";"via3",#N/A,TRUE,"general"}</definedName>
    <definedName name="ferfer" localSheetId="7" hidden="1">{"via1",#N/A,TRUE,"general";"via2",#N/A,TRUE,"general";"via3",#N/A,TRUE,"general"}</definedName>
    <definedName name="ferfer" hidden="1">{"via1",#N/A,TRUE,"general";"via2",#N/A,TRUE,"general";"via3",#N/A,TRUE,"general"}</definedName>
    <definedName name="ff" localSheetId="6">'1p.'!ERR</definedName>
    <definedName name="ff" localSheetId="2">'421.1'!ERR</definedName>
    <definedName name="ff" localSheetId="3">'450.2P'!ERR</definedName>
    <definedName name="ff" localSheetId="4">'460.1P'!ERR</definedName>
    <definedName name="ff" localSheetId="5">'466.1'!ERR</definedName>
    <definedName name="ff" localSheetId="7">'900.4P'!ERR</definedName>
    <definedName name="ff">[0]!ERR</definedName>
    <definedName name="fff" localSheetId="6" hidden="1">{"via1",#N/A,TRUE,"general";"via2",#N/A,TRUE,"general";"via3",#N/A,TRUE,"general"}</definedName>
    <definedName name="fff" localSheetId="2" hidden="1">{"via1",#N/A,TRUE,"general";"via2",#N/A,TRUE,"general";"via3",#N/A,TRUE,"general"}</definedName>
    <definedName name="fff" localSheetId="3" hidden="1">{"via1",#N/A,TRUE,"general";"via2",#N/A,TRUE,"general";"via3",#N/A,TRUE,"general"}</definedName>
    <definedName name="fff" localSheetId="4" hidden="1">{"via1",#N/A,TRUE,"general";"via2",#N/A,TRUE,"general";"via3",#N/A,TRUE,"general"}</definedName>
    <definedName name="fff" localSheetId="5" hidden="1">{"via1",#N/A,TRUE,"general";"via2",#N/A,TRUE,"general";"via3",#N/A,TRUE,"general"}</definedName>
    <definedName name="fff" localSheetId="7" hidden="1">{"via1",#N/A,TRUE,"general";"via2",#N/A,TRUE,"general";"via3",#N/A,TRUE,"general"}</definedName>
    <definedName name="fff" hidden="1">{"via1",#N/A,TRUE,"general";"via2",#N/A,TRUE,"general";"via3",#N/A,TRUE,"general"}</definedName>
    <definedName name="ffffd" localSheetId="6" hidden="1">{"via1",#N/A,TRUE,"general";"via2",#N/A,TRUE,"general";"via3",#N/A,TRUE,"general"}</definedName>
    <definedName name="ffffd" localSheetId="2" hidden="1">{"via1",#N/A,TRUE,"general";"via2",#N/A,TRUE,"general";"via3",#N/A,TRUE,"general"}</definedName>
    <definedName name="ffffd" localSheetId="3" hidden="1">{"via1",#N/A,TRUE,"general";"via2",#N/A,TRUE,"general";"via3",#N/A,TRUE,"general"}</definedName>
    <definedName name="ffffd" localSheetId="4" hidden="1">{"via1",#N/A,TRUE,"general";"via2",#N/A,TRUE,"general";"via3",#N/A,TRUE,"general"}</definedName>
    <definedName name="ffffd" localSheetId="5" hidden="1">{"via1",#N/A,TRUE,"general";"via2",#N/A,TRUE,"general";"via3",#N/A,TRUE,"general"}</definedName>
    <definedName name="ffffd" localSheetId="7" hidden="1">{"via1",#N/A,TRUE,"general";"via2",#N/A,TRUE,"general";"via3",#N/A,TRUE,"general"}</definedName>
    <definedName name="ffffd" hidden="1">{"via1",#N/A,TRUE,"general";"via2",#N/A,TRUE,"general";"via3",#N/A,TRUE,"general"}</definedName>
    <definedName name="fffffft" localSheetId="6" hidden="1">{"TAB1",#N/A,TRUE,"GENERAL";"TAB2",#N/A,TRUE,"GENERAL";"TAB3",#N/A,TRUE,"GENERAL";"TAB4",#N/A,TRUE,"GENERAL";"TAB5",#N/A,TRUE,"GENERAL"}</definedName>
    <definedName name="fffffft" localSheetId="2" hidden="1">{"TAB1",#N/A,TRUE,"GENERAL";"TAB2",#N/A,TRUE,"GENERAL";"TAB3",#N/A,TRUE,"GENERAL";"TAB4",#N/A,TRUE,"GENERAL";"TAB5",#N/A,TRUE,"GENERAL"}</definedName>
    <definedName name="fffffft" localSheetId="3" hidden="1">{"TAB1",#N/A,TRUE,"GENERAL";"TAB2",#N/A,TRUE,"GENERAL";"TAB3",#N/A,TRUE,"GENERAL";"TAB4",#N/A,TRUE,"GENERAL";"TAB5",#N/A,TRUE,"GENERAL"}</definedName>
    <definedName name="fffffft" localSheetId="4" hidden="1">{"TAB1",#N/A,TRUE,"GENERAL";"TAB2",#N/A,TRUE,"GENERAL";"TAB3",#N/A,TRUE,"GENERAL";"TAB4",#N/A,TRUE,"GENERAL";"TAB5",#N/A,TRUE,"GENERAL"}</definedName>
    <definedName name="fffffft" localSheetId="5" hidden="1">{"TAB1",#N/A,TRUE,"GENERAL";"TAB2",#N/A,TRUE,"GENERAL";"TAB3",#N/A,TRUE,"GENERAL";"TAB4",#N/A,TRUE,"GENERAL";"TAB5",#N/A,TRUE,"GENERAL"}</definedName>
    <definedName name="fffffft" localSheetId="7" hidden="1">{"TAB1",#N/A,TRUE,"GENERAL";"TAB2",#N/A,TRUE,"GENERAL";"TAB3",#N/A,TRUE,"GENERAL";"TAB4",#N/A,TRUE,"GENERAL";"TAB5",#N/A,TRUE,"GENERAL"}</definedName>
    <definedName name="fffffft" hidden="1">{"TAB1",#N/A,TRUE,"GENERAL";"TAB2",#N/A,TRUE,"GENERAL";"TAB3",#N/A,TRUE,"GENERAL";"TAB4",#N/A,TRUE,"GENERAL";"TAB5",#N/A,TRUE,"GENERAL"}</definedName>
    <definedName name="fffffik" localSheetId="6" hidden="1">{"TAB1",#N/A,TRUE,"GENERAL";"TAB2",#N/A,TRUE,"GENERAL";"TAB3",#N/A,TRUE,"GENERAL";"TAB4",#N/A,TRUE,"GENERAL";"TAB5",#N/A,TRUE,"GENERAL"}</definedName>
    <definedName name="fffffik" localSheetId="2" hidden="1">{"TAB1",#N/A,TRUE,"GENERAL";"TAB2",#N/A,TRUE,"GENERAL";"TAB3",#N/A,TRUE,"GENERAL";"TAB4",#N/A,TRUE,"GENERAL";"TAB5",#N/A,TRUE,"GENERAL"}</definedName>
    <definedName name="fffffik" localSheetId="3" hidden="1">{"TAB1",#N/A,TRUE,"GENERAL";"TAB2",#N/A,TRUE,"GENERAL";"TAB3",#N/A,TRUE,"GENERAL";"TAB4",#N/A,TRUE,"GENERAL";"TAB5",#N/A,TRUE,"GENERAL"}</definedName>
    <definedName name="fffffik" localSheetId="4" hidden="1">{"TAB1",#N/A,TRUE,"GENERAL";"TAB2",#N/A,TRUE,"GENERAL";"TAB3",#N/A,TRUE,"GENERAL";"TAB4",#N/A,TRUE,"GENERAL";"TAB5",#N/A,TRUE,"GENERAL"}</definedName>
    <definedName name="fffffik" localSheetId="5" hidden="1">{"TAB1",#N/A,TRUE,"GENERAL";"TAB2",#N/A,TRUE,"GENERAL";"TAB3",#N/A,TRUE,"GENERAL";"TAB4",#N/A,TRUE,"GENERAL";"TAB5",#N/A,TRUE,"GENERAL"}</definedName>
    <definedName name="fffffik" localSheetId="7" hidden="1">{"TAB1",#N/A,TRUE,"GENERAL";"TAB2",#N/A,TRUE,"GENERAL";"TAB3",#N/A,TRUE,"GENERAL";"TAB4",#N/A,TRUE,"GENERAL";"TAB5",#N/A,TRUE,"GENERAL"}</definedName>
    <definedName name="fffffik" hidden="1">{"TAB1",#N/A,TRUE,"GENERAL";"TAB2",#N/A,TRUE,"GENERAL";"TAB3",#N/A,TRUE,"GENERAL";"TAB4",#N/A,TRUE,"GENERAL";"TAB5",#N/A,TRUE,"GENERAL"}</definedName>
    <definedName name="fffffj" localSheetId="6" hidden="1">{"TAB1",#N/A,TRUE,"GENERAL";"TAB2",#N/A,TRUE,"GENERAL";"TAB3",#N/A,TRUE,"GENERAL";"TAB4",#N/A,TRUE,"GENERAL";"TAB5",#N/A,TRUE,"GENERAL"}</definedName>
    <definedName name="fffffj" localSheetId="2" hidden="1">{"TAB1",#N/A,TRUE,"GENERAL";"TAB2",#N/A,TRUE,"GENERAL";"TAB3",#N/A,TRUE,"GENERAL";"TAB4",#N/A,TRUE,"GENERAL";"TAB5",#N/A,TRUE,"GENERAL"}</definedName>
    <definedName name="fffffj" localSheetId="3" hidden="1">{"TAB1",#N/A,TRUE,"GENERAL";"TAB2",#N/A,TRUE,"GENERAL";"TAB3",#N/A,TRUE,"GENERAL";"TAB4",#N/A,TRUE,"GENERAL";"TAB5",#N/A,TRUE,"GENERAL"}</definedName>
    <definedName name="fffffj" localSheetId="4" hidden="1">{"TAB1",#N/A,TRUE,"GENERAL";"TAB2",#N/A,TRUE,"GENERAL";"TAB3",#N/A,TRUE,"GENERAL";"TAB4",#N/A,TRUE,"GENERAL";"TAB5",#N/A,TRUE,"GENERAL"}</definedName>
    <definedName name="fffffj" localSheetId="5" hidden="1">{"TAB1",#N/A,TRUE,"GENERAL";"TAB2",#N/A,TRUE,"GENERAL";"TAB3",#N/A,TRUE,"GENERAL";"TAB4",#N/A,TRUE,"GENERAL";"TAB5",#N/A,TRUE,"GENERAL"}</definedName>
    <definedName name="fffffj" localSheetId="7" hidden="1">{"TAB1",#N/A,TRUE,"GENERAL";"TAB2",#N/A,TRUE,"GENERAL";"TAB3",#N/A,TRUE,"GENERAL";"TAB4",#N/A,TRUE,"GENERAL";"TAB5",#N/A,TRUE,"GENERAL"}</definedName>
    <definedName name="fffffj" hidden="1">{"TAB1",#N/A,TRUE,"GENERAL";"TAB2",#N/A,TRUE,"GENERAL";"TAB3",#N/A,TRUE,"GENERAL";"TAB4",#N/A,TRUE,"GENERAL";"TAB5",#N/A,TRUE,"GENERAL"}</definedName>
    <definedName name="ffffrd" localSheetId="6" hidden="1">{"via1",#N/A,TRUE,"general";"via2",#N/A,TRUE,"general";"via3",#N/A,TRUE,"general"}</definedName>
    <definedName name="ffffrd" localSheetId="2" hidden="1">{"via1",#N/A,TRUE,"general";"via2",#N/A,TRUE,"general";"via3",#N/A,TRUE,"general"}</definedName>
    <definedName name="ffffrd" localSheetId="3" hidden="1">{"via1",#N/A,TRUE,"general";"via2",#N/A,TRUE,"general";"via3",#N/A,TRUE,"general"}</definedName>
    <definedName name="ffffrd" localSheetId="4" hidden="1">{"via1",#N/A,TRUE,"general";"via2",#N/A,TRUE,"general";"via3",#N/A,TRUE,"general"}</definedName>
    <definedName name="ffffrd" localSheetId="5" hidden="1">{"via1",#N/A,TRUE,"general";"via2",#N/A,TRUE,"general";"via3",#N/A,TRUE,"general"}</definedName>
    <definedName name="ffffrd" localSheetId="7" hidden="1">{"via1",#N/A,TRUE,"general";"via2",#N/A,TRUE,"general";"via3",#N/A,TRUE,"general"}</definedName>
    <definedName name="ffffrd" hidden="1">{"via1",#N/A,TRUE,"general";"via2",#N/A,TRUE,"general";"via3",#N/A,TRUE,"general"}</definedName>
    <definedName name="ffffy" localSheetId="6" hidden="1">{"TAB1",#N/A,TRUE,"GENERAL";"TAB2",#N/A,TRUE,"GENERAL";"TAB3",#N/A,TRUE,"GENERAL";"TAB4",#N/A,TRUE,"GENERAL";"TAB5",#N/A,TRUE,"GENERAL"}</definedName>
    <definedName name="ffffy" localSheetId="2" hidden="1">{"TAB1",#N/A,TRUE,"GENERAL";"TAB2",#N/A,TRUE,"GENERAL";"TAB3",#N/A,TRUE,"GENERAL";"TAB4",#N/A,TRUE,"GENERAL";"TAB5",#N/A,TRUE,"GENERAL"}</definedName>
    <definedName name="ffffy" localSheetId="3" hidden="1">{"TAB1",#N/A,TRUE,"GENERAL";"TAB2",#N/A,TRUE,"GENERAL";"TAB3",#N/A,TRUE,"GENERAL";"TAB4",#N/A,TRUE,"GENERAL";"TAB5",#N/A,TRUE,"GENERAL"}</definedName>
    <definedName name="ffffy" localSheetId="4" hidden="1">{"TAB1",#N/A,TRUE,"GENERAL";"TAB2",#N/A,TRUE,"GENERAL";"TAB3",#N/A,TRUE,"GENERAL";"TAB4",#N/A,TRUE,"GENERAL";"TAB5",#N/A,TRUE,"GENERAL"}</definedName>
    <definedName name="ffffy" localSheetId="5" hidden="1">{"TAB1",#N/A,TRUE,"GENERAL";"TAB2",#N/A,TRUE,"GENERAL";"TAB3",#N/A,TRUE,"GENERAL";"TAB4",#N/A,TRUE,"GENERAL";"TAB5",#N/A,TRUE,"GENERAL"}</definedName>
    <definedName name="ffffy" localSheetId="7" hidden="1">{"TAB1",#N/A,TRUE,"GENERAL";"TAB2",#N/A,TRUE,"GENERAL";"TAB3",#N/A,TRUE,"GENERAL";"TAB4",#N/A,TRUE,"GENERAL";"TAB5",#N/A,TRUE,"GENERAL"}</definedName>
    <definedName name="ffffy" hidden="1">{"TAB1",#N/A,TRUE,"GENERAL";"TAB2",#N/A,TRUE,"GENERAL";"TAB3",#N/A,TRUE,"GENERAL";"TAB4",#N/A,TRUE,"GENERAL";"TAB5",#N/A,TRUE,"GENERAL"}</definedName>
    <definedName name="fffrfr" localSheetId="6" hidden="1">{"TAB1",#N/A,TRUE,"GENERAL";"TAB2",#N/A,TRUE,"GENERAL";"TAB3",#N/A,TRUE,"GENERAL";"TAB4",#N/A,TRUE,"GENERAL";"TAB5",#N/A,TRUE,"GENERAL"}</definedName>
    <definedName name="fffrfr" localSheetId="2" hidden="1">{"TAB1",#N/A,TRUE,"GENERAL";"TAB2",#N/A,TRUE,"GENERAL";"TAB3",#N/A,TRUE,"GENERAL";"TAB4",#N/A,TRUE,"GENERAL";"TAB5",#N/A,TRUE,"GENERAL"}</definedName>
    <definedName name="fffrfr" localSheetId="3" hidden="1">{"TAB1",#N/A,TRUE,"GENERAL";"TAB2",#N/A,TRUE,"GENERAL";"TAB3",#N/A,TRUE,"GENERAL";"TAB4",#N/A,TRUE,"GENERAL";"TAB5",#N/A,TRUE,"GENERAL"}</definedName>
    <definedName name="fffrfr" localSheetId="4" hidden="1">{"TAB1",#N/A,TRUE,"GENERAL";"TAB2",#N/A,TRUE,"GENERAL";"TAB3",#N/A,TRUE,"GENERAL";"TAB4",#N/A,TRUE,"GENERAL";"TAB5",#N/A,TRUE,"GENERAL"}</definedName>
    <definedName name="fffrfr" localSheetId="5" hidden="1">{"TAB1",#N/A,TRUE,"GENERAL";"TAB2",#N/A,TRUE,"GENERAL";"TAB3",#N/A,TRUE,"GENERAL";"TAB4",#N/A,TRUE,"GENERAL";"TAB5",#N/A,TRUE,"GENERAL"}</definedName>
    <definedName name="fffrfr" localSheetId="7" hidden="1">{"TAB1",#N/A,TRUE,"GENERAL";"TAB2",#N/A,TRUE,"GENERAL";"TAB3",#N/A,TRUE,"GENERAL";"TAB4",#N/A,TRUE,"GENERAL";"TAB5",#N/A,TRUE,"GENERAL"}</definedName>
    <definedName name="fffrfr" hidden="1">{"TAB1",#N/A,TRUE,"GENERAL";"TAB2",#N/A,TRUE,"GENERAL";"TAB3",#N/A,TRUE,"GENERAL";"TAB4",#N/A,TRUE,"GENERAL";"TAB5",#N/A,TRUE,"GENERAL"}</definedName>
    <definedName name="fffs" localSheetId="6" hidden="1">{"TAB1",#N/A,TRUE,"GENERAL";"TAB2",#N/A,TRUE,"GENERAL";"TAB3",#N/A,TRUE,"GENERAL";"TAB4",#N/A,TRUE,"GENERAL";"TAB5",#N/A,TRUE,"GENERAL"}</definedName>
    <definedName name="fffs" localSheetId="2" hidden="1">{"TAB1",#N/A,TRUE,"GENERAL";"TAB2",#N/A,TRUE,"GENERAL";"TAB3",#N/A,TRUE,"GENERAL";"TAB4",#N/A,TRUE,"GENERAL";"TAB5",#N/A,TRUE,"GENERAL"}</definedName>
    <definedName name="fffs" localSheetId="3" hidden="1">{"TAB1",#N/A,TRUE,"GENERAL";"TAB2",#N/A,TRUE,"GENERAL";"TAB3",#N/A,TRUE,"GENERAL";"TAB4",#N/A,TRUE,"GENERAL";"TAB5",#N/A,TRUE,"GENERAL"}</definedName>
    <definedName name="fffs" localSheetId="4" hidden="1">{"TAB1",#N/A,TRUE,"GENERAL";"TAB2",#N/A,TRUE,"GENERAL";"TAB3",#N/A,TRUE,"GENERAL";"TAB4",#N/A,TRUE,"GENERAL";"TAB5",#N/A,TRUE,"GENERAL"}</definedName>
    <definedName name="fffs" localSheetId="5" hidden="1">{"TAB1",#N/A,TRUE,"GENERAL";"TAB2",#N/A,TRUE,"GENERAL";"TAB3",#N/A,TRUE,"GENERAL";"TAB4",#N/A,TRUE,"GENERAL";"TAB5",#N/A,TRUE,"GENERAL"}</definedName>
    <definedName name="fffs" localSheetId="7" hidden="1">{"TAB1",#N/A,TRUE,"GENERAL";"TAB2",#N/A,TRUE,"GENERAL";"TAB3",#N/A,TRUE,"GENERAL";"TAB4",#N/A,TRUE,"GENERAL";"TAB5",#N/A,TRUE,"GENERAL"}</definedName>
    <definedName name="fffs" hidden="1">{"TAB1",#N/A,TRUE,"GENERAL";"TAB2",#N/A,TRUE,"GENERAL";"TAB3",#N/A,TRUE,"GENERAL";"TAB4",#N/A,TRUE,"GENERAL";"TAB5",#N/A,TRUE,"GENERAL"}</definedName>
    <definedName name="fg" localSheetId="6">'1p.'!ERR</definedName>
    <definedName name="fg" localSheetId="2">'421.1'!ERR</definedName>
    <definedName name="fg" localSheetId="3">'450.2P'!ERR</definedName>
    <definedName name="fg" localSheetId="4">'460.1P'!ERR</definedName>
    <definedName name="fg" localSheetId="5">'466.1'!ERR</definedName>
    <definedName name="fg" localSheetId="7">'900.4P'!ERR</definedName>
    <definedName name="fg">[0]!ERR</definedName>
    <definedName name="fgdfg" localSheetId="6" hidden="1">{"TAB1",#N/A,TRUE,"GENERAL";"TAB2",#N/A,TRUE,"GENERAL";"TAB3",#N/A,TRUE,"GENERAL";"TAB4",#N/A,TRUE,"GENERAL";"TAB5",#N/A,TRUE,"GENERAL"}</definedName>
    <definedName name="fgdfg" localSheetId="2" hidden="1">{"TAB1",#N/A,TRUE,"GENERAL";"TAB2",#N/A,TRUE,"GENERAL";"TAB3",#N/A,TRUE,"GENERAL";"TAB4",#N/A,TRUE,"GENERAL";"TAB5",#N/A,TRUE,"GENERAL"}</definedName>
    <definedName name="fgdfg" localSheetId="3" hidden="1">{"TAB1",#N/A,TRUE,"GENERAL";"TAB2",#N/A,TRUE,"GENERAL";"TAB3",#N/A,TRUE,"GENERAL";"TAB4",#N/A,TRUE,"GENERAL";"TAB5",#N/A,TRUE,"GENERAL"}</definedName>
    <definedName name="fgdfg" localSheetId="4" hidden="1">{"TAB1",#N/A,TRUE,"GENERAL";"TAB2",#N/A,TRUE,"GENERAL";"TAB3",#N/A,TRUE,"GENERAL";"TAB4",#N/A,TRUE,"GENERAL";"TAB5",#N/A,TRUE,"GENERAL"}</definedName>
    <definedName name="fgdfg" localSheetId="5" hidden="1">{"TAB1",#N/A,TRUE,"GENERAL";"TAB2",#N/A,TRUE,"GENERAL";"TAB3",#N/A,TRUE,"GENERAL";"TAB4",#N/A,TRUE,"GENERAL";"TAB5",#N/A,TRUE,"GENERAL"}</definedName>
    <definedName name="fgdfg" localSheetId="7" hidden="1">{"TAB1",#N/A,TRUE,"GENERAL";"TAB2",#N/A,TRUE,"GENERAL";"TAB3",#N/A,TRUE,"GENERAL";"TAB4",#N/A,TRUE,"GENERAL";"TAB5",#N/A,TRUE,"GENERAL"}</definedName>
    <definedName name="fgdfg" hidden="1">{"TAB1",#N/A,TRUE,"GENERAL";"TAB2",#N/A,TRUE,"GENERAL";"TAB3",#N/A,TRUE,"GENERAL";"TAB4",#N/A,TRUE,"GENERAL";"TAB5",#N/A,TRUE,"GENERAL"}</definedName>
    <definedName name="fgdfsgr" localSheetId="6" hidden="1">{"via1",#N/A,TRUE,"general";"via2",#N/A,TRUE,"general";"via3",#N/A,TRUE,"general"}</definedName>
    <definedName name="fgdfsgr" localSheetId="2" hidden="1">{"via1",#N/A,TRUE,"general";"via2",#N/A,TRUE,"general";"via3",#N/A,TRUE,"general"}</definedName>
    <definedName name="fgdfsgr" localSheetId="3" hidden="1">{"via1",#N/A,TRUE,"general";"via2",#N/A,TRUE,"general";"via3",#N/A,TRUE,"general"}</definedName>
    <definedName name="fgdfsgr" localSheetId="4" hidden="1">{"via1",#N/A,TRUE,"general";"via2",#N/A,TRUE,"general";"via3",#N/A,TRUE,"general"}</definedName>
    <definedName name="fgdfsgr" localSheetId="5" hidden="1">{"via1",#N/A,TRUE,"general";"via2",#N/A,TRUE,"general";"via3",#N/A,TRUE,"general"}</definedName>
    <definedName name="fgdfsgr" localSheetId="7" hidden="1">{"via1",#N/A,TRUE,"general";"via2",#N/A,TRUE,"general";"via3",#N/A,TRUE,"general"}</definedName>
    <definedName name="fgdfsgr" hidden="1">{"via1",#N/A,TRUE,"general";"via2",#N/A,TRUE,"general";"via3",#N/A,TRUE,"general"}</definedName>
    <definedName name="fgdsfg" localSheetId="6" hidden="1">{"TAB1",#N/A,TRUE,"GENERAL";"TAB2",#N/A,TRUE,"GENERAL";"TAB3",#N/A,TRUE,"GENERAL";"TAB4",#N/A,TRUE,"GENERAL";"TAB5",#N/A,TRUE,"GENERAL"}</definedName>
    <definedName name="fgdsfg" localSheetId="2" hidden="1">{"TAB1",#N/A,TRUE,"GENERAL";"TAB2",#N/A,TRUE,"GENERAL";"TAB3",#N/A,TRUE,"GENERAL";"TAB4",#N/A,TRUE,"GENERAL";"TAB5",#N/A,TRUE,"GENERAL"}</definedName>
    <definedName name="fgdsfg" localSheetId="3" hidden="1">{"TAB1",#N/A,TRUE,"GENERAL";"TAB2",#N/A,TRUE,"GENERAL";"TAB3",#N/A,TRUE,"GENERAL";"TAB4",#N/A,TRUE,"GENERAL";"TAB5",#N/A,TRUE,"GENERAL"}</definedName>
    <definedName name="fgdsfg" localSheetId="4" hidden="1">{"TAB1",#N/A,TRUE,"GENERAL";"TAB2",#N/A,TRUE,"GENERAL";"TAB3",#N/A,TRUE,"GENERAL";"TAB4",#N/A,TRUE,"GENERAL";"TAB5",#N/A,TRUE,"GENERAL"}</definedName>
    <definedName name="fgdsfg" localSheetId="5" hidden="1">{"TAB1",#N/A,TRUE,"GENERAL";"TAB2",#N/A,TRUE,"GENERAL";"TAB3",#N/A,TRUE,"GENERAL";"TAB4",#N/A,TRUE,"GENERAL";"TAB5",#N/A,TRUE,"GENERAL"}</definedName>
    <definedName name="fgdsfg" localSheetId="7" hidden="1">{"TAB1",#N/A,TRUE,"GENERAL";"TAB2",#N/A,TRUE,"GENERAL";"TAB3",#N/A,TRUE,"GENERAL";"TAB4",#N/A,TRUE,"GENERAL";"TAB5",#N/A,TRUE,"GENERAL"}</definedName>
    <definedName name="fgdsfg" hidden="1">{"TAB1",#N/A,TRUE,"GENERAL";"TAB2",#N/A,TRUE,"GENERAL";"TAB3",#N/A,TRUE,"GENERAL";"TAB4",#N/A,TRUE,"GENERAL";"TAB5",#N/A,TRUE,"GENERAL"}</definedName>
    <definedName name="FGFDH" localSheetId="6" hidden="1">{"via1",#N/A,TRUE,"general";"via2",#N/A,TRUE,"general";"via3",#N/A,TRUE,"general"}</definedName>
    <definedName name="FGFDH" localSheetId="2" hidden="1">{"via1",#N/A,TRUE,"general";"via2",#N/A,TRUE,"general";"via3",#N/A,TRUE,"general"}</definedName>
    <definedName name="FGFDH" localSheetId="3" hidden="1">{"via1",#N/A,TRUE,"general";"via2",#N/A,TRUE,"general";"via3",#N/A,TRUE,"general"}</definedName>
    <definedName name="FGFDH" localSheetId="4" hidden="1">{"via1",#N/A,TRUE,"general";"via2",#N/A,TRUE,"general";"via3",#N/A,TRUE,"general"}</definedName>
    <definedName name="FGFDH" localSheetId="5" hidden="1">{"via1",#N/A,TRUE,"general";"via2",#N/A,TRUE,"general";"via3",#N/A,TRUE,"general"}</definedName>
    <definedName name="FGFDH" localSheetId="7" hidden="1">{"via1",#N/A,TRUE,"general";"via2",#N/A,TRUE,"general";"via3",#N/A,TRUE,"general"}</definedName>
    <definedName name="FGFDH" hidden="1">{"via1",#N/A,TRUE,"general";"via2",#N/A,TRUE,"general";"via3",#N/A,TRUE,"general"}</definedName>
    <definedName name="fgghhj" localSheetId="6" hidden="1">{"via1",#N/A,TRUE,"general";"via2",#N/A,TRUE,"general";"via3",#N/A,TRUE,"general"}</definedName>
    <definedName name="fgghhj" localSheetId="2" hidden="1">{"via1",#N/A,TRUE,"general";"via2",#N/A,TRUE,"general";"via3",#N/A,TRUE,"general"}</definedName>
    <definedName name="fgghhj" localSheetId="3" hidden="1">{"via1",#N/A,TRUE,"general";"via2",#N/A,TRUE,"general";"via3",#N/A,TRUE,"general"}</definedName>
    <definedName name="fgghhj" localSheetId="4" hidden="1">{"via1",#N/A,TRUE,"general";"via2",#N/A,TRUE,"general";"via3",#N/A,TRUE,"general"}</definedName>
    <definedName name="fgghhj" localSheetId="5" hidden="1">{"via1",#N/A,TRUE,"general";"via2",#N/A,TRUE,"general";"via3",#N/A,TRUE,"general"}</definedName>
    <definedName name="fgghhj" localSheetId="7" hidden="1">{"via1",#N/A,TRUE,"general";"via2",#N/A,TRUE,"general";"via3",#N/A,TRUE,"general"}</definedName>
    <definedName name="fgghhj" hidden="1">{"via1",#N/A,TRUE,"general";"via2",#N/A,TRUE,"general";"via3",#N/A,TRUE,"general"}</definedName>
    <definedName name="fgh" localSheetId="8">'[82]7422CW00'!#REF!</definedName>
    <definedName name="fgh">'[82]7422CW00'!#REF!</definedName>
    <definedName name="FGHFBC" localSheetId="6" hidden="1">{"via1",#N/A,TRUE,"general";"via2",#N/A,TRUE,"general";"via3",#N/A,TRUE,"general"}</definedName>
    <definedName name="FGHFBC" localSheetId="2" hidden="1">{"via1",#N/A,TRUE,"general";"via2",#N/A,TRUE,"general";"via3",#N/A,TRUE,"general"}</definedName>
    <definedName name="FGHFBC" localSheetId="3" hidden="1">{"via1",#N/A,TRUE,"general";"via2",#N/A,TRUE,"general";"via3",#N/A,TRUE,"general"}</definedName>
    <definedName name="FGHFBC" localSheetId="4" hidden="1">{"via1",#N/A,TRUE,"general";"via2",#N/A,TRUE,"general";"via3",#N/A,TRUE,"general"}</definedName>
    <definedName name="FGHFBC" localSheetId="5" hidden="1">{"via1",#N/A,TRUE,"general";"via2",#N/A,TRUE,"general";"via3",#N/A,TRUE,"general"}</definedName>
    <definedName name="FGHFBC" localSheetId="7" hidden="1">{"via1",#N/A,TRUE,"general";"via2",#N/A,TRUE,"general";"via3",#N/A,TRUE,"general"}</definedName>
    <definedName name="FGHFBC" hidden="1">{"via1",#N/A,TRUE,"general";"via2",#N/A,TRUE,"general";"via3",#N/A,TRUE,"general"}</definedName>
    <definedName name="fghfg" localSheetId="6" hidden="1">{"TAB1",#N/A,TRUE,"GENERAL";"TAB2",#N/A,TRUE,"GENERAL";"TAB3",#N/A,TRUE,"GENERAL";"TAB4",#N/A,TRUE,"GENERAL";"TAB5",#N/A,TRUE,"GENERAL"}</definedName>
    <definedName name="fghfg" localSheetId="2" hidden="1">{"TAB1",#N/A,TRUE,"GENERAL";"TAB2",#N/A,TRUE,"GENERAL";"TAB3",#N/A,TRUE,"GENERAL";"TAB4",#N/A,TRUE,"GENERAL";"TAB5",#N/A,TRUE,"GENERAL"}</definedName>
    <definedName name="fghfg" localSheetId="3" hidden="1">{"TAB1",#N/A,TRUE,"GENERAL";"TAB2",#N/A,TRUE,"GENERAL";"TAB3",#N/A,TRUE,"GENERAL";"TAB4",#N/A,TRUE,"GENERAL";"TAB5",#N/A,TRUE,"GENERAL"}</definedName>
    <definedName name="fghfg" localSheetId="4" hidden="1">{"TAB1",#N/A,TRUE,"GENERAL";"TAB2",#N/A,TRUE,"GENERAL";"TAB3",#N/A,TRUE,"GENERAL";"TAB4",#N/A,TRUE,"GENERAL";"TAB5",#N/A,TRUE,"GENERAL"}</definedName>
    <definedName name="fghfg" localSheetId="5" hidden="1">{"TAB1",#N/A,TRUE,"GENERAL";"TAB2",#N/A,TRUE,"GENERAL";"TAB3",#N/A,TRUE,"GENERAL";"TAB4",#N/A,TRUE,"GENERAL";"TAB5",#N/A,TRUE,"GENERAL"}</definedName>
    <definedName name="fghfg" localSheetId="7" hidden="1">{"TAB1",#N/A,TRUE,"GENERAL";"TAB2",#N/A,TRUE,"GENERAL";"TAB3",#N/A,TRUE,"GENERAL";"TAB4",#N/A,TRUE,"GENERAL";"TAB5",#N/A,TRUE,"GENERAL"}</definedName>
    <definedName name="fghfg" hidden="1">{"TAB1",#N/A,TRUE,"GENERAL";"TAB2",#N/A,TRUE,"GENERAL";"TAB3",#N/A,TRUE,"GENERAL";"TAB4",#N/A,TRUE,"GENERAL";"TAB5",#N/A,TRUE,"GENERAL"}</definedName>
    <definedName name="fghfgh" localSheetId="6" hidden="1">{"via1",#N/A,TRUE,"general";"via2",#N/A,TRUE,"general";"via3",#N/A,TRUE,"general"}</definedName>
    <definedName name="fghfgh" localSheetId="2" hidden="1">{"via1",#N/A,TRUE,"general";"via2",#N/A,TRUE,"general";"via3",#N/A,TRUE,"general"}</definedName>
    <definedName name="fghfgh" localSheetId="3" hidden="1">{"via1",#N/A,TRUE,"general";"via2",#N/A,TRUE,"general";"via3",#N/A,TRUE,"general"}</definedName>
    <definedName name="fghfgh" localSheetId="4" hidden="1">{"via1",#N/A,TRUE,"general";"via2",#N/A,TRUE,"general";"via3",#N/A,TRUE,"general"}</definedName>
    <definedName name="fghfgh" localSheetId="5" hidden="1">{"via1",#N/A,TRUE,"general";"via2",#N/A,TRUE,"general";"via3",#N/A,TRUE,"general"}</definedName>
    <definedName name="fghfgh" localSheetId="7" hidden="1">{"via1",#N/A,TRUE,"general";"via2",#N/A,TRUE,"general";"via3",#N/A,TRUE,"general"}</definedName>
    <definedName name="fghfgh" hidden="1">{"via1",#N/A,TRUE,"general";"via2",#N/A,TRUE,"general";"via3",#N/A,TRUE,"general"}</definedName>
    <definedName name="FGHFW" localSheetId="6" hidden="1">{"via1",#N/A,TRUE,"general";"via2",#N/A,TRUE,"general";"via3",#N/A,TRUE,"general"}</definedName>
    <definedName name="FGHFW" localSheetId="2" hidden="1">{"via1",#N/A,TRUE,"general";"via2",#N/A,TRUE,"general";"via3",#N/A,TRUE,"general"}</definedName>
    <definedName name="FGHFW" localSheetId="3" hidden="1">{"via1",#N/A,TRUE,"general";"via2",#N/A,TRUE,"general";"via3",#N/A,TRUE,"general"}</definedName>
    <definedName name="FGHFW" localSheetId="4" hidden="1">{"via1",#N/A,TRUE,"general";"via2",#N/A,TRUE,"general";"via3",#N/A,TRUE,"general"}</definedName>
    <definedName name="FGHFW" localSheetId="5" hidden="1">{"via1",#N/A,TRUE,"general";"via2",#N/A,TRUE,"general";"via3",#N/A,TRUE,"general"}</definedName>
    <definedName name="FGHFW" localSheetId="7" hidden="1">{"via1",#N/A,TRUE,"general";"via2",#N/A,TRUE,"general";"via3",#N/A,TRUE,"general"}</definedName>
    <definedName name="FGHFW" hidden="1">{"via1",#N/A,TRUE,"general";"via2",#N/A,TRUE,"general";"via3",#N/A,TRUE,"general"}</definedName>
    <definedName name="fghhh" localSheetId="6" hidden="1">{"TAB1",#N/A,TRUE,"GENERAL";"TAB2",#N/A,TRUE,"GENERAL";"TAB3",#N/A,TRUE,"GENERAL";"TAB4",#N/A,TRUE,"GENERAL";"TAB5",#N/A,TRUE,"GENERAL"}</definedName>
    <definedName name="fghhh" localSheetId="2" hidden="1">{"TAB1",#N/A,TRUE,"GENERAL";"TAB2",#N/A,TRUE,"GENERAL";"TAB3",#N/A,TRUE,"GENERAL";"TAB4",#N/A,TRUE,"GENERAL";"TAB5",#N/A,TRUE,"GENERAL"}</definedName>
    <definedName name="fghhh" localSheetId="3" hidden="1">{"TAB1",#N/A,TRUE,"GENERAL";"TAB2",#N/A,TRUE,"GENERAL";"TAB3",#N/A,TRUE,"GENERAL";"TAB4",#N/A,TRUE,"GENERAL";"TAB5",#N/A,TRUE,"GENERAL"}</definedName>
    <definedName name="fghhh" localSheetId="4" hidden="1">{"TAB1",#N/A,TRUE,"GENERAL";"TAB2",#N/A,TRUE,"GENERAL";"TAB3",#N/A,TRUE,"GENERAL";"TAB4",#N/A,TRUE,"GENERAL";"TAB5",#N/A,TRUE,"GENERAL"}</definedName>
    <definedName name="fghhh" localSheetId="5" hidden="1">{"TAB1",#N/A,TRUE,"GENERAL";"TAB2",#N/A,TRUE,"GENERAL";"TAB3",#N/A,TRUE,"GENERAL";"TAB4",#N/A,TRUE,"GENERAL";"TAB5",#N/A,TRUE,"GENERAL"}</definedName>
    <definedName name="fghhh" localSheetId="7" hidden="1">{"TAB1",#N/A,TRUE,"GENERAL";"TAB2",#N/A,TRUE,"GENERAL";"TAB3",#N/A,TRUE,"GENERAL";"TAB4",#N/A,TRUE,"GENERAL";"TAB5",#N/A,TRUE,"GENERAL"}</definedName>
    <definedName name="fghhh" hidden="1">{"TAB1",#N/A,TRUE,"GENERAL";"TAB2",#N/A,TRUE,"GENERAL";"TAB3",#N/A,TRUE,"GENERAL";"TAB4",#N/A,TRUE,"GENERAL";"TAB5",#N/A,TRUE,"GENERAL"}</definedName>
    <definedName name="fghsfgh" localSheetId="6" hidden="1">{"via1",#N/A,TRUE,"general";"via2",#N/A,TRUE,"general";"via3",#N/A,TRUE,"general"}</definedName>
    <definedName name="fghsfgh" localSheetId="2" hidden="1">{"via1",#N/A,TRUE,"general";"via2",#N/A,TRUE,"general";"via3",#N/A,TRUE,"general"}</definedName>
    <definedName name="fghsfgh" localSheetId="3" hidden="1">{"via1",#N/A,TRUE,"general";"via2",#N/A,TRUE,"general";"via3",#N/A,TRUE,"general"}</definedName>
    <definedName name="fghsfgh" localSheetId="4" hidden="1">{"via1",#N/A,TRUE,"general";"via2",#N/A,TRUE,"general";"via3",#N/A,TRUE,"general"}</definedName>
    <definedName name="fghsfgh" localSheetId="5" hidden="1">{"via1",#N/A,TRUE,"general";"via2",#N/A,TRUE,"general";"via3",#N/A,TRUE,"general"}</definedName>
    <definedName name="fghsfgh" localSheetId="7" hidden="1">{"via1",#N/A,TRUE,"general";"via2",#N/A,TRUE,"general";"via3",#N/A,TRUE,"general"}</definedName>
    <definedName name="fghsfgh" hidden="1">{"via1",#N/A,TRUE,"general";"via2",#N/A,TRUE,"general";"via3",#N/A,TRUE,"general"}</definedName>
    <definedName name="fght" localSheetId="6" hidden="1">{"TAB1",#N/A,TRUE,"GENERAL";"TAB2",#N/A,TRUE,"GENERAL";"TAB3",#N/A,TRUE,"GENERAL";"TAB4",#N/A,TRUE,"GENERAL";"TAB5",#N/A,TRUE,"GENERAL"}</definedName>
    <definedName name="fght" localSheetId="2" hidden="1">{"TAB1",#N/A,TRUE,"GENERAL";"TAB2",#N/A,TRUE,"GENERAL";"TAB3",#N/A,TRUE,"GENERAL";"TAB4",#N/A,TRUE,"GENERAL";"TAB5",#N/A,TRUE,"GENERAL"}</definedName>
    <definedName name="fght" localSheetId="3" hidden="1">{"TAB1",#N/A,TRUE,"GENERAL";"TAB2",#N/A,TRUE,"GENERAL";"TAB3",#N/A,TRUE,"GENERAL";"TAB4",#N/A,TRUE,"GENERAL";"TAB5",#N/A,TRUE,"GENERAL"}</definedName>
    <definedName name="fght" localSheetId="4" hidden="1">{"TAB1",#N/A,TRUE,"GENERAL";"TAB2",#N/A,TRUE,"GENERAL";"TAB3",#N/A,TRUE,"GENERAL";"TAB4",#N/A,TRUE,"GENERAL";"TAB5",#N/A,TRUE,"GENERAL"}</definedName>
    <definedName name="fght" localSheetId="5" hidden="1">{"TAB1",#N/A,TRUE,"GENERAL";"TAB2",#N/A,TRUE,"GENERAL";"TAB3",#N/A,TRUE,"GENERAL";"TAB4",#N/A,TRUE,"GENERAL";"TAB5",#N/A,TRUE,"GENERAL"}</definedName>
    <definedName name="fght" localSheetId="7" hidden="1">{"TAB1",#N/A,TRUE,"GENERAL";"TAB2",#N/A,TRUE,"GENERAL";"TAB3",#N/A,TRUE,"GENERAL";"TAB4",#N/A,TRUE,"GENERAL";"TAB5",#N/A,TRUE,"GENERAL"}</definedName>
    <definedName name="fght" hidden="1">{"TAB1",#N/A,TRUE,"GENERAL";"TAB2",#N/A,TRUE,"GENERAL";"TAB3",#N/A,TRUE,"GENERAL";"TAB4",#N/A,TRUE,"GENERAL";"TAB5",#N/A,TRUE,"GENERAL"}</definedName>
    <definedName name="fgjgryi" localSheetId="6" hidden="1">{"TAB1",#N/A,TRUE,"GENERAL";"TAB2",#N/A,TRUE,"GENERAL";"TAB3",#N/A,TRUE,"GENERAL";"TAB4",#N/A,TRUE,"GENERAL";"TAB5",#N/A,TRUE,"GENERAL"}</definedName>
    <definedName name="fgjgryi" localSheetId="2" hidden="1">{"TAB1",#N/A,TRUE,"GENERAL";"TAB2",#N/A,TRUE,"GENERAL";"TAB3",#N/A,TRUE,"GENERAL";"TAB4",#N/A,TRUE,"GENERAL";"TAB5",#N/A,TRUE,"GENERAL"}</definedName>
    <definedName name="fgjgryi" localSheetId="3" hidden="1">{"TAB1",#N/A,TRUE,"GENERAL";"TAB2",#N/A,TRUE,"GENERAL";"TAB3",#N/A,TRUE,"GENERAL";"TAB4",#N/A,TRUE,"GENERAL";"TAB5",#N/A,TRUE,"GENERAL"}</definedName>
    <definedName name="fgjgryi" localSheetId="4" hidden="1">{"TAB1",#N/A,TRUE,"GENERAL";"TAB2",#N/A,TRUE,"GENERAL";"TAB3",#N/A,TRUE,"GENERAL";"TAB4",#N/A,TRUE,"GENERAL";"TAB5",#N/A,TRUE,"GENERAL"}</definedName>
    <definedName name="fgjgryi" localSheetId="5" hidden="1">{"TAB1",#N/A,TRUE,"GENERAL";"TAB2",#N/A,TRUE,"GENERAL";"TAB3",#N/A,TRUE,"GENERAL";"TAB4",#N/A,TRUE,"GENERAL";"TAB5",#N/A,TRUE,"GENERAL"}</definedName>
    <definedName name="fgjgryi" localSheetId="7" hidden="1">{"TAB1",#N/A,TRUE,"GENERAL";"TAB2",#N/A,TRUE,"GENERAL";"TAB3",#N/A,TRUE,"GENERAL";"TAB4",#N/A,TRUE,"GENERAL";"TAB5",#N/A,TRUE,"GENERAL"}</definedName>
    <definedName name="fgjgryi" hidden="1">{"TAB1",#N/A,TRUE,"GENERAL";"TAB2",#N/A,TRUE,"GENERAL";"TAB3",#N/A,TRUE,"GENERAL";"TAB4",#N/A,TRUE,"GENERAL";"TAB5",#N/A,TRUE,"GENERAL"}</definedName>
    <definedName name="fhfg" localSheetId="6" hidden="1">{"TAB1",#N/A,TRUE,"GENERAL";"TAB2",#N/A,TRUE,"GENERAL";"TAB3",#N/A,TRUE,"GENERAL";"TAB4",#N/A,TRUE,"GENERAL";"TAB5",#N/A,TRUE,"GENERAL"}</definedName>
    <definedName name="fhfg" localSheetId="2" hidden="1">{"TAB1",#N/A,TRUE,"GENERAL";"TAB2",#N/A,TRUE,"GENERAL";"TAB3",#N/A,TRUE,"GENERAL";"TAB4",#N/A,TRUE,"GENERAL";"TAB5",#N/A,TRUE,"GENERAL"}</definedName>
    <definedName name="fhfg" localSheetId="3" hidden="1">{"TAB1",#N/A,TRUE,"GENERAL";"TAB2",#N/A,TRUE,"GENERAL";"TAB3",#N/A,TRUE,"GENERAL";"TAB4",#N/A,TRUE,"GENERAL";"TAB5",#N/A,TRUE,"GENERAL"}</definedName>
    <definedName name="fhfg" localSheetId="4" hidden="1">{"TAB1",#N/A,TRUE,"GENERAL";"TAB2",#N/A,TRUE,"GENERAL";"TAB3",#N/A,TRUE,"GENERAL";"TAB4",#N/A,TRUE,"GENERAL";"TAB5",#N/A,TRUE,"GENERAL"}</definedName>
    <definedName name="fhfg" localSheetId="5" hidden="1">{"TAB1",#N/A,TRUE,"GENERAL";"TAB2",#N/A,TRUE,"GENERAL";"TAB3",#N/A,TRUE,"GENERAL";"TAB4",#N/A,TRUE,"GENERAL";"TAB5",#N/A,TRUE,"GENERAL"}</definedName>
    <definedName name="fhfg" localSheetId="7" hidden="1">{"TAB1",#N/A,TRUE,"GENERAL";"TAB2",#N/A,TRUE,"GENERAL";"TAB3",#N/A,TRUE,"GENERAL";"TAB4",#N/A,TRUE,"GENERAL";"TAB5",#N/A,TRUE,"GENERAL"}</definedName>
    <definedName name="fhfg" hidden="1">{"TAB1",#N/A,TRUE,"GENERAL";"TAB2",#N/A,TRUE,"GENERAL";"TAB3",#N/A,TRUE,"GENERAL";"TAB4",#N/A,TRUE,"GENERAL";"TAB5",#N/A,TRUE,"GENERAL"}</definedName>
    <definedName name="fhfgh" localSheetId="6" hidden="1">{"via1",#N/A,TRUE,"general";"via2",#N/A,TRUE,"general";"via3",#N/A,TRUE,"general"}</definedName>
    <definedName name="fhfgh" localSheetId="2" hidden="1">{"via1",#N/A,TRUE,"general";"via2",#N/A,TRUE,"general";"via3",#N/A,TRUE,"general"}</definedName>
    <definedName name="fhfgh" localSheetId="3" hidden="1">{"via1",#N/A,TRUE,"general";"via2",#N/A,TRUE,"general";"via3",#N/A,TRUE,"general"}</definedName>
    <definedName name="fhfgh" localSheetId="4" hidden="1">{"via1",#N/A,TRUE,"general";"via2",#N/A,TRUE,"general";"via3",#N/A,TRUE,"general"}</definedName>
    <definedName name="fhfgh" localSheetId="5" hidden="1">{"via1",#N/A,TRUE,"general";"via2",#N/A,TRUE,"general";"via3",#N/A,TRUE,"general"}</definedName>
    <definedName name="fhfgh" localSheetId="7" hidden="1">{"via1",#N/A,TRUE,"general";"via2",#N/A,TRUE,"general";"via3",#N/A,TRUE,"general"}</definedName>
    <definedName name="fhfgh" hidden="1">{"via1",#N/A,TRUE,"general";"via2",#N/A,TRUE,"general";"via3",#N/A,TRUE,"general"}</definedName>
    <definedName name="fhg" localSheetId="6" hidden="1">{#N/A,#N/A,TRUE,"1842CWN0"}</definedName>
    <definedName name="fhg" localSheetId="2" hidden="1">{#N/A,#N/A,TRUE,"1842CWN0"}</definedName>
    <definedName name="fhg" localSheetId="3" hidden="1">{#N/A,#N/A,TRUE,"1842CWN0"}</definedName>
    <definedName name="fhg" localSheetId="4" hidden="1">{#N/A,#N/A,TRUE,"1842CWN0"}</definedName>
    <definedName name="fhg" localSheetId="5" hidden="1">{#N/A,#N/A,TRUE,"1842CWN0"}</definedName>
    <definedName name="fhg" localSheetId="7" hidden="1">{#N/A,#N/A,TRUE,"1842CWN0"}</definedName>
    <definedName name="fhg" hidden="1">{#N/A,#N/A,TRUE,"1842CWN0"}</definedName>
    <definedName name="fhgh" localSheetId="6" hidden="1">{"via1",#N/A,TRUE,"general";"via2",#N/A,TRUE,"general";"via3",#N/A,TRUE,"general"}</definedName>
    <definedName name="fhgh" localSheetId="2" hidden="1">{"via1",#N/A,TRUE,"general";"via2",#N/A,TRUE,"general";"via3",#N/A,TRUE,"general"}</definedName>
    <definedName name="fhgh" localSheetId="3" hidden="1">{"via1",#N/A,TRUE,"general";"via2",#N/A,TRUE,"general";"via3",#N/A,TRUE,"general"}</definedName>
    <definedName name="fhgh" localSheetId="4" hidden="1">{"via1",#N/A,TRUE,"general";"via2",#N/A,TRUE,"general";"via3",#N/A,TRUE,"general"}</definedName>
    <definedName name="fhgh" localSheetId="5" hidden="1">{"via1",#N/A,TRUE,"general";"via2",#N/A,TRUE,"general";"via3",#N/A,TRUE,"general"}</definedName>
    <definedName name="fhgh" localSheetId="7" hidden="1">{"via1",#N/A,TRUE,"general";"via2",#N/A,TRUE,"general";"via3",#N/A,TRUE,"general"}</definedName>
    <definedName name="fhgh" hidden="1">{"via1",#N/A,TRUE,"general";"via2",#N/A,TRUE,"general";"via3",#N/A,TRUE,"general"}</definedName>
    <definedName name="fhpltyunh" localSheetId="6" hidden="1">{"via1",#N/A,TRUE,"general";"via2",#N/A,TRUE,"general";"via3",#N/A,TRUE,"general"}</definedName>
    <definedName name="fhpltyunh" localSheetId="2" hidden="1">{"via1",#N/A,TRUE,"general";"via2",#N/A,TRUE,"general";"via3",#N/A,TRUE,"general"}</definedName>
    <definedName name="fhpltyunh" localSheetId="3" hidden="1">{"via1",#N/A,TRUE,"general";"via2",#N/A,TRUE,"general";"via3",#N/A,TRUE,"general"}</definedName>
    <definedName name="fhpltyunh" localSheetId="4" hidden="1">{"via1",#N/A,TRUE,"general";"via2",#N/A,TRUE,"general";"via3",#N/A,TRUE,"general"}</definedName>
    <definedName name="fhpltyunh" localSheetId="5" hidden="1">{"via1",#N/A,TRUE,"general";"via2",#N/A,TRUE,"general";"via3",#N/A,TRUE,"general"}</definedName>
    <definedName name="fhpltyunh" localSheetId="7" hidden="1">{"via1",#N/A,TRUE,"general";"via2",#N/A,TRUE,"general";"via3",#N/A,TRUE,"general"}</definedName>
    <definedName name="fhpltyunh" hidden="1">{"via1",#N/A,TRUE,"general";"via2",#N/A,TRUE,"general";"via3",#N/A,TRUE,"general"}</definedName>
    <definedName name="fi" localSheetId="6">#REF!</definedName>
    <definedName name="fi" localSheetId="2">#REF!</definedName>
    <definedName name="fi" localSheetId="3">#REF!</definedName>
    <definedName name="fi" localSheetId="4">#REF!</definedName>
    <definedName name="fi" localSheetId="5">#REF!</definedName>
    <definedName name="fi" localSheetId="7">#REF!</definedName>
    <definedName name="fi" localSheetId="8">#REF!</definedName>
    <definedName name="fi">#REF!</definedName>
    <definedName name="FIBER" localSheetId="6">#REF!</definedName>
    <definedName name="FIBER" localSheetId="2">#REF!</definedName>
    <definedName name="FIBER" localSheetId="3">#REF!</definedName>
    <definedName name="FIBER" localSheetId="4">#REF!</definedName>
    <definedName name="FIBER" localSheetId="5">#REF!</definedName>
    <definedName name="FIBER" localSheetId="7">#REF!</definedName>
    <definedName name="FIBER" localSheetId="8">#REF!</definedName>
    <definedName name="FIBER">#REF!</definedName>
    <definedName name="Fil_Fechas" localSheetId="6">#REF!</definedName>
    <definedName name="Fil_Fechas" localSheetId="2">#REF!</definedName>
    <definedName name="Fil_Fechas" localSheetId="3">#REF!</definedName>
    <definedName name="Fil_Fechas" localSheetId="4">#REF!</definedName>
    <definedName name="Fil_Fechas" localSheetId="5">#REF!</definedName>
    <definedName name="Fil_Fechas" localSheetId="7">#REF!</definedName>
    <definedName name="Fil_Fechas" localSheetId="8">#REF!</definedName>
    <definedName name="Fil_Fechas">#REF!</definedName>
    <definedName name="fill1" localSheetId="6" hidden="1">#REF!</definedName>
    <definedName name="fill1" localSheetId="2" hidden="1">#REF!</definedName>
    <definedName name="fill1" localSheetId="3" hidden="1">#REF!</definedName>
    <definedName name="fill1" localSheetId="4" hidden="1">#REF!</definedName>
    <definedName name="fill1" localSheetId="5" hidden="1">#REF!</definedName>
    <definedName name="fill1" localSheetId="7" hidden="1">#REF!</definedName>
    <definedName name="fill1" localSheetId="8" hidden="1">#REF!</definedName>
    <definedName name="fill1" hidden="1">#REF!</definedName>
    <definedName name="FILTROS" localSheetId="6">#REF!</definedName>
    <definedName name="FILTROS" localSheetId="2">#REF!</definedName>
    <definedName name="FILTROS" localSheetId="3">#REF!</definedName>
    <definedName name="FILTROS" localSheetId="4">#REF!</definedName>
    <definedName name="FILTROS" localSheetId="5">#REF!</definedName>
    <definedName name="FILTROS" localSheetId="7">#REF!</definedName>
    <definedName name="FILTROS" localSheetId="8">#REF!</definedName>
    <definedName name="FILTROS">#REF!</definedName>
    <definedName name="FINANCIACION" localSheetId="6">'1p.'!ERR</definedName>
    <definedName name="FINANCIACION" localSheetId="2">'421.1'!ERR</definedName>
    <definedName name="FINANCIACION" localSheetId="3">'450.2P'!ERR</definedName>
    <definedName name="FINANCIACION" localSheetId="4">'460.1P'!ERR</definedName>
    <definedName name="FINANCIACION" localSheetId="5">'466.1'!ERR</definedName>
    <definedName name="FINANCIACION" localSheetId="7">'900.4P'!ERR</definedName>
    <definedName name="FINANCIACION">[0]!ERR</definedName>
    <definedName name="FinePrint" localSheetId="8">[56]!FinePrint</definedName>
    <definedName name="FinePrint">[56]!FinePrint</definedName>
    <definedName name="FM">1.18</definedName>
    <definedName name="fnic">[60]Hoja1!$C$13</definedName>
    <definedName name="FO">1.32</definedName>
    <definedName name="FORDESCR" localSheetId="6">'[3]7422CW00'!#REF!</definedName>
    <definedName name="FORDESCR" localSheetId="2">'[3]7422CW00'!#REF!</definedName>
    <definedName name="FORDESCR" localSheetId="3">'[3]7422CW00'!#REF!</definedName>
    <definedName name="FORDESCR" localSheetId="4">'[3]7422CW00'!#REF!</definedName>
    <definedName name="FORDESCR" localSheetId="5">'[3]7422CW00'!#REF!</definedName>
    <definedName name="FORDESCR" localSheetId="7">'[3]7422CW00'!#REF!</definedName>
    <definedName name="FORDESCR" localSheetId="8">'[3]7422CW00'!#REF!</definedName>
    <definedName name="FORDESCR">'[3]7422CW00'!#REF!</definedName>
    <definedName name="FORM_C3">[83]Hoja1!$A$33:$N$51</definedName>
    <definedName name="FORMOLT" localSheetId="6">'[3]7422CW00'!#REF!</definedName>
    <definedName name="FORMOLT" localSheetId="2">'[3]7422CW00'!#REF!</definedName>
    <definedName name="FORMOLT" localSheetId="3">'[3]7422CW00'!#REF!</definedName>
    <definedName name="FORMOLT" localSheetId="4">'[3]7422CW00'!#REF!</definedName>
    <definedName name="FORMOLT" localSheetId="5">'[3]7422CW00'!#REF!</definedName>
    <definedName name="FORMOLT" localSheetId="7">'[3]7422CW00'!#REF!</definedName>
    <definedName name="FORMOLT" localSheetId="8">'[3]7422CW00'!#REF!</definedName>
    <definedName name="FORMOLT">'[3]7422CW00'!#REF!</definedName>
    <definedName name="FORSHE" localSheetId="6">'[3]7422CW00'!#REF!</definedName>
    <definedName name="FORSHE" localSheetId="2">'[3]7422CW00'!#REF!</definedName>
    <definedName name="FORSHE" localSheetId="3">'[3]7422CW00'!#REF!</definedName>
    <definedName name="FORSHE" localSheetId="4">'[3]7422CW00'!#REF!</definedName>
    <definedName name="FORSHE" localSheetId="5">'[3]7422CW00'!#REF!</definedName>
    <definedName name="FORSHE" localSheetId="7">'[3]7422CW00'!#REF!</definedName>
    <definedName name="FORSHE" localSheetId="8">'[3]7422CW00'!#REF!</definedName>
    <definedName name="FORSHE">'[3]7422CW00'!#REF!</definedName>
    <definedName name="FORUNMIS" localSheetId="8">'[3]7422CW00'!#REF!</definedName>
    <definedName name="FORUNMIS">'[3]7422CW00'!#REF!</definedName>
    <definedName name="FR">1.15</definedName>
    <definedName name="frbgsd" localSheetId="6" hidden="1">{"TAB1",#N/A,TRUE,"GENERAL";"TAB2",#N/A,TRUE,"GENERAL";"TAB3",#N/A,TRUE,"GENERAL";"TAB4",#N/A,TRUE,"GENERAL";"TAB5",#N/A,TRUE,"GENERAL"}</definedName>
    <definedName name="frbgsd" localSheetId="2" hidden="1">{"TAB1",#N/A,TRUE,"GENERAL";"TAB2",#N/A,TRUE,"GENERAL";"TAB3",#N/A,TRUE,"GENERAL";"TAB4",#N/A,TRUE,"GENERAL";"TAB5",#N/A,TRUE,"GENERAL"}</definedName>
    <definedName name="frbgsd" localSheetId="3" hidden="1">{"TAB1",#N/A,TRUE,"GENERAL";"TAB2",#N/A,TRUE,"GENERAL";"TAB3",#N/A,TRUE,"GENERAL";"TAB4",#N/A,TRUE,"GENERAL";"TAB5",#N/A,TRUE,"GENERAL"}</definedName>
    <definedName name="frbgsd" localSheetId="4" hidden="1">{"TAB1",#N/A,TRUE,"GENERAL";"TAB2",#N/A,TRUE,"GENERAL";"TAB3",#N/A,TRUE,"GENERAL";"TAB4",#N/A,TRUE,"GENERAL";"TAB5",#N/A,TRUE,"GENERAL"}</definedName>
    <definedName name="frbgsd" localSheetId="5" hidden="1">{"TAB1",#N/A,TRUE,"GENERAL";"TAB2",#N/A,TRUE,"GENERAL";"TAB3",#N/A,TRUE,"GENERAL";"TAB4",#N/A,TRUE,"GENERAL";"TAB5",#N/A,TRUE,"GENERAL"}</definedName>
    <definedName name="frbgsd" localSheetId="7" hidden="1">{"TAB1",#N/A,TRUE,"GENERAL";"TAB2",#N/A,TRUE,"GENERAL";"TAB3",#N/A,TRUE,"GENERAL";"TAB4",#N/A,TRUE,"GENERAL";"TAB5",#N/A,TRUE,"GENERAL"}</definedName>
    <definedName name="frbgsd" hidden="1">{"TAB1",#N/A,TRUE,"GENERAL";"TAB2",#N/A,TRUE,"GENERAL";"TAB3",#N/A,TRUE,"GENERAL";"TAB4",#N/A,TRUE,"GENERAL";"TAB5",#N/A,TRUE,"GENERAL"}</definedName>
    <definedName name="frefr" localSheetId="6" hidden="1">{"via1",#N/A,TRUE,"general";"via2",#N/A,TRUE,"general";"via3",#N/A,TRUE,"general"}</definedName>
    <definedName name="frefr" localSheetId="2" hidden="1">{"via1",#N/A,TRUE,"general";"via2",#N/A,TRUE,"general";"via3",#N/A,TRUE,"general"}</definedName>
    <definedName name="frefr" localSheetId="3" hidden="1">{"via1",#N/A,TRUE,"general";"via2",#N/A,TRUE,"general";"via3",#N/A,TRUE,"general"}</definedName>
    <definedName name="frefr" localSheetId="4" hidden="1">{"via1",#N/A,TRUE,"general";"via2",#N/A,TRUE,"general";"via3",#N/A,TRUE,"general"}</definedName>
    <definedName name="frefr" localSheetId="5" hidden="1">{"via1",#N/A,TRUE,"general";"via2",#N/A,TRUE,"general";"via3",#N/A,TRUE,"general"}</definedName>
    <definedName name="frefr" localSheetId="7" hidden="1">{"via1",#N/A,TRUE,"general";"via2",#N/A,TRUE,"general";"via3",#N/A,TRUE,"general"}</definedName>
    <definedName name="frefr" hidden="1">{"via1",#N/A,TRUE,"general";"via2",#N/A,TRUE,"general";"via3",#N/A,TRUE,"general"}</definedName>
    <definedName name="frfa" localSheetId="6" hidden="1">{"via1",#N/A,TRUE,"general";"via2",#N/A,TRUE,"general";"via3",#N/A,TRUE,"general"}</definedName>
    <definedName name="frfa" localSheetId="2" hidden="1">{"via1",#N/A,TRUE,"general";"via2",#N/A,TRUE,"general";"via3",#N/A,TRUE,"general"}</definedName>
    <definedName name="frfa" localSheetId="3" hidden="1">{"via1",#N/A,TRUE,"general";"via2",#N/A,TRUE,"general";"via3",#N/A,TRUE,"general"}</definedName>
    <definedName name="frfa" localSheetId="4" hidden="1">{"via1",#N/A,TRUE,"general";"via2",#N/A,TRUE,"general";"via3",#N/A,TRUE,"general"}</definedName>
    <definedName name="frfa" localSheetId="5" hidden="1">{"via1",#N/A,TRUE,"general";"via2",#N/A,TRUE,"general";"via3",#N/A,TRUE,"general"}</definedName>
    <definedName name="frfa" localSheetId="7" hidden="1">{"via1",#N/A,TRUE,"general";"via2",#N/A,TRUE,"general";"via3",#N/A,TRUE,"general"}</definedName>
    <definedName name="frfa" hidden="1">{"via1",#N/A,TRUE,"general";"via2",#N/A,TRUE,"general";"via3",#N/A,TRUE,"general"}</definedName>
    <definedName name="frfr" localSheetId="6" hidden="1">{"TAB1",#N/A,TRUE,"GENERAL";"TAB2",#N/A,TRUE,"GENERAL";"TAB3",#N/A,TRUE,"GENERAL";"TAB4",#N/A,TRUE,"GENERAL";"TAB5",#N/A,TRUE,"GENERAL"}</definedName>
    <definedName name="frfr" localSheetId="2" hidden="1">{"TAB1",#N/A,TRUE,"GENERAL";"TAB2",#N/A,TRUE,"GENERAL";"TAB3",#N/A,TRUE,"GENERAL";"TAB4",#N/A,TRUE,"GENERAL";"TAB5",#N/A,TRUE,"GENERAL"}</definedName>
    <definedName name="frfr" localSheetId="3" hidden="1">{"TAB1",#N/A,TRUE,"GENERAL";"TAB2",#N/A,TRUE,"GENERAL";"TAB3",#N/A,TRUE,"GENERAL";"TAB4",#N/A,TRUE,"GENERAL";"TAB5",#N/A,TRUE,"GENERAL"}</definedName>
    <definedName name="frfr" localSheetId="4" hidden="1">{"TAB1",#N/A,TRUE,"GENERAL";"TAB2",#N/A,TRUE,"GENERAL";"TAB3",#N/A,TRUE,"GENERAL";"TAB4",#N/A,TRUE,"GENERAL";"TAB5",#N/A,TRUE,"GENERAL"}</definedName>
    <definedName name="frfr" localSheetId="5" hidden="1">{"TAB1",#N/A,TRUE,"GENERAL";"TAB2",#N/A,TRUE,"GENERAL";"TAB3",#N/A,TRUE,"GENERAL";"TAB4",#N/A,TRUE,"GENERAL";"TAB5",#N/A,TRUE,"GENERAL"}</definedName>
    <definedName name="frfr" localSheetId="7"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6">'1p.'!ERR</definedName>
    <definedName name="fu" localSheetId="2">'421.1'!ERR</definedName>
    <definedName name="fu" localSheetId="3">'450.2P'!ERR</definedName>
    <definedName name="fu" localSheetId="4">'460.1P'!ERR</definedName>
    <definedName name="fu" localSheetId="5">'466.1'!ERR</definedName>
    <definedName name="fu" localSheetId="7">'900.4P'!ERR</definedName>
    <definedName name="fu">[0]!ERR</definedName>
    <definedName name="Full_Print" localSheetId="6">#REF!</definedName>
    <definedName name="Full_Print" localSheetId="2">#REF!</definedName>
    <definedName name="Full_Print" localSheetId="3">#REF!</definedName>
    <definedName name="Full_Print" localSheetId="4">#REF!</definedName>
    <definedName name="Full_Print" localSheetId="5">#REF!</definedName>
    <definedName name="Full_Print" localSheetId="7">#REF!</definedName>
    <definedName name="Full_Print" localSheetId="8">#REF!</definedName>
    <definedName name="Full_Print">#REF!</definedName>
    <definedName name="fwff" localSheetId="6" hidden="1">{"via1",#N/A,TRUE,"general";"via2",#N/A,TRUE,"general";"via3",#N/A,TRUE,"general"}</definedName>
    <definedName name="fwff" localSheetId="2" hidden="1">{"via1",#N/A,TRUE,"general";"via2",#N/A,TRUE,"general";"via3",#N/A,TRUE,"general"}</definedName>
    <definedName name="fwff" localSheetId="3" hidden="1">{"via1",#N/A,TRUE,"general";"via2",#N/A,TRUE,"general";"via3",#N/A,TRUE,"general"}</definedName>
    <definedName name="fwff" localSheetId="4" hidden="1">{"via1",#N/A,TRUE,"general";"via2",#N/A,TRUE,"general";"via3",#N/A,TRUE,"general"}</definedName>
    <definedName name="fwff" localSheetId="5" hidden="1">{"via1",#N/A,TRUE,"general";"via2",#N/A,TRUE,"general";"via3",#N/A,TRUE,"general"}</definedName>
    <definedName name="fwff" localSheetId="7" hidden="1">{"via1",#N/A,TRUE,"general";"via2",#N/A,TRUE,"general";"via3",#N/A,TRUE,"general"}</definedName>
    <definedName name="fwff" hidden="1">{"via1",#N/A,TRUE,"general";"via2",#N/A,TRUE,"general";"via3",#N/A,TRUE,"general"}</definedName>
    <definedName name="fwwe" localSheetId="6" hidden="1">{"via1",#N/A,TRUE,"general";"via2",#N/A,TRUE,"general";"via3",#N/A,TRUE,"general"}</definedName>
    <definedName name="fwwe" localSheetId="2" hidden="1">{"via1",#N/A,TRUE,"general";"via2",#N/A,TRUE,"general";"via3",#N/A,TRUE,"general"}</definedName>
    <definedName name="fwwe" localSheetId="3" hidden="1">{"via1",#N/A,TRUE,"general";"via2",#N/A,TRUE,"general";"via3",#N/A,TRUE,"general"}</definedName>
    <definedName name="fwwe" localSheetId="4" hidden="1">{"via1",#N/A,TRUE,"general";"via2",#N/A,TRUE,"general";"via3",#N/A,TRUE,"general"}</definedName>
    <definedName name="fwwe" localSheetId="5" hidden="1">{"via1",#N/A,TRUE,"general";"via2",#N/A,TRUE,"general";"via3",#N/A,TRUE,"general"}</definedName>
    <definedName name="fwwe" localSheetId="7" hidden="1">{"via1",#N/A,TRUE,"general";"via2",#N/A,TRUE,"general";"via3",#N/A,TRUE,"general"}</definedName>
    <definedName name="fwwe" hidden="1">{"via1",#N/A,TRUE,"general";"via2",#N/A,TRUE,"general";"via3",#N/A,TRUE,"general"}</definedName>
    <definedName name="G" localSheetId="6">#REF!</definedName>
    <definedName name="G" localSheetId="2">#REF!</definedName>
    <definedName name="G" localSheetId="3">#REF!</definedName>
    <definedName name="G" localSheetId="4">#REF!</definedName>
    <definedName name="G" localSheetId="5">#REF!</definedName>
    <definedName name="G" localSheetId="7">#REF!</definedName>
    <definedName name="G" localSheetId="8">#REF!</definedName>
    <definedName name="G">#REF!</definedName>
    <definedName name="G.Eg" localSheetId="6">#REF!</definedName>
    <definedName name="G.Eg" localSheetId="2">#REF!</definedName>
    <definedName name="G.Eg" localSheetId="3">#REF!</definedName>
    <definedName name="G.Eg" localSheetId="4">#REF!</definedName>
    <definedName name="G.Eg" localSheetId="5">#REF!</definedName>
    <definedName name="G.Eg" localSheetId="7">#REF!</definedName>
    <definedName name="G.Eg" localSheetId="8">#REF!</definedName>
    <definedName name="G.Eg">#REF!</definedName>
    <definedName name="G.Em" localSheetId="6">#REF!</definedName>
    <definedName name="G.Em" localSheetId="2">#REF!</definedName>
    <definedName name="G.Em" localSheetId="3">#REF!</definedName>
    <definedName name="G.Em" localSheetId="4">#REF!</definedName>
    <definedName name="G.Em" localSheetId="5">#REF!</definedName>
    <definedName name="G.Em" localSheetId="7">#REF!</definedName>
    <definedName name="G.Em" localSheetId="8">#REF!</definedName>
    <definedName name="G.Em">#REF!</definedName>
    <definedName name="G.Eo" localSheetId="6">#REF!</definedName>
    <definedName name="G.Eo" localSheetId="2">#REF!</definedName>
    <definedName name="G.Eo" localSheetId="3">#REF!</definedName>
    <definedName name="G.Eo" localSheetId="4">#REF!</definedName>
    <definedName name="G.Eo" localSheetId="5">#REF!</definedName>
    <definedName name="G.Eo" localSheetId="7">#REF!</definedName>
    <definedName name="G.Eo" localSheetId="8">#REF!</definedName>
    <definedName name="G.Eo">#REF!</definedName>
    <definedName name="G.Ew" localSheetId="6">#REF!</definedName>
    <definedName name="G.Ew" localSheetId="2">#REF!</definedName>
    <definedName name="G.Ew" localSheetId="3">#REF!</definedName>
    <definedName name="G.Ew" localSheetId="4">#REF!</definedName>
    <definedName name="G.Ew" localSheetId="5">#REF!</definedName>
    <definedName name="G.Ew" localSheetId="7">#REF!</definedName>
    <definedName name="G.Ew" localSheetId="8">#REF!</definedName>
    <definedName name="G.Ew">#REF!</definedName>
    <definedName name="G_C1" localSheetId="6">[12]Tablas!#REF!</definedName>
    <definedName name="G_C1" localSheetId="2">[12]Tablas!#REF!</definedName>
    <definedName name="G_C1" localSheetId="3">[12]Tablas!#REF!</definedName>
    <definedName name="G_C1" localSheetId="4">[12]Tablas!#REF!</definedName>
    <definedName name="G_C1" localSheetId="5">[12]Tablas!#REF!</definedName>
    <definedName name="G_C1" localSheetId="7">[12]Tablas!#REF!</definedName>
    <definedName name="G_C1" localSheetId="8">[12]Tablas!#REF!</definedName>
    <definedName name="G_C1">[12]Tablas!#REF!</definedName>
    <definedName name="G_C10" localSheetId="6">[12]Tablas!#REF!</definedName>
    <definedName name="G_C10" localSheetId="2">[12]Tablas!#REF!</definedName>
    <definedName name="G_C10" localSheetId="3">[12]Tablas!#REF!</definedName>
    <definedName name="G_C10" localSheetId="4">[12]Tablas!#REF!</definedName>
    <definedName name="G_C10" localSheetId="5">[12]Tablas!#REF!</definedName>
    <definedName name="G_C10" localSheetId="7">[12]Tablas!#REF!</definedName>
    <definedName name="G_C10" localSheetId="8">[12]Tablas!#REF!</definedName>
    <definedName name="G_C10">[12]Tablas!#REF!</definedName>
    <definedName name="G_C11" localSheetId="6">[12]Tablas!#REF!</definedName>
    <definedName name="G_C11" localSheetId="2">[12]Tablas!#REF!</definedName>
    <definedName name="G_C11" localSheetId="3">[12]Tablas!#REF!</definedName>
    <definedName name="G_C11" localSheetId="4">[12]Tablas!#REF!</definedName>
    <definedName name="G_C11" localSheetId="5">[12]Tablas!#REF!</definedName>
    <definedName name="G_C11" localSheetId="7">[12]Tablas!#REF!</definedName>
    <definedName name="G_C11" localSheetId="8">[12]Tablas!#REF!</definedName>
    <definedName name="G_C11">[12]Tablas!#REF!</definedName>
    <definedName name="G_C12" localSheetId="6">[12]Tablas!#REF!</definedName>
    <definedName name="G_C12" localSheetId="2">[12]Tablas!#REF!</definedName>
    <definedName name="G_C12" localSheetId="3">[12]Tablas!#REF!</definedName>
    <definedName name="G_C12" localSheetId="4">[12]Tablas!#REF!</definedName>
    <definedName name="G_C12" localSheetId="5">[12]Tablas!#REF!</definedName>
    <definedName name="G_C12" localSheetId="7">[12]Tablas!#REF!</definedName>
    <definedName name="G_C12" localSheetId="8">[12]Tablas!#REF!</definedName>
    <definedName name="G_C12">[12]Tablas!#REF!</definedName>
    <definedName name="G_C13" localSheetId="8">[12]Tablas!#REF!</definedName>
    <definedName name="G_C13">[12]Tablas!#REF!</definedName>
    <definedName name="G_C14" localSheetId="8">[12]Tablas!#REF!</definedName>
    <definedName name="G_C14">[12]Tablas!#REF!</definedName>
    <definedName name="G_C15" localSheetId="8">[12]Tablas!#REF!</definedName>
    <definedName name="G_C15">[12]Tablas!#REF!</definedName>
    <definedName name="G_C16" localSheetId="8">[12]Tablas!#REF!</definedName>
    <definedName name="G_C16">[12]Tablas!#REF!</definedName>
    <definedName name="G_C17" localSheetId="8">[12]Tablas!#REF!</definedName>
    <definedName name="G_C17">[12]Tablas!#REF!</definedName>
    <definedName name="G_C18" localSheetId="8">[12]Tablas!#REF!</definedName>
    <definedName name="G_C18">[12]Tablas!#REF!</definedName>
    <definedName name="G_C19" localSheetId="8">[12]Tablas!#REF!</definedName>
    <definedName name="G_C19">[12]Tablas!#REF!</definedName>
    <definedName name="G_C2" localSheetId="8">[12]Tablas!#REF!</definedName>
    <definedName name="G_C2">[12]Tablas!#REF!</definedName>
    <definedName name="G_C20" localSheetId="8">[12]Tablas!#REF!</definedName>
    <definedName name="G_C20">[12]Tablas!#REF!</definedName>
    <definedName name="G_C21" localSheetId="8">[12]Tablas!#REF!</definedName>
    <definedName name="G_C21">[12]Tablas!#REF!</definedName>
    <definedName name="G_C22" localSheetId="8">[12]Tablas!#REF!</definedName>
    <definedName name="G_C22">[12]Tablas!#REF!</definedName>
    <definedName name="G_C3" localSheetId="8">[12]Tablas!#REF!</definedName>
    <definedName name="G_C3">[12]Tablas!#REF!</definedName>
    <definedName name="G_C4" localSheetId="8">[12]Tablas!#REF!</definedName>
    <definedName name="G_C4">[12]Tablas!#REF!</definedName>
    <definedName name="G_C5" localSheetId="8">[12]Tablas!#REF!</definedName>
    <definedName name="G_C5">[12]Tablas!#REF!</definedName>
    <definedName name="G_C6" localSheetId="8">[12]Tablas!#REF!</definedName>
    <definedName name="G_C6">[12]Tablas!#REF!</definedName>
    <definedName name="G_C7" localSheetId="8">[12]Tablas!#REF!</definedName>
    <definedName name="G_C7">[12]Tablas!#REF!</definedName>
    <definedName name="G_C8" localSheetId="8">[12]Tablas!#REF!</definedName>
    <definedName name="G_C8">[12]Tablas!#REF!</definedName>
    <definedName name="G_C9" localSheetId="8">[12]Tablas!#REF!</definedName>
    <definedName name="G_C9">[12]Tablas!#REF!</definedName>
    <definedName name="G1_" localSheetId="6">#REF!</definedName>
    <definedName name="G1_" localSheetId="2">#REF!</definedName>
    <definedName name="G1_" localSheetId="3">#REF!</definedName>
    <definedName name="G1_" localSheetId="4">#REF!</definedName>
    <definedName name="G1_" localSheetId="5">#REF!</definedName>
    <definedName name="G1_" localSheetId="7">#REF!</definedName>
    <definedName name="G1_" localSheetId="8">#REF!</definedName>
    <definedName name="G1_">#REF!</definedName>
    <definedName name="GAJ" localSheetId="6">#REF!</definedName>
    <definedName name="GAJ" localSheetId="2">#REF!</definedName>
    <definedName name="GAJ" localSheetId="3">#REF!</definedName>
    <definedName name="GAJ" localSheetId="4">#REF!</definedName>
    <definedName name="GAJ" localSheetId="5">#REF!</definedName>
    <definedName name="GAJ" localSheetId="26">#REF!</definedName>
    <definedName name="GAJ" localSheetId="27">#REF!</definedName>
    <definedName name="GAJ" localSheetId="7">#REF!</definedName>
    <definedName name="GAJ" localSheetId="8">#REF!</definedName>
    <definedName name="GAJ" localSheetId="9">#REF!</definedName>
    <definedName name="GAJ">#REF!</definedName>
    <definedName name="GAS" localSheetId="6">[12]Tablas!#REF!</definedName>
    <definedName name="GAS" localSheetId="2">[12]Tablas!#REF!</definedName>
    <definedName name="GAS" localSheetId="3">[12]Tablas!#REF!</definedName>
    <definedName name="GAS" localSheetId="4">[12]Tablas!#REF!</definedName>
    <definedName name="GAS" localSheetId="5">[12]Tablas!#REF!</definedName>
    <definedName name="GAS" localSheetId="7">[12]Tablas!#REF!</definedName>
    <definedName name="GAS" localSheetId="8">[12]Tablas!#REF!</definedName>
    <definedName name="GAS">[12]Tablas!#REF!</definedName>
    <definedName name="gba" localSheetId="6" hidden="1">{#N/A,#N/A,FALSE,"orthoflow";#N/A,#N/A,FALSE,"Miscelaneos";#N/A,#N/A,FALSE,"Instrumentacio";#N/A,#N/A,FALSE,"Electrico";#N/A,#N/A,FALSE,"Valv. Seguridad"}</definedName>
    <definedName name="gba" localSheetId="2" hidden="1">{#N/A,#N/A,FALSE,"orthoflow";#N/A,#N/A,FALSE,"Miscelaneos";#N/A,#N/A,FALSE,"Instrumentacio";#N/A,#N/A,FALSE,"Electrico";#N/A,#N/A,FALSE,"Valv. Seguridad"}</definedName>
    <definedName name="gba" localSheetId="3" hidden="1">{#N/A,#N/A,FALSE,"orthoflow";#N/A,#N/A,FALSE,"Miscelaneos";#N/A,#N/A,FALSE,"Instrumentacio";#N/A,#N/A,FALSE,"Electrico";#N/A,#N/A,FALSE,"Valv. Seguridad"}</definedName>
    <definedName name="gba" localSheetId="4" hidden="1">{#N/A,#N/A,FALSE,"orthoflow";#N/A,#N/A,FALSE,"Miscelaneos";#N/A,#N/A,FALSE,"Instrumentacio";#N/A,#N/A,FALSE,"Electrico";#N/A,#N/A,FALSE,"Valv. Seguridad"}</definedName>
    <definedName name="gba" localSheetId="5" hidden="1">{#N/A,#N/A,FALSE,"orthoflow";#N/A,#N/A,FALSE,"Miscelaneos";#N/A,#N/A,FALSE,"Instrumentacio";#N/A,#N/A,FALSE,"Electrico";#N/A,#N/A,FALSE,"Valv. Seguridad"}</definedName>
    <definedName name="gba" localSheetId="7"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6" hidden="1">{#N/A,#N/A,FALSE,"Estatico";#N/A,#N/A,FALSE,"Tuberia";#N/A,#N/A,FALSE,"Instrumentación";#N/A,#N/A,FALSE,"Mecanica";#N/A,#N/A,FALSE,"Electrico";#N/A,#N/A,FALSE,"Ofic.Civiles"}</definedName>
    <definedName name="gbac" localSheetId="2" hidden="1">{#N/A,#N/A,FALSE,"Estatico";#N/A,#N/A,FALSE,"Tuberia";#N/A,#N/A,FALSE,"Instrumentación";#N/A,#N/A,FALSE,"Mecanica";#N/A,#N/A,FALSE,"Electrico";#N/A,#N/A,FALSE,"Ofic.Civiles"}</definedName>
    <definedName name="gbac" localSheetId="3" hidden="1">{#N/A,#N/A,FALSE,"Estatico";#N/A,#N/A,FALSE,"Tuberia";#N/A,#N/A,FALSE,"Instrumentación";#N/A,#N/A,FALSE,"Mecanica";#N/A,#N/A,FALSE,"Electrico";#N/A,#N/A,FALSE,"Ofic.Civiles"}</definedName>
    <definedName name="gbac" localSheetId="4" hidden="1">{#N/A,#N/A,FALSE,"Estatico";#N/A,#N/A,FALSE,"Tuberia";#N/A,#N/A,FALSE,"Instrumentación";#N/A,#N/A,FALSE,"Mecanica";#N/A,#N/A,FALSE,"Electrico";#N/A,#N/A,FALSE,"Ofic.Civiles"}</definedName>
    <definedName name="gbac" localSheetId="5" hidden="1">{#N/A,#N/A,FALSE,"Estatico";#N/A,#N/A,FALSE,"Tuberia";#N/A,#N/A,FALSE,"Instrumentación";#N/A,#N/A,FALSE,"Mecanica";#N/A,#N/A,FALSE,"Electrico";#N/A,#N/A,FALSE,"Ofic.Civiles"}</definedName>
    <definedName name="gbac" localSheetId="7"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6" hidden="1">{"TAB1",#N/A,TRUE,"GENERAL";"TAB2",#N/A,TRUE,"GENERAL";"TAB3",#N/A,TRUE,"GENERAL";"TAB4",#N/A,TRUE,"GENERAL";"TAB5",#N/A,TRUE,"GENERAL"}</definedName>
    <definedName name="gbbfghghj" localSheetId="2" hidden="1">{"TAB1",#N/A,TRUE,"GENERAL";"TAB2",#N/A,TRUE,"GENERAL";"TAB3",#N/A,TRUE,"GENERAL";"TAB4",#N/A,TRUE,"GENERAL";"TAB5",#N/A,TRUE,"GENERAL"}</definedName>
    <definedName name="gbbfghghj" localSheetId="3" hidden="1">{"TAB1",#N/A,TRUE,"GENERAL";"TAB2",#N/A,TRUE,"GENERAL";"TAB3",#N/A,TRUE,"GENERAL";"TAB4",#N/A,TRUE,"GENERAL";"TAB5",#N/A,TRUE,"GENERAL"}</definedName>
    <definedName name="gbbfghghj" localSheetId="4" hidden="1">{"TAB1",#N/A,TRUE,"GENERAL";"TAB2",#N/A,TRUE,"GENERAL";"TAB3",#N/A,TRUE,"GENERAL";"TAB4",#N/A,TRUE,"GENERAL";"TAB5",#N/A,TRUE,"GENERAL"}</definedName>
    <definedName name="gbbfghghj" localSheetId="5" hidden="1">{"TAB1",#N/A,TRUE,"GENERAL";"TAB2",#N/A,TRUE,"GENERAL";"TAB3",#N/A,TRUE,"GENERAL";"TAB4",#N/A,TRUE,"GENERAL";"TAB5",#N/A,TRUE,"GENERAL"}</definedName>
    <definedName name="gbbfghghj" localSheetId="7" hidden="1">{"TAB1",#N/A,TRUE,"GENERAL";"TAB2",#N/A,TRUE,"GENERAL";"TAB3",#N/A,TRUE,"GENERAL";"TAB4",#N/A,TRUE,"GENERAL";"TAB5",#N/A,TRUE,"GENERAL"}</definedName>
    <definedName name="gbbfghghj" hidden="1">{"TAB1",#N/A,TRUE,"GENERAL";"TAB2",#N/A,TRUE,"GENERAL";"TAB3",#N/A,TRUE,"GENERAL";"TAB4",#N/A,TRUE,"GENERAL";"TAB5",#N/A,TRUE,"GENERAL"}</definedName>
    <definedName name="GCB" localSheetId="8">[11]Tablas!#REF!</definedName>
    <definedName name="GCB">[11]Tablas!#REF!</definedName>
    <definedName name="GCI" localSheetId="8">[12]Tablas!#REF!</definedName>
    <definedName name="GCI">[12]Tablas!#REF!</definedName>
    <definedName name="GCN" localSheetId="8">[12]Tablas!#REF!</definedName>
    <definedName name="GCN">[12]Tablas!#REF!</definedName>
    <definedName name="GCP" localSheetId="8">[12]Tablas!#REF!</definedName>
    <definedName name="GCP">[12]Tablas!#REF!</definedName>
    <definedName name="GDN" localSheetId="8">[12]Tablas!#REF!</definedName>
    <definedName name="GDN">[12]Tablas!#REF!</definedName>
    <definedName name="GDR" localSheetId="8">[12]Tablas!#REF!</definedName>
    <definedName name="GDR">[12]Tablas!#REF!</definedName>
    <definedName name="gdt" localSheetId="6" hidden="1">{"TAB1",#N/A,TRUE,"GENERAL";"TAB2",#N/A,TRUE,"GENERAL";"TAB3",#N/A,TRUE,"GENERAL";"TAB4",#N/A,TRUE,"GENERAL";"TAB5",#N/A,TRUE,"GENERAL"}</definedName>
    <definedName name="gdt" localSheetId="2" hidden="1">{"TAB1",#N/A,TRUE,"GENERAL";"TAB2",#N/A,TRUE,"GENERAL";"TAB3",#N/A,TRUE,"GENERAL";"TAB4",#N/A,TRUE,"GENERAL";"TAB5",#N/A,TRUE,"GENERAL"}</definedName>
    <definedName name="gdt" localSheetId="3" hidden="1">{"TAB1",#N/A,TRUE,"GENERAL";"TAB2",#N/A,TRUE,"GENERAL";"TAB3",#N/A,TRUE,"GENERAL";"TAB4",#N/A,TRUE,"GENERAL";"TAB5",#N/A,TRUE,"GENERAL"}</definedName>
    <definedName name="gdt" localSheetId="4" hidden="1">{"TAB1",#N/A,TRUE,"GENERAL";"TAB2",#N/A,TRUE,"GENERAL";"TAB3",#N/A,TRUE,"GENERAL";"TAB4",#N/A,TRUE,"GENERAL";"TAB5",#N/A,TRUE,"GENERAL"}</definedName>
    <definedName name="gdt" localSheetId="5" hidden="1">{"TAB1",#N/A,TRUE,"GENERAL";"TAB2",#N/A,TRUE,"GENERAL";"TAB3",#N/A,TRUE,"GENERAL";"TAB4",#N/A,TRUE,"GENERAL";"TAB5",#N/A,TRUE,"GENERAL"}</definedName>
    <definedName name="gdt" localSheetId="7" hidden="1">{"TAB1",#N/A,TRUE,"GENERAL";"TAB2",#N/A,TRUE,"GENERAL";"TAB3",#N/A,TRUE,"GENERAL";"TAB4",#N/A,TRUE,"GENERAL";"TAB5",#N/A,TRUE,"GENERAL"}</definedName>
    <definedName name="gdt" hidden="1">{"TAB1",#N/A,TRUE,"GENERAL";"TAB2",#N/A,TRUE,"GENERAL";"TAB3",#N/A,TRUE,"GENERAL";"TAB4",#N/A,TRUE,"GENERAL";"TAB5",#N/A,TRUE,"GENERAL"}</definedName>
    <definedName name="GEA" localSheetId="8">[12]Tablas!#REF!</definedName>
    <definedName name="GEA">[12]Tablas!#REF!</definedName>
    <definedName name="GEA1_1" localSheetId="8">[12]Tablas!#REF!</definedName>
    <definedName name="GEA1_1">[12]Tablas!#REF!</definedName>
    <definedName name="GEA1_1_1" localSheetId="8">[12]Tablas!#REF!</definedName>
    <definedName name="GEA1_1_1">[12]Tablas!#REF!</definedName>
    <definedName name="GEA1_1_10" localSheetId="8">[12]Tablas!#REF!</definedName>
    <definedName name="GEA1_1_10">[12]Tablas!#REF!</definedName>
    <definedName name="GEA1_1_2" localSheetId="8">[12]Tablas!#REF!</definedName>
    <definedName name="GEA1_1_2">[12]Tablas!#REF!</definedName>
    <definedName name="GEA1_1_3" localSheetId="8">[12]Tablas!#REF!</definedName>
    <definedName name="GEA1_1_3">[12]Tablas!#REF!</definedName>
    <definedName name="GEA1_1_4" localSheetId="8">[12]Tablas!#REF!</definedName>
    <definedName name="GEA1_1_4">[12]Tablas!#REF!</definedName>
    <definedName name="GEA1_1_5" localSheetId="8">[12]Tablas!#REF!</definedName>
    <definedName name="GEA1_1_5">[12]Tablas!#REF!</definedName>
    <definedName name="GEA1_1_6" localSheetId="8">[12]Tablas!#REF!</definedName>
    <definedName name="GEA1_1_6">[12]Tablas!#REF!</definedName>
    <definedName name="GEA1_1_7" localSheetId="8">[12]Tablas!#REF!</definedName>
    <definedName name="GEA1_1_7">[12]Tablas!#REF!</definedName>
    <definedName name="GEA1_1_8" localSheetId="8">[12]Tablas!#REF!</definedName>
    <definedName name="GEA1_1_8">[12]Tablas!#REF!</definedName>
    <definedName name="GEA1_1_9" localSheetId="8">[12]Tablas!#REF!</definedName>
    <definedName name="GEA1_1_9">[12]Tablas!#REF!</definedName>
    <definedName name="GEA1_2" localSheetId="8">[12]Tablas!#REF!</definedName>
    <definedName name="GEA1_2">[12]Tablas!#REF!</definedName>
    <definedName name="GEA1_3" localSheetId="8">[12]Tablas!#REF!</definedName>
    <definedName name="GEA1_3">[12]Tablas!#REF!</definedName>
    <definedName name="GEA1_4" localSheetId="8">[12]Tablas!#REF!</definedName>
    <definedName name="GEA1_4">[12]Tablas!#REF!</definedName>
    <definedName name="GEC" localSheetId="8">[12]Tablas!#REF!</definedName>
    <definedName name="GEC">[12]Tablas!#REF!</definedName>
    <definedName name="GEC_ON_DAPIAY" localSheetId="6">#REF!</definedName>
    <definedName name="GEC_ON_DAPIAY" localSheetId="2">#REF!</definedName>
    <definedName name="GEC_ON_DAPIAY" localSheetId="3">#REF!</definedName>
    <definedName name="GEC_ON_DAPIAY" localSheetId="4">#REF!</definedName>
    <definedName name="GEC_ON_DAPIAY" localSheetId="5">#REF!</definedName>
    <definedName name="GEC_ON_DAPIAY" localSheetId="7">#REF!</definedName>
    <definedName name="GEC_ON_DAPIAY" localSheetId="8">#REF!</definedName>
    <definedName name="GEC_ON_DAPIAY">#REF!</definedName>
    <definedName name="GEC_ON_GER" localSheetId="6">#REF!</definedName>
    <definedName name="GEC_ON_GER" localSheetId="2">#REF!</definedName>
    <definedName name="GEC_ON_GER" localSheetId="3">#REF!</definedName>
    <definedName name="GEC_ON_GER" localSheetId="4">#REF!</definedName>
    <definedName name="GEC_ON_GER" localSheetId="5">#REF!</definedName>
    <definedName name="GEC_ON_GER" localSheetId="7">#REF!</definedName>
    <definedName name="GEC_ON_GER" localSheetId="8">#REF!</definedName>
    <definedName name="GEC_ON_GER">#REF!</definedName>
    <definedName name="geg" localSheetId="6" hidden="1">{"via1",#N/A,TRUE,"general";"via2",#N/A,TRUE,"general";"via3",#N/A,TRUE,"general"}</definedName>
    <definedName name="geg" localSheetId="2" hidden="1">{"via1",#N/A,TRUE,"general";"via2",#N/A,TRUE,"general";"via3",#N/A,TRUE,"general"}</definedName>
    <definedName name="geg" localSheetId="3" hidden="1">{"via1",#N/A,TRUE,"general";"via2",#N/A,TRUE,"general";"via3",#N/A,TRUE,"general"}</definedName>
    <definedName name="geg" localSheetId="4" hidden="1">{"via1",#N/A,TRUE,"general";"via2",#N/A,TRUE,"general";"via3",#N/A,TRUE,"general"}</definedName>
    <definedName name="geg" localSheetId="5" hidden="1">{"via1",#N/A,TRUE,"general";"via2",#N/A,TRUE,"general";"via3",#N/A,TRUE,"general"}</definedName>
    <definedName name="geg" localSheetId="7" hidden="1">{"via1",#N/A,TRUE,"general";"via2",#N/A,TRUE,"general";"via3",#N/A,TRUE,"general"}</definedName>
    <definedName name="geg" hidden="1">{"via1",#N/A,TRUE,"general";"via2",#N/A,TRUE,"general";"via3",#N/A,TRUE,"general"}</definedName>
    <definedName name="GENERAL" localSheetId="6">#REF!</definedName>
    <definedName name="GENERAL" localSheetId="2">#REF!</definedName>
    <definedName name="GENERAL" localSheetId="3">#REF!</definedName>
    <definedName name="GENERAL" localSheetId="4">#REF!</definedName>
    <definedName name="GENERAL" localSheetId="5">#REF!</definedName>
    <definedName name="GENERAL" localSheetId="7">#REF!</definedName>
    <definedName name="GENERAL" localSheetId="8">#REF!</definedName>
    <definedName name="GENERAL">#REF!</definedName>
    <definedName name="GENERAL1" localSheetId="6">#REF!</definedName>
    <definedName name="GENERAL1" localSheetId="2">#REF!</definedName>
    <definedName name="GENERAL1" localSheetId="3">#REF!</definedName>
    <definedName name="GENERAL1" localSheetId="4">#REF!</definedName>
    <definedName name="GENERAL1" localSheetId="5">#REF!</definedName>
    <definedName name="GENERAL1" localSheetId="7">#REF!</definedName>
    <definedName name="GENERAL1" localSheetId="8">#REF!</definedName>
    <definedName name="GENERAL1">#REF!</definedName>
    <definedName name="Geotex" localSheetId="6">#REF!</definedName>
    <definedName name="Geotex" localSheetId="2">#REF!</definedName>
    <definedName name="Geotex" localSheetId="3">#REF!</definedName>
    <definedName name="Geotex" localSheetId="4">#REF!</definedName>
    <definedName name="Geotex" localSheetId="5">#REF!</definedName>
    <definedName name="Geotex" localSheetId="26">#REF!</definedName>
    <definedName name="Geotex" localSheetId="27">#REF!</definedName>
    <definedName name="Geotex" localSheetId="7">#REF!</definedName>
    <definedName name="Geotex" localSheetId="8">#REF!</definedName>
    <definedName name="Geotex" localSheetId="9">#REF!</definedName>
    <definedName name="Geotex">#REF!</definedName>
    <definedName name="GERENCIA" localSheetId="6">#REF!</definedName>
    <definedName name="GERENCIA" localSheetId="2">#REF!</definedName>
    <definedName name="GERENCIA" localSheetId="3">#REF!</definedName>
    <definedName name="GERENCIA" localSheetId="4">#REF!</definedName>
    <definedName name="GERENCIA" localSheetId="5">#REF!</definedName>
    <definedName name="GERENCIA" localSheetId="7">#REF!</definedName>
    <definedName name="GERENCIA" localSheetId="8">#REF!</definedName>
    <definedName name="GERENCIA">#REF!</definedName>
    <definedName name="GERENCIA1" localSheetId="6">#REF!</definedName>
    <definedName name="GERENCIA1" localSheetId="2">#REF!</definedName>
    <definedName name="GERENCIA1" localSheetId="3">#REF!</definedName>
    <definedName name="GERENCIA1" localSheetId="4">#REF!</definedName>
    <definedName name="GERENCIA1" localSheetId="5">#REF!</definedName>
    <definedName name="GERENCIA1" localSheetId="7">#REF!</definedName>
    <definedName name="GERENCIA1" localSheetId="8">#REF!</definedName>
    <definedName name="GERENCIA1">#REF!</definedName>
    <definedName name="GERENCIA2" localSheetId="6">#REF!</definedName>
    <definedName name="GERENCIA2" localSheetId="2">#REF!</definedName>
    <definedName name="GERENCIA2" localSheetId="3">#REF!</definedName>
    <definedName name="GERENCIA2" localSheetId="4">#REF!</definedName>
    <definedName name="GERENCIA2" localSheetId="5">#REF!</definedName>
    <definedName name="GERENCIA2" localSheetId="7">#REF!</definedName>
    <definedName name="GERENCIA2" localSheetId="8">#REF!</definedName>
    <definedName name="GERENCIA2">#REF!</definedName>
    <definedName name="Gerente">[46]EMPRESA!$F$12</definedName>
    <definedName name="gerg" localSheetId="6" hidden="1">{"TAB1",#N/A,TRUE,"GENERAL";"TAB2",#N/A,TRUE,"GENERAL";"TAB3",#N/A,TRUE,"GENERAL";"TAB4",#N/A,TRUE,"GENERAL";"TAB5",#N/A,TRUE,"GENERAL"}</definedName>
    <definedName name="gerg" localSheetId="2" hidden="1">{"TAB1",#N/A,TRUE,"GENERAL";"TAB2",#N/A,TRUE,"GENERAL";"TAB3",#N/A,TRUE,"GENERAL";"TAB4",#N/A,TRUE,"GENERAL";"TAB5",#N/A,TRUE,"GENERAL"}</definedName>
    <definedName name="gerg" localSheetId="3" hidden="1">{"TAB1",#N/A,TRUE,"GENERAL";"TAB2",#N/A,TRUE,"GENERAL";"TAB3",#N/A,TRUE,"GENERAL";"TAB4",#N/A,TRUE,"GENERAL";"TAB5",#N/A,TRUE,"GENERAL"}</definedName>
    <definedName name="gerg" localSheetId="4" hidden="1">{"TAB1",#N/A,TRUE,"GENERAL";"TAB2",#N/A,TRUE,"GENERAL";"TAB3",#N/A,TRUE,"GENERAL";"TAB4",#N/A,TRUE,"GENERAL";"TAB5",#N/A,TRUE,"GENERAL"}</definedName>
    <definedName name="gerg" localSheetId="5" hidden="1">{"TAB1",#N/A,TRUE,"GENERAL";"TAB2",#N/A,TRUE,"GENERAL";"TAB3",#N/A,TRUE,"GENERAL";"TAB4",#N/A,TRUE,"GENERAL";"TAB5",#N/A,TRUE,"GENERAL"}</definedName>
    <definedName name="gerg" localSheetId="7" hidden="1">{"TAB1",#N/A,TRUE,"GENERAL";"TAB2",#N/A,TRUE,"GENERAL";"TAB3",#N/A,TRUE,"GENERAL";"TAB4",#N/A,TRUE,"GENERAL";"TAB5",#N/A,TRUE,"GENERAL"}</definedName>
    <definedName name="gerg" hidden="1">{"TAB1",#N/A,TRUE,"GENERAL";"TAB2",#N/A,TRUE,"GENERAL";"TAB3",#N/A,TRUE,"GENERAL";"TAB4",#N/A,TRUE,"GENERAL";"TAB5",#N/A,TRUE,"GENERAL"}</definedName>
    <definedName name="gerg54" localSheetId="6" hidden="1">{"via1",#N/A,TRUE,"general";"via2",#N/A,TRUE,"general";"via3",#N/A,TRUE,"general"}</definedName>
    <definedName name="gerg54" localSheetId="2" hidden="1">{"via1",#N/A,TRUE,"general";"via2",#N/A,TRUE,"general";"via3",#N/A,TRUE,"general"}</definedName>
    <definedName name="gerg54" localSheetId="3" hidden="1">{"via1",#N/A,TRUE,"general";"via2",#N/A,TRUE,"general";"via3",#N/A,TRUE,"general"}</definedName>
    <definedName name="gerg54" localSheetId="4" hidden="1">{"via1",#N/A,TRUE,"general";"via2",#N/A,TRUE,"general";"via3",#N/A,TRUE,"general"}</definedName>
    <definedName name="gerg54" localSheetId="5" hidden="1">{"via1",#N/A,TRUE,"general";"via2",#N/A,TRUE,"general";"via3",#N/A,TRUE,"general"}</definedName>
    <definedName name="gerg54" localSheetId="7" hidden="1">{"via1",#N/A,TRUE,"general";"via2",#N/A,TRUE,"general";"via3",#N/A,TRUE,"general"}</definedName>
    <definedName name="gerg54" hidden="1">{"via1",#N/A,TRUE,"general";"via2",#N/A,TRUE,"general";"via3",#N/A,TRUE,"general"}</definedName>
    <definedName name="gergew" localSheetId="6" hidden="1">{"TAB1",#N/A,TRUE,"GENERAL";"TAB2",#N/A,TRUE,"GENERAL";"TAB3",#N/A,TRUE,"GENERAL";"TAB4",#N/A,TRUE,"GENERAL";"TAB5",#N/A,TRUE,"GENERAL"}</definedName>
    <definedName name="gergew" localSheetId="2" hidden="1">{"TAB1",#N/A,TRUE,"GENERAL";"TAB2",#N/A,TRUE,"GENERAL";"TAB3",#N/A,TRUE,"GENERAL";"TAB4",#N/A,TRUE,"GENERAL";"TAB5",#N/A,TRUE,"GENERAL"}</definedName>
    <definedName name="gergew" localSheetId="3" hidden="1">{"TAB1",#N/A,TRUE,"GENERAL";"TAB2",#N/A,TRUE,"GENERAL";"TAB3",#N/A,TRUE,"GENERAL";"TAB4",#N/A,TRUE,"GENERAL";"TAB5",#N/A,TRUE,"GENERAL"}</definedName>
    <definedName name="gergew" localSheetId="4" hidden="1">{"TAB1",#N/A,TRUE,"GENERAL";"TAB2",#N/A,TRUE,"GENERAL";"TAB3",#N/A,TRUE,"GENERAL";"TAB4",#N/A,TRUE,"GENERAL";"TAB5",#N/A,TRUE,"GENERAL"}</definedName>
    <definedName name="gergew" localSheetId="5" hidden="1">{"TAB1",#N/A,TRUE,"GENERAL";"TAB2",#N/A,TRUE,"GENERAL";"TAB3",#N/A,TRUE,"GENERAL";"TAB4",#N/A,TRUE,"GENERAL";"TAB5",#N/A,TRUE,"GENERAL"}</definedName>
    <definedName name="gergew" localSheetId="7" hidden="1">{"TAB1",#N/A,TRUE,"GENERAL";"TAB2",#N/A,TRUE,"GENERAL";"TAB3",#N/A,TRUE,"GENERAL";"TAB4",#N/A,TRUE,"GENERAL";"TAB5",#N/A,TRUE,"GENERAL"}</definedName>
    <definedName name="gergew" hidden="1">{"TAB1",#N/A,TRUE,"GENERAL";"TAB2",#N/A,TRUE,"GENERAL";"TAB3",#N/A,TRUE,"GENERAL";"TAB4",#N/A,TRUE,"GENERAL";"TAB5",#N/A,TRUE,"GENERAL"}</definedName>
    <definedName name="gergw" localSheetId="6" hidden="1">{"TAB1",#N/A,TRUE,"GENERAL";"TAB2",#N/A,TRUE,"GENERAL";"TAB3",#N/A,TRUE,"GENERAL";"TAB4",#N/A,TRUE,"GENERAL";"TAB5",#N/A,TRUE,"GENERAL"}</definedName>
    <definedName name="gergw" localSheetId="2" hidden="1">{"TAB1",#N/A,TRUE,"GENERAL";"TAB2",#N/A,TRUE,"GENERAL";"TAB3",#N/A,TRUE,"GENERAL";"TAB4",#N/A,TRUE,"GENERAL";"TAB5",#N/A,TRUE,"GENERAL"}</definedName>
    <definedName name="gergw" localSheetId="3" hidden="1">{"TAB1",#N/A,TRUE,"GENERAL";"TAB2",#N/A,TRUE,"GENERAL";"TAB3",#N/A,TRUE,"GENERAL";"TAB4",#N/A,TRUE,"GENERAL";"TAB5",#N/A,TRUE,"GENERAL"}</definedName>
    <definedName name="gergw" localSheetId="4" hidden="1">{"TAB1",#N/A,TRUE,"GENERAL";"TAB2",#N/A,TRUE,"GENERAL";"TAB3",#N/A,TRUE,"GENERAL";"TAB4",#N/A,TRUE,"GENERAL";"TAB5",#N/A,TRUE,"GENERAL"}</definedName>
    <definedName name="gergw" localSheetId="5" hidden="1">{"TAB1",#N/A,TRUE,"GENERAL";"TAB2",#N/A,TRUE,"GENERAL";"TAB3",#N/A,TRUE,"GENERAL";"TAB4",#N/A,TRUE,"GENERAL";"TAB5",#N/A,TRUE,"GENERAL"}</definedName>
    <definedName name="gergw" localSheetId="7" hidden="1">{"TAB1",#N/A,TRUE,"GENERAL";"TAB2",#N/A,TRUE,"GENERAL";"TAB3",#N/A,TRUE,"GENERAL";"TAB4",#N/A,TRUE,"GENERAL";"TAB5",#N/A,TRUE,"GENERAL"}</definedName>
    <definedName name="gergw" hidden="1">{"TAB1",#N/A,TRUE,"GENERAL";"TAB2",#N/A,TRUE,"GENERAL";"TAB3",#N/A,TRUE,"GENERAL";"TAB4",#N/A,TRUE,"GENERAL";"TAB5",#N/A,TRUE,"GENERAL"}</definedName>
    <definedName name="gfd" localSheetId="6" hidden="1">{"TAB1",#N/A,TRUE,"GENERAL";"TAB2",#N/A,TRUE,"GENERAL";"TAB3",#N/A,TRUE,"GENERAL";"TAB4",#N/A,TRUE,"GENERAL";"TAB5",#N/A,TRUE,"GENERAL"}</definedName>
    <definedName name="gfd" localSheetId="2" hidden="1">{"TAB1",#N/A,TRUE,"GENERAL";"TAB2",#N/A,TRUE,"GENERAL";"TAB3",#N/A,TRUE,"GENERAL";"TAB4",#N/A,TRUE,"GENERAL";"TAB5",#N/A,TRUE,"GENERAL"}</definedName>
    <definedName name="gfd" localSheetId="3" hidden="1">{"TAB1",#N/A,TRUE,"GENERAL";"TAB2",#N/A,TRUE,"GENERAL";"TAB3",#N/A,TRUE,"GENERAL";"TAB4",#N/A,TRUE,"GENERAL";"TAB5",#N/A,TRUE,"GENERAL"}</definedName>
    <definedName name="gfd" localSheetId="4" hidden="1">{"TAB1",#N/A,TRUE,"GENERAL";"TAB2",#N/A,TRUE,"GENERAL";"TAB3",#N/A,TRUE,"GENERAL";"TAB4",#N/A,TRUE,"GENERAL";"TAB5",#N/A,TRUE,"GENERAL"}</definedName>
    <definedName name="gfd" localSheetId="5" hidden="1">{"TAB1",#N/A,TRUE,"GENERAL";"TAB2",#N/A,TRUE,"GENERAL";"TAB3",#N/A,TRUE,"GENERAL";"TAB4",#N/A,TRUE,"GENERAL";"TAB5",#N/A,TRUE,"GENERAL"}</definedName>
    <definedName name="gfd" localSheetId="7" hidden="1">{"TAB1",#N/A,TRUE,"GENERAL";"TAB2",#N/A,TRUE,"GENERAL";"TAB3",#N/A,TRUE,"GENERAL";"TAB4",#N/A,TRUE,"GENERAL";"TAB5",#N/A,TRUE,"GENERAL"}</definedName>
    <definedName name="gfd" hidden="1">{"TAB1",#N/A,TRUE,"GENERAL";"TAB2",#N/A,TRUE,"GENERAL";"TAB3",#N/A,TRUE,"GENERAL";"TAB4",#N/A,TRUE,"GENERAL";"TAB5",#N/A,TRUE,"GENERAL"}</definedName>
    <definedName name="gfdg" localSheetId="6" hidden="1">{"via1",#N/A,TRUE,"general";"via2",#N/A,TRUE,"general";"via3",#N/A,TRUE,"general"}</definedName>
    <definedName name="gfdg" localSheetId="2" hidden="1">{"via1",#N/A,TRUE,"general";"via2",#N/A,TRUE,"general";"via3",#N/A,TRUE,"general"}</definedName>
    <definedName name="gfdg" localSheetId="3" hidden="1">{"via1",#N/A,TRUE,"general";"via2",#N/A,TRUE,"general";"via3",#N/A,TRUE,"general"}</definedName>
    <definedName name="gfdg" localSheetId="4" hidden="1">{"via1",#N/A,TRUE,"general";"via2",#N/A,TRUE,"general";"via3",#N/A,TRUE,"general"}</definedName>
    <definedName name="gfdg" localSheetId="5" hidden="1">{"via1",#N/A,TRUE,"general";"via2",#N/A,TRUE,"general";"via3",#N/A,TRUE,"general"}</definedName>
    <definedName name="gfdg" localSheetId="7" hidden="1">{"via1",#N/A,TRUE,"general";"via2",#N/A,TRUE,"general";"via3",#N/A,TRUE,"general"}</definedName>
    <definedName name="gfdg" hidden="1">{"via1",#N/A,TRUE,"general";"via2",#N/A,TRUE,"general";"via3",#N/A,TRUE,"general"}</definedName>
    <definedName name="gffgfhhf" localSheetId="6" hidden="1">{#N/A,#N/A,TRUE,"INGENIERIA";#N/A,#N/A,TRUE,"COMPRAS";#N/A,#N/A,TRUE,"DIRECCION";#N/A,#N/A,TRUE,"RESUMEN"}</definedName>
    <definedName name="gffgfhhf" localSheetId="2" hidden="1">{#N/A,#N/A,TRUE,"INGENIERIA";#N/A,#N/A,TRUE,"COMPRAS";#N/A,#N/A,TRUE,"DIRECCION";#N/A,#N/A,TRUE,"RESUMEN"}</definedName>
    <definedName name="gffgfhhf" localSheetId="3" hidden="1">{#N/A,#N/A,TRUE,"INGENIERIA";#N/A,#N/A,TRUE,"COMPRAS";#N/A,#N/A,TRUE,"DIRECCION";#N/A,#N/A,TRUE,"RESUMEN"}</definedName>
    <definedName name="gffgfhhf" localSheetId="4" hidden="1">{#N/A,#N/A,TRUE,"INGENIERIA";#N/A,#N/A,TRUE,"COMPRAS";#N/A,#N/A,TRUE,"DIRECCION";#N/A,#N/A,TRUE,"RESUMEN"}</definedName>
    <definedName name="gffgfhhf" localSheetId="5" hidden="1">{#N/A,#N/A,TRUE,"INGENIERIA";#N/A,#N/A,TRUE,"COMPRAS";#N/A,#N/A,TRUE,"DIRECCION";#N/A,#N/A,TRUE,"RESUMEN"}</definedName>
    <definedName name="gffgfhhf" localSheetId="7" hidden="1">{#N/A,#N/A,TRUE,"INGENIERIA";#N/A,#N/A,TRUE,"COMPRAS";#N/A,#N/A,TRUE,"DIRECCION";#N/A,#N/A,TRUE,"RESUMEN"}</definedName>
    <definedName name="gffgfhhf" hidden="1">{#N/A,#N/A,TRUE,"INGENIERIA";#N/A,#N/A,TRUE,"COMPRAS";#N/A,#N/A,TRUE,"DIRECCION";#N/A,#N/A,TRUE,"RESUMEN"}</definedName>
    <definedName name="gfgfgr" localSheetId="6" hidden="1">{"via1",#N/A,TRUE,"general";"via2",#N/A,TRUE,"general";"via3",#N/A,TRUE,"general"}</definedName>
    <definedName name="gfgfgr" localSheetId="2" hidden="1">{"via1",#N/A,TRUE,"general";"via2",#N/A,TRUE,"general";"via3",#N/A,TRUE,"general"}</definedName>
    <definedName name="gfgfgr" localSheetId="3" hidden="1">{"via1",#N/A,TRUE,"general";"via2",#N/A,TRUE,"general";"via3",#N/A,TRUE,"general"}</definedName>
    <definedName name="gfgfgr" localSheetId="4" hidden="1">{"via1",#N/A,TRUE,"general";"via2",#N/A,TRUE,"general";"via3",#N/A,TRUE,"general"}</definedName>
    <definedName name="gfgfgr" localSheetId="5" hidden="1">{"via1",#N/A,TRUE,"general";"via2",#N/A,TRUE,"general";"via3",#N/A,TRUE,"general"}</definedName>
    <definedName name="gfgfgr" localSheetId="7" hidden="1">{"via1",#N/A,TRUE,"general";"via2",#N/A,TRUE,"general";"via3",#N/A,TRUE,"general"}</definedName>
    <definedName name="gfgfgr" hidden="1">{"via1",#N/A,TRUE,"general";"via2",#N/A,TRUE,"general";"via3",#N/A,TRUE,"general"}</definedName>
    <definedName name="gfhf" localSheetId="6" hidden="1">{"via1",#N/A,TRUE,"general";"via2",#N/A,TRUE,"general";"via3",#N/A,TRUE,"general"}</definedName>
    <definedName name="gfhf" localSheetId="2" hidden="1">{"via1",#N/A,TRUE,"general";"via2",#N/A,TRUE,"general";"via3",#N/A,TRUE,"general"}</definedName>
    <definedName name="gfhf" localSheetId="3" hidden="1">{"via1",#N/A,TRUE,"general";"via2",#N/A,TRUE,"general";"via3",#N/A,TRUE,"general"}</definedName>
    <definedName name="gfhf" localSheetId="4" hidden="1">{"via1",#N/A,TRUE,"general";"via2",#N/A,TRUE,"general";"via3",#N/A,TRUE,"general"}</definedName>
    <definedName name="gfhf" localSheetId="5" hidden="1">{"via1",#N/A,TRUE,"general";"via2",#N/A,TRUE,"general";"via3",#N/A,TRUE,"general"}</definedName>
    <definedName name="gfhf" localSheetId="7" hidden="1">{"via1",#N/A,TRUE,"general";"via2",#N/A,TRUE,"general";"via3",#N/A,TRUE,"general"}</definedName>
    <definedName name="gfhf" hidden="1">{"via1",#N/A,TRUE,"general";"via2",#N/A,TRUE,"general";"via3",#N/A,TRUE,"general"}</definedName>
    <definedName name="gfhfdh" localSheetId="6" hidden="1">{"TAB1",#N/A,TRUE,"GENERAL";"TAB2",#N/A,TRUE,"GENERAL";"TAB3",#N/A,TRUE,"GENERAL";"TAB4",#N/A,TRUE,"GENERAL";"TAB5",#N/A,TRUE,"GENERAL"}</definedName>
    <definedName name="gfhfdh" localSheetId="2" hidden="1">{"TAB1",#N/A,TRUE,"GENERAL";"TAB2",#N/A,TRUE,"GENERAL";"TAB3",#N/A,TRUE,"GENERAL";"TAB4",#N/A,TRUE,"GENERAL";"TAB5",#N/A,TRUE,"GENERAL"}</definedName>
    <definedName name="gfhfdh" localSheetId="3" hidden="1">{"TAB1",#N/A,TRUE,"GENERAL";"TAB2",#N/A,TRUE,"GENERAL";"TAB3",#N/A,TRUE,"GENERAL";"TAB4",#N/A,TRUE,"GENERAL";"TAB5",#N/A,TRUE,"GENERAL"}</definedName>
    <definedName name="gfhfdh" localSheetId="4" hidden="1">{"TAB1",#N/A,TRUE,"GENERAL";"TAB2",#N/A,TRUE,"GENERAL";"TAB3",#N/A,TRUE,"GENERAL";"TAB4",#N/A,TRUE,"GENERAL";"TAB5",#N/A,TRUE,"GENERAL"}</definedName>
    <definedName name="gfhfdh" localSheetId="5" hidden="1">{"TAB1",#N/A,TRUE,"GENERAL";"TAB2",#N/A,TRUE,"GENERAL";"TAB3",#N/A,TRUE,"GENERAL";"TAB4",#N/A,TRUE,"GENERAL";"TAB5",#N/A,TRUE,"GENERAL"}</definedName>
    <definedName name="gfhfdh" localSheetId="7" hidden="1">{"TAB1",#N/A,TRUE,"GENERAL";"TAB2",#N/A,TRUE,"GENERAL";"TAB3",#N/A,TRUE,"GENERAL";"TAB4",#N/A,TRUE,"GENERAL";"TAB5",#N/A,TRUE,"GENERAL"}</definedName>
    <definedName name="gfhfdh" hidden="1">{"TAB1",#N/A,TRUE,"GENERAL";"TAB2",#N/A,TRUE,"GENERAL";"TAB3",#N/A,TRUE,"GENERAL";"TAB4",#N/A,TRUE,"GENERAL";"TAB5",#N/A,TRUE,"GENERAL"}</definedName>
    <definedName name="gfhgfh" localSheetId="6" hidden="1">{"TAB1",#N/A,TRUE,"GENERAL";"TAB2",#N/A,TRUE,"GENERAL";"TAB3",#N/A,TRUE,"GENERAL";"TAB4",#N/A,TRUE,"GENERAL";"TAB5",#N/A,TRUE,"GENERAL"}</definedName>
    <definedName name="gfhgfh" localSheetId="2" hidden="1">{"TAB1",#N/A,TRUE,"GENERAL";"TAB2",#N/A,TRUE,"GENERAL";"TAB3",#N/A,TRUE,"GENERAL";"TAB4",#N/A,TRUE,"GENERAL";"TAB5",#N/A,TRUE,"GENERAL"}</definedName>
    <definedName name="gfhgfh" localSheetId="3" hidden="1">{"TAB1",#N/A,TRUE,"GENERAL";"TAB2",#N/A,TRUE,"GENERAL";"TAB3",#N/A,TRUE,"GENERAL";"TAB4",#N/A,TRUE,"GENERAL";"TAB5",#N/A,TRUE,"GENERAL"}</definedName>
    <definedName name="gfhgfh" localSheetId="4" hidden="1">{"TAB1",#N/A,TRUE,"GENERAL";"TAB2",#N/A,TRUE,"GENERAL";"TAB3",#N/A,TRUE,"GENERAL";"TAB4",#N/A,TRUE,"GENERAL";"TAB5",#N/A,TRUE,"GENERAL"}</definedName>
    <definedName name="gfhgfh" localSheetId="5" hidden="1">{"TAB1",#N/A,TRUE,"GENERAL";"TAB2",#N/A,TRUE,"GENERAL";"TAB3",#N/A,TRUE,"GENERAL";"TAB4",#N/A,TRUE,"GENERAL";"TAB5",#N/A,TRUE,"GENERAL"}</definedName>
    <definedName name="gfhgfh" localSheetId="7" hidden="1">{"TAB1",#N/A,TRUE,"GENERAL";"TAB2",#N/A,TRUE,"GENERAL";"TAB3",#N/A,TRUE,"GENERAL";"TAB4",#N/A,TRUE,"GENERAL";"TAB5",#N/A,TRUE,"GENERAL"}</definedName>
    <definedName name="gfhgfh" hidden="1">{"TAB1",#N/A,TRUE,"GENERAL";"TAB2",#N/A,TRUE,"GENERAL";"TAB3",#N/A,TRUE,"GENERAL";"TAB4",#N/A,TRUE,"GENERAL";"TAB5",#N/A,TRUE,"GENERAL"}</definedName>
    <definedName name="GFJHGJ" localSheetId="6" hidden="1">{"TAB1",#N/A,TRUE,"GENERAL";"TAB2",#N/A,TRUE,"GENERAL";"TAB3",#N/A,TRUE,"GENERAL";"TAB4",#N/A,TRUE,"GENERAL";"TAB5",#N/A,TRUE,"GENERAL"}</definedName>
    <definedName name="GFJHGJ" localSheetId="2" hidden="1">{"TAB1",#N/A,TRUE,"GENERAL";"TAB2",#N/A,TRUE,"GENERAL";"TAB3",#N/A,TRUE,"GENERAL";"TAB4",#N/A,TRUE,"GENERAL";"TAB5",#N/A,TRUE,"GENERAL"}</definedName>
    <definedName name="GFJHGJ" localSheetId="3" hidden="1">{"TAB1",#N/A,TRUE,"GENERAL";"TAB2",#N/A,TRUE,"GENERAL";"TAB3",#N/A,TRUE,"GENERAL";"TAB4",#N/A,TRUE,"GENERAL";"TAB5",#N/A,TRUE,"GENERAL"}</definedName>
    <definedName name="GFJHGJ" localSheetId="4" hidden="1">{"TAB1",#N/A,TRUE,"GENERAL";"TAB2",#N/A,TRUE,"GENERAL";"TAB3",#N/A,TRUE,"GENERAL";"TAB4",#N/A,TRUE,"GENERAL";"TAB5",#N/A,TRUE,"GENERAL"}</definedName>
    <definedName name="GFJHGJ" localSheetId="5" hidden="1">{"TAB1",#N/A,TRUE,"GENERAL";"TAB2",#N/A,TRUE,"GENERAL";"TAB3",#N/A,TRUE,"GENERAL";"TAB4",#N/A,TRUE,"GENERAL";"TAB5",#N/A,TRUE,"GENERAL"}</definedName>
    <definedName name="GFJHGJ" localSheetId="7" hidden="1">{"TAB1",#N/A,TRUE,"GENERAL";"TAB2",#N/A,TRUE,"GENERAL";"TAB3",#N/A,TRUE,"GENERAL";"TAB4",#N/A,TRUE,"GENERAL";"TAB5",#N/A,TRUE,"GENERAL"}</definedName>
    <definedName name="GFJHGJ" hidden="1">{"TAB1",#N/A,TRUE,"GENERAL";"TAB2",#N/A,TRUE,"GENERAL";"TAB3",#N/A,TRUE,"GENERAL";"TAB4",#N/A,TRUE,"GENERAL";"TAB5",#N/A,TRUE,"GENERAL"}</definedName>
    <definedName name="gfjjh" localSheetId="6" hidden="1">{"via1",#N/A,TRUE,"general";"via2",#N/A,TRUE,"general";"via3",#N/A,TRUE,"general"}</definedName>
    <definedName name="gfjjh" localSheetId="2" hidden="1">{"via1",#N/A,TRUE,"general";"via2",#N/A,TRUE,"general";"via3",#N/A,TRUE,"general"}</definedName>
    <definedName name="gfjjh" localSheetId="3" hidden="1">{"via1",#N/A,TRUE,"general";"via2",#N/A,TRUE,"general";"via3",#N/A,TRUE,"general"}</definedName>
    <definedName name="gfjjh" localSheetId="4" hidden="1">{"via1",#N/A,TRUE,"general";"via2",#N/A,TRUE,"general";"via3",#N/A,TRUE,"general"}</definedName>
    <definedName name="gfjjh" localSheetId="5" hidden="1">{"via1",#N/A,TRUE,"general";"via2",#N/A,TRUE,"general";"via3",#N/A,TRUE,"general"}</definedName>
    <definedName name="gfjjh" localSheetId="7" hidden="1">{"via1",#N/A,TRUE,"general";"via2",#N/A,TRUE,"general";"via3",#N/A,TRUE,"general"}</definedName>
    <definedName name="gfjjh" hidden="1">{"via1",#N/A,TRUE,"general";"via2",#N/A,TRUE,"general";"via3",#N/A,TRUE,"general"}</definedName>
    <definedName name="GFN" localSheetId="8">[12]Tablas!#REF!</definedName>
    <definedName name="GFN">[12]Tablas!#REF!</definedName>
    <definedName name="gfutyj6" localSheetId="6" hidden="1">{"via1",#N/A,TRUE,"general";"via2",#N/A,TRUE,"general";"via3",#N/A,TRUE,"general"}</definedName>
    <definedName name="gfutyj6" localSheetId="2" hidden="1">{"via1",#N/A,TRUE,"general";"via2",#N/A,TRUE,"general";"via3",#N/A,TRUE,"general"}</definedName>
    <definedName name="gfutyj6" localSheetId="3" hidden="1">{"via1",#N/A,TRUE,"general";"via2",#N/A,TRUE,"general";"via3",#N/A,TRUE,"general"}</definedName>
    <definedName name="gfutyj6" localSheetId="4" hidden="1">{"via1",#N/A,TRUE,"general";"via2",#N/A,TRUE,"general";"via3",#N/A,TRUE,"general"}</definedName>
    <definedName name="gfutyj6" localSheetId="5" hidden="1">{"via1",#N/A,TRUE,"general";"via2",#N/A,TRUE,"general";"via3",#N/A,TRUE,"general"}</definedName>
    <definedName name="gfutyj6" localSheetId="7" hidden="1">{"via1",#N/A,TRUE,"general";"via2",#N/A,TRUE,"general";"via3",#N/A,TRUE,"general"}</definedName>
    <definedName name="gfutyj6" hidden="1">{"via1",#N/A,TRUE,"general";"via2",#N/A,TRUE,"general";"via3",#N/A,TRUE,"general"}</definedName>
    <definedName name="gg" localSheetId="6" hidden="1">{"TAB1",#N/A,TRUE,"GENERAL";"TAB2",#N/A,TRUE,"GENERAL";"TAB3",#N/A,TRUE,"GENERAL";"TAB4",#N/A,TRUE,"GENERAL";"TAB5",#N/A,TRUE,"GENERAL"}</definedName>
    <definedName name="gg" localSheetId="2" hidden="1">{"TAB1",#N/A,TRUE,"GENERAL";"TAB2",#N/A,TRUE,"GENERAL";"TAB3",#N/A,TRUE,"GENERAL";"TAB4",#N/A,TRUE,"GENERAL";"TAB5",#N/A,TRUE,"GENERAL"}</definedName>
    <definedName name="gg" localSheetId="3" hidden="1">{"TAB1",#N/A,TRUE,"GENERAL";"TAB2",#N/A,TRUE,"GENERAL";"TAB3",#N/A,TRUE,"GENERAL";"TAB4",#N/A,TRUE,"GENERAL";"TAB5",#N/A,TRUE,"GENERAL"}</definedName>
    <definedName name="gg" localSheetId="4" hidden="1">{"TAB1",#N/A,TRUE,"GENERAL";"TAB2",#N/A,TRUE,"GENERAL";"TAB3",#N/A,TRUE,"GENERAL";"TAB4",#N/A,TRUE,"GENERAL";"TAB5",#N/A,TRUE,"GENERAL"}</definedName>
    <definedName name="gg" localSheetId="5" hidden="1">{"TAB1",#N/A,TRUE,"GENERAL";"TAB2",#N/A,TRUE,"GENERAL";"TAB3",#N/A,TRUE,"GENERAL";"TAB4",#N/A,TRUE,"GENERAL";"TAB5",#N/A,TRUE,"GENERAL"}</definedName>
    <definedName name="gg" localSheetId="7" hidden="1">{"TAB1",#N/A,TRUE,"GENERAL";"TAB2",#N/A,TRUE,"GENERAL";"TAB3",#N/A,TRUE,"GENERAL";"TAB4",#N/A,TRUE,"GENERAL";"TAB5",#N/A,TRUE,"GENERAL"}</definedName>
    <definedName name="gg" hidden="1">{"TAB1",#N/A,TRUE,"GENERAL";"TAB2",#N/A,TRUE,"GENERAL";"TAB3",#N/A,TRUE,"GENERAL";"TAB4",#N/A,TRUE,"GENERAL";"TAB5",#N/A,TRUE,"GENERAL"}</definedName>
    <definedName name="ggdr" localSheetId="6" hidden="1">{"via1",#N/A,TRUE,"general";"via2",#N/A,TRUE,"general";"via3",#N/A,TRUE,"general"}</definedName>
    <definedName name="ggdr" localSheetId="2" hidden="1">{"via1",#N/A,TRUE,"general";"via2",#N/A,TRUE,"general";"via3",#N/A,TRUE,"general"}</definedName>
    <definedName name="ggdr" localSheetId="3" hidden="1">{"via1",#N/A,TRUE,"general";"via2",#N/A,TRUE,"general";"via3",#N/A,TRUE,"general"}</definedName>
    <definedName name="ggdr" localSheetId="4" hidden="1">{"via1",#N/A,TRUE,"general";"via2",#N/A,TRUE,"general";"via3",#N/A,TRUE,"general"}</definedName>
    <definedName name="ggdr" localSheetId="5" hidden="1">{"via1",#N/A,TRUE,"general";"via2",#N/A,TRUE,"general";"via3",#N/A,TRUE,"general"}</definedName>
    <definedName name="ggdr" localSheetId="7" hidden="1">{"via1",#N/A,TRUE,"general";"via2",#N/A,TRUE,"general";"via3",#N/A,TRUE,"general"}</definedName>
    <definedName name="ggdr" hidden="1">{"via1",#N/A,TRUE,"general";"via2",#N/A,TRUE,"general";"via3",#N/A,TRUE,"general"}</definedName>
    <definedName name="ggerg" localSheetId="6" hidden="1">{"TAB1",#N/A,TRUE,"GENERAL";"TAB2",#N/A,TRUE,"GENERAL";"TAB3",#N/A,TRUE,"GENERAL";"TAB4",#N/A,TRUE,"GENERAL";"TAB5",#N/A,TRUE,"GENERAL"}</definedName>
    <definedName name="ggerg" localSheetId="2" hidden="1">{"TAB1",#N/A,TRUE,"GENERAL";"TAB2",#N/A,TRUE,"GENERAL";"TAB3",#N/A,TRUE,"GENERAL";"TAB4",#N/A,TRUE,"GENERAL";"TAB5",#N/A,TRUE,"GENERAL"}</definedName>
    <definedName name="ggerg" localSheetId="3" hidden="1">{"TAB1",#N/A,TRUE,"GENERAL";"TAB2",#N/A,TRUE,"GENERAL";"TAB3",#N/A,TRUE,"GENERAL";"TAB4",#N/A,TRUE,"GENERAL";"TAB5",#N/A,TRUE,"GENERAL"}</definedName>
    <definedName name="ggerg" localSheetId="4" hidden="1">{"TAB1",#N/A,TRUE,"GENERAL";"TAB2",#N/A,TRUE,"GENERAL";"TAB3",#N/A,TRUE,"GENERAL";"TAB4",#N/A,TRUE,"GENERAL";"TAB5",#N/A,TRUE,"GENERAL"}</definedName>
    <definedName name="ggerg" localSheetId="5" hidden="1">{"TAB1",#N/A,TRUE,"GENERAL";"TAB2",#N/A,TRUE,"GENERAL";"TAB3",#N/A,TRUE,"GENERAL";"TAB4",#N/A,TRUE,"GENERAL";"TAB5",#N/A,TRUE,"GENERAL"}</definedName>
    <definedName name="ggerg" localSheetId="7" hidden="1">{"TAB1",#N/A,TRUE,"GENERAL";"TAB2",#N/A,TRUE,"GENERAL";"TAB3",#N/A,TRUE,"GENERAL";"TAB4",#N/A,TRUE,"GENERAL";"TAB5",#N/A,TRUE,"GENERAL"}</definedName>
    <definedName name="ggerg" hidden="1">{"TAB1",#N/A,TRUE,"GENERAL";"TAB2",#N/A,TRUE,"GENERAL";"TAB3",#N/A,TRUE,"GENERAL";"TAB4",#N/A,TRUE,"GENERAL";"TAB5",#N/A,TRUE,"GENERAL"}</definedName>
    <definedName name="GGG" localSheetId="6">'1p.'!ERR</definedName>
    <definedName name="GGG" localSheetId="2">'421.1'!ERR</definedName>
    <definedName name="GGG" localSheetId="3">'450.2P'!ERR</definedName>
    <definedName name="GGG" localSheetId="4">'460.1P'!ERR</definedName>
    <definedName name="GGG" localSheetId="5">'466.1'!ERR</definedName>
    <definedName name="GGG" localSheetId="7">'900.4P'!ERR</definedName>
    <definedName name="GGG">[0]!ERR</definedName>
    <definedName name="gggb" localSheetId="6" hidden="1">{"TAB1",#N/A,TRUE,"GENERAL";"TAB2",#N/A,TRUE,"GENERAL";"TAB3",#N/A,TRUE,"GENERAL";"TAB4",#N/A,TRUE,"GENERAL";"TAB5",#N/A,TRUE,"GENERAL"}</definedName>
    <definedName name="gggb" localSheetId="2" hidden="1">{"TAB1",#N/A,TRUE,"GENERAL";"TAB2",#N/A,TRUE,"GENERAL";"TAB3",#N/A,TRUE,"GENERAL";"TAB4",#N/A,TRUE,"GENERAL";"TAB5",#N/A,TRUE,"GENERAL"}</definedName>
    <definedName name="gggb" localSheetId="3" hidden="1">{"TAB1",#N/A,TRUE,"GENERAL";"TAB2",#N/A,TRUE,"GENERAL";"TAB3",#N/A,TRUE,"GENERAL";"TAB4",#N/A,TRUE,"GENERAL";"TAB5",#N/A,TRUE,"GENERAL"}</definedName>
    <definedName name="gggb" localSheetId="4" hidden="1">{"TAB1",#N/A,TRUE,"GENERAL";"TAB2",#N/A,TRUE,"GENERAL";"TAB3",#N/A,TRUE,"GENERAL";"TAB4",#N/A,TRUE,"GENERAL";"TAB5",#N/A,TRUE,"GENERAL"}</definedName>
    <definedName name="gggb" localSheetId="5" hidden="1">{"TAB1",#N/A,TRUE,"GENERAL";"TAB2",#N/A,TRUE,"GENERAL";"TAB3",#N/A,TRUE,"GENERAL";"TAB4",#N/A,TRUE,"GENERAL";"TAB5",#N/A,TRUE,"GENERAL"}</definedName>
    <definedName name="gggb" localSheetId="7" hidden="1">{"TAB1",#N/A,TRUE,"GENERAL";"TAB2",#N/A,TRUE,"GENERAL";"TAB3",#N/A,TRUE,"GENERAL";"TAB4",#N/A,TRUE,"GENERAL";"TAB5",#N/A,TRUE,"GENERAL"}</definedName>
    <definedName name="gggb" hidden="1">{"TAB1",#N/A,TRUE,"GENERAL";"TAB2",#N/A,TRUE,"GENERAL";"TAB3",#N/A,TRUE,"GENERAL";"TAB4",#N/A,TRUE,"GENERAL";"TAB5",#N/A,TRUE,"GENERAL"}</definedName>
    <definedName name="gggg" localSheetId="6" hidden="1">{"via1",#N/A,TRUE,"general";"via2",#N/A,TRUE,"general";"via3",#N/A,TRUE,"general"}</definedName>
    <definedName name="gggg" localSheetId="2" hidden="1">{"via1",#N/A,TRUE,"general";"via2",#N/A,TRUE,"general";"via3",#N/A,TRUE,"general"}</definedName>
    <definedName name="gggg" localSheetId="3" hidden="1">{"via1",#N/A,TRUE,"general";"via2",#N/A,TRUE,"general";"via3",#N/A,TRUE,"general"}</definedName>
    <definedName name="gggg" localSheetId="4" hidden="1">{"via1",#N/A,TRUE,"general";"via2",#N/A,TRUE,"general";"via3",#N/A,TRUE,"general"}</definedName>
    <definedName name="gggg" localSheetId="5" hidden="1">{"via1",#N/A,TRUE,"general";"via2",#N/A,TRUE,"general";"via3",#N/A,TRUE,"general"}</definedName>
    <definedName name="gggg" localSheetId="7" hidden="1">{"via1",#N/A,TRUE,"general";"via2",#N/A,TRUE,"general";"via3",#N/A,TRUE,"general"}</definedName>
    <definedName name="gggg" hidden="1">{"via1",#N/A,TRUE,"general";"via2",#N/A,TRUE,"general";"via3",#N/A,TRUE,"general"}</definedName>
    <definedName name="ggggd" localSheetId="6" hidden="1">{"TAB1",#N/A,TRUE,"GENERAL";"TAB2",#N/A,TRUE,"GENERAL";"TAB3",#N/A,TRUE,"GENERAL";"TAB4",#N/A,TRUE,"GENERAL";"TAB5",#N/A,TRUE,"GENERAL"}</definedName>
    <definedName name="ggggd" localSheetId="2" hidden="1">{"TAB1",#N/A,TRUE,"GENERAL";"TAB2",#N/A,TRUE,"GENERAL";"TAB3",#N/A,TRUE,"GENERAL";"TAB4",#N/A,TRUE,"GENERAL";"TAB5",#N/A,TRUE,"GENERAL"}</definedName>
    <definedName name="ggggd" localSheetId="3" hidden="1">{"TAB1",#N/A,TRUE,"GENERAL";"TAB2",#N/A,TRUE,"GENERAL";"TAB3",#N/A,TRUE,"GENERAL";"TAB4",#N/A,TRUE,"GENERAL";"TAB5",#N/A,TRUE,"GENERAL"}</definedName>
    <definedName name="ggggd" localSheetId="4" hidden="1">{"TAB1",#N/A,TRUE,"GENERAL";"TAB2",#N/A,TRUE,"GENERAL";"TAB3",#N/A,TRUE,"GENERAL";"TAB4",#N/A,TRUE,"GENERAL";"TAB5",#N/A,TRUE,"GENERAL"}</definedName>
    <definedName name="ggggd" localSheetId="5" hidden="1">{"TAB1",#N/A,TRUE,"GENERAL";"TAB2",#N/A,TRUE,"GENERAL";"TAB3",#N/A,TRUE,"GENERAL";"TAB4",#N/A,TRUE,"GENERAL";"TAB5",#N/A,TRUE,"GENERAL"}</definedName>
    <definedName name="ggggd" localSheetId="7" hidden="1">{"TAB1",#N/A,TRUE,"GENERAL";"TAB2",#N/A,TRUE,"GENERAL";"TAB3",#N/A,TRUE,"GENERAL";"TAB4",#N/A,TRUE,"GENERAL";"TAB5",#N/A,TRUE,"GENERAL"}</definedName>
    <definedName name="ggggd" hidden="1">{"TAB1",#N/A,TRUE,"GENERAL";"TAB2",#N/A,TRUE,"GENERAL";"TAB3",#N/A,TRUE,"GENERAL";"TAB4",#N/A,TRUE,"GENERAL";"TAB5",#N/A,TRUE,"GENERAL"}</definedName>
    <definedName name="gggggt" localSheetId="6" hidden="1">{"via1",#N/A,TRUE,"general";"via2",#N/A,TRUE,"general";"via3",#N/A,TRUE,"general"}</definedName>
    <definedName name="gggggt" localSheetId="2" hidden="1">{"via1",#N/A,TRUE,"general";"via2",#N/A,TRUE,"general";"via3",#N/A,TRUE,"general"}</definedName>
    <definedName name="gggggt" localSheetId="3" hidden="1">{"via1",#N/A,TRUE,"general";"via2",#N/A,TRUE,"general";"via3",#N/A,TRUE,"general"}</definedName>
    <definedName name="gggggt" localSheetId="4" hidden="1">{"via1",#N/A,TRUE,"general";"via2",#N/A,TRUE,"general";"via3",#N/A,TRUE,"general"}</definedName>
    <definedName name="gggggt" localSheetId="5" hidden="1">{"via1",#N/A,TRUE,"general";"via2",#N/A,TRUE,"general";"via3",#N/A,TRUE,"general"}</definedName>
    <definedName name="gggggt" localSheetId="7" hidden="1">{"via1",#N/A,TRUE,"general";"via2",#N/A,TRUE,"general";"via3",#N/A,TRUE,"general"}</definedName>
    <definedName name="gggggt" hidden="1">{"via1",#N/A,TRUE,"general";"via2",#N/A,TRUE,"general";"via3",#N/A,TRUE,"general"}</definedName>
    <definedName name="gggghn" localSheetId="6" hidden="1">{"TAB1",#N/A,TRUE,"GENERAL";"TAB2",#N/A,TRUE,"GENERAL";"TAB3",#N/A,TRUE,"GENERAL";"TAB4",#N/A,TRUE,"GENERAL";"TAB5",#N/A,TRUE,"GENERAL"}</definedName>
    <definedName name="gggghn" localSheetId="2" hidden="1">{"TAB1",#N/A,TRUE,"GENERAL";"TAB2",#N/A,TRUE,"GENERAL";"TAB3",#N/A,TRUE,"GENERAL";"TAB4",#N/A,TRUE,"GENERAL";"TAB5",#N/A,TRUE,"GENERAL"}</definedName>
    <definedName name="gggghn" localSheetId="3" hidden="1">{"TAB1",#N/A,TRUE,"GENERAL";"TAB2",#N/A,TRUE,"GENERAL";"TAB3",#N/A,TRUE,"GENERAL";"TAB4",#N/A,TRUE,"GENERAL";"TAB5",#N/A,TRUE,"GENERAL"}</definedName>
    <definedName name="gggghn" localSheetId="4" hidden="1">{"TAB1",#N/A,TRUE,"GENERAL";"TAB2",#N/A,TRUE,"GENERAL";"TAB3",#N/A,TRUE,"GENERAL";"TAB4",#N/A,TRUE,"GENERAL";"TAB5",#N/A,TRUE,"GENERAL"}</definedName>
    <definedName name="gggghn" localSheetId="5" hidden="1">{"TAB1",#N/A,TRUE,"GENERAL";"TAB2",#N/A,TRUE,"GENERAL";"TAB3",#N/A,TRUE,"GENERAL";"TAB4",#N/A,TRUE,"GENERAL";"TAB5",#N/A,TRUE,"GENERAL"}</definedName>
    <definedName name="gggghn" localSheetId="7" hidden="1">{"TAB1",#N/A,TRUE,"GENERAL";"TAB2",#N/A,TRUE,"GENERAL";"TAB3",#N/A,TRUE,"GENERAL";"TAB4",#N/A,TRUE,"GENERAL";"TAB5",#N/A,TRUE,"GENERAL"}</definedName>
    <definedName name="gggghn" hidden="1">{"TAB1",#N/A,TRUE,"GENERAL";"TAB2",#N/A,TRUE,"GENERAL";"TAB3",#N/A,TRUE,"GENERAL";"TAB4",#N/A,TRUE,"GENERAL";"TAB5",#N/A,TRUE,"GENERAL"}</definedName>
    <definedName name="ggggt" localSheetId="6" hidden="1">{"TAB1",#N/A,TRUE,"GENERAL";"TAB2",#N/A,TRUE,"GENERAL";"TAB3",#N/A,TRUE,"GENERAL";"TAB4",#N/A,TRUE,"GENERAL";"TAB5",#N/A,TRUE,"GENERAL"}</definedName>
    <definedName name="ggggt" localSheetId="2" hidden="1">{"TAB1",#N/A,TRUE,"GENERAL";"TAB2",#N/A,TRUE,"GENERAL";"TAB3",#N/A,TRUE,"GENERAL";"TAB4",#N/A,TRUE,"GENERAL";"TAB5",#N/A,TRUE,"GENERAL"}</definedName>
    <definedName name="ggggt" localSheetId="3" hidden="1">{"TAB1",#N/A,TRUE,"GENERAL";"TAB2",#N/A,TRUE,"GENERAL";"TAB3",#N/A,TRUE,"GENERAL";"TAB4",#N/A,TRUE,"GENERAL";"TAB5",#N/A,TRUE,"GENERAL"}</definedName>
    <definedName name="ggggt" localSheetId="4" hidden="1">{"TAB1",#N/A,TRUE,"GENERAL";"TAB2",#N/A,TRUE,"GENERAL";"TAB3",#N/A,TRUE,"GENERAL";"TAB4",#N/A,TRUE,"GENERAL";"TAB5",#N/A,TRUE,"GENERAL"}</definedName>
    <definedName name="ggggt" localSheetId="5" hidden="1">{"TAB1",#N/A,TRUE,"GENERAL";"TAB2",#N/A,TRUE,"GENERAL";"TAB3",#N/A,TRUE,"GENERAL";"TAB4",#N/A,TRUE,"GENERAL";"TAB5",#N/A,TRUE,"GENERAL"}</definedName>
    <definedName name="ggggt" localSheetId="7" hidden="1">{"TAB1",#N/A,TRUE,"GENERAL";"TAB2",#N/A,TRUE,"GENERAL";"TAB3",#N/A,TRUE,"GENERAL";"TAB4",#N/A,TRUE,"GENERAL";"TAB5",#N/A,TRUE,"GENERAL"}</definedName>
    <definedName name="ggggt" hidden="1">{"TAB1",#N/A,TRUE,"GENERAL";"TAB2",#N/A,TRUE,"GENERAL";"TAB3",#N/A,TRUE,"GENERAL";"TAB4",#N/A,TRUE,"GENERAL";"TAB5",#N/A,TRUE,"GENERAL"}</definedName>
    <definedName name="ggggy" localSheetId="6" hidden="1">{"TAB1",#N/A,TRUE,"GENERAL";"TAB2",#N/A,TRUE,"GENERAL";"TAB3",#N/A,TRUE,"GENERAL";"TAB4",#N/A,TRUE,"GENERAL";"TAB5",#N/A,TRUE,"GENERAL"}</definedName>
    <definedName name="ggggy" localSheetId="2" hidden="1">{"TAB1",#N/A,TRUE,"GENERAL";"TAB2",#N/A,TRUE,"GENERAL";"TAB3",#N/A,TRUE,"GENERAL";"TAB4",#N/A,TRUE,"GENERAL";"TAB5",#N/A,TRUE,"GENERAL"}</definedName>
    <definedName name="ggggy" localSheetId="3" hidden="1">{"TAB1",#N/A,TRUE,"GENERAL";"TAB2",#N/A,TRUE,"GENERAL";"TAB3",#N/A,TRUE,"GENERAL";"TAB4",#N/A,TRUE,"GENERAL";"TAB5",#N/A,TRUE,"GENERAL"}</definedName>
    <definedName name="ggggy" localSheetId="4" hidden="1">{"TAB1",#N/A,TRUE,"GENERAL";"TAB2",#N/A,TRUE,"GENERAL";"TAB3",#N/A,TRUE,"GENERAL";"TAB4",#N/A,TRUE,"GENERAL";"TAB5",#N/A,TRUE,"GENERAL"}</definedName>
    <definedName name="ggggy" localSheetId="5" hidden="1">{"TAB1",#N/A,TRUE,"GENERAL";"TAB2",#N/A,TRUE,"GENERAL";"TAB3",#N/A,TRUE,"GENERAL";"TAB4",#N/A,TRUE,"GENERAL";"TAB5",#N/A,TRUE,"GENERAL"}</definedName>
    <definedName name="ggggy" localSheetId="7" hidden="1">{"TAB1",#N/A,TRUE,"GENERAL";"TAB2",#N/A,TRUE,"GENERAL";"TAB3",#N/A,TRUE,"GENERAL";"TAB4",#N/A,TRUE,"GENERAL";"TAB5",#N/A,TRUE,"GENERAL"}</definedName>
    <definedName name="ggggy" hidden="1">{"TAB1",#N/A,TRUE,"GENERAL";"TAB2",#N/A,TRUE,"GENERAL";"TAB3",#N/A,TRUE,"GENERAL";"TAB4",#N/A,TRUE,"GENERAL";"TAB5",#N/A,TRUE,"GENERAL"}</definedName>
    <definedName name="gggtgd" localSheetId="6" hidden="1">{"via1",#N/A,TRUE,"general";"via2",#N/A,TRUE,"general";"via3",#N/A,TRUE,"general"}</definedName>
    <definedName name="gggtgd" localSheetId="2" hidden="1">{"via1",#N/A,TRUE,"general";"via2",#N/A,TRUE,"general";"via3",#N/A,TRUE,"general"}</definedName>
    <definedName name="gggtgd" localSheetId="3" hidden="1">{"via1",#N/A,TRUE,"general";"via2",#N/A,TRUE,"general";"via3",#N/A,TRUE,"general"}</definedName>
    <definedName name="gggtgd" localSheetId="4" hidden="1">{"via1",#N/A,TRUE,"general";"via2",#N/A,TRUE,"general";"via3",#N/A,TRUE,"general"}</definedName>
    <definedName name="gggtgd" localSheetId="5" hidden="1">{"via1",#N/A,TRUE,"general";"via2",#N/A,TRUE,"general";"via3",#N/A,TRUE,"general"}</definedName>
    <definedName name="gggtgd" localSheetId="7" hidden="1">{"via1",#N/A,TRUE,"general";"via2",#N/A,TRUE,"general";"via3",#N/A,TRUE,"general"}</definedName>
    <definedName name="gggtgd" hidden="1">{"via1",#N/A,TRUE,"general";"via2",#N/A,TRUE,"general";"via3",#N/A,TRUE,"general"}</definedName>
    <definedName name="ggjgjkg" localSheetId="6" hidden="1">{#N/A,#N/A,TRUE,"1842CWN0"}</definedName>
    <definedName name="ggjgjkg" localSheetId="2" hidden="1">{#N/A,#N/A,TRUE,"1842CWN0"}</definedName>
    <definedName name="ggjgjkg" localSheetId="3" hidden="1">{#N/A,#N/A,TRUE,"1842CWN0"}</definedName>
    <definedName name="ggjgjkg" localSheetId="4" hidden="1">{#N/A,#N/A,TRUE,"1842CWN0"}</definedName>
    <definedName name="ggjgjkg" localSheetId="5" hidden="1">{#N/A,#N/A,TRUE,"1842CWN0"}</definedName>
    <definedName name="ggjgjkg" localSheetId="7" hidden="1">{#N/A,#N/A,TRUE,"1842CWN0"}</definedName>
    <definedName name="ggjgjkg" hidden="1">{#N/A,#N/A,TRUE,"1842CWN0"}</definedName>
    <definedName name="ggtgt" localSheetId="6" hidden="1">{"via1",#N/A,TRUE,"general";"via2",#N/A,TRUE,"general";"via3",#N/A,TRUE,"general"}</definedName>
    <definedName name="ggtgt" localSheetId="2" hidden="1">{"via1",#N/A,TRUE,"general";"via2",#N/A,TRUE,"general";"via3",#N/A,TRUE,"general"}</definedName>
    <definedName name="ggtgt" localSheetId="3" hidden="1">{"via1",#N/A,TRUE,"general";"via2",#N/A,TRUE,"general";"via3",#N/A,TRUE,"general"}</definedName>
    <definedName name="ggtgt" localSheetId="4" hidden="1">{"via1",#N/A,TRUE,"general";"via2",#N/A,TRUE,"general";"via3",#N/A,TRUE,"general"}</definedName>
    <definedName name="ggtgt" localSheetId="5" hidden="1">{"via1",#N/A,TRUE,"general";"via2",#N/A,TRUE,"general";"via3",#N/A,TRUE,"general"}</definedName>
    <definedName name="ggtgt" localSheetId="7" hidden="1">{"via1",#N/A,TRUE,"general";"via2",#N/A,TRUE,"general";"via3",#N/A,TRUE,"general"}</definedName>
    <definedName name="ggtgt" hidden="1">{"via1",#N/A,TRUE,"general";"via2",#N/A,TRUE,"general";"via3",#N/A,TRUE,"general"}</definedName>
    <definedName name="ghdghuy" localSheetId="6" hidden="1">{"via1",#N/A,TRUE,"general";"via2",#N/A,TRUE,"general";"via3",#N/A,TRUE,"general"}</definedName>
    <definedName name="ghdghuy" localSheetId="2" hidden="1">{"via1",#N/A,TRUE,"general";"via2",#N/A,TRUE,"general";"via3",#N/A,TRUE,"general"}</definedName>
    <definedName name="ghdghuy" localSheetId="3" hidden="1">{"via1",#N/A,TRUE,"general";"via2",#N/A,TRUE,"general";"via3",#N/A,TRUE,"general"}</definedName>
    <definedName name="ghdghuy" localSheetId="4" hidden="1">{"via1",#N/A,TRUE,"general";"via2",#N/A,TRUE,"general";"via3",#N/A,TRUE,"general"}</definedName>
    <definedName name="ghdghuy" localSheetId="5" hidden="1">{"via1",#N/A,TRUE,"general";"via2",#N/A,TRUE,"general";"via3",#N/A,TRUE,"general"}</definedName>
    <definedName name="ghdghuy" localSheetId="7" hidden="1">{"via1",#N/A,TRUE,"general";"via2",#N/A,TRUE,"general";"via3",#N/A,TRUE,"general"}</definedName>
    <definedName name="ghdghuy" hidden="1">{"via1",#N/A,TRUE,"general";"via2",#N/A,TRUE,"general";"via3",#N/A,TRUE,"general"}</definedName>
    <definedName name="GHDP" localSheetId="6" hidden="1">{"via1",#N/A,TRUE,"general";"via2",#N/A,TRUE,"general";"via3",#N/A,TRUE,"general"}</definedName>
    <definedName name="GHDP" localSheetId="2" hidden="1">{"via1",#N/A,TRUE,"general";"via2",#N/A,TRUE,"general";"via3",#N/A,TRUE,"general"}</definedName>
    <definedName name="GHDP" localSheetId="3" hidden="1">{"via1",#N/A,TRUE,"general";"via2",#N/A,TRUE,"general";"via3",#N/A,TRUE,"general"}</definedName>
    <definedName name="GHDP" localSheetId="4" hidden="1">{"via1",#N/A,TRUE,"general";"via2",#N/A,TRUE,"general";"via3",#N/A,TRUE,"general"}</definedName>
    <definedName name="GHDP" localSheetId="5" hidden="1">{"via1",#N/A,TRUE,"general";"via2",#N/A,TRUE,"general";"via3",#N/A,TRUE,"general"}</definedName>
    <definedName name="GHDP" localSheetId="7" hidden="1">{"via1",#N/A,TRUE,"general";"via2",#N/A,TRUE,"general";"via3",#N/A,TRUE,"general"}</definedName>
    <definedName name="GHDP" hidden="1">{"via1",#N/A,TRUE,"general";"via2",#N/A,TRUE,"general";"via3",#N/A,TRUE,"general"}</definedName>
    <definedName name="ghf" localSheetId="8">'[82]7422CW00'!#REF!</definedName>
    <definedName name="ghf">'[82]7422CW00'!#REF!</definedName>
    <definedName name="ghfg" localSheetId="6" hidden="1">{"via1",#N/A,TRUE,"general";"via2",#N/A,TRUE,"general";"via3",#N/A,TRUE,"general"}</definedName>
    <definedName name="ghfg" localSheetId="2" hidden="1">{"via1",#N/A,TRUE,"general";"via2",#N/A,TRUE,"general";"via3",#N/A,TRUE,"general"}</definedName>
    <definedName name="ghfg" localSheetId="3" hidden="1">{"via1",#N/A,TRUE,"general";"via2",#N/A,TRUE,"general";"via3",#N/A,TRUE,"general"}</definedName>
    <definedName name="ghfg" localSheetId="4" hidden="1">{"via1",#N/A,TRUE,"general";"via2",#N/A,TRUE,"general";"via3",#N/A,TRUE,"general"}</definedName>
    <definedName name="ghfg" localSheetId="5" hidden="1">{"via1",#N/A,TRUE,"general";"via2",#N/A,TRUE,"general";"via3",#N/A,TRUE,"general"}</definedName>
    <definedName name="ghfg" localSheetId="7" hidden="1">{"via1",#N/A,TRUE,"general";"via2",#N/A,TRUE,"general";"via3",#N/A,TRUE,"general"}</definedName>
    <definedName name="ghfg" hidden="1">{"via1",#N/A,TRUE,"general";"via2",#N/A,TRUE,"general";"via3",#N/A,TRUE,"general"}</definedName>
    <definedName name="ghghy" localSheetId="6">#REF!</definedName>
    <definedName name="ghghy" localSheetId="2">#REF!</definedName>
    <definedName name="ghghy" localSheetId="3">#REF!</definedName>
    <definedName name="ghghy" localSheetId="4">#REF!</definedName>
    <definedName name="ghghy" localSheetId="5">#REF!</definedName>
    <definedName name="ghghy" localSheetId="7">#REF!</definedName>
    <definedName name="ghghy" localSheetId="8">#REF!</definedName>
    <definedName name="ghghy">#REF!</definedName>
    <definedName name="ghjghj" localSheetId="6" hidden="1">{"TAB1",#N/A,TRUE,"GENERAL";"TAB2",#N/A,TRUE,"GENERAL";"TAB3",#N/A,TRUE,"GENERAL";"TAB4",#N/A,TRUE,"GENERAL";"TAB5",#N/A,TRUE,"GENERAL"}</definedName>
    <definedName name="ghjghj" localSheetId="2" hidden="1">{"TAB1",#N/A,TRUE,"GENERAL";"TAB2",#N/A,TRUE,"GENERAL";"TAB3",#N/A,TRUE,"GENERAL";"TAB4",#N/A,TRUE,"GENERAL";"TAB5",#N/A,TRUE,"GENERAL"}</definedName>
    <definedName name="ghjghj" localSheetId="3" hidden="1">{"TAB1",#N/A,TRUE,"GENERAL";"TAB2",#N/A,TRUE,"GENERAL";"TAB3",#N/A,TRUE,"GENERAL";"TAB4",#N/A,TRUE,"GENERAL";"TAB5",#N/A,TRUE,"GENERAL"}</definedName>
    <definedName name="ghjghj" localSheetId="4" hidden="1">{"TAB1",#N/A,TRUE,"GENERAL";"TAB2",#N/A,TRUE,"GENERAL";"TAB3",#N/A,TRUE,"GENERAL";"TAB4",#N/A,TRUE,"GENERAL";"TAB5",#N/A,TRUE,"GENERAL"}</definedName>
    <definedName name="ghjghj" localSheetId="5" hidden="1">{"TAB1",#N/A,TRUE,"GENERAL";"TAB2",#N/A,TRUE,"GENERAL";"TAB3",#N/A,TRUE,"GENERAL";"TAB4",#N/A,TRUE,"GENERAL";"TAB5",#N/A,TRUE,"GENERAL"}</definedName>
    <definedName name="ghjghj" localSheetId="7" hidden="1">{"TAB1",#N/A,TRUE,"GENERAL";"TAB2",#N/A,TRUE,"GENERAL";"TAB3",#N/A,TRUE,"GENERAL";"TAB4",#N/A,TRUE,"GENERAL";"TAB5",#N/A,TRUE,"GENERAL"}</definedName>
    <definedName name="ghjghj" hidden="1">{"TAB1",#N/A,TRUE,"GENERAL";"TAB2",#N/A,TRUE,"GENERAL";"TAB3",#N/A,TRUE,"GENERAL";"TAB4",#N/A,TRUE,"GENERAL";"TAB5",#N/A,TRUE,"GENERAL"}</definedName>
    <definedName name="GHKJHK" localSheetId="6" hidden="1">{"TAB1",#N/A,TRUE,"GENERAL";"TAB2",#N/A,TRUE,"GENERAL";"TAB3",#N/A,TRUE,"GENERAL";"TAB4",#N/A,TRUE,"GENERAL";"TAB5",#N/A,TRUE,"GENERAL"}</definedName>
    <definedName name="GHKJHK" localSheetId="2" hidden="1">{"TAB1",#N/A,TRUE,"GENERAL";"TAB2",#N/A,TRUE,"GENERAL";"TAB3",#N/A,TRUE,"GENERAL";"TAB4",#N/A,TRUE,"GENERAL";"TAB5",#N/A,TRUE,"GENERAL"}</definedName>
    <definedName name="GHKJHK" localSheetId="3" hidden="1">{"TAB1",#N/A,TRUE,"GENERAL";"TAB2",#N/A,TRUE,"GENERAL";"TAB3",#N/A,TRUE,"GENERAL";"TAB4",#N/A,TRUE,"GENERAL";"TAB5",#N/A,TRUE,"GENERAL"}</definedName>
    <definedName name="GHKJHK" localSheetId="4" hidden="1">{"TAB1",#N/A,TRUE,"GENERAL";"TAB2",#N/A,TRUE,"GENERAL";"TAB3",#N/A,TRUE,"GENERAL";"TAB4",#N/A,TRUE,"GENERAL";"TAB5",#N/A,TRUE,"GENERAL"}</definedName>
    <definedName name="GHKJHK" localSheetId="5" hidden="1">{"TAB1",#N/A,TRUE,"GENERAL";"TAB2",#N/A,TRUE,"GENERAL";"TAB3",#N/A,TRUE,"GENERAL";"TAB4",#N/A,TRUE,"GENERAL";"TAB5",#N/A,TRUE,"GENERAL"}</definedName>
    <definedName name="GHKJHK" localSheetId="7" hidden="1">{"TAB1",#N/A,TRUE,"GENERAL";"TAB2",#N/A,TRUE,"GENERAL";"TAB3",#N/A,TRUE,"GENERAL";"TAB4",#N/A,TRUE,"GENERAL";"TAB5",#N/A,TRUE,"GENERAL"}</definedName>
    <definedName name="GHKJHK" hidden="1">{"TAB1",#N/A,TRUE,"GENERAL";"TAB2",#N/A,TRUE,"GENERAL";"TAB3",#N/A,TRUE,"GENERAL";"TAB4",#N/A,TRUE,"GENERAL";"TAB5",#N/A,TRUE,"GENERAL"}</definedName>
    <definedName name="ghnbbfr" localSheetId="6" hidden="1">{#N/A,#N/A,TRUE,"1842CWN0"}</definedName>
    <definedName name="ghnbbfr" localSheetId="2" hidden="1">{#N/A,#N/A,TRUE,"1842CWN0"}</definedName>
    <definedName name="ghnbbfr" localSheetId="3" hidden="1">{#N/A,#N/A,TRUE,"1842CWN0"}</definedName>
    <definedName name="ghnbbfr" localSheetId="4" hidden="1">{#N/A,#N/A,TRUE,"1842CWN0"}</definedName>
    <definedName name="ghnbbfr" localSheetId="5" hidden="1">{#N/A,#N/A,TRUE,"1842CWN0"}</definedName>
    <definedName name="ghnbbfr" localSheetId="7" hidden="1">{#N/A,#N/A,TRUE,"1842CWN0"}</definedName>
    <definedName name="ghnbbfr" hidden="1">{#N/A,#N/A,TRUE,"1842CWN0"}</definedName>
    <definedName name="GJHVCB" localSheetId="6" hidden="1">{"TAB1",#N/A,TRUE,"GENERAL";"TAB2",#N/A,TRUE,"GENERAL";"TAB3",#N/A,TRUE,"GENERAL";"TAB4",#N/A,TRUE,"GENERAL";"TAB5",#N/A,TRUE,"GENERAL"}</definedName>
    <definedName name="GJHVCB" localSheetId="2" hidden="1">{"TAB1",#N/A,TRUE,"GENERAL";"TAB2",#N/A,TRUE,"GENERAL";"TAB3",#N/A,TRUE,"GENERAL";"TAB4",#N/A,TRUE,"GENERAL";"TAB5",#N/A,TRUE,"GENERAL"}</definedName>
    <definedName name="GJHVCB" localSheetId="3" hidden="1">{"TAB1",#N/A,TRUE,"GENERAL";"TAB2",#N/A,TRUE,"GENERAL";"TAB3",#N/A,TRUE,"GENERAL";"TAB4",#N/A,TRUE,"GENERAL";"TAB5",#N/A,TRUE,"GENERAL"}</definedName>
    <definedName name="GJHVCB" localSheetId="4" hidden="1">{"TAB1",#N/A,TRUE,"GENERAL";"TAB2",#N/A,TRUE,"GENERAL";"TAB3",#N/A,TRUE,"GENERAL";"TAB4",#N/A,TRUE,"GENERAL";"TAB5",#N/A,TRUE,"GENERAL"}</definedName>
    <definedName name="GJHVCB" localSheetId="5" hidden="1">{"TAB1",#N/A,TRUE,"GENERAL";"TAB2",#N/A,TRUE,"GENERAL";"TAB3",#N/A,TRUE,"GENERAL";"TAB4",#N/A,TRUE,"GENERAL";"TAB5",#N/A,TRUE,"GENERAL"}</definedName>
    <definedName name="GJHVCB" localSheetId="7" hidden="1">{"TAB1",#N/A,TRUE,"GENERAL";"TAB2",#N/A,TRUE,"GENERAL";"TAB3",#N/A,TRUE,"GENERAL";"TAB4",#N/A,TRUE,"GENERAL";"TAB5",#N/A,TRUE,"GENERAL"}</definedName>
    <definedName name="GJHVCB" hidden="1">{"TAB1",#N/A,TRUE,"GENERAL";"TAB2",#N/A,TRUE,"GENERAL";"TAB3",#N/A,TRUE,"GENERAL";"TAB4",#N/A,TRUE,"GENERAL";"TAB5",#N/A,TRUE,"GENERAL"}</definedName>
    <definedName name="gk" localSheetId="6" hidden="1">{"via1",#N/A,TRUE,"general";"via2",#N/A,TRUE,"general";"via3",#N/A,TRUE,"general"}</definedName>
    <definedName name="gk" localSheetId="2" hidden="1">{"via1",#N/A,TRUE,"general";"via2",#N/A,TRUE,"general";"via3",#N/A,TRUE,"general"}</definedName>
    <definedName name="gk" localSheetId="3" hidden="1">{"via1",#N/A,TRUE,"general";"via2",#N/A,TRUE,"general";"via3",#N/A,TRUE,"general"}</definedName>
    <definedName name="gk" localSheetId="4" hidden="1">{"via1",#N/A,TRUE,"general";"via2",#N/A,TRUE,"general";"via3",#N/A,TRUE,"general"}</definedName>
    <definedName name="gk" localSheetId="5" hidden="1">{"via1",#N/A,TRUE,"general";"via2",#N/A,TRUE,"general";"via3",#N/A,TRUE,"general"}</definedName>
    <definedName name="gk" localSheetId="7" hidden="1">{"via1",#N/A,TRUE,"general";"via2",#N/A,TRUE,"general";"via3",#N/A,TRUE,"general"}</definedName>
    <definedName name="gk" hidden="1">{"via1",#N/A,TRUE,"general";"via2",#N/A,TRUE,"general";"via3",#N/A,TRUE,"general"}</definedName>
    <definedName name="GKJDGDIJZ">"Imagen 3"</definedName>
    <definedName name="GMM_ON_ASO" localSheetId="6">[12]Tablas!#REF!</definedName>
    <definedName name="GMM_ON_ASO" localSheetId="2">[12]Tablas!#REF!</definedName>
    <definedName name="GMM_ON_ASO" localSheetId="3">[12]Tablas!#REF!</definedName>
    <definedName name="GMM_ON_ASO" localSheetId="4">[12]Tablas!#REF!</definedName>
    <definedName name="GMM_ON_ASO" localSheetId="5">[12]Tablas!#REF!</definedName>
    <definedName name="GMM_ON_ASO" localSheetId="7">[12]Tablas!#REF!</definedName>
    <definedName name="GMM_ON_ASO" localSheetId="8">[12]Tablas!#REF!</definedName>
    <definedName name="GMM_ON_ASO">[12]Tablas!#REF!</definedName>
    <definedName name="GMM_ON_DMARES" localSheetId="6">#REF!</definedName>
    <definedName name="GMM_ON_DMARES" localSheetId="2">#REF!</definedName>
    <definedName name="GMM_ON_DMARES" localSheetId="3">#REF!</definedName>
    <definedName name="GMM_ON_DMARES" localSheetId="4">#REF!</definedName>
    <definedName name="GMM_ON_DMARES" localSheetId="5">#REF!</definedName>
    <definedName name="GMM_ON_DMARES" localSheetId="7">#REF!</definedName>
    <definedName name="GMM_ON_DMARES" localSheetId="8">#REF!</definedName>
    <definedName name="GMM_ON_DMARES">#REF!</definedName>
    <definedName name="GMM_ON_DRIO" localSheetId="6">#REF!</definedName>
    <definedName name="GMM_ON_DRIO" localSheetId="2">#REF!</definedName>
    <definedName name="GMM_ON_DRIO" localSheetId="3">#REF!</definedName>
    <definedName name="GMM_ON_DRIO" localSheetId="4">#REF!</definedName>
    <definedName name="GMM_ON_DRIO" localSheetId="5">#REF!</definedName>
    <definedName name="GMM_ON_DRIO" localSheetId="7">#REF!</definedName>
    <definedName name="GMM_ON_DRIO" localSheetId="8">#REF!</definedName>
    <definedName name="GMM_ON_DRIO">#REF!</definedName>
    <definedName name="GOR" localSheetId="6">#REF!</definedName>
    <definedName name="GOR" localSheetId="2">#REF!</definedName>
    <definedName name="GOR" localSheetId="3">#REF!</definedName>
    <definedName name="GOR" localSheetId="4">#REF!</definedName>
    <definedName name="GOR" localSheetId="5">#REF!</definedName>
    <definedName name="GOR" localSheetId="7">#REF!</definedName>
    <definedName name="GOR" localSheetId="8">#REF!</definedName>
    <definedName name="GOR">#REF!</definedName>
    <definedName name="GOT" localSheetId="6">[12]Tablas!#REF!</definedName>
    <definedName name="GOT" localSheetId="2">[12]Tablas!#REF!</definedName>
    <definedName name="GOT" localSheetId="3">[12]Tablas!#REF!</definedName>
    <definedName name="GOT" localSheetId="4">[12]Tablas!#REF!</definedName>
    <definedName name="GOT" localSheetId="5">[12]Tablas!#REF!</definedName>
    <definedName name="GOT" localSheetId="7">[12]Tablas!#REF!</definedName>
    <definedName name="GOT" localSheetId="8">[12]Tablas!#REF!</definedName>
    <definedName name="GOT">[12]Tablas!#REF!</definedName>
    <definedName name="GPO" localSheetId="6">[12]Tablas!#REF!</definedName>
    <definedName name="GPO" localSheetId="2">[12]Tablas!#REF!</definedName>
    <definedName name="GPO" localSheetId="3">[12]Tablas!#REF!</definedName>
    <definedName name="GPO" localSheetId="4">[12]Tablas!#REF!</definedName>
    <definedName name="GPO" localSheetId="5">[12]Tablas!#REF!</definedName>
    <definedName name="GPO" localSheetId="7">[12]Tablas!#REF!</definedName>
    <definedName name="GPO" localSheetId="8">[12]Tablas!#REF!</definedName>
    <definedName name="GPO">[12]Tablas!#REF!</definedName>
    <definedName name="GPR" localSheetId="8">[12]Tablas!#REF!</definedName>
    <definedName name="GPR">[12]Tablas!#REF!</definedName>
    <definedName name="GRAF1ANO" localSheetId="6" hidden="1">{"via1",#N/A,TRUE,"general";"via2",#N/A,TRUE,"general";"via3",#N/A,TRUE,"general"}</definedName>
    <definedName name="GRAF1ANO" localSheetId="2" hidden="1">{"via1",#N/A,TRUE,"general";"via2",#N/A,TRUE,"general";"via3",#N/A,TRUE,"general"}</definedName>
    <definedName name="GRAF1ANO" localSheetId="3" hidden="1">{"via1",#N/A,TRUE,"general";"via2",#N/A,TRUE,"general";"via3",#N/A,TRUE,"general"}</definedName>
    <definedName name="GRAF1ANO" localSheetId="4" hidden="1">{"via1",#N/A,TRUE,"general";"via2",#N/A,TRUE,"general";"via3",#N/A,TRUE,"general"}</definedName>
    <definedName name="GRAF1ANO" localSheetId="5" hidden="1">{"via1",#N/A,TRUE,"general";"via2",#N/A,TRUE,"general";"via3",#N/A,TRUE,"general"}</definedName>
    <definedName name="GRAF1ANO" localSheetId="7" hidden="1">{"via1",#N/A,TRUE,"general";"via2",#N/A,TRUE,"general";"via3",#N/A,TRUE,"general"}</definedName>
    <definedName name="GRAF1ANO" hidden="1">{"via1",#N/A,TRUE,"general";"via2",#N/A,TRUE,"general";"via3",#N/A,TRUE,"general"}</definedName>
    <definedName name="GRAF1AÑO" localSheetId="6" hidden="1">{"TAB1",#N/A,TRUE,"GENERAL";"TAB2",#N/A,TRUE,"GENERAL";"TAB3",#N/A,TRUE,"GENERAL";"TAB4",#N/A,TRUE,"GENERAL";"TAB5",#N/A,TRUE,"GENERAL"}</definedName>
    <definedName name="GRAF1AÑO" localSheetId="2" hidden="1">{"TAB1",#N/A,TRUE,"GENERAL";"TAB2",#N/A,TRUE,"GENERAL";"TAB3",#N/A,TRUE,"GENERAL";"TAB4",#N/A,TRUE,"GENERAL";"TAB5",#N/A,TRUE,"GENERAL"}</definedName>
    <definedName name="GRAF1AÑO" localSheetId="3" hidden="1">{"TAB1",#N/A,TRUE,"GENERAL";"TAB2",#N/A,TRUE,"GENERAL";"TAB3",#N/A,TRUE,"GENERAL";"TAB4",#N/A,TRUE,"GENERAL";"TAB5",#N/A,TRUE,"GENERAL"}</definedName>
    <definedName name="GRAF1AÑO" localSheetId="4" hidden="1">{"TAB1",#N/A,TRUE,"GENERAL";"TAB2",#N/A,TRUE,"GENERAL";"TAB3",#N/A,TRUE,"GENERAL";"TAB4",#N/A,TRUE,"GENERAL";"TAB5",#N/A,TRUE,"GENERAL"}</definedName>
    <definedName name="GRAF1AÑO" localSheetId="5" hidden="1">{"TAB1",#N/A,TRUE,"GENERAL";"TAB2",#N/A,TRUE,"GENERAL";"TAB3",#N/A,TRUE,"GENERAL";"TAB4",#N/A,TRUE,"GENERAL";"TAB5",#N/A,TRUE,"GENERAL"}</definedName>
    <definedName name="GRAF1AÑO" localSheetId="7" hidden="1">{"TAB1",#N/A,TRUE,"GENERAL";"TAB2",#N/A,TRUE,"GENERAL";"TAB3",#N/A,TRUE,"GENERAL";"TAB4",#N/A,TRUE,"GENERAL";"TAB5",#N/A,TRUE,"GENERAL"}</definedName>
    <definedName name="GRAF1AÑO" hidden="1">{"TAB1",#N/A,TRUE,"GENERAL";"TAB2",#N/A,TRUE,"GENERAL";"TAB3",#N/A,TRUE,"GENERAL";"TAB4",#N/A,TRUE,"GENERAL";"TAB5",#N/A,TRUE,"GENERAL"}</definedName>
    <definedName name="GRAF2" localSheetId="6">#REF!</definedName>
    <definedName name="GRAF2" localSheetId="2">#REF!</definedName>
    <definedName name="GRAF2" localSheetId="3">#REF!</definedName>
    <definedName name="GRAF2" localSheetId="4">#REF!</definedName>
    <definedName name="GRAF2" localSheetId="5">#REF!</definedName>
    <definedName name="GRAF2" localSheetId="26">#REF!</definedName>
    <definedName name="GRAF2" localSheetId="27">#REF!</definedName>
    <definedName name="GRAF2" localSheetId="7">#REF!</definedName>
    <definedName name="GRAF2" localSheetId="8">#REF!</definedName>
    <definedName name="GRAF2" localSheetId="9">#REF!</definedName>
    <definedName name="GRAF2">#REF!</definedName>
    <definedName name="GRAF3" localSheetId="6">#REF!</definedName>
    <definedName name="GRAF3" localSheetId="2">#REF!</definedName>
    <definedName name="GRAF3" localSheetId="3">#REF!</definedName>
    <definedName name="GRAF3" localSheetId="4">#REF!</definedName>
    <definedName name="GRAF3" localSheetId="5">#REF!</definedName>
    <definedName name="GRAF3" localSheetId="26">#REF!</definedName>
    <definedName name="GRAF3" localSheetId="27">#REF!</definedName>
    <definedName name="GRAF3" localSheetId="7">#REF!</definedName>
    <definedName name="GRAF3" localSheetId="8">#REF!</definedName>
    <definedName name="GRAF3" localSheetId="9">#REF!</definedName>
    <definedName name="GRAF3">#REF!</definedName>
    <definedName name="GRC" localSheetId="6">[12]Tablas!#REF!</definedName>
    <definedName name="GRC" localSheetId="2">[12]Tablas!#REF!</definedName>
    <definedName name="GRC" localSheetId="3">[12]Tablas!#REF!</definedName>
    <definedName name="GRC" localSheetId="4">[12]Tablas!#REF!</definedName>
    <definedName name="GRC" localSheetId="5">[12]Tablas!#REF!</definedName>
    <definedName name="GRC" localSheetId="7">[12]Tablas!#REF!</definedName>
    <definedName name="GRC" localSheetId="8">[12]Tablas!#REF!</definedName>
    <definedName name="GRC">[12]Tablas!#REF!</definedName>
    <definedName name="GRC_ON_ASO" localSheetId="6">[12]Tablas!#REF!</definedName>
    <definedName name="GRC_ON_ASO" localSheetId="2">[12]Tablas!#REF!</definedName>
    <definedName name="GRC_ON_ASO" localSheetId="3">[12]Tablas!#REF!</definedName>
    <definedName name="GRC_ON_ASO" localSheetId="4">[12]Tablas!#REF!</definedName>
    <definedName name="GRC_ON_ASO" localSheetId="5">[12]Tablas!#REF!</definedName>
    <definedName name="GRC_ON_ASO" localSheetId="7">[12]Tablas!#REF!</definedName>
    <definedName name="GRC_ON_ASO" localSheetId="8">[12]Tablas!#REF!</definedName>
    <definedName name="GRC_ON_ASO">[12]Tablas!#REF!</definedName>
    <definedName name="GRC_ON_DAPIAY" localSheetId="6">#REF!</definedName>
    <definedName name="GRC_ON_DAPIAY" localSheetId="2">#REF!</definedName>
    <definedName name="GRC_ON_DAPIAY" localSheetId="3">#REF!</definedName>
    <definedName name="GRC_ON_DAPIAY" localSheetId="4">#REF!</definedName>
    <definedName name="GRC_ON_DAPIAY" localSheetId="5">#REF!</definedName>
    <definedName name="GRC_ON_DAPIAY" localSheetId="7">#REF!</definedName>
    <definedName name="GRC_ON_DAPIAY" localSheetId="8">#REF!</definedName>
    <definedName name="GRC_ON_DAPIAY">#REF!</definedName>
    <definedName name="GRC_ON_GER" localSheetId="6">#REF!</definedName>
    <definedName name="GRC_ON_GER" localSheetId="2">#REF!</definedName>
    <definedName name="GRC_ON_GER" localSheetId="3">#REF!</definedName>
    <definedName name="GRC_ON_GER" localSheetId="4">#REF!</definedName>
    <definedName name="GRC_ON_GER" localSheetId="5">#REF!</definedName>
    <definedName name="GRC_ON_GER" localSheetId="7">#REF!</definedName>
    <definedName name="GRC_ON_GER" localSheetId="8">#REF!</definedName>
    <definedName name="GRC_ON_GER">#REF!</definedName>
    <definedName name="gregds" localSheetId="6" hidden="1">{"TAB1",#N/A,TRUE,"GENERAL";"TAB2",#N/A,TRUE,"GENERAL";"TAB3",#N/A,TRUE,"GENERAL";"TAB4",#N/A,TRUE,"GENERAL";"TAB5",#N/A,TRUE,"GENERAL"}</definedName>
    <definedName name="gregds" localSheetId="2" hidden="1">{"TAB1",#N/A,TRUE,"GENERAL";"TAB2",#N/A,TRUE,"GENERAL";"TAB3",#N/A,TRUE,"GENERAL";"TAB4",#N/A,TRUE,"GENERAL";"TAB5",#N/A,TRUE,"GENERAL"}</definedName>
    <definedName name="gregds" localSheetId="3" hidden="1">{"TAB1",#N/A,TRUE,"GENERAL";"TAB2",#N/A,TRUE,"GENERAL";"TAB3",#N/A,TRUE,"GENERAL";"TAB4",#N/A,TRUE,"GENERAL";"TAB5",#N/A,TRUE,"GENERAL"}</definedName>
    <definedName name="gregds" localSheetId="4" hidden="1">{"TAB1",#N/A,TRUE,"GENERAL";"TAB2",#N/A,TRUE,"GENERAL";"TAB3",#N/A,TRUE,"GENERAL";"TAB4",#N/A,TRUE,"GENERAL";"TAB5",#N/A,TRUE,"GENERAL"}</definedName>
    <definedName name="gregds" localSheetId="5" hidden="1">{"TAB1",#N/A,TRUE,"GENERAL";"TAB2",#N/A,TRUE,"GENERAL";"TAB3",#N/A,TRUE,"GENERAL";"TAB4",#N/A,TRUE,"GENERAL";"TAB5",#N/A,TRUE,"GENERAL"}</definedName>
    <definedName name="gregds" localSheetId="7" hidden="1">{"TAB1",#N/A,TRUE,"GENERAL";"TAB2",#N/A,TRUE,"GENERAL";"TAB3",#N/A,TRUE,"GENERAL";"TAB4",#N/A,TRUE,"GENERAL";"TAB5",#N/A,TRUE,"GENERAL"}</definedName>
    <definedName name="gregds" hidden="1">{"TAB1",#N/A,TRUE,"GENERAL";"TAB2",#N/A,TRUE,"GENERAL";"TAB3",#N/A,TRUE,"GENERAL";"TAB4",#N/A,TRUE,"GENERAL";"TAB5",#N/A,TRUE,"GENERAL"}</definedName>
    <definedName name="grehrtyh" localSheetId="6" hidden="1">{"TAB1",#N/A,TRUE,"GENERAL";"TAB2",#N/A,TRUE,"GENERAL";"TAB3",#N/A,TRUE,"GENERAL";"TAB4",#N/A,TRUE,"GENERAL";"TAB5",#N/A,TRUE,"GENERAL"}</definedName>
    <definedName name="grehrtyh" localSheetId="2" hidden="1">{"TAB1",#N/A,TRUE,"GENERAL";"TAB2",#N/A,TRUE,"GENERAL";"TAB3",#N/A,TRUE,"GENERAL";"TAB4",#N/A,TRUE,"GENERAL";"TAB5",#N/A,TRUE,"GENERAL"}</definedName>
    <definedName name="grehrtyh" localSheetId="3" hidden="1">{"TAB1",#N/A,TRUE,"GENERAL";"TAB2",#N/A,TRUE,"GENERAL";"TAB3",#N/A,TRUE,"GENERAL";"TAB4",#N/A,TRUE,"GENERAL";"TAB5",#N/A,TRUE,"GENERAL"}</definedName>
    <definedName name="grehrtyh" localSheetId="4" hidden="1">{"TAB1",#N/A,TRUE,"GENERAL";"TAB2",#N/A,TRUE,"GENERAL";"TAB3",#N/A,TRUE,"GENERAL";"TAB4",#N/A,TRUE,"GENERAL";"TAB5",#N/A,TRUE,"GENERAL"}</definedName>
    <definedName name="grehrtyh" localSheetId="5" hidden="1">{"TAB1",#N/A,TRUE,"GENERAL";"TAB2",#N/A,TRUE,"GENERAL";"TAB3",#N/A,TRUE,"GENERAL";"TAB4",#N/A,TRUE,"GENERAL";"TAB5",#N/A,TRUE,"GENERAL"}</definedName>
    <definedName name="grehrtyh" localSheetId="7" hidden="1">{"TAB1",#N/A,TRUE,"GENERAL";"TAB2",#N/A,TRUE,"GENERAL";"TAB3",#N/A,TRUE,"GENERAL";"TAB4",#N/A,TRUE,"GENERAL";"TAB5",#N/A,TRUE,"GENERAL"}</definedName>
    <definedName name="grehrtyh" hidden="1">{"TAB1",#N/A,TRUE,"GENERAL";"TAB2",#N/A,TRUE,"GENERAL";"TAB3",#N/A,TRUE,"GENERAL";"TAB4",#N/A,TRUE,"GENERAL";"TAB5",#N/A,TRUE,"GENERAL"}</definedName>
    <definedName name="grggwero" localSheetId="6" hidden="1">{"via1",#N/A,TRUE,"general";"via2",#N/A,TRUE,"general";"via3",#N/A,TRUE,"general"}</definedName>
    <definedName name="grggwero" localSheetId="2" hidden="1">{"via1",#N/A,TRUE,"general";"via2",#N/A,TRUE,"general";"via3",#N/A,TRUE,"general"}</definedName>
    <definedName name="grggwero" localSheetId="3" hidden="1">{"via1",#N/A,TRUE,"general";"via2",#N/A,TRUE,"general";"via3",#N/A,TRUE,"general"}</definedName>
    <definedName name="grggwero" localSheetId="4" hidden="1">{"via1",#N/A,TRUE,"general";"via2",#N/A,TRUE,"general";"via3",#N/A,TRUE,"general"}</definedName>
    <definedName name="grggwero" localSheetId="5" hidden="1">{"via1",#N/A,TRUE,"general";"via2",#N/A,TRUE,"general";"via3",#N/A,TRUE,"general"}</definedName>
    <definedName name="grggwero" localSheetId="7" hidden="1">{"via1",#N/A,TRUE,"general";"via2",#N/A,TRUE,"general";"via3",#N/A,TRUE,"general"}</definedName>
    <definedName name="grggwero" hidden="1">{"via1",#N/A,TRUE,"general";"via2",#N/A,TRUE,"general";"via3",#N/A,TRUE,"general"}</definedName>
    <definedName name="GRM" localSheetId="8">[12]Tablas!#REF!</definedName>
    <definedName name="GRM">[12]Tablas!#REF!</definedName>
    <definedName name="GRM_ON_DMARES" localSheetId="6">#REF!</definedName>
    <definedName name="GRM_ON_DMARES" localSheetId="2">#REF!</definedName>
    <definedName name="GRM_ON_DMARES" localSheetId="3">#REF!</definedName>
    <definedName name="GRM_ON_DMARES" localSheetId="4">#REF!</definedName>
    <definedName name="GRM_ON_DMARES" localSheetId="5">#REF!</definedName>
    <definedName name="GRM_ON_DMARES" localSheetId="7">#REF!</definedName>
    <definedName name="GRM_ON_DMARES" localSheetId="8">#REF!</definedName>
    <definedName name="GRM_ON_DMARES">#REF!</definedName>
    <definedName name="GRM_ON_DRIO" localSheetId="6">#REF!</definedName>
    <definedName name="GRM_ON_DRIO" localSheetId="2">#REF!</definedName>
    <definedName name="GRM_ON_DRIO" localSheetId="3">#REF!</definedName>
    <definedName name="GRM_ON_DRIO" localSheetId="4">#REF!</definedName>
    <definedName name="GRM_ON_DRIO" localSheetId="5">#REF!</definedName>
    <definedName name="GRM_ON_DRIO" localSheetId="7">#REF!</definedName>
    <definedName name="GRM_ON_DRIO" localSheetId="8">#REF!</definedName>
    <definedName name="GRM_ON_DRIO">#REF!</definedName>
    <definedName name="GRN" localSheetId="6">[12]Tablas!#REF!</definedName>
    <definedName name="GRN" localSheetId="2">[12]Tablas!#REF!</definedName>
    <definedName name="GRN" localSheetId="3">[12]Tablas!#REF!</definedName>
    <definedName name="GRN" localSheetId="4">[12]Tablas!#REF!</definedName>
    <definedName name="GRN" localSheetId="5">[12]Tablas!#REF!</definedName>
    <definedName name="GRN" localSheetId="7">[12]Tablas!#REF!</definedName>
    <definedName name="GRN" localSheetId="8">[12]Tablas!#REF!</definedName>
    <definedName name="GRN">[12]Tablas!#REF!</definedName>
    <definedName name="GRN_ON_ASO" localSheetId="6">[12]Tablas!#REF!</definedName>
    <definedName name="GRN_ON_ASO" localSheetId="2">[12]Tablas!#REF!</definedName>
    <definedName name="GRN_ON_ASO" localSheetId="3">[12]Tablas!#REF!</definedName>
    <definedName name="GRN_ON_ASO" localSheetId="4">[12]Tablas!#REF!</definedName>
    <definedName name="GRN_ON_ASO" localSheetId="5">[12]Tablas!#REF!</definedName>
    <definedName name="GRN_ON_ASO" localSheetId="7">[12]Tablas!#REF!</definedName>
    <definedName name="GRN_ON_ASO" localSheetId="8">[12]Tablas!#REF!</definedName>
    <definedName name="GRN_ON_ASO">[12]Tablas!#REF!</definedName>
    <definedName name="GRN_ON_DIREC" localSheetId="6">#REF!</definedName>
    <definedName name="GRN_ON_DIREC" localSheetId="2">#REF!</definedName>
    <definedName name="GRN_ON_DIREC" localSheetId="3">#REF!</definedName>
    <definedName name="GRN_ON_DIREC" localSheetId="4">#REF!</definedName>
    <definedName name="GRN_ON_DIREC" localSheetId="5">#REF!</definedName>
    <definedName name="GRN_ON_DIREC" localSheetId="7">#REF!</definedName>
    <definedName name="GRN_ON_DIREC" localSheetId="8">#REF!</definedName>
    <definedName name="GRN_ON_DIREC">#REF!</definedName>
    <definedName name="GRS" localSheetId="6">[12]Tablas!#REF!</definedName>
    <definedName name="GRS" localSheetId="2">[12]Tablas!#REF!</definedName>
    <definedName name="GRS" localSheetId="3">[12]Tablas!#REF!</definedName>
    <definedName name="GRS" localSheetId="4">[12]Tablas!#REF!</definedName>
    <definedName name="GRS" localSheetId="5">[12]Tablas!#REF!</definedName>
    <definedName name="GRS" localSheetId="7">[12]Tablas!#REF!</definedName>
    <definedName name="GRS" localSheetId="8">[12]Tablas!#REF!</definedName>
    <definedName name="GRS">[12]Tablas!#REF!</definedName>
    <definedName name="GRS_ON_ASO" localSheetId="6">[12]Tablas!#REF!</definedName>
    <definedName name="GRS_ON_ASO" localSheetId="2">[12]Tablas!#REF!</definedName>
    <definedName name="GRS_ON_ASO" localSheetId="3">[12]Tablas!#REF!</definedName>
    <definedName name="GRS_ON_ASO" localSheetId="4">[12]Tablas!#REF!</definedName>
    <definedName name="GRS_ON_ASO" localSheetId="5">[12]Tablas!#REF!</definedName>
    <definedName name="GRS_ON_ASO" localSheetId="7">[12]Tablas!#REF!</definedName>
    <definedName name="GRS_ON_ASO" localSheetId="8">[12]Tablas!#REF!</definedName>
    <definedName name="GRS_ON_ASO">[12]Tablas!#REF!</definedName>
    <definedName name="GRS_ON_DIREC" localSheetId="6">#REF!</definedName>
    <definedName name="GRS_ON_DIREC" localSheetId="2">#REF!</definedName>
    <definedName name="GRS_ON_DIREC" localSheetId="3">#REF!</definedName>
    <definedName name="GRS_ON_DIREC" localSheetId="4">#REF!</definedName>
    <definedName name="GRS_ON_DIREC" localSheetId="5">#REF!</definedName>
    <definedName name="GRS_ON_DIREC" localSheetId="7">#REF!</definedName>
    <definedName name="GRS_ON_DIREC" localSheetId="8">#REF!</definedName>
    <definedName name="GRS_ON_DIREC">#REF!</definedName>
    <definedName name="GRS_ON_HUIL" localSheetId="6">#REF!</definedName>
    <definedName name="GRS_ON_HUIL" localSheetId="2">#REF!</definedName>
    <definedName name="GRS_ON_HUIL" localSheetId="3">#REF!</definedName>
    <definedName name="GRS_ON_HUIL" localSheetId="4">#REF!</definedName>
    <definedName name="GRS_ON_HUIL" localSheetId="5">#REF!</definedName>
    <definedName name="GRS_ON_HUIL" localSheetId="7">#REF!</definedName>
    <definedName name="GRS_ON_HUIL" localSheetId="8">#REF!</definedName>
    <definedName name="GRS_ON_HUIL">#REF!</definedName>
    <definedName name="grtyerh" localSheetId="6" hidden="1">{"TAB1",#N/A,TRUE,"GENERAL";"TAB2",#N/A,TRUE,"GENERAL";"TAB3",#N/A,TRUE,"GENERAL";"TAB4",#N/A,TRUE,"GENERAL";"TAB5",#N/A,TRUE,"GENERAL"}</definedName>
    <definedName name="grtyerh" localSheetId="2" hidden="1">{"TAB1",#N/A,TRUE,"GENERAL";"TAB2",#N/A,TRUE,"GENERAL";"TAB3",#N/A,TRUE,"GENERAL";"TAB4",#N/A,TRUE,"GENERAL";"TAB5",#N/A,TRUE,"GENERAL"}</definedName>
    <definedName name="grtyerh" localSheetId="3" hidden="1">{"TAB1",#N/A,TRUE,"GENERAL";"TAB2",#N/A,TRUE,"GENERAL";"TAB3",#N/A,TRUE,"GENERAL";"TAB4",#N/A,TRUE,"GENERAL";"TAB5",#N/A,TRUE,"GENERAL"}</definedName>
    <definedName name="grtyerh" localSheetId="4" hidden="1">{"TAB1",#N/A,TRUE,"GENERAL";"TAB2",#N/A,TRUE,"GENERAL";"TAB3",#N/A,TRUE,"GENERAL";"TAB4",#N/A,TRUE,"GENERAL";"TAB5",#N/A,TRUE,"GENERAL"}</definedName>
    <definedName name="grtyerh" localSheetId="5" hidden="1">{"TAB1",#N/A,TRUE,"GENERAL";"TAB2",#N/A,TRUE,"GENERAL";"TAB3",#N/A,TRUE,"GENERAL";"TAB4",#N/A,TRUE,"GENERAL";"TAB5",#N/A,TRUE,"GENERAL"}</definedName>
    <definedName name="grtyerh" localSheetId="7" hidden="1">{"TAB1",#N/A,TRUE,"GENERAL";"TAB2",#N/A,TRUE,"GENERAL";"TAB3",#N/A,TRUE,"GENERAL";"TAB4",#N/A,TRUE,"GENERAL";"TAB5",#N/A,TRUE,"GENERAL"}</definedName>
    <definedName name="grtyerh" hidden="1">{"TAB1",#N/A,TRUE,"GENERAL";"TAB2",#N/A,TRUE,"GENERAL";"TAB3",#N/A,TRUE,"GENERAL";"TAB4",#N/A,TRUE,"GENERAL";"TAB5",#N/A,TRUE,"GENERAL"}</definedName>
    <definedName name="GRUPO1" localSheetId="6">#REF!</definedName>
    <definedName name="GRUPO1" localSheetId="2">#REF!</definedName>
    <definedName name="GRUPO1" localSheetId="3">#REF!</definedName>
    <definedName name="GRUPO1" localSheetId="4">#REF!</definedName>
    <definedName name="GRUPO1" localSheetId="5">#REF!</definedName>
    <definedName name="GRUPO1" localSheetId="26">#REF!</definedName>
    <definedName name="GRUPO1" localSheetId="27">#REF!</definedName>
    <definedName name="GRUPO1" localSheetId="7">#REF!</definedName>
    <definedName name="GRUPO1" localSheetId="8">#REF!</definedName>
    <definedName name="GRUPO1" localSheetId="9">#REF!</definedName>
    <definedName name="GRUPO1">#REF!</definedName>
    <definedName name="GRUPO123" localSheetId="6">#REF!</definedName>
    <definedName name="GRUPO123" localSheetId="2">#REF!</definedName>
    <definedName name="GRUPO123" localSheetId="3">#REF!</definedName>
    <definedName name="GRUPO123" localSheetId="4">#REF!</definedName>
    <definedName name="GRUPO123" localSheetId="5">#REF!</definedName>
    <definedName name="GRUPO123" localSheetId="26">#REF!</definedName>
    <definedName name="GRUPO123" localSheetId="27">#REF!</definedName>
    <definedName name="GRUPO123" localSheetId="7">#REF!</definedName>
    <definedName name="GRUPO123" localSheetId="8">#REF!</definedName>
    <definedName name="GRUPO123" localSheetId="9">#REF!</definedName>
    <definedName name="GRUPO123">#REF!</definedName>
    <definedName name="GRUPO13" localSheetId="6">#REF!</definedName>
    <definedName name="GRUPO13" localSheetId="2">#REF!</definedName>
    <definedName name="GRUPO13" localSheetId="3">#REF!</definedName>
    <definedName name="GRUPO13" localSheetId="4">#REF!</definedName>
    <definedName name="GRUPO13" localSheetId="5">#REF!</definedName>
    <definedName name="GRUPO13" localSheetId="26">#REF!</definedName>
    <definedName name="GRUPO13" localSheetId="27">#REF!</definedName>
    <definedName name="GRUPO13" localSheetId="7">#REF!</definedName>
    <definedName name="GRUPO13" localSheetId="8">#REF!</definedName>
    <definedName name="GRUPO13" localSheetId="9">#REF!</definedName>
    <definedName name="GRUPO13">#REF!</definedName>
    <definedName name="GRUPO2" localSheetId="6">#REF!</definedName>
    <definedName name="GRUPO2" localSheetId="2">#REF!</definedName>
    <definedName name="GRUPO2" localSheetId="3">#REF!</definedName>
    <definedName name="GRUPO2" localSheetId="4">#REF!</definedName>
    <definedName name="GRUPO2" localSheetId="5">#REF!</definedName>
    <definedName name="GRUPO2" localSheetId="26">#REF!</definedName>
    <definedName name="GRUPO2" localSheetId="27">#REF!</definedName>
    <definedName name="GRUPO2" localSheetId="7">#REF!</definedName>
    <definedName name="GRUPO2" localSheetId="8">#REF!</definedName>
    <definedName name="GRUPO2" localSheetId="9">#REF!</definedName>
    <definedName name="GRUPO2">#REF!</definedName>
    <definedName name="grupo3">[60]Hoja1!$F$6</definedName>
    <definedName name="grupo4">[60]Hoja1!$F$7</definedName>
    <definedName name="grupo5">[60]Hoja1!$F$10</definedName>
    <definedName name="grupo6">[60]Hoja1!$F$11</definedName>
    <definedName name="grupo7">[60]Hoja1!$F$12</definedName>
    <definedName name="grupo8">[60]Hoja1!$F$13</definedName>
    <definedName name="grupo9">[60]Hoja1!$F$14</definedName>
    <definedName name="GSDG" localSheetId="6" hidden="1">{"TAB1",#N/A,TRUE,"GENERAL";"TAB2",#N/A,TRUE,"GENERAL";"TAB3",#N/A,TRUE,"GENERAL";"TAB4",#N/A,TRUE,"GENERAL";"TAB5",#N/A,TRUE,"GENERAL"}</definedName>
    <definedName name="GSDG" localSheetId="2" hidden="1">{"TAB1",#N/A,TRUE,"GENERAL";"TAB2",#N/A,TRUE,"GENERAL";"TAB3",#N/A,TRUE,"GENERAL";"TAB4",#N/A,TRUE,"GENERAL";"TAB5",#N/A,TRUE,"GENERAL"}</definedName>
    <definedName name="GSDG" localSheetId="3" hidden="1">{"TAB1",#N/A,TRUE,"GENERAL";"TAB2",#N/A,TRUE,"GENERAL";"TAB3",#N/A,TRUE,"GENERAL";"TAB4",#N/A,TRUE,"GENERAL";"TAB5",#N/A,TRUE,"GENERAL"}</definedName>
    <definedName name="GSDG" localSheetId="4" hidden="1">{"TAB1",#N/A,TRUE,"GENERAL";"TAB2",#N/A,TRUE,"GENERAL";"TAB3",#N/A,TRUE,"GENERAL";"TAB4",#N/A,TRUE,"GENERAL";"TAB5",#N/A,TRUE,"GENERAL"}</definedName>
    <definedName name="GSDG" localSheetId="5" hidden="1">{"TAB1",#N/A,TRUE,"GENERAL";"TAB2",#N/A,TRUE,"GENERAL";"TAB3",#N/A,TRUE,"GENERAL";"TAB4",#N/A,TRUE,"GENERAL";"TAB5",#N/A,TRUE,"GENERAL"}</definedName>
    <definedName name="GSDG" localSheetId="7" hidden="1">{"TAB1",#N/A,TRUE,"GENERAL";"TAB2",#N/A,TRUE,"GENERAL";"TAB3",#N/A,TRUE,"GENERAL";"TAB4",#N/A,TRUE,"GENERAL";"TAB5",#N/A,TRUE,"GENERAL"}</definedName>
    <definedName name="GSDG" hidden="1">{"TAB1",#N/A,TRUE,"GENERAL";"TAB2",#N/A,TRUE,"GENERAL";"TAB3",#N/A,TRUE,"GENERAL";"TAB4",#N/A,TRUE,"GENERAL";"TAB5",#N/A,TRUE,"GENERAL"}</definedName>
    <definedName name="gsfsf" localSheetId="6" hidden="1">{"via1",#N/A,TRUE,"general";"via2",#N/A,TRUE,"general";"via3",#N/A,TRUE,"general"}</definedName>
    <definedName name="gsfsf" localSheetId="2" hidden="1">{"via1",#N/A,TRUE,"general";"via2",#N/A,TRUE,"general";"via3",#N/A,TRUE,"general"}</definedName>
    <definedName name="gsfsf" localSheetId="3" hidden="1">{"via1",#N/A,TRUE,"general";"via2",#N/A,TRUE,"general";"via3",#N/A,TRUE,"general"}</definedName>
    <definedName name="gsfsf" localSheetId="4" hidden="1">{"via1",#N/A,TRUE,"general";"via2",#N/A,TRUE,"general";"via3",#N/A,TRUE,"general"}</definedName>
    <definedName name="gsfsf" localSheetId="5" hidden="1">{"via1",#N/A,TRUE,"general";"via2",#N/A,TRUE,"general";"via3",#N/A,TRUE,"general"}</definedName>
    <definedName name="gsfsf" localSheetId="7" hidden="1">{"via1",#N/A,TRUE,"general";"via2",#N/A,TRUE,"general";"via3",#N/A,TRUE,"general"}</definedName>
    <definedName name="gsfsf" hidden="1">{"via1",#N/A,TRUE,"general";"via2",#N/A,TRUE,"general";"via3",#N/A,TRUE,"general"}</definedName>
    <definedName name="GT">[84]BASE!$C$4:$H$255</definedName>
    <definedName name="GTC" localSheetId="6">[12]Tablas!#REF!</definedName>
    <definedName name="GTC" localSheetId="2">[12]Tablas!#REF!</definedName>
    <definedName name="GTC" localSheetId="3">[12]Tablas!#REF!</definedName>
    <definedName name="GTC" localSheetId="4">[12]Tablas!#REF!</definedName>
    <definedName name="GTC" localSheetId="5">[12]Tablas!#REF!</definedName>
    <definedName name="GTC" localSheetId="7">[12]Tablas!#REF!</definedName>
    <definedName name="GTC" localSheetId="8">[12]Tablas!#REF!</definedName>
    <definedName name="GTC">[12]Tablas!#REF!</definedName>
    <definedName name="GTE" localSheetId="6">[12]Tablas!#REF!</definedName>
    <definedName name="GTE" localSheetId="2">[12]Tablas!#REF!</definedName>
    <definedName name="GTE" localSheetId="3">[12]Tablas!#REF!</definedName>
    <definedName name="GTE" localSheetId="4">[12]Tablas!#REF!</definedName>
    <definedName name="GTE" localSheetId="5">[12]Tablas!#REF!</definedName>
    <definedName name="GTE" localSheetId="7">[12]Tablas!#REF!</definedName>
    <definedName name="GTE" localSheetId="8">[12]Tablas!#REF!</definedName>
    <definedName name="GTE">[12]Tablas!#REF!</definedName>
    <definedName name="gtgt" localSheetId="6" hidden="1">{"via1",#N/A,TRUE,"general";"via2",#N/A,TRUE,"general";"via3",#N/A,TRUE,"general"}</definedName>
    <definedName name="gtgt" localSheetId="2" hidden="1">{"via1",#N/A,TRUE,"general";"via2",#N/A,TRUE,"general";"via3",#N/A,TRUE,"general"}</definedName>
    <definedName name="gtgt" localSheetId="3" hidden="1">{"via1",#N/A,TRUE,"general";"via2",#N/A,TRUE,"general";"via3",#N/A,TRUE,"general"}</definedName>
    <definedName name="gtgt" localSheetId="4" hidden="1">{"via1",#N/A,TRUE,"general";"via2",#N/A,TRUE,"general";"via3",#N/A,TRUE,"general"}</definedName>
    <definedName name="gtgt" localSheetId="5" hidden="1">{"via1",#N/A,TRUE,"general";"via2",#N/A,TRUE,"general";"via3",#N/A,TRUE,"general"}</definedName>
    <definedName name="gtgt" localSheetId="7" hidden="1">{"via1",#N/A,TRUE,"general";"via2",#N/A,TRUE,"general";"via3",#N/A,TRUE,"general"}</definedName>
    <definedName name="gtgt" hidden="1">{"via1",#N/A,TRUE,"general";"via2",#N/A,TRUE,"general";"via3",#N/A,TRUE,"general"}</definedName>
    <definedName name="gtgtg" localSheetId="6" hidden="1">{"via1",#N/A,TRUE,"general";"via2",#N/A,TRUE,"general";"via3",#N/A,TRUE,"general"}</definedName>
    <definedName name="gtgtg" localSheetId="2" hidden="1">{"via1",#N/A,TRUE,"general";"via2",#N/A,TRUE,"general";"via3",#N/A,TRUE,"general"}</definedName>
    <definedName name="gtgtg" localSheetId="3" hidden="1">{"via1",#N/A,TRUE,"general";"via2",#N/A,TRUE,"general";"via3",#N/A,TRUE,"general"}</definedName>
    <definedName name="gtgtg" localSheetId="4" hidden="1">{"via1",#N/A,TRUE,"general";"via2",#N/A,TRUE,"general";"via3",#N/A,TRUE,"general"}</definedName>
    <definedName name="gtgtg" localSheetId="5" hidden="1">{"via1",#N/A,TRUE,"general";"via2",#N/A,TRUE,"general";"via3",#N/A,TRUE,"general"}</definedName>
    <definedName name="gtgtg" localSheetId="7" hidden="1">{"via1",#N/A,TRUE,"general";"via2",#N/A,TRUE,"general";"via3",#N/A,TRUE,"general"}</definedName>
    <definedName name="gtgtg" hidden="1">{"via1",#N/A,TRUE,"general";"via2",#N/A,TRUE,"general";"via3",#N/A,TRUE,"general"}</definedName>
    <definedName name="gtgtgff" localSheetId="6" hidden="1">{"via1",#N/A,TRUE,"general";"via2",#N/A,TRUE,"general";"via3",#N/A,TRUE,"general"}</definedName>
    <definedName name="gtgtgff" localSheetId="2" hidden="1">{"via1",#N/A,TRUE,"general";"via2",#N/A,TRUE,"general";"via3",#N/A,TRUE,"general"}</definedName>
    <definedName name="gtgtgff" localSheetId="3" hidden="1">{"via1",#N/A,TRUE,"general";"via2",#N/A,TRUE,"general";"via3",#N/A,TRUE,"general"}</definedName>
    <definedName name="gtgtgff" localSheetId="4" hidden="1">{"via1",#N/A,TRUE,"general";"via2",#N/A,TRUE,"general";"via3",#N/A,TRUE,"general"}</definedName>
    <definedName name="gtgtgff" localSheetId="5" hidden="1">{"via1",#N/A,TRUE,"general";"via2",#N/A,TRUE,"general";"via3",#N/A,TRUE,"general"}</definedName>
    <definedName name="gtgtgff" localSheetId="7" hidden="1">{"via1",#N/A,TRUE,"general";"via2",#N/A,TRUE,"general";"via3",#N/A,TRUE,"general"}</definedName>
    <definedName name="gtgtgff" hidden="1">{"via1",#N/A,TRUE,"general";"via2",#N/A,TRUE,"general";"via3",#N/A,TRUE,"general"}</definedName>
    <definedName name="gtgtgyh" localSheetId="6" hidden="1">{"TAB1",#N/A,TRUE,"GENERAL";"TAB2",#N/A,TRUE,"GENERAL";"TAB3",#N/A,TRUE,"GENERAL";"TAB4",#N/A,TRUE,"GENERAL";"TAB5",#N/A,TRUE,"GENERAL"}</definedName>
    <definedName name="gtgtgyh" localSheetId="2" hidden="1">{"TAB1",#N/A,TRUE,"GENERAL";"TAB2",#N/A,TRUE,"GENERAL";"TAB3",#N/A,TRUE,"GENERAL";"TAB4",#N/A,TRUE,"GENERAL";"TAB5",#N/A,TRUE,"GENERAL"}</definedName>
    <definedName name="gtgtgyh" localSheetId="3" hidden="1">{"TAB1",#N/A,TRUE,"GENERAL";"TAB2",#N/A,TRUE,"GENERAL";"TAB3",#N/A,TRUE,"GENERAL";"TAB4",#N/A,TRUE,"GENERAL";"TAB5",#N/A,TRUE,"GENERAL"}</definedName>
    <definedName name="gtgtgyh" localSheetId="4" hidden="1">{"TAB1",#N/A,TRUE,"GENERAL";"TAB2",#N/A,TRUE,"GENERAL";"TAB3",#N/A,TRUE,"GENERAL";"TAB4",#N/A,TRUE,"GENERAL";"TAB5",#N/A,TRUE,"GENERAL"}</definedName>
    <definedName name="gtgtgyh" localSheetId="5" hidden="1">{"TAB1",#N/A,TRUE,"GENERAL";"TAB2",#N/A,TRUE,"GENERAL";"TAB3",#N/A,TRUE,"GENERAL";"TAB4",#N/A,TRUE,"GENERAL";"TAB5",#N/A,TRUE,"GENERAL"}</definedName>
    <definedName name="gtgtgyh" localSheetId="7" hidden="1">{"TAB1",#N/A,TRUE,"GENERAL";"TAB2",#N/A,TRUE,"GENERAL";"TAB3",#N/A,TRUE,"GENERAL";"TAB4",#N/A,TRUE,"GENERAL";"TAB5",#N/A,TRUE,"GENERAL"}</definedName>
    <definedName name="gtgtgyh" hidden="1">{"TAB1",#N/A,TRUE,"GENERAL";"TAB2",#N/A,TRUE,"GENERAL";"TAB3",#N/A,TRUE,"GENERAL";"TAB4",#N/A,TRUE,"GENERAL";"TAB5",#N/A,TRUE,"GENERAL"}</definedName>
    <definedName name="gtgth" localSheetId="6" hidden="1">{"TAB1",#N/A,TRUE,"GENERAL";"TAB2",#N/A,TRUE,"GENERAL";"TAB3",#N/A,TRUE,"GENERAL";"TAB4",#N/A,TRUE,"GENERAL";"TAB5",#N/A,TRUE,"GENERAL"}</definedName>
    <definedName name="gtgth" localSheetId="2" hidden="1">{"TAB1",#N/A,TRUE,"GENERAL";"TAB2",#N/A,TRUE,"GENERAL";"TAB3",#N/A,TRUE,"GENERAL";"TAB4",#N/A,TRUE,"GENERAL";"TAB5",#N/A,TRUE,"GENERAL"}</definedName>
    <definedName name="gtgth" localSheetId="3" hidden="1">{"TAB1",#N/A,TRUE,"GENERAL";"TAB2",#N/A,TRUE,"GENERAL";"TAB3",#N/A,TRUE,"GENERAL";"TAB4",#N/A,TRUE,"GENERAL";"TAB5",#N/A,TRUE,"GENERAL"}</definedName>
    <definedName name="gtgth" localSheetId="4" hidden="1">{"TAB1",#N/A,TRUE,"GENERAL";"TAB2",#N/A,TRUE,"GENERAL";"TAB3",#N/A,TRUE,"GENERAL";"TAB4",#N/A,TRUE,"GENERAL";"TAB5",#N/A,TRUE,"GENERAL"}</definedName>
    <definedName name="gtgth" localSheetId="5" hidden="1">{"TAB1",#N/A,TRUE,"GENERAL";"TAB2",#N/A,TRUE,"GENERAL";"TAB3",#N/A,TRUE,"GENERAL";"TAB4",#N/A,TRUE,"GENERAL";"TAB5",#N/A,TRUE,"GENERAL"}</definedName>
    <definedName name="gtgth" localSheetId="7" hidden="1">{"TAB1",#N/A,TRUE,"GENERAL";"TAB2",#N/A,TRUE,"GENERAL";"TAB3",#N/A,TRUE,"GENERAL";"TAB4",#N/A,TRUE,"GENERAL";"TAB5",#N/A,TRUE,"GENERAL"}</definedName>
    <definedName name="gtgth" hidden="1">{"TAB1",#N/A,TRUE,"GENERAL";"TAB2",#N/A,TRUE,"GENERAL";"TAB3",#N/A,TRUE,"GENERAL";"TAB4",#N/A,TRUE,"GENERAL";"TAB5",#N/A,TRUE,"GENERAL"}</definedName>
    <definedName name="GTO_ADMON" localSheetId="6">#REF!</definedName>
    <definedName name="GTO_ADMON" localSheetId="2">#REF!</definedName>
    <definedName name="GTO_ADMON" localSheetId="3">#REF!</definedName>
    <definedName name="GTO_ADMON" localSheetId="4">#REF!</definedName>
    <definedName name="GTO_ADMON" localSheetId="5">#REF!</definedName>
    <definedName name="GTO_ADMON" localSheetId="7">#REF!</definedName>
    <definedName name="GTO_ADMON" localSheetId="8">#REF!</definedName>
    <definedName name="GTO_ADMON">#REF!</definedName>
    <definedName name="GTO_INVEST" localSheetId="6">#REF!</definedName>
    <definedName name="GTO_INVEST" localSheetId="2">#REF!</definedName>
    <definedName name="GTO_INVEST" localSheetId="3">#REF!</definedName>
    <definedName name="GTO_INVEST" localSheetId="4">#REF!</definedName>
    <definedName name="GTO_INVEST" localSheetId="5">#REF!</definedName>
    <definedName name="GTO_INVEST" localSheetId="7">#REF!</definedName>
    <definedName name="GTO_INVEST" localSheetId="8">#REF!</definedName>
    <definedName name="GTO_INVEST">#REF!</definedName>
    <definedName name="GTO_OPERA" localSheetId="6">#REF!</definedName>
    <definedName name="GTO_OPERA" localSheetId="2">#REF!</definedName>
    <definedName name="GTO_OPERA" localSheetId="3">#REF!</definedName>
    <definedName name="GTO_OPERA" localSheetId="4">#REF!</definedName>
    <definedName name="GTO_OPERA" localSheetId="5">#REF!</definedName>
    <definedName name="GTO_OPERA" localSheetId="7">#REF!</definedName>
    <definedName name="GTO_OPERA" localSheetId="8">#REF!</definedName>
    <definedName name="GTO_OPERA">#REF!</definedName>
    <definedName name="GTP" localSheetId="6">[12]Tablas!#REF!</definedName>
    <definedName name="GTP" localSheetId="2">[12]Tablas!#REF!</definedName>
    <definedName name="GTP" localSheetId="3">[12]Tablas!#REF!</definedName>
    <definedName name="GTP" localSheetId="4">[12]Tablas!#REF!</definedName>
    <definedName name="GTP" localSheetId="5">[12]Tablas!#REF!</definedName>
    <definedName name="GTP" localSheetId="7">[12]Tablas!#REF!</definedName>
    <definedName name="GTP" localSheetId="8">[12]Tablas!#REF!</definedName>
    <definedName name="GTP">[12]Tablas!#REF!</definedName>
    <definedName name="GTRE" localSheetId="6">#REF!</definedName>
    <definedName name="GTRE" localSheetId="2">#REF!</definedName>
    <definedName name="GTRE" localSheetId="3">#REF!</definedName>
    <definedName name="GTRE" localSheetId="4">#REF!</definedName>
    <definedName name="GTRE" localSheetId="5">#REF!</definedName>
    <definedName name="GTRE" localSheetId="26">#REF!</definedName>
    <definedName name="GTRE" localSheetId="27">#REF!</definedName>
    <definedName name="GTRE" localSheetId="7">#REF!</definedName>
    <definedName name="GTRE" localSheetId="8">#REF!</definedName>
    <definedName name="GTRE" localSheetId="9">#REF!</definedName>
    <definedName name="GTRE">#REF!</definedName>
    <definedName name="h" localSheetId="6">#REF!</definedName>
    <definedName name="h" localSheetId="2">#REF!</definedName>
    <definedName name="h" localSheetId="3">#REF!</definedName>
    <definedName name="h" localSheetId="4">#REF!</definedName>
    <definedName name="h" localSheetId="5">#REF!</definedName>
    <definedName name="h" localSheetId="7">#REF!</definedName>
    <definedName name="h" localSheetId="8">#REF!</definedName>
    <definedName name="h">#REF!</definedName>
    <definedName name="H_pump" localSheetId="6">#REF!</definedName>
    <definedName name="H_pump" localSheetId="2">#REF!</definedName>
    <definedName name="H_pump" localSheetId="3">#REF!</definedName>
    <definedName name="H_pump" localSheetId="4">#REF!</definedName>
    <definedName name="H_pump" localSheetId="5">#REF!</definedName>
    <definedName name="H_pump" localSheetId="7">#REF!</definedName>
    <definedName name="H_pump" localSheetId="8">#REF!</definedName>
    <definedName name="H_pump">#REF!</definedName>
    <definedName name="h9h" localSheetId="6" hidden="1">{"via1",#N/A,TRUE,"general";"via2",#N/A,TRUE,"general";"via3",#N/A,TRUE,"general"}</definedName>
    <definedName name="h9h" localSheetId="2" hidden="1">{"via1",#N/A,TRUE,"general";"via2",#N/A,TRUE,"general";"via3",#N/A,TRUE,"general"}</definedName>
    <definedName name="h9h" localSheetId="3" hidden="1">{"via1",#N/A,TRUE,"general";"via2",#N/A,TRUE,"general";"via3",#N/A,TRUE,"general"}</definedName>
    <definedName name="h9h" localSheetId="4" hidden="1">{"via1",#N/A,TRUE,"general";"via2",#N/A,TRUE,"general";"via3",#N/A,TRUE,"general"}</definedName>
    <definedName name="h9h" localSheetId="5" hidden="1">{"via1",#N/A,TRUE,"general";"via2",#N/A,TRUE,"general";"via3",#N/A,TRUE,"general"}</definedName>
    <definedName name="h9h" localSheetId="7" hidden="1">{"via1",#N/A,TRUE,"general";"via2",#N/A,TRUE,"general";"via3",#N/A,TRUE,"general"}</definedName>
    <definedName name="h9h" hidden="1">{"via1",#N/A,TRUE,"general";"via2",#N/A,TRUE,"general";"via3",#N/A,TRUE,"general"}</definedName>
    <definedName name="Hazards" localSheetId="6">#REF!</definedName>
    <definedName name="Hazards" localSheetId="2">#REF!</definedName>
    <definedName name="Hazards" localSheetId="3">#REF!</definedName>
    <definedName name="Hazards" localSheetId="4">#REF!</definedName>
    <definedName name="Hazards" localSheetId="5">#REF!</definedName>
    <definedName name="Hazards" localSheetId="7">#REF!</definedName>
    <definedName name="Hazards" localSheetId="8">#REF!</definedName>
    <definedName name="Hazards">#REF!</definedName>
    <definedName name="hbfdhrw" localSheetId="6" hidden="1">{"TAB1",#N/A,TRUE,"GENERAL";"TAB2",#N/A,TRUE,"GENERAL";"TAB3",#N/A,TRUE,"GENERAL";"TAB4",#N/A,TRUE,"GENERAL";"TAB5",#N/A,TRUE,"GENERAL"}</definedName>
    <definedName name="hbfdhrw" localSheetId="2" hidden="1">{"TAB1",#N/A,TRUE,"GENERAL";"TAB2",#N/A,TRUE,"GENERAL";"TAB3",#N/A,TRUE,"GENERAL";"TAB4",#N/A,TRUE,"GENERAL";"TAB5",#N/A,TRUE,"GENERAL"}</definedName>
    <definedName name="hbfdhrw" localSheetId="3" hidden="1">{"TAB1",#N/A,TRUE,"GENERAL";"TAB2",#N/A,TRUE,"GENERAL";"TAB3",#N/A,TRUE,"GENERAL";"TAB4",#N/A,TRUE,"GENERAL";"TAB5",#N/A,TRUE,"GENERAL"}</definedName>
    <definedName name="hbfdhrw" localSheetId="4" hidden="1">{"TAB1",#N/A,TRUE,"GENERAL";"TAB2",#N/A,TRUE,"GENERAL";"TAB3",#N/A,TRUE,"GENERAL";"TAB4",#N/A,TRUE,"GENERAL";"TAB5",#N/A,TRUE,"GENERAL"}</definedName>
    <definedName name="hbfdhrw" localSheetId="5" hidden="1">{"TAB1",#N/A,TRUE,"GENERAL";"TAB2",#N/A,TRUE,"GENERAL";"TAB3",#N/A,TRUE,"GENERAL";"TAB4",#N/A,TRUE,"GENERAL";"TAB5",#N/A,TRUE,"GENERAL"}</definedName>
    <definedName name="hbfdhrw" localSheetId="7" hidden="1">{"TAB1",#N/A,TRUE,"GENERAL";"TAB2",#N/A,TRUE,"GENERAL";"TAB3",#N/A,TRUE,"GENERAL";"TAB4",#N/A,TRUE,"GENERAL";"TAB5",#N/A,TRUE,"GENERAL"}</definedName>
    <definedName name="hbfdhrw" hidden="1">{"TAB1",#N/A,TRUE,"GENERAL";"TAB2",#N/A,TRUE,"GENERAL";"TAB3",#N/A,TRUE,"GENERAL";"TAB4",#N/A,TRUE,"GENERAL";"TAB5",#N/A,TRUE,"GENERAL"}</definedName>
    <definedName name="hdfh" localSheetId="6" hidden="1">{"via1",#N/A,TRUE,"general";"via2",#N/A,TRUE,"general";"via3",#N/A,TRUE,"general"}</definedName>
    <definedName name="hdfh" localSheetId="2" hidden="1">{"via1",#N/A,TRUE,"general";"via2",#N/A,TRUE,"general";"via3",#N/A,TRUE,"general"}</definedName>
    <definedName name="hdfh" localSheetId="3" hidden="1">{"via1",#N/A,TRUE,"general";"via2",#N/A,TRUE,"general";"via3",#N/A,TRUE,"general"}</definedName>
    <definedName name="hdfh" localSheetId="4" hidden="1">{"via1",#N/A,TRUE,"general";"via2",#N/A,TRUE,"general";"via3",#N/A,TRUE,"general"}</definedName>
    <definedName name="hdfh" localSheetId="5" hidden="1">{"via1",#N/A,TRUE,"general";"via2",#N/A,TRUE,"general";"via3",#N/A,TRUE,"general"}</definedName>
    <definedName name="hdfh" localSheetId="7" hidden="1">{"via1",#N/A,TRUE,"general";"via2",#N/A,TRUE,"general";"via3",#N/A,TRUE,"general"}</definedName>
    <definedName name="hdfh" hidden="1">{"via1",#N/A,TRUE,"general";"via2",#N/A,TRUE,"general";"via3",#N/A,TRUE,"general"}</definedName>
    <definedName name="hdfh4" localSheetId="6" hidden="1">{"TAB1",#N/A,TRUE,"GENERAL";"TAB2",#N/A,TRUE,"GENERAL";"TAB3",#N/A,TRUE,"GENERAL";"TAB4",#N/A,TRUE,"GENERAL";"TAB5",#N/A,TRUE,"GENERAL"}</definedName>
    <definedName name="hdfh4" localSheetId="2" hidden="1">{"TAB1",#N/A,TRUE,"GENERAL";"TAB2",#N/A,TRUE,"GENERAL";"TAB3",#N/A,TRUE,"GENERAL";"TAB4",#N/A,TRUE,"GENERAL";"TAB5",#N/A,TRUE,"GENERAL"}</definedName>
    <definedName name="hdfh4" localSheetId="3" hidden="1">{"TAB1",#N/A,TRUE,"GENERAL";"TAB2",#N/A,TRUE,"GENERAL";"TAB3",#N/A,TRUE,"GENERAL";"TAB4",#N/A,TRUE,"GENERAL";"TAB5",#N/A,TRUE,"GENERAL"}</definedName>
    <definedName name="hdfh4" localSheetId="4" hidden="1">{"TAB1",#N/A,TRUE,"GENERAL";"TAB2",#N/A,TRUE,"GENERAL";"TAB3",#N/A,TRUE,"GENERAL";"TAB4",#N/A,TRUE,"GENERAL";"TAB5",#N/A,TRUE,"GENERAL"}</definedName>
    <definedName name="hdfh4" localSheetId="5" hidden="1">{"TAB1",#N/A,TRUE,"GENERAL";"TAB2",#N/A,TRUE,"GENERAL";"TAB3",#N/A,TRUE,"GENERAL";"TAB4",#N/A,TRUE,"GENERAL";"TAB5",#N/A,TRUE,"GENERAL"}</definedName>
    <definedName name="hdfh4" localSheetId="7" hidden="1">{"TAB1",#N/A,TRUE,"GENERAL";"TAB2",#N/A,TRUE,"GENERAL";"TAB3",#N/A,TRUE,"GENERAL";"TAB4",#N/A,TRUE,"GENERAL";"TAB5",#N/A,TRUE,"GENERAL"}</definedName>
    <definedName name="hdfh4" hidden="1">{"TAB1",#N/A,TRUE,"GENERAL";"TAB2",#N/A,TRUE,"GENERAL";"TAB3",#N/A,TRUE,"GENERAL";"TAB4",#N/A,TRUE,"GENERAL";"TAB5",#N/A,TRUE,"GENERAL"}</definedName>
    <definedName name="hdfhwq" localSheetId="6" hidden="1">{"TAB1",#N/A,TRUE,"GENERAL";"TAB2",#N/A,TRUE,"GENERAL";"TAB3",#N/A,TRUE,"GENERAL";"TAB4",#N/A,TRUE,"GENERAL";"TAB5",#N/A,TRUE,"GENERAL"}</definedName>
    <definedName name="hdfhwq" localSheetId="2" hidden="1">{"TAB1",#N/A,TRUE,"GENERAL";"TAB2",#N/A,TRUE,"GENERAL";"TAB3",#N/A,TRUE,"GENERAL";"TAB4",#N/A,TRUE,"GENERAL";"TAB5",#N/A,TRUE,"GENERAL"}</definedName>
    <definedName name="hdfhwq" localSheetId="3" hidden="1">{"TAB1",#N/A,TRUE,"GENERAL";"TAB2",#N/A,TRUE,"GENERAL";"TAB3",#N/A,TRUE,"GENERAL";"TAB4",#N/A,TRUE,"GENERAL";"TAB5",#N/A,TRUE,"GENERAL"}</definedName>
    <definedName name="hdfhwq" localSheetId="4" hidden="1">{"TAB1",#N/A,TRUE,"GENERAL";"TAB2",#N/A,TRUE,"GENERAL";"TAB3",#N/A,TRUE,"GENERAL";"TAB4",#N/A,TRUE,"GENERAL";"TAB5",#N/A,TRUE,"GENERAL"}</definedName>
    <definedName name="hdfhwq" localSheetId="5" hidden="1">{"TAB1",#N/A,TRUE,"GENERAL";"TAB2",#N/A,TRUE,"GENERAL";"TAB3",#N/A,TRUE,"GENERAL";"TAB4",#N/A,TRUE,"GENERAL";"TAB5",#N/A,TRUE,"GENERAL"}</definedName>
    <definedName name="hdfhwq" localSheetId="7" hidden="1">{"TAB1",#N/A,TRUE,"GENERAL";"TAB2",#N/A,TRUE,"GENERAL";"TAB3",#N/A,TRUE,"GENERAL";"TAB4",#N/A,TRUE,"GENERAL";"TAB5",#N/A,TRUE,"GENERAL"}</definedName>
    <definedName name="hdfhwq" hidden="1">{"TAB1",#N/A,TRUE,"GENERAL";"TAB2",#N/A,TRUE,"GENERAL";"TAB3",#N/A,TRUE,"GENERAL";"TAB4",#N/A,TRUE,"GENERAL";"TAB5",#N/A,TRUE,"GENERAL"}</definedName>
    <definedName name="hdgh" localSheetId="6" hidden="1">{"via1",#N/A,TRUE,"general";"via2",#N/A,TRUE,"general";"via3",#N/A,TRUE,"general"}</definedName>
    <definedName name="hdgh" localSheetId="2" hidden="1">{"via1",#N/A,TRUE,"general";"via2",#N/A,TRUE,"general";"via3",#N/A,TRUE,"general"}</definedName>
    <definedName name="hdgh" localSheetId="3" hidden="1">{"via1",#N/A,TRUE,"general";"via2",#N/A,TRUE,"general";"via3",#N/A,TRUE,"general"}</definedName>
    <definedName name="hdgh" localSheetId="4" hidden="1">{"via1",#N/A,TRUE,"general";"via2",#N/A,TRUE,"general";"via3",#N/A,TRUE,"general"}</definedName>
    <definedName name="hdgh" localSheetId="5" hidden="1">{"via1",#N/A,TRUE,"general";"via2",#N/A,TRUE,"general";"via3",#N/A,TRUE,"general"}</definedName>
    <definedName name="hdgh" localSheetId="7" hidden="1">{"via1",#N/A,TRUE,"general";"via2",#N/A,TRUE,"general";"via3",#N/A,TRUE,"general"}</definedName>
    <definedName name="hdgh" hidden="1">{"via1",#N/A,TRUE,"general";"via2",#N/A,TRUE,"general";"via3",#N/A,TRUE,"general"}</definedName>
    <definedName name="hdhf" localSheetId="6" hidden="1">{"TAB1",#N/A,TRUE,"GENERAL";"TAB2",#N/A,TRUE,"GENERAL";"TAB3",#N/A,TRUE,"GENERAL";"TAB4",#N/A,TRUE,"GENERAL";"TAB5",#N/A,TRUE,"GENERAL"}</definedName>
    <definedName name="hdhf" localSheetId="2" hidden="1">{"TAB1",#N/A,TRUE,"GENERAL";"TAB2",#N/A,TRUE,"GENERAL";"TAB3",#N/A,TRUE,"GENERAL";"TAB4",#N/A,TRUE,"GENERAL";"TAB5",#N/A,TRUE,"GENERAL"}</definedName>
    <definedName name="hdhf" localSheetId="3" hidden="1">{"TAB1",#N/A,TRUE,"GENERAL";"TAB2",#N/A,TRUE,"GENERAL";"TAB3",#N/A,TRUE,"GENERAL";"TAB4",#N/A,TRUE,"GENERAL";"TAB5",#N/A,TRUE,"GENERAL"}</definedName>
    <definedName name="hdhf" localSheetId="4" hidden="1">{"TAB1",#N/A,TRUE,"GENERAL";"TAB2",#N/A,TRUE,"GENERAL";"TAB3",#N/A,TRUE,"GENERAL";"TAB4",#N/A,TRUE,"GENERAL";"TAB5",#N/A,TRUE,"GENERAL"}</definedName>
    <definedName name="hdhf" localSheetId="5" hidden="1">{"TAB1",#N/A,TRUE,"GENERAL";"TAB2",#N/A,TRUE,"GENERAL";"TAB3",#N/A,TRUE,"GENERAL";"TAB4",#N/A,TRUE,"GENERAL";"TAB5",#N/A,TRUE,"GENERAL"}</definedName>
    <definedName name="hdhf" localSheetId="7" hidden="1">{"TAB1",#N/A,TRUE,"GENERAL";"TAB2",#N/A,TRUE,"GENERAL";"TAB3",#N/A,TRUE,"GENERAL";"TAB4",#N/A,TRUE,"GENERAL";"TAB5",#N/A,TRUE,"GENERAL"}</definedName>
    <definedName name="hdhf" hidden="1">{"TAB1",#N/A,TRUE,"GENERAL";"TAB2",#N/A,TRUE,"GENERAL";"TAB3",#N/A,TRUE,"GENERAL";"TAB4",#N/A,TRUE,"GENERAL";"TAB5",#N/A,TRUE,"GENERAL"}</definedName>
    <definedName name="Header_Row" localSheetId="8">ROW(#REF!)</definedName>
    <definedName name="Header_Row">ROW(#REF!)</definedName>
    <definedName name="hed">[60]Datos!$D$8</definedName>
    <definedName name="hen">[60]Datos!$D$9</definedName>
    <definedName name="HERRERO" localSheetId="6">#REF!</definedName>
    <definedName name="HERRERO" localSheetId="2">#REF!</definedName>
    <definedName name="HERRERO" localSheetId="3">#REF!</definedName>
    <definedName name="HERRERO" localSheetId="4">#REF!</definedName>
    <definedName name="HERRERO" localSheetId="5">#REF!</definedName>
    <definedName name="HERRERO" localSheetId="7">#REF!</definedName>
    <definedName name="HERRERO" localSheetId="8">#REF!</definedName>
    <definedName name="HERRERO">#REF!</definedName>
    <definedName name="hfgh" localSheetId="6" hidden="1">{"via1",#N/A,TRUE,"general";"via2",#N/A,TRUE,"general";"via3",#N/A,TRUE,"general"}</definedName>
    <definedName name="hfgh" localSheetId="2" hidden="1">{"via1",#N/A,TRUE,"general";"via2",#N/A,TRUE,"general";"via3",#N/A,TRUE,"general"}</definedName>
    <definedName name="hfgh" localSheetId="3" hidden="1">{"via1",#N/A,TRUE,"general";"via2",#N/A,TRUE,"general";"via3",#N/A,TRUE,"general"}</definedName>
    <definedName name="hfgh" localSheetId="4" hidden="1">{"via1",#N/A,TRUE,"general";"via2",#N/A,TRUE,"general";"via3",#N/A,TRUE,"general"}</definedName>
    <definedName name="hfgh" localSheetId="5" hidden="1">{"via1",#N/A,TRUE,"general";"via2",#N/A,TRUE,"general";"via3",#N/A,TRUE,"general"}</definedName>
    <definedName name="hfgh" localSheetId="7" hidden="1">{"via1",#N/A,TRUE,"general";"via2",#N/A,TRUE,"general";"via3",#N/A,TRUE,"general"}</definedName>
    <definedName name="hfgh" hidden="1">{"via1",#N/A,TRUE,"general";"via2",#N/A,TRUE,"general";"via3",#N/A,TRUE,"general"}</definedName>
    <definedName name="hfh" localSheetId="6" hidden="1">{"TAB1",#N/A,TRUE,"GENERAL";"TAB2",#N/A,TRUE,"GENERAL";"TAB3",#N/A,TRUE,"GENERAL";"TAB4",#N/A,TRUE,"GENERAL";"TAB5",#N/A,TRUE,"GENERAL"}</definedName>
    <definedName name="hfh" localSheetId="2" hidden="1">{"TAB1",#N/A,TRUE,"GENERAL";"TAB2",#N/A,TRUE,"GENERAL";"TAB3",#N/A,TRUE,"GENERAL";"TAB4",#N/A,TRUE,"GENERAL";"TAB5",#N/A,TRUE,"GENERAL"}</definedName>
    <definedName name="hfh" localSheetId="3" hidden="1">{"TAB1",#N/A,TRUE,"GENERAL";"TAB2",#N/A,TRUE,"GENERAL";"TAB3",#N/A,TRUE,"GENERAL";"TAB4",#N/A,TRUE,"GENERAL";"TAB5",#N/A,TRUE,"GENERAL"}</definedName>
    <definedName name="hfh" localSheetId="4" hidden="1">{"TAB1",#N/A,TRUE,"GENERAL";"TAB2",#N/A,TRUE,"GENERAL";"TAB3",#N/A,TRUE,"GENERAL";"TAB4",#N/A,TRUE,"GENERAL";"TAB5",#N/A,TRUE,"GENERAL"}</definedName>
    <definedName name="hfh" localSheetId="5" hidden="1">{"TAB1",#N/A,TRUE,"GENERAL";"TAB2",#N/A,TRUE,"GENERAL";"TAB3",#N/A,TRUE,"GENERAL";"TAB4",#N/A,TRUE,"GENERAL";"TAB5",#N/A,TRUE,"GENERAL"}</definedName>
    <definedName name="hfh" localSheetId="7" hidden="1">{"TAB1",#N/A,TRUE,"GENERAL";"TAB2",#N/A,TRUE,"GENERAL";"TAB3",#N/A,TRUE,"GENERAL";"TAB4",#N/A,TRUE,"GENERAL";"TAB5",#N/A,TRUE,"GENERAL"}</definedName>
    <definedName name="hfh" hidden="1">{"TAB1",#N/A,TRUE,"GENERAL";"TAB2",#N/A,TRUE,"GENERAL";"TAB3",#N/A,TRUE,"GENERAL";"TAB4",#N/A,TRUE,"GENERAL";"TAB5",#N/A,TRUE,"GENERAL"}</definedName>
    <definedName name="hfhg" localSheetId="6" hidden="1">{"TAB1",#N/A,TRUE,"GENERAL";"TAB2",#N/A,TRUE,"GENERAL";"TAB3",#N/A,TRUE,"GENERAL";"TAB4",#N/A,TRUE,"GENERAL";"TAB5",#N/A,TRUE,"GENERAL"}</definedName>
    <definedName name="hfhg" localSheetId="2" hidden="1">{"TAB1",#N/A,TRUE,"GENERAL";"TAB2",#N/A,TRUE,"GENERAL";"TAB3",#N/A,TRUE,"GENERAL";"TAB4",#N/A,TRUE,"GENERAL";"TAB5",#N/A,TRUE,"GENERAL"}</definedName>
    <definedName name="hfhg" localSheetId="3" hidden="1">{"TAB1",#N/A,TRUE,"GENERAL";"TAB2",#N/A,TRUE,"GENERAL";"TAB3",#N/A,TRUE,"GENERAL";"TAB4",#N/A,TRUE,"GENERAL";"TAB5",#N/A,TRUE,"GENERAL"}</definedName>
    <definedName name="hfhg" localSheetId="4" hidden="1">{"TAB1",#N/A,TRUE,"GENERAL";"TAB2",#N/A,TRUE,"GENERAL";"TAB3",#N/A,TRUE,"GENERAL";"TAB4",#N/A,TRUE,"GENERAL";"TAB5",#N/A,TRUE,"GENERAL"}</definedName>
    <definedName name="hfhg" localSheetId="5" hidden="1">{"TAB1",#N/A,TRUE,"GENERAL";"TAB2",#N/A,TRUE,"GENERAL";"TAB3",#N/A,TRUE,"GENERAL";"TAB4",#N/A,TRUE,"GENERAL";"TAB5",#N/A,TRUE,"GENERAL"}</definedName>
    <definedName name="hfhg" localSheetId="7" hidden="1">{"TAB1",#N/A,TRUE,"GENERAL";"TAB2",#N/A,TRUE,"GENERAL";"TAB3",#N/A,TRUE,"GENERAL";"TAB4",#N/A,TRUE,"GENERAL";"TAB5",#N/A,TRUE,"GENERAL"}</definedName>
    <definedName name="hfhg" hidden="1">{"TAB1",#N/A,TRUE,"GENERAL";"TAB2",#N/A,TRUE,"GENERAL";"TAB3",#N/A,TRUE,"GENERAL";"TAB4",#N/A,TRUE,"GENERAL";"TAB5",#N/A,TRUE,"GENERAL"}</definedName>
    <definedName name="hfthr" localSheetId="6" hidden="1">{"via1",#N/A,TRUE,"general";"via2",#N/A,TRUE,"general";"via3",#N/A,TRUE,"general"}</definedName>
    <definedName name="hfthr" localSheetId="2" hidden="1">{"via1",#N/A,TRUE,"general";"via2",#N/A,TRUE,"general";"via3",#N/A,TRUE,"general"}</definedName>
    <definedName name="hfthr" localSheetId="3" hidden="1">{"via1",#N/A,TRUE,"general";"via2",#N/A,TRUE,"general";"via3",#N/A,TRUE,"general"}</definedName>
    <definedName name="hfthr" localSheetId="4" hidden="1">{"via1",#N/A,TRUE,"general";"via2",#N/A,TRUE,"general";"via3",#N/A,TRUE,"general"}</definedName>
    <definedName name="hfthr" localSheetId="5" hidden="1">{"via1",#N/A,TRUE,"general";"via2",#N/A,TRUE,"general";"via3",#N/A,TRUE,"general"}</definedName>
    <definedName name="hfthr" localSheetId="7" hidden="1">{"via1",#N/A,TRUE,"general";"via2",#N/A,TRUE,"general";"via3",#N/A,TRUE,"general"}</definedName>
    <definedName name="hfthr" hidden="1">{"via1",#N/A,TRUE,"general";"via2",#N/A,TRUE,"general";"via3",#N/A,TRUE,"general"}</definedName>
    <definedName name="hg" localSheetId="6" hidden="1">{"via1",#N/A,TRUE,"general";"via2",#N/A,TRUE,"general";"via3",#N/A,TRUE,"general"}</definedName>
    <definedName name="hg" localSheetId="2" hidden="1">{"via1",#N/A,TRUE,"general";"via2",#N/A,TRUE,"general";"via3",#N/A,TRUE,"general"}</definedName>
    <definedName name="hg" localSheetId="3" hidden="1">{"via1",#N/A,TRUE,"general";"via2",#N/A,TRUE,"general";"via3",#N/A,TRUE,"general"}</definedName>
    <definedName name="hg" localSheetId="4" hidden="1">{"via1",#N/A,TRUE,"general";"via2",#N/A,TRUE,"general";"via3",#N/A,TRUE,"general"}</definedName>
    <definedName name="hg" localSheetId="5" hidden="1">{"via1",#N/A,TRUE,"general";"via2",#N/A,TRUE,"general";"via3",#N/A,TRUE,"general"}</definedName>
    <definedName name="hg" localSheetId="7" hidden="1">{"via1",#N/A,TRUE,"general";"via2",#N/A,TRUE,"general";"via3",#N/A,TRUE,"general"}</definedName>
    <definedName name="hg" hidden="1">{"via1",#N/A,TRUE,"general";"via2",#N/A,TRUE,"general";"via3",#N/A,TRUE,"general"}</definedName>
    <definedName name="HGFH" localSheetId="6" hidden="1">{"via1",#N/A,TRUE,"general";"via2",#N/A,TRUE,"general";"via3",#N/A,TRUE,"general"}</definedName>
    <definedName name="HGFH" localSheetId="2" hidden="1">{"via1",#N/A,TRUE,"general";"via2",#N/A,TRUE,"general";"via3",#N/A,TRUE,"general"}</definedName>
    <definedName name="HGFH" localSheetId="3" hidden="1">{"via1",#N/A,TRUE,"general";"via2",#N/A,TRUE,"general";"via3",#N/A,TRUE,"general"}</definedName>
    <definedName name="HGFH" localSheetId="4" hidden="1">{"via1",#N/A,TRUE,"general";"via2",#N/A,TRUE,"general";"via3",#N/A,TRUE,"general"}</definedName>
    <definedName name="HGFH" localSheetId="5" hidden="1">{"via1",#N/A,TRUE,"general";"via2",#N/A,TRUE,"general";"via3",#N/A,TRUE,"general"}</definedName>
    <definedName name="HGFH" localSheetId="7" hidden="1">{"via1",#N/A,TRUE,"general";"via2",#N/A,TRUE,"general";"via3",#N/A,TRUE,"general"}</definedName>
    <definedName name="HGFH" hidden="1">{"via1",#N/A,TRUE,"general";"via2",#N/A,TRUE,"general";"via3",#N/A,TRUE,"general"}</definedName>
    <definedName name="hgfhty" localSheetId="6" hidden="1">{"via1",#N/A,TRUE,"general";"via2",#N/A,TRUE,"general";"via3",#N/A,TRUE,"general"}</definedName>
    <definedName name="hgfhty" localSheetId="2" hidden="1">{"via1",#N/A,TRUE,"general";"via2",#N/A,TRUE,"general";"via3",#N/A,TRUE,"general"}</definedName>
    <definedName name="hgfhty" localSheetId="3" hidden="1">{"via1",#N/A,TRUE,"general";"via2",#N/A,TRUE,"general";"via3",#N/A,TRUE,"general"}</definedName>
    <definedName name="hgfhty" localSheetId="4" hidden="1">{"via1",#N/A,TRUE,"general";"via2",#N/A,TRUE,"general";"via3",#N/A,TRUE,"general"}</definedName>
    <definedName name="hgfhty" localSheetId="5" hidden="1">{"via1",#N/A,TRUE,"general";"via2",#N/A,TRUE,"general";"via3",#N/A,TRUE,"general"}</definedName>
    <definedName name="hgfhty" localSheetId="7" hidden="1">{"via1",#N/A,TRUE,"general";"via2",#N/A,TRUE,"general";"via3",#N/A,TRUE,"general"}</definedName>
    <definedName name="hgfhty" hidden="1">{"via1",#N/A,TRUE,"general";"via2",#N/A,TRUE,"general";"via3",#N/A,TRUE,"general"}</definedName>
    <definedName name="HGHFH7" localSheetId="6" hidden="1">{"TAB1",#N/A,TRUE,"GENERAL";"TAB2",#N/A,TRUE,"GENERAL";"TAB3",#N/A,TRUE,"GENERAL";"TAB4",#N/A,TRUE,"GENERAL";"TAB5",#N/A,TRUE,"GENERAL"}</definedName>
    <definedName name="HGHFH7" localSheetId="2" hidden="1">{"TAB1",#N/A,TRUE,"GENERAL";"TAB2",#N/A,TRUE,"GENERAL";"TAB3",#N/A,TRUE,"GENERAL";"TAB4",#N/A,TRUE,"GENERAL";"TAB5",#N/A,TRUE,"GENERAL"}</definedName>
    <definedName name="HGHFH7" localSheetId="3" hidden="1">{"TAB1",#N/A,TRUE,"GENERAL";"TAB2",#N/A,TRUE,"GENERAL";"TAB3",#N/A,TRUE,"GENERAL";"TAB4",#N/A,TRUE,"GENERAL";"TAB5",#N/A,TRUE,"GENERAL"}</definedName>
    <definedName name="HGHFH7" localSheetId="4" hidden="1">{"TAB1",#N/A,TRUE,"GENERAL";"TAB2",#N/A,TRUE,"GENERAL";"TAB3",#N/A,TRUE,"GENERAL";"TAB4",#N/A,TRUE,"GENERAL";"TAB5",#N/A,TRUE,"GENERAL"}</definedName>
    <definedName name="HGHFH7" localSheetId="5" hidden="1">{"TAB1",#N/A,TRUE,"GENERAL";"TAB2",#N/A,TRUE,"GENERAL";"TAB3",#N/A,TRUE,"GENERAL";"TAB4",#N/A,TRUE,"GENERAL";"TAB5",#N/A,TRUE,"GENERAL"}</definedName>
    <definedName name="HGHFH7" localSheetId="7" hidden="1">{"TAB1",#N/A,TRUE,"GENERAL";"TAB2",#N/A,TRUE,"GENERAL";"TAB3",#N/A,TRUE,"GENERAL";"TAB4",#N/A,TRUE,"GENERAL";"TAB5",#N/A,TRUE,"GENERAL"}</definedName>
    <definedName name="HGHFH7" hidden="1">{"TAB1",#N/A,TRUE,"GENERAL";"TAB2",#N/A,TRUE,"GENERAL";"TAB3",#N/A,TRUE,"GENERAL";"TAB4",#N/A,TRUE,"GENERAL";"TAB5",#N/A,TRUE,"GENERAL"}</definedName>
    <definedName name="hghhj" localSheetId="6" hidden="1">{"TAB1",#N/A,TRUE,"GENERAL";"TAB2",#N/A,TRUE,"GENERAL";"TAB3",#N/A,TRUE,"GENERAL";"TAB4",#N/A,TRUE,"GENERAL";"TAB5",#N/A,TRUE,"GENERAL"}</definedName>
    <definedName name="hghhj" localSheetId="2" hidden="1">{"TAB1",#N/A,TRUE,"GENERAL";"TAB2",#N/A,TRUE,"GENERAL";"TAB3",#N/A,TRUE,"GENERAL";"TAB4",#N/A,TRUE,"GENERAL";"TAB5",#N/A,TRUE,"GENERAL"}</definedName>
    <definedName name="hghhj" localSheetId="3" hidden="1">{"TAB1",#N/A,TRUE,"GENERAL";"TAB2",#N/A,TRUE,"GENERAL";"TAB3",#N/A,TRUE,"GENERAL";"TAB4",#N/A,TRUE,"GENERAL";"TAB5",#N/A,TRUE,"GENERAL"}</definedName>
    <definedName name="hghhj" localSheetId="4" hidden="1">{"TAB1",#N/A,TRUE,"GENERAL";"TAB2",#N/A,TRUE,"GENERAL";"TAB3",#N/A,TRUE,"GENERAL";"TAB4",#N/A,TRUE,"GENERAL";"TAB5",#N/A,TRUE,"GENERAL"}</definedName>
    <definedName name="hghhj" localSheetId="5" hidden="1">{"TAB1",#N/A,TRUE,"GENERAL";"TAB2",#N/A,TRUE,"GENERAL";"TAB3",#N/A,TRUE,"GENERAL";"TAB4",#N/A,TRUE,"GENERAL";"TAB5",#N/A,TRUE,"GENERAL"}</definedName>
    <definedName name="hghhj" localSheetId="7" hidden="1">{"TAB1",#N/A,TRUE,"GENERAL";"TAB2",#N/A,TRUE,"GENERAL";"TAB3",#N/A,TRUE,"GENERAL";"TAB4",#N/A,TRUE,"GENERAL";"TAB5",#N/A,TRUE,"GENERAL"}</definedName>
    <definedName name="hghhj" hidden="1">{"TAB1",#N/A,TRUE,"GENERAL";"TAB2",#N/A,TRUE,"GENERAL";"TAB3",#N/A,TRUE,"GENERAL";"TAB4",#N/A,TRUE,"GENERAL";"TAB5",#N/A,TRUE,"GENERAL"}</definedName>
    <definedName name="hghydj" localSheetId="6" hidden="1">{"via1",#N/A,TRUE,"general";"via2",#N/A,TRUE,"general";"via3",#N/A,TRUE,"general"}</definedName>
    <definedName name="hghydj" localSheetId="2" hidden="1">{"via1",#N/A,TRUE,"general";"via2",#N/A,TRUE,"general";"via3",#N/A,TRUE,"general"}</definedName>
    <definedName name="hghydj" localSheetId="3" hidden="1">{"via1",#N/A,TRUE,"general";"via2",#N/A,TRUE,"general";"via3",#N/A,TRUE,"general"}</definedName>
    <definedName name="hghydj" localSheetId="4" hidden="1">{"via1",#N/A,TRUE,"general";"via2",#N/A,TRUE,"general";"via3",#N/A,TRUE,"general"}</definedName>
    <definedName name="hghydj" localSheetId="5" hidden="1">{"via1",#N/A,TRUE,"general";"via2",#N/A,TRUE,"general";"via3",#N/A,TRUE,"general"}</definedName>
    <definedName name="hghydj" localSheetId="7" hidden="1">{"via1",#N/A,TRUE,"general";"via2",#N/A,TRUE,"general";"via3",#N/A,TRUE,"general"}</definedName>
    <definedName name="hghydj" hidden="1">{"via1",#N/A,TRUE,"general";"via2",#N/A,TRUE,"general";"via3",#N/A,TRUE,"general"}</definedName>
    <definedName name="hgjfjw" localSheetId="6" hidden="1">{"via1",#N/A,TRUE,"general";"via2",#N/A,TRUE,"general";"via3",#N/A,TRUE,"general"}</definedName>
    <definedName name="hgjfjw" localSheetId="2" hidden="1">{"via1",#N/A,TRUE,"general";"via2",#N/A,TRUE,"general";"via3",#N/A,TRUE,"general"}</definedName>
    <definedName name="hgjfjw" localSheetId="3" hidden="1">{"via1",#N/A,TRUE,"general";"via2",#N/A,TRUE,"general";"via3",#N/A,TRUE,"general"}</definedName>
    <definedName name="hgjfjw" localSheetId="4" hidden="1">{"via1",#N/A,TRUE,"general";"via2",#N/A,TRUE,"general";"via3",#N/A,TRUE,"general"}</definedName>
    <definedName name="hgjfjw" localSheetId="5" hidden="1">{"via1",#N/A,TRUE,"general";"via2",#N/A,TRUE,"general";"via3",#N/A,TRUE,"general"}</definedName>
    <definedName name="hgjfjw" localSheetId="7" hidden="1">{"via1",#N/A,TRUE,"general";"via2",#N/A,TRUE,"general";"via3",#N/A,TRUE,"general"}</definedName>
    <definedName name="hgjfjw" hidden="1">{"via1",#N/A,TRUE,"general";"via2",#N/A,TRUE,"general";"via3",#N/A,TRUE,"general"}</definedName>
    <definedName name="HGJG" localSheetId="6" hidden="1">{"TAB1",#N/A,TRUE,"GENERAL";"TAB2",#N/A,TRUE,"GENERAL";"TAB3",#N/A,TRUE,"GENERAL";"TAB4",#N/A,TRUE,"GENERAL";"TAB5",#N/A,TRUE,"GENERAL"}</definedName>
    <definedName name="HGJG" localSheetId="2" hidden="1">{"TAB1",#N/A,TRUE,"GENERAL";"TAB2",#N/A,TRUE,"GENERAL";"TAB3",#N/A,TRUE,"GENERAL";"TAB4",#N/A,TRUE,"GENERAL";"TAB5",#N/A,TRUE,"GENERAL"}</definedName>
    <definedName name="HGJG" localSheetId="3" hidden="1">{"TAB1",#N/A,TRUE,"GENERAL";"TAB2",#N/A,TRUE,"GENERAL";"TAB3",#N/A,TRUE,"GENERAL";"TAB4",#N/A,TRUE,"GENERAL";"TAB5",#N/A,TRUE,"GENERAL"}</definedName>
    <definedName name="HGJG" localSheetId="4" hidden="1">{"TAB1",#N/A,TRUE,"GENERAL";"TAB2",#N/A,TRUE,"GENERAL";"TAB3",#N/A,TRUE,"GENERAL";"TAB4",#N/A,TRUE,"GENERAL";"TAB5",#N/A,TRUE,"GENERAL"}</definedName>
    <definedName name="HGJG" localSheetId="5" hidden="1">{"TAB1",#N/A,TRUE,"GENERAL";"TAB2",#N/A,TRUE,"GENERAL";"TAB3",#N/A,TRUE,"GENERAL";"TAB4",#N/A,TRUE,"GENERAL";"TAB5",#N/A,TRUE,"GENERAL"}</definedName>
    <definedName name="HGJG" localSheetId="7" hidden="1">{"TAB1",#N/A,TRUE,"GENERAL";"TAB2",#N/A,TRUE,"GENERAL";"TAB3",#N/A,TRUE,"GENERAL";"TAB4",#N/A,TRUE,"GENERAL";"TAB5",#N/A,TRUE,"GENERAL"}</definedName>
    <definedName name="HGJG" hidden="1">{"TAB1",#N/A,TRUE,"GENERAL";"TAB2",#N/A,TRUE,"GENERAL";"TAB3",#N/A,TRUE,"GENERAL";"TAB4",#N/A,TRUE,"GENERAL";"TAB5",#N/A,TRUE,"GENERAL"}</definedName>
    <definedName name="hh" localSheetId="6">'1p.'!ERR</definedName>
    <definedName name="hh" localSheetId="2">'421.1'!ERR</definedName>
    <definedName name="hh" localSheetId="3">'450.2P'!ERR</definedName>
    <definedName name="hh" localSheetId="4">'460.1P'!ERR</definedName>
    <definedName name="hh" localSheetId="5">'466.1'!ERR</definedName>
    <definedName name="hh" localSheetId="7">'900.4P'!ERR</definedName>
    <definedName name="hh">[0]!ERR</definedName>
    <definedName name="hhg" localSheetId="6" hidden="1">{#N/A,#N/A,TRUE,"1842CWN0"}</definedName>
    <definedName name="hhg" localSheetId="2" hidden="1">{#N/A,#N/A,TRUE,"1842CWN0"}</definedName>
    <definedName name="hhg" localSheetId="3" hidden="1">{#N/A,#N/A,TRUE,"1842CWN0"}</definedName>
    <definedName name="hhg" localSheetId="4" hidden="1">{#N/A,#N/A,TRUE,"1842CWN0"}</definedName>
    <definedName name="hhg" localSheetId="5" hidden="1">{#N/A,#N/A,TRUE,"1842CWN0"}</definedName>
    <definedName name="hhg" localSheetId="7" hidden="1">{#N/A,#N/A,TRUE,"1842CWN0"}</definedName>
    <definedName name="hhg" hidden="1">{#N/A,#N/A,TRUE,"1842CWN0"}</definedName>
    <definedName name="hhh" localSheetId="6" hidden="1">{"TAB1",#N/A,TRUE,"GENERAL";"TAB2",#N/A,TRUE,"GENERAL";"TAB3",#N/A,TRUE,"GENERAL";"TAB4",#N/A,TRUE,"GENERAL";"TAB5",#N/A,TRUE,"GENERAL"}</definedName>
    <definedName name="hhh" localSheetId="2" hidden="1">{"TAB1",#N/A,TRUE,"GENERAL";"TAB2",#N/A,TRUE,"GENERAL";"TAB3",#N/A,TRUE,"GENERAL";"TAB4",#N/A,TRUE,"GENERAL";"TAB5",#N/A,TRUE,"GENERAL"}</definedName>
    <definedName name="hhh" localSheetId="3" hidden="1">{"TAB1",#N/A,TRUE,"GENERAL";"TAB2",#N/A,TRUE,"GENERAL";"TAB3",#N/A,TRUE,"GENERAL";"TAB4",#N/A,TRUE,"GENERAL";"TAB5",#N/A,TRUE,"GENERAL"}</definedName>
    <definedName name="hhh" localSheetId="4" hidden="1">{"TAB1",#N/A,TRUE,"GENERAL";"TAB2",#N/A,TRUE,"GENERAL";"TAB3",#N/A,TRUE,"GENERAL";"TAB4",#N/A,TRUE,"GENERAL";"TAB5",#N/A,TRUE,"GENERAL"}</definedName>
    <definedName name="hhh" localSheetId="5" hidden="1">{"TAB1",#N/A,TRUE,"GENERAL";"TAB2",#N/A,TRUE,"GENERAL";"TAB3",#N/A,TRUE,"GENERAL";"TAB4",#N/A,TRUE,"GENERAL";"TAB5",#N/A,TRUE,"GENERAL"}</definedName>
    <definedName name="hhh" localSheetId="7" hidden="1">{"TAB1",#N/A,TRUE,"GENERAL";"TAB2",#N/A,TRUE,"GENERAL";"TAB3",#N/A,TRUE,"GENERAL";"TAB4",#N/A,TRUE,"GENERAL";"TAB5",#N/A,TRUE,"GENERAL"}</definedName>
    <definedName name="hhh" hidden="1">{"TAB1",#N/A,TRUE,"GENERAL";"TAB2",#N/A,TRUE,"GENERAL";"TAB3",#N/A,TRUE,"GENERAL";"TAB4",#N/A,TRUE,"GENERAL";"TAB5",#N/A,TRUE,"GENERAL"}</definedName>
    <definedName name="hhhhhh" localSheetId="6" hidden="1">{"via1",#N/A,TRUE,"general";"via2",#N/A,TRUE,"general";"via3",#N/A,TRUE,"general"}</definedName>
    <definedName name="hhhhhh" localSheetId="2" hidden="1">{"via1",#N/A,TRUE,"general";"via2",#N/A,TRUE,"general";"via3",#N/A,TRUE,"general"}</definedName>
    <definedName name="hhhhhh" localSheetId="3" hidden="1">{"via1",#N/A,TRUE,"general";"via2",#N/A,TRUE,"general";"via3",#N/A,TRUE,"general"}</definedName>
    <definedName name="hhhhhh" localSheetId="4" hidden="1">{"via1",#N/A,TRUE,"general";"via2",#N/A,TRUE,"general";"via3",#N/A,TRUE,"general"}</definedName>
    <definedName name="hhhhhh" localSheetId="5" hidden="1">{"via1",#N/A,TRUE,"general";"via2",#N/A,TRUE,"general";"via3",#N/A,TRUE,"general"}</definedName>
    <definedName name="hhhhhh" localSheetId="7" hidden="1">{"via1",#N/A,TRUE,"general";"via2",#N/A,TRUE,"general";"via3",#N/A,TRUE,"general"}</definedName>
    <definedName name="hhhhhh" hidden="1">{"via1",#N/A,TRUE,"general";"via2",#N/A,TRUE,"general";"via3",#N/A,TRUE,"general"}</definedName>
    <definedName name="hhhhhho" localSheetId="6" hidden="1">{"TAB1",#N/A,TRUE,"GENERAL";"TAB2",#N/A,TRUE,"GENERAL";"TAB3",#N/A,TRUE,"GENERAL";"TAB4",#N/A,TRUE,"GENERAL";"TAB5",#N/A,TRUE,"GENERAL"}</definedName>
    <definedName name="hhhhhho" localSheetId="2" hidden="1">{"TAB1",#N/A,TRUE,"GENERAL";"TAB2",#N/A,TRUE,"GENERAL";"TAB3",#N/A,TRUE,"GENERAL";"TAB4",#N/A,TRUE,"GENERAL";"TAB5",#N/A,TRUE,"GENERAL"}</definedName>
    <definedName name="hhhhhho" localSheetId="3" hidden="1">{"TAB1",#N/A,TRUE,"GENERAL";"TAB2",#N/A,TRUE,"GENERAL";"TAB3",#N/A,TRUE,"GENERAL";"TAB4",#N/A,TRUE,"GENERAL";"TAB5",#N/A,TRUE,"GENERAL"}</definedName>
    <definedName name="hhhhhho" localSheetId="4" hidden="1">{"TAB1",#N/A,TRUE,"GENERAL";"TAB2",#N/A,TRUE,"GENERAL";"TAB3",#N/A,TRUE,"GENERAL";"TAB4",#N/A,TRUE,"GENERAL";"TAB5",#N/A,TRUE,"GENERAL"}</definedName>
    <definedName name="hhhhhho" localSheetId="5" hidden="1">{"TAB1",#N/A,TRUE,"GENERAL";"TAB2",#N/A,TRUE,"GENERAL";"TAB3",#N/A,TRUE,"GENERAL";"TAB4",#N/A,TRUE,"GENERAL";"TAB5",#N/A,TRUE,"GENERAL"}</definedName>
    <definedName name="hhhhhho" localSheetId="7" hidden="1">{"TAB1",#N/A,TRUE,"GENERAL";"TAB2",#N/A,TRUE,"GENERAL";"TAB3",#N/A,TRUE,"GENERAL";"TAB4",#N/A,TRUE,"GENERAL";"TAB5",#N/A,TRUE,"GENERAL"}</definedName>
    <definedName name="hhhhhho" hidden="1">{"TAB1",#N/A,TRUE,"GENERAL";"TAB2",#N/A,TRUE,"GENERAL";"TAB3",#N/A,TRUE,"GENERAL";"TAB4",#N/A,TRUE,"GENERAL";"TAB5",#N/A,TRUE,"GENERAL"}</definedName>
    <definedName name="hhhhhpy" localSheetId="6" hidden="1">{"TAB1",#N/A,TRUE,"GENERAL";"TAB2",#N/A,TRUE,"GENERAL";"TAB3",#N/A,TRUE,"GENERAL";"TAB4",#N/A,TRUE,"GENERAL";"TAB5",#N/A,TRUE,"GENERAL"}</definedName>
    <definedName name="hhhhhpy" localSheetId="2" hidden="1">{"TAB1",#N/A,TRUE,"GENERAL";"TAB2",#N/A,TRUE,"GENERAL";"TAB3",#N/A,TRUE,"GENERAL";"TAB4",#N/A,TRUE,"GENERAL";"TAB5",#N/A,TRUE,"GENERAL"}</definedName>
    <definedName name="hhhhhpy" localSheetId="3" hidden="1">{"TAB1",#N/A,TRUE,"GENERAL";"TAB2",#N/A,TRUE,"GENERAL";"TAB3",#N/A,TRUE,"GENERAL";"TAB4",#N/A,TRUE,"GENERAL";"TAB5",#N/A,TRUE,"GENERAL"}</definedName>
    <definedName name="hhhhhpy" localSheetId="4" hidden="1">{"TAB1",#N/A,TRUE,"GENERAL";"TAB2",#N/A,TRUE,"GENERAL";"TAB3",#N/A,TRUE,"GENERAL";"TAB4",#N/A,TRUE,"GENERAL";"TAB5",#N/A,TRUE,"GENERAL"}</definedName>
    <definedName name="hhhhhpy" localSheetId="5" hidden="1">{"TAB1",#N/A,TRUE,"GENERAL";"TAB2",#N/A,TRUE,"GENERAL";"TAB3",#N/A,TRUE,"GENERAL";"TAB4",#N/A,TRUE,"GENERAL";"TAB5",#N/A,TRUE,"GENERAL"}</definedName>
    <definedName name="hhhhhpy" localSheetId="7" hidden="1">{"TAB1",#N/A,TRUE,"GENERAL";"TAB2",#N/A,TRUE,"GENERAL";"TAB3",#N/A,TRUE,"GENERAL";"TAB4",#N/A,TRUE,"GENERAL";"TAB5",#N/A,TRUE,"GENERAL"}</definedName>
    <definedName name="hhhhhpy" hidden="1">{"TAB1",#N/A,TRUE,"GENERAL";"TAB2",#N/A,TRUE,"GENERAL";"TAB3",#N/A,TRUE,"GENERAL";"TAB4",#N/A,TRUE,"GENERAL";"TAB5",#N/A,TRUE,"GENERAL"}</definedName>
    <definedName name="hhhhth" localSheetId="6" hidden="1">{"via1",#N/A,TRUE,"general";"via2",#N/A,TRUE,"general";"via3",#N/A,TRUE,"general"}</definedName>
    <definedName name="hhhhth" localSheetId="2" hidden="1">{"via1",#N/A,TRUE,"general";"via2",#N/A,TRUE,"general";"via3",#N/A,TRUE,"general"}</definedName>
    <definedName name="hhhhth" localSheetId="3" hidden="1">{"via1",#N/A,TRUE,"general";"via2",#N/A,TRUE,"general";"via3",#N/A,TRUE,"general"}</definedName>
    <definedName name="hhhhth" localSheetId="4" hidden="1">{"via1",#N/A,TRUE,"general";"via2",#N/A,TRUE,"general";"via3",#N/A,TRUE,"general"}</definedName>
    <definedName name="hhhhth" localSheetId="5" hidden="1">{"via1",#N/A,TRUE,"general";"via2",#N/A,TRUE,"general";"via3",#N/A,TRUE,"general"}</definedName>
    <definedName name="hhhhth" localSheetId="7" hidden="1">{"via1",#N/A,TRUE,"general";"via2",#N/A,TRUE,"general";"via3",#N/A,TRUE,"general"}</definedName>
    <definedName name="hhhhth" hidden="1">{"via1",#N/A,TRUE,"general";"via2",#N/A,TRUE,"general";"via3",#N/A,TRUE,"general"}</definedName>
    <definedName name="hhhyhyh" localSheetId="6" hidden="1">{"TAB1",#N/A,TRUE,"GENERAL";"TAB2",#N/A,TRUE,"GENERAL";"TAB3",#N/A,TRUE,"GENERAL";"TAB4",#N/A,TRUE,"GENERAL";"TAB5",#N/A,TRUE,"GENERAL"}</definedName>
    <definedName name="hhhyhyh" localSheetId="2" hidden="1">{"TAB1",#N/A,TRUE,"GENERAL";"TAB2",#N/A,TRUE,"GENERAL";"TAB3",#N/A,TRUE,"GENERAL";"TAB4",#N/A,TRUE,"GENERAL";"TAB5",#N/A,TRUE,"GENERAL"}</definedName>
    <definedName name="hhhyhyh" localSheetId="3" hidden="1">{"TAB1",#N/A,TRUE,"GENERAL";"TAB2",#N/A,TRUE,"GENERAL";"TAB3",#N/A,TRUE,"GENERAL";"TAB4",#N/A,TRUE,"GENERAL";"TAB5",#N/A,TRUE,"GENERAL"}</definedName>
    <definedName name="hhhyhyh" localSheetId="4" hidden="1">{"TAB1",#N/A,TRUE,"GENERAL";"TAB2",#N/A,TRUE,"GENERAL";"TAB3",#N/A,TRUE,"GENERAL";"TAB4",#N/A,TRUE,"GENERAL";"TAB5",#N/A,TRUE,"GENERAL"}</definedName>
    <definedName name="hhhyhyh" localSheetId="5" hidden="1">{"TAB1",#N/A,TRUE,"GENERAL";"TAB2",#N/A,TRUE,"GENERAL";"TAB3",#N/A,TRUE,"GENERAL";"TAB4",#N/A,TRUE,"GENERAL";"TAB5",#N/A,TRUE,"GENERAL"}</definedName>
    <definedName name="hhhyhyh" localSheetId="7" hidden="1">{"TAB1",#N/A,TRUE,"GENERAL";"TAB2",#N/A,TRUE,"GENERAL";"TAB3",#N/A,TRUE,"GENERAL";"TAB4",#N/A,TRUE,"GENERAL";"TAB5",#N/A,TRUE,"GENERAL"}</definedName>
    <definedName name="hhhyhyh" hidden="1">{"TAB1",#N/A,TRUE,"GENERAL";"TAB2",#N/A,TRUE,"GENERAL";"TAB3",#N/A,TRUE,"GENERAL";"TAB4",#N/A,TRUE,"GENERAL";"TAB5",#N/A,TRUE,"GENERAL"}</definedName>
    <definedName name="hhtrhreh" localSheetId="6" hidden="1">{"via1",#N/A,TRUE,"general";"via2",#N/A,TRUE,"general";"via3",#N/A,TRUE,"general"}</definedName>
    <definedName name="hhtrhreh" localSheetId="2" hidden="1">{"via1",#N/A,TRUE,"general";"via2",#N/A,TRUE,"general";"via3",#N/A,TRUE,"general"}</definedName>
    <definedName name="hhtrhreh" localSheetId="3" hidden="1">{"via1",#N/A,TRUE,"general";"via2",#N/A,TRUE,"general";"via3",#N/A,TRUE,"general"}</definedName>
    <definedName name="hhtrhreh" localSheetId="4" hidden="1">{"via1",#N/A,TRUE,"general";"via2",#N/A,TRUE,"general";"via3",#N/A,TRUE,"general"}</definedName>
    <definedName name="hhtrhreh" localSheetId="5" hidden="1">{"via1",#N/A,TRUE,"general";"via2",#N/A,TRUE,"general";"via3",#N/A,TRUE,"general"}</definedName>
    <definedName name="hhtrhreh" localSheetId="7" hidden="1">{"via1",#N/A,TRUE,"general";"via2",#N/A,TRUE,"general";"via3",#N/A,TRUE,"general"}</definedName>
    <definedName name="hhtrhreh" hidden="1">{"via1",#N/A,TRUE,"general";"via2",#N/A,TRUE,"general";"via3",#N/A,TRUE,"general"}</definedName>
    <definedName name="HIDE1">[51]steel!$F$7:$J$7</definedName>
    <definedName name="hjfg" localSheetId="6" hidden="1">{"via1",#N/A,TRUE,"general";"via2",#N/A,TRUE,"general";"via3",#N/A,TRUE,"general"}</definedName>
    <definedName name="hjfg" localSheetId="2" hidden="1">{"via1",#N/A,TRUE,"general";"via2",#N/A,TRUE,"general";"via3",#N/A,TRUE,"general"}</definedName>
    <definedName name="hjfg" localSheetId="3" hidden="1">{"via1",#N/A,TRUE,"general";"via2",#N/A,TRUE,"general";"via3",#N/A,TRUE,"general"}</definedName>
    <definedName name="hjfg" localSheetId="4" hidden="1">{"via1",#N/A,TRUE,"general";"via2",#N/A,TRUE,"general";"via3",#N/A,TRUE,"general"}</definedName>
    <definedName name="hjfg" localSheetId="5" hidden="1">{"via1",#N/A,TRUE,"general";"via2",#N/A,TRUE,"general";"via3",#N/A,TRUE,"general"}</definedName>
    <definedName name="hjfg" localSheetId="7" hidden="1">{"via1",#N/A,TRUE,"general";"via2",#N/A,TRUE,"general";"via3",#N/A,TRUE,"general"}</definedName>
    <definedName name="hjfg" hidden="1">{"via1",#N/A,TRUE,"general";"via2",#N/A,TRUE,"general";"via3",#N/A,TRUE,"general"}</definedName>
    <definedName name="hjgh" localSheetId="6" hidden="1">{"TAB1",#N/A,TRUE,"GENERAL";"TAB2",#N/A,TRUE,"GENERAL";"TAB3",#N/A,TRUE,"GENERAL";"TAB4",#N/A,TRUE,"GENERAL";"TAB5",#N/A,TRUE,"GENERAL"}</definedName>
    <definedName name="hjgh" localSheetId="2" hidden="1">{"TAB1",#N/A,TRUE,"GENERAL";"TAB2",#N/A,TRUE,"GENERAL";"TAB3",#N/A,TRUE,"GENERAL";"TAB4",#N/A,TRUE,"GENERAL";"TAB5",#N/A,TRUE,"GENERAL"}</definedName>
    <definedName name="hjgh" localSheetId="3" hidden="1">{"TAB1",#N/A,TRUE,"GENERAL";"TAB2",#N/A,TRUE,"GENERAL";"TAB3",#N/A,TRUE,"GENERAL";"TAB4",#N/A,TRUE,"GENERAL";"TAB5",#N/A,TRUE,"GENERAL"}</definedName>
    <definedName name="hjgh" localSheetId="4" hidden="1">{"TAB1",#N/A,TRUE,"GENERAL";"TAB2",#N/A,TRUE,"GENERAL";"TAB3",#N/A,TRUE,"GENERAL";"TAB4",#N/A,TRUE,"GENERAL";"TAB5",#N/A,TRUE,"GENERAL"}</definedName>
    <definedName name="hjgh" localSheetId="5" hidden="1">{"TAB1",#N/A,TRUE,"GENERAL";"TAB2",#N/A,TRUE,"GENERAL";"TAB3",#N/A,TRUE,"GENERAL";"TAB4",#N/A,TRUE,"GENERAL";"TAB5",#N/A,TRUE,"GENERAL"}</definedName>
    <definedName name="hjgh" localSheetId="7" hidden="1">{"TAB1",#N/A,TRUE,"GENERAL";"TAB2",#N/A,TRUE,"GENERAL";"TAB3",#N/A,TRUE,"GENERAL";"TAB4",#N/A,TRUE,"GENERAL";"TAB5",#N/A,TRUE,"GENERAL"}</definedName>
    <definedName name="hjgh" hidden="1">{"TAB1",#N/A,TRUE,"GENERAL";"TAB2",#N/A,TRUE,"GENERAL";"TAB3",#N/A,TRUE,"GENERAL";"TAB4",#N/A,TRUE,"GENERAL";"TAB5",#N/A,TRUE,"GENERAL"}</definedName>
    <definedName name="hjghj" localSheetId="6" hidden="1">{"TAB1",#N/A,TRUE,"GENERAL";"TAB2",#N/A,TRUE,"GENERAL";"TAB3",#N/A,TRUE,"GENERAL";"TAB4",#N/A,TRUE,"GENERAL";"TAB5",#N/A,TRUE,"GENERAL"}</definedName>
    <definedName name="hjghj" localSheetId="2" hidden="1">{"TAB1",#N/A,TRUE,"GENERAL";"TAB2",#N/A,TRUE,"GENERAL";"TAB3",#N/A,TRUE,"GENERAL";"TAB4",#N/A,TRUE,"GENERAL";"TAB5",#N/A,TRUE,"GENERAL"}</definedName>
    <definedName name="hjghj" localSheetId="3" hidden="1">{"TAB1",#N/A,TRUE,"GENERAL";"TAB2",#N/A,TRUE,"GENERAL";"TAB3",#N/A,TRUE,"GENERAL";"TAB4",#N/A,TRUE,"GENERAL";"TAB5",#N/A,TRUE,"GENERAL"}</definedName>
    <definedName name="hjghj" localSheetId="4" hidden="1">{"TAB1",#N/A,TRUE,"GENERAL";"TAB2",#N/A,TRUE,"GENERAL";"TAB3",#N/A,TRUE,"GENERAL";"TAB4",#N/A,TRUE,"GENERAL";"TAB5",#N/A,TRUE,"GENERAL"}</definedName>
    <definedName name="hjghj" localSheetId="5" hidden="1">{"TAB1",#N/A,TRUE,"GENERAL";"TAB2",#N/A,TRUE,"GENERAL";"TAB3",#N/A,TRUE,"GENERAL";"TAB4",#N/A,TRUE,"GENERAL";"TAB5",#N/A,TRUE,"GENERAL"}</definedName>
    <definedName name="hjghj" localSheetId="7" hidden="1">{"TAB1",#N/A,TRUE,"GENERAL";"TAB2",#N/A,TRUE,"GENERAL";"TAB3",#N/A,TRUE,"GENERAL";"TAB4",#N/A,TRUE,"GENERAL";"TAB5",#N/A,TRUE,"GENERAL"}</definedName>
    <definedName name="hjghj" hidden="1">{"TAB1",#N/A,TRUE,"GENERAL";"TAB2",#N/A,TRUE,"GENERAL";"TAB3",#N/A,TRUE,"GENERAL";"TAB4",#N/A,TRUE,"GENERAL";"TAB5",#N/A,TRUE,"GENERAL"}</definedName>
    <definedName name="hjhjhg" localSheetId="6" hidden="1">{"TAB1",#N/A,TRUE,"GENERAL";"TAB2",#N/A,TRUE,"GENERAL";"TAB3",#N/A,TRUE,"GENERAL";"TAB4",#N/A,TRUE,"GENERAL";"TAB5",#N/A,TRUE,"GENERAL"}</definedName>
    <definedName name="hjhjhg" localSheetId="2" hidden="1">{"TAB1",#N/A,TRUE,"GENERAL";"TAB2",#N/A,TRUE,"GENERAL";"TAB3",#N/A,TRUE,"GENERAL";"TAB4",#N/A,TRUE,"GENERAL";"TAB5",#N/A,TRUE,"GENERAL"}</definedName>
    <definedName name="hjhjhg" localSheetId="3" hidden="1">{"TAB1",#N/A,TRUE,"GENERAL";"TAB2",#N/A,TRUE,"GENERAL";"TAB3",#N/A,TRUE,"GENERAL";"TAB4",#N/A,TRUE,"GENERAL";"TAB5",#N/A,TRUE,"GENERAL"}</definedName>
    <definedName name="hjhjhg" localSheetId="4" hidden="1">{"TAB1",#N/A,TRUE,"GENERAL";"TAB2",#N/A,TRUE,"GENERAL";"TAB3",#N/A,TRUE,"GENERAL";"TAB4",#N/A,TRUE,"GENERAL";"TAB5",#N/A,TRUE,"GENERAL"}</definedName>
    <definedName name="hjhjhg" localSheetId="5" hidden="1">{"TAB1",#N/A,TRUE,"GENERAL";"TAB2",#N/A,TRUE,"GENERAL";"TAB3",#N/A,TRUE,"GENERAL";"TAB4",#N/A,TRUE,"GENERAL";"TAB5",#N/A,TRUE,"GENERAL"}</definedName>
    <definedName name="hjhjhg" localSheetId="7" hidden="1">{"TAB1",#N/A,TRUE,"GENERAL";"TAB2",#N/A,TRUE,"GENERAL";"TAB3",#N/A,TRUE,"GENERAL";"TAB4",#N/A,TRUE,"GENERAL";"TAB5",#N/A,TRUE,"GENERAL"}</definedName>
    <definedName name="hjhjhg" hidden="1">{"TAB1",#N/A,TRUE,"GENERAL";"TAB2",#N/A,TRUE,"GENERAL";"TAB3",#N/A,TRUE,"GENERAL";"TAB4",#N/A,TRUE,"GENERAL";"TAB5",#N/A,TRUE,"GENERAL"}</definedName>
    <definedName name="HJKH" localSheetId="6" hidden="1">{"via1",#N/A,TRUE,"general";"via2",#N/A,TRUE,"general";"via3",#N/A,TRUE,"general"}</definedName>
    <definedName name="HJKH" localSheetId="2" hidden="1">{"via1",#N/A,TRUE,"general";"via2",#N/A,TRUE,"general";"via3",#N/A,TRUE,"general"}</definedName>
    <definedName name="HJKH" localSheetId="3" hidden="1">{"via1",#N/A,TRUE,"general";"via2",#N/A,TRUE,"general";"via3",#N/A,TRUE,"general"}</definedName>
    <definedName name="HJKH" localSheetId="4" hidden="1">{"via1",#N/A,TRUE,"general";"via2",#N/A,TRUE,"general";"via3",#N/A,TRUE,"general"}</definedName>
    <definedName name="HJKH" localSheetId="5" hidden="1">{"via1",#N/A,TRUE,"general";"via2",#N/A,TRUE,"general";"via3",#N/A,TRUE,"general"}</definedName>
    <definedName name="HJKH" localSheetId="7" hidden="1">{"via1",#N/A,TRUE,"general";"via2",#N/A,TRUE,"general";"via3",#N/A,TRUE,"general"}</definedName>
    <definedName name="HJKH" hidden="1">{"via1",#N/A,TRUE,"general";"via2",#N/A,TRUE,"general";"via3",#N/A,TRUE,"general"}</definedName>
    <definedName name="hjkjk" localSheetId="6" hidden="1">{"via1",#N/A,TRUE,"general";"via2",#N/A,TRUE,"general";"via3",#N/A,TRUE,"general"}</definedName>
    <definedName name="hjkjk" localSheetId="2" hidden="1">{"via1",#N/A,TRUE,"general";"via2",#N/A,TRUE,"general";"via3",#N/A,TRUE,"general"}</definedName>
    <definedName name="hjkjk" localSheetId="3" hidden="1">{"via1",#N/A,TRUE,"general";"via2",#N/A,TRUE,"general";"via3",#N/A,TRUE,"general"}</definedName>
    <definedName name="hjkjk" localSheetId="4" hidden="1">{"via1",#N/A,TRUE,"general";"via2",#N/A,TRUE,"general";"via3",#N/A,TRUE,"general"}</definedName>
    <definedName name="hjkjk" localSheetId="5" hidden="1">{"via1",#N/A,TRUE,"general";"via2",#N/A,TRUE,"general";"via3",#N/A,TRUE,"general"}</definedName>
    <definedName name="hjkjk" localSheetId="7" hidden="1">{"via1",#N/A,TRUE,"general";"via2",#N/A,TRUE,"general";"via3",#N/A,TRUE,"general"}</definedName>
    <definedName name="hjkjk" hidden="1">{"via1",#N/A,TRUE,"general";"via2",#N/A,TRUE,"general";"via3",#N/A,TRUE,"general"}</definedName>
    <definedName name="HK" localSheetId="6">'1p.'!ERR</definedName>
    <definedName name="HK" localSheetId="2">'421.1'!ERR</definedName>
    <definedName name="HK" localSheetId="3">'450.2P'!ERR</definedName>
    <definedName name="HK" localSheetId="4">'460.1P'!ERR</definedName>
    <definedName name="HK" localSheetId="5">'466.1'!ERR</definedName>
    <definedName name="HK" localSheetId="7">'900.4P'!ERR</definedName>
    <definedName name="HK">[0]!ERR</definedName>
    <definedName name="HM" localSheetId="6">#REF!</definedName>
    <definedName name="HM" localSheetId="2">#REF!</definedName>
    <definedName name="HM" localSheetId="3">#REF!</definedName>
    <definedName name="HM" localSheetId="4">#REF!</definedName>
    <definedName name="HM" localSheetId="5">#REF!</definedName>
    <definedName name="HM" localSheetId="7">#REF!</definedName>
    <definedName name="HM" localSheetId="8">#REF!</definedName>
    <definedName name="HM">#REF!</definedName>
    <definedName name="hn" localSheetId="6" hidden="1">{"TAB1",#N/A,TRUE,"GENERAL";"TAB2",#N/A,TRUE,"GENERAL";"TAB3",#N/A,TRUE,"GENERAL";"TAB4",#N/A,TRUE,"GENERAL";"TAB5",#N/A,TRUE,"GENERAL"}</definedName>
    <definedName name="hn" localSheetId="2" hidden="1">{"TAB1",#N/A,TRUE,"GENERAL";"TAB2",#N/A,TRUE,"GENERAL";"TAB3",#N/A,TRUE,"GENERAL";"TAB4",#N/A,TRUE,"GENERAL";"TAB5",#N/A,TRUE,"GENERAL"}</definedName>
    <definedName name="hn" localSheetId="3" hidden="1">{"TAB1",#N/A,TRUE,"GENERAL";"TAB2",#N/A,TRUE,"GENERAL";"TAB3",#N/A,TRUE,"GENERAL";"TAB4",#N/A,TRUE,"GENERAL";"TAB5",#N/A,TRUE,"GENERAL"}</definedName>
    <definedName name="hn" localSheetId="4" hidden="1">{"TAB1",#N/A,TRUE,"GENERAL";"TAB2",#N/A,TRUE,"GENERAL";"TAB3",#N/A,TRUE,"GENERAL";"TAB4",#N/A,TRUE,"GENERAL";"TAB5",#N/A,TRUE,"GENERAL"}</definedName>
    <definedName name="hn" localSheetId="5" hidden="1">{"TAB1",#N/A,TRUE,"GENERAL";"TAB2",#N/A,TRUE,"GENERAL";"TAB3",#N/A,TRUE,"GENERAL";"TAB4",#N/A,TRUE,"GENERAL";"TAB5",#N/A,TRUE,"GENERAL"}</definedName>
    <definedName name="hn" localSheetId="7" hidden="1">{"TAB1",#N/A,TRUE,"GENERAL";"TAB2",#N/A,TRUE,"GENERAL";"TAB3",#N/A,TRUE,"GENERAL";"TAB4",#N/A,TRUE,"GENERAL";"TAB5",#N/A,TRUE,"GENERAL"}</definedName>
    <definedName name="hn" hidden="1">{"TAB1",#N/A,TRUE,"GENERAL";"TAB2",#N/A,TRUE,"GENERAL";"TAB3",#N/A,TRUE,"GENERAL";"TAB4",#N/A,TRUE,"GENERAL";"TAB5",#N/A,TRUE,"GENERAL"}</definedName>
    <definedName name="HOJA1" localSheetId="6">#REF!</definedName>
    <definedName name="HOJA1" localSheetId="2">#REF!</definedName>
    <definedName name="HOJA1" localSheetId="3">#REF!</definedName>
    <definedName name="HOJA1" localSheetId="4">#REF!</definedName>
    <definedName name="HOJA1" localSheetId="5">#REF!</definedName>
    <definedName name="HOJA1" localSheetId="26">#REF!</definedName>
    <definedName name="HOJA1" localSheetId="27">#REF!</definedName>
    <definedName name="HOJA1" localSheetId="7">#REF!</definedName>
    <definedName name="HOJA1" localSheetId="8">#REF!</definedName>
    <definedName name="HOJA1" localSheetId="9">#REF!</definedName>
    <definedName name="HOJA1">#REF!</definedName>
    <definedName name="Hornos" localSheetId="6">#REF!</definedName>
    <definedName name="Hornos" localSheetId="2">#REF!</definedName>
    <definedName name="Hornos" localSheetId="3">#REF!</definedName>
    <definedName name="Hornos" localSheetId="4">#REF!</definedName>
    <definedName name="Hornos" localSheetId="5">#REF!</definedName>
    <definedName name="Hornos" localSheetId="7">#REF!</definedName>
    <definedName name="Hornos" localSheetId="8">#REF!</definedName>
    <definedName name="Hornos">#REF!</definedName>
    <definedName name="HP_stg_Hz" localSheetId="6">#REF!</definedName>
    <definedName name="HP_stg_Hz" localSheetId="2">#REF!</definedName>
    <definedName name="HP_stg_Hz" localSheetId="3">#REF!</definedName>
    <definedName name="HP_stg_Hz" localSheetId="4">#REF!</definedName>
    <definedName name="HP_stg_Hz" localSheetId="5">#REF!</definedName>
    <definedName name="HP_stg_Hz" localSheetId="7">#REF!</definedName>
    <definedName name="HP_stg_Hz" localSheetId="8">#REF!</definedName>
    <definedName name="HP_stg_Hz">#REF!</definedName>
    <definedName name="hreer" localSheetId="6" hidden="1">{"TAB1",#N/A,TRUE,"GENERAL";"TAB2",#N/A,TRUE,"GENERAL";"TAB3",#N/A,TRUE,"GENERAL";"TAB4",#N/A,TRUE,"GENERAL";"TAB5",#N/A,TRUE,"GENERAL"}</definedName>
    <definedName name="hreer" localSheetId="2" hidden="1">{"TAB1",#N/A,TRUE,"GENERAL";"TAB2",#N/A,TRUE,"GENERAL";"TAB3",#N/A,TRUE,"GENERAL";"TAB4",#N/A,TRUE,"GENERAL";"TAB5",#N/A,TRUE,"GENERAL"}</definedName>
    <definedName name="hreer" localSheetId="3" hidden="1">{"TAB1",#N/A,TRUE,"GENERAL";"TAB2",#N/A,TRUE,"GENERAL";"TAB3",#N/A,TRUE,"GENERAL";"TAB4",#N/A,TRUE,"GENERAL";"TAB5",#N/A,TRUE,"GENERAL"}</definedName>
    <definedName name="hreer" localSheetId="4" hidden="1">{"TAB1",#N/A,TRUE,"GENERAL";"TAB2",#N/A,TRUE,"GENERAL";"TAB3",#N/A,TRUE,"GENERAL";"TAB4",#N/A,TRUE,"GENERAL";"TAB5",#N/A,TRUE,"GENERAL"}</definedName>
    <definedName name="hreer" localSheetId="5" hidden="1">{"TAB1",#N/A,TRUE,"GENERAL";"TAB2",#N/A,TRUE,"GENERAL";"TAB3",#N/A,TRUE,"GENERAL";"TAB4",#N/A,TRUE,"GENERAL";"TAB5",#N/A,TRUE,"GENERAL"}</definedName>
    <definedName name="hreer" localSheetId="7" hidden="1">{"TAB1",#N/A,TRUE,"GENERAL";"TAB2",#N/A,TRUE,"GENERAL";"TAB3",#N/A,TRUE,"GENERAL";"TAB4",#N/A,TRUE,"GENERAL";"TAB5",#N/A,TRUE,"GENERAL"}</definedName>
    <definedName name="hreer" hidden="1">{"TAB1",#N/A,TRUE,"GENERAL";"TAB2",#N/A,TRUE,"GENERAL";"TAB3",#N/A,TRUE,"GENERAL";"TAB4",#N/A,TRUE,"GENERAL";"TAB5",#N/A,TRUE,"GENERAL"}</definedName>
    <definedName name="hrhth" localSheetId="6" hidden="1">{"TAB1",#N/A,TRUE,"GENERAL";"TAB2",#N/A,TRUE,"GENERAL";"TAB3",#N/A,TRUE,"GENERAL";"TAB4",#N/A,TRUE,"GENERAL";"TAB5",#N/A,TRUE,"GENERAL"}</definedName>
    <definedName name="hrhth" localSheetId="2" hidden="1">{"TAB1",#N/A,TRUE,"GENERAL";"TAB2",#N/A,TRUE,"GENERAL";"TAB3",#N/A,TRUE,"GENERAL";"TAB4",#N/A,TRUE,"GENERAL";"TAB5",#N/A,TRUE,"GENERAL"}</definedName>
    <definedName name="hrhth" localSheetId="3" hidden="1">{"TAB1",#N/A,TRUE,"GENERAL";"TAB2",#N/A,TRUE,"GENERAL";"TAB3",#N/A,TRUE,"GENERAL";"TAB4",#N/A,TRUE,"GENERAL";"TAB5",#N/A,TRUE,"GENERAL"}</definedName>
    <definedName name="hrhth" localSheetId="4" hidden="1">{"TAB1",#N/A,TRUE,"GENERAL";"TAB2",#N/A,TRUE,"GENERAL";"TAB3",#N/A,TRUE,"GENERAL";"TAB4",#N/A,TRUE,"GENERAL";"TAB5",#N/A,TRUE,"GENERAL"}</definedName>
    <definedName name="hrhth" localSheetId="5" hidden="1">{"TAB1",#N/A,TRUE,"GENERAL";"TAB2",#N/A,TRUE,"GENERAL";"TAB3",#N/A,TRUE,"GENERAL";"TAB4",#N/A,TRUE,"GENERAL";"TAB5",#N/A,TRUE,"GENERAL"}</definedName>
    <definedName name="hrhth" localSheetId="7" hidden="1">{"TAB1",#N/A,TRUE,"GENERAL";"TAB2",#N/A,TRUE,"GENERAL";"TAB3",#N/A,TRUE,"GENERAL";"TAB4",#N/A,TRUE,"GENERAL";"TAB5",#N/A,TRUE,"GENERAL"}</definedName>
    <definedName name="hrhth" hidden="1">{"TAB1",#N/A,TRUE,"GENERAL";"TAB2",#N/A,TRUE,"GENERAL";"TAB3",#N/A,TRUE,"GENERAL";"TAB4",#N/A,TRUE,"GENERAL";"TAB5",#N/A,TRUE,"GENERAL"}</definedName>
    <definedName name="hrn">[60]Datos!$D$7</definedName>
    <definedName name="hrthtrh" localSheetId="6" hidden="1">{"TAB1",#N/A,TRUE,"GENERAL";"TAB2",#N/A,TRUE,"GENERAL";"TAB3",#N/A,TRUE,"GENERAL";"TAB4",#N/A,TRUE,"GENERAL";"TAB5",#N/A,TRUE,"GENERAL"}</definedName>
    <definedName name="hrthtrh" localSheetId="2" hidden="1">{"TAB1",#N/A,TRUE,"GENERAL";"TAB2",#N/A,TRUE,"GENERAL";"TAB3",#N/A,TRUE,"GENERAL";"TAB4",#N/A,TRUE,"GENERAL";"TAB5",#N/A,TRUE,"GENERAL"}</definedName>
    <definedName name="hrthtrh" localSheetId="3" hidden="1">{"TAB1",#N/A,TRUE,"GENERAL";"TAB2",#N/A,TRUE,"GENERAL";"TAB3",#N/A,TRUE,"GENERAL";"TAB4",#N/A,TRUE,"GENERAL";"TAB5",#N/A,TRUE,"GENERAL"}</definedName>
    <definedName name="hrthtrh" localSheetId="4" hidden="1">{"TAB1",#N/A,TRUE,"GENERAL";"TAB2",#N/A,TRUE,"GENERAL";"TAB3",#N/A,TRUE,"GENERAL";"TAB4",#N/A,TRUE,"GENERAL";"TAB5",#N/A,TRUE,"GENERAL"}</definedName>
    <definedName name="hrthtrh" localSheetId="5" hidden="1">{"TAB1",#N/A,TRUE,"GENERAL";"TAB2",#N/A,TRUE,"GENERAL";"TAB3",#N/A,TRUE,"GENERAL";"TAB4",#N/A,TRUE,"GENERAL";"TAB5",#N/A,TRUE,"GENERAL"}</definedName>
    <definedName name="hrthtrh" localSheetId="7" hidden="1">{"TAB1",#N/A,TRUE,"GENERAL";"TAB2",#N/A,TRUE,"GENERAL";"TAB3",#N/A,TRUE,"GENERAL";"TAB4",#N/A,TRUE,"GENERAL";"TAB5",#N/A,TRUE,"GENERAL"}</definedName>
    <definedName name="hrthtrh" hidden="1">{"TAB1",#N/A,TRUE,"GENERAL";"TAB2",#N/A,TRUE,"GENERAL";"TAB3",#N/A,TRUE,"GENERAL";"TAB4",#N/A,TRUE,"GENERAL";"TAB5",#N/A,TRUE,"GENERAL"}</definedName>
    <definedName name="hs" localSheetId="6">#REF!</definedName>
    <definedName name="hs" localSheetId="2">#REF!</definedName>
    <definedName name="hs" localSheetId="3">#REF!</definedName>
    <definedName name="hs" localSheetId="4">#REF!</definedName>
    <definedName name="hs" localSheetId="5">#REF!</definedName>
    <definedName name="hs" localSheetId="7">#REF!</definedName>
    <definedName name="hs" localSheetId="8">#REF!</definedName>
    <definedName name="hs">#REF!</definedName>
    <definedName name="hsfg" localSheetId="6" hidden="1">{"via1",#N/A,TRUE,"general";"via2",#N/A,TRUE,"general";"via3",#N/A,TRUE,"general"}</definedName>
    <definedName name="hsfg" localSheetId="2" hidden="1">{"via1",#N/A,TRUE,"general";"via2",#N/A,TRUE,"general";"via3",#N/A,TRUE,"general"}</definedName>
    <definedName name="hsfg" localSheetId="3" hidden="1">{"via1",#N/A,TRUE,"general";"via2",#N/A,TRUE,"general";"via3",#N/A,TRUE,"general"}</definedName>
    <definedName name="hsfg" localSheetId="4" hidden="1">{"via1",#N/A,TRUE,"general";"via2",#N/A,TRUE,"general";"via3",#N/A,TRUE,"general"}</definedName>
    <definedName name="hsfg" localSheetId="5" hidden="1">{"via1",#N/A,TRUE,"general";"via2",#N/A,TRUE,"general";"via3",#N/A,TRUE,"general"}</definedName>
    <definedName name="hsfg" localSheetId="7" hidden="1">{"via1",#N/A,TRUE,"general";"via2",#N/A,TRUE,"general";"via3",#N/A,TRUE,"general"}</definedName>
    <definedName name="hsfg" hidden="1">{"via1",#N/A,TRUE,"general";"via2",#N/A,TRUE,"general";"via3",#N/A,TRUE,"general"}</definedName>
    <definedName name="HTAS" localSheetId="6">#REF!</definedName>
    <definedName name="HTAS" localSheetId="2">#REF!</definedName>
    <definedName name="HTAS" localSheetId="3">#REF!</definedName>
    <definedName name="HTAS" localSheetId="4">#REF!</definedName>
    <definedName name="HTAS" localSheetId="5">#REF!</definedName>
    <definedName name="HTAS" localSheetId="7">#REF!</definedName>
    <definedName name="HTAS" localSheetId="8">#REF!</definedName>
    <definedName name="HTAS">#REF!</definedName>
    <definedName name="HTAS1" localSheetId="6">#REF!</definedName>
    <definedName name="HTAS1" localSheetId="2">#REF!</definedName>
    <definedName name="HTAS1" localSheetId="3">#REF!</definedName>
    <definedName name="HTAS1" localSheetId="4">#REF!</definedName>
    <definedName name="HTAS1" localSheetId="5">#REF!</definedName>
    <definedName name="HTAS1" localSheetId="7">#REF!</definedName>
    <definedName name="HTAS1" localSheetId="8">#REF!</definedName>
    <definedName name="HTAS1">#REF!</definedName>
    <definedName name="hthdrf" localSheetId="6" hidden="1">{"TAB1",#N/A,TRUE,"GENERAL";"TAB2",#N/A,TRUE,"GENERAL";"TAB3",#N/A,TRUE,"GENERAL";"TAB4",#N/A,TRUE,"GENERAL";"TAB5",#N/A,TRUE,"GENERAL"}</definedName>
    <definedName name="hthdrf" localSheetId="2" hidden="1">{"TAB1",#N/A,TRUE,"GENERAL";"TAB2",#N/A,TRUE,"GENERAL";"TAB3",#N/A,TRUE,"GENERAL";"TAB4",#N/A,TRUE,"GENERAL";"TAB5",#N/A,TRUE,"GENERAL"}</definedName>
    <definedName name="hthdrf" localSheetId="3" hidden="1">{"TAB1",#N/A,TRUE,"GENERAL";"TAB2",#N/A,TRUE,"GENERAL";"TAB3",#N/A,TRUE,"GENERAL";"TAB4",#N/A,TRUE,"GENERAL";"TAB5",#N/A,TRUE,"GENERAL"}</definedName>
    <definedName name="hthdrf" localSheetId="4" hidden="1">{"TAB1",#N/A,TRUE,"GENERAL";"TAB2",#N/A,TRUE,"GENERAL";"TAB3",#N/A,TRUE,"GENERAL";"TAB4",#N/A,TRUE,"GENERAL";"TAB5",#N/A,TRUE,"GENERAL"}</definedName>
    <definedName name="hthdrf" localSheetId="5" hidden="1">{"TAB1",#N/A,TRUE,"GENERAL";"TAB2",#N/A,TRUE,"GENERAL";"TAB3",#N/A,TRUE,"GENERAL";"TAB4",#N/A,TRUE,"GENERAL";"TAB5",#N/A,TRUE,"GENERAL"}</definedName>
    <definedName name="hthdrf" localSheetId="7"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6" hidden="1">{"via1",#N/A,TRUE,"general";"via2",#N/A,TRUE,"general";"via3",#N/A,TRUE,"general"}</definedName>
    <definedName name="htryrt7" localSheetId="2" hidden="1">{"via1",#N/A,TRUE,"general";"via2",#N/A,TRUE,"general";"via3",#N/A,TRUE,"general"}</definedName>
    <definedName name="htryrt7" localSheetId="3" hidden="1">{"via1",#N/A,TRUE,"general";"via2",#N/A,TRUE,"general";"via3",#N/A,TRUE,"general"}</definedName>
    <definedName name="htryrt7" localSheetId="4" hidden="1">{"via1",#N/A,TRUE,"general";"via2",#N/A,TRUE,"general";"via3",#N/A,TRUE,"general"}</definedName>
    <definedName name="htryrt7" localSheetId="5" hidden="1">{"via1",#N/A,TRUE,"general";"via2",#N/A,TRUE,"general";"via3",#N/A,TRUE,"general"}</definedName>
    <definedName name="htryrt7" localSheetId="7" hidden="1">{"via1",#N/A,TRUE,"general";"via2",#N/A,TRUE,"general";"via3",#N/A,TRUE,"general"}</definedName>
    <definedName name="htryrt7" hidden="1">{"via1",#N/A,TRUE,"general";"via2",#N/A,TRUE,"general";"via3",#N/A,TRUE,"general"}</definedName>
    <definedName name="hut" localSheetId="6">#REF!</definedName>
    <definedName name="hut" localSheetId="2">#REF!</definedName>
    <definedName name="hut" localSheetId="3">#REF!</definedName>
    <definedName name="hut" localSheetId="4">#REF!</definedName>
    <definedName name="hut" localSheetId="5">#REF!</definedName>
    <definedName name="hut" localSheetId="7">#REF!</definedName>
    <definedName name="hut" localSheetId="8">#REF!</definedName>
    <definedName name="hut">#REF!</definedName>
    <definedName name="hxdfk" localSheetId="6">#REF!</definedName>
    <definedName name="hxdfk" localSheetId="2">#REF!</definedName>
    <definedName name="hxdfk" localSheetId="3">#REF!</definedName>
    <definedName name="hxdfk" localSheetId="4">#REF!</definedName>
    <definedName name="hxdfk" localSheetId="5">#REF!</definedName>
    <definedName name="hxdfk" localSheetId="7">#REF!</definedName>
    <definedName name="hxdfk" localSheetId="8">#REF!</definedName>
    <definedName name="hxdfk">#REF!</definedName>
    <definedName name="hyhjop" localSheetId="6" hidden="1">{"TAB1",#N/A,TRUE,"GENERAL";"TAB2",#N/A,TRUE,"GENERAL";"TAB3",#N/A,TRUE,"GENERAL";"TAB4",#N/A,TRUE,"GENERAL";"TAB5",#N/A,TRUE,"GENERAL"}</definedName>
    <definedName name="hyhjop" localSheetId="2" hidden="1">{"TAB1",#N/A,TRUE,"GENERAL";"TAB2",#N/A,TRUE,"GENERAL";"TAB3",#N/A,TRUE,"GENERAL";"TAB4",#N/A,TRUE,"GENERAL";"TAB5",#N/A,TRUE,"GENERAL"}</definedName>
    <definedName name="hyhjop" localSheetId="3" hidden="1">{"TAB1",#N/A,TRUE,"GENERAL";"TAB2",#N/A,TRUE,"GENERAL";"TAB3",#N/A,TRUE,"GENERAL";"TAB4",#N/A,TRUE,"GENERAL";"TAB5",#N/A,TRUE,"GENERAL"}</definedName>
    <definedName name="hyhjop" localSheetId="4" hidden="1">{"TAB1",#N/A,TRUE,"GENERAL";"TAB2",#N/A,TRUE,"GENERAL";"TAB3",#N/A,TRUE,"GENERAL";"TAB4",#N/A,TRUE,"GENERAL";"TAB5",#N/A,TRUE,"GENERAL"}</definedName>
    <definedName name="hyhjop" localSheetId="5" hidden="1">{"TAB1",#N/A,TRUE,"GENERAL";"TAB2",#N/A,TRUE,"GENERAL";"TAB3",#N/A,TRUE,"GENERAL";"TAB4",#N/A,TRUE,"GENERAL";"TAB5",#N/A,TRUE,"GENERAL"}</definedName>
    <definedName name="hyhjop" localSheetId="7" hidden="1">{"TAB1",#N/A,TRUE,"GENERAL";"TAB2",#N/A,TRUE,"GENERAL";"TAB3",#N/A,TRUE,"GENERAL";"TAB4",#N/A,TRUE,"GENERAL";"TAB5",#N/A,TRUE,"GENERAL"}</definedName>
    <definedName name="hyhjop" hidden="1">{"TAB1",#N/A,TRUE,"GENERAL";"TAB2",#N/A,TRUE,"GENERAL";"TAB3",#N/A,TRUE,"GENERAL";"TAB4",#N/A,TRUE,"GENERAL";"TAB5",#N/A,TRUE,"GENERAL"}</definedName>
    <definedName name="hyhyh" localSheetId="6" hidden="1">{"TAB1",#N/A,TRUE,"GENERAL";"TAB2",#N/A,TRUE,"GENERAL";"TAB3",#N/A,TRUE,"GENERAL";"TAB4",#N/A,TRUE,"GENERAL";"TAB5",#N/A,TRUE,"GENERAL"}</definedName>
    <definedName name="hyhyh" localSheetId="2" hidden="1">{"TAB1",#N/A,TRUE,"GENERAL";"TAB2",#N/A,TRUE,"GENERAL";"TAB3",#N/A,TRUE,"GENERAL";"TAB4",#N/A,TRUE,"GENERAL";"TAB5",#N/A,TRUE,"GENERAL"}</definedName>
    <definedName name="hyhyh" localSheetId="3" hidden="1">{"TAB1",#N/A,TRUE,"GENERAL";"TAB2",#N/A,TRUE,"GENERAL";"TAB3",#N/A,TRUE,"GENERAL";"TAB4",#N/A,TRUE,"GENERAL";"TAB5",#N/A,TRUE,"GENERAL"}</definedName>
    <definedName name="hyhyh" localSheetId="4" hidden="1">{"TAB1",#N/A,TRUE,"GENERAL";"TAB2",#N/A,TRUE,"GENERAL";"TAB3",#N/A,TRUE,"GENERAL";"TAB4",#N/A,TRUE,"GENERAL";"TAB5",#N/A,TRUE,"GENERAL"}</definedName>
    <definedName name="hyhyh" localSheetId="5" hidden="1">{"TAB1",#N/A,TRUE,"GENERAL";"TAB2",#N/A,TRUE,"GENERAL";"TAB3",#N/A,TRUE,"GENERAL";"TAB4",#N/A,TRUE,"GENERAL";"TAB5",#N/A,TRUE,"GENERAL"}</definedName>
    <definedName name="hyhyh" localSheetId="7" hidden="1">{"TAB1",#N/A,TRUE,"GENERAL";"TAB2",#N/A,TRUE,"GENERAL";"TAB3",#N/A,TRUE,"GENERAL";"TAB4",#N/A,TRUE,"GENERAL";"TAB5",#N/A,TRUE,"GENERAL"}</definedName>
    <definedName name="hyhyh" hidden="1">{"TAB1",#N/A,TRUE,"GENERAL";"TAB2",#N/A,TRUE,"GENERAL";"TAB3",#N/A,TRUE,"GENERAL";"TAB4",#N/A,TRUE,"GENERAL";"TAB5",#N/A,TRUE,"GENERAL"}</definedName>
    <definedName name="hytirs" localSheetId="6" hidden="1">{"via1",#N/A,TRUE,"general";"via2",#N/A,TRUE,"general";"via3",#N/A,TRUE,"general"}</definedName>
    <definedName name="hytirs" localSheetId="2" hidden="1">{"via1",#N/A,TRUE,"general";"via2",#N/A,TRUE,"general";"via3",#N/A,TRUE,"general"}</definedName>
    <definedName name="hytirs" localSheetId="3" hidden="1">{"via1",#N/A,TRUE,"general";"via2",#N/A,TRUE,"general";"via3",#N/A,TRUE,"general"}</definedName>
    <definedName name="hytirs" localSheetId="4" hidden="1">{"via1",#N/A,TRUE,"general";"via2",#N/A,TRUE,"general";"via3",#N/A,TRUE,"general"}</definedName>
    <definedName name="hytirs" localSheetId="5" hidden="1">{"via1",#N/A,TRUE,"general";"via2",#N/A,TRUE,"general";"via3",#N/A,TRUE,"general"}</definedName>
    <definedName name="hytirs" localSheetId="7" hidden="1">{"via1",#N/A,TRUE,"general";"via2",#N/A,TRUE,"general";"via3",#N/A,TRUE,"general"}</definedName>
    <definedName name="hytirs" hidden="1">{"via1",#N/A,TRUE,"general";"via2",#N/A,TRUE,"general";"via3",#N/A,TRUE,"general"}</definedName>
    <definedName name="I" localSheetId="6">#REF!</definedName>
    <definedName name="I" localSheetId="2">#REF!</definedName>
    <definedName name="I" localSheetId="3">#REF!</definedName>
    <definedName name="I" localSheetId="4">#REF!</definedName>
    <definedName name="I" localSheetId="5">#REF!</definedName>
    <definedName name="I" localSheetId="26">#REF!</definedName>
    <definedName name="I" localSheetId="27">#REF!</definedName>
    <definedName name="I" localSheetId="7">#REF!</definedName>
    <definedName name="I" localSheetId="8">#REF!</definedName>
    <definedName name="I" localSheetId="9">#REF!</definedName>
    <definedName name="I">#REF!</definedName>
    <definedName name="i0" localSheetId="6">#REF!</definedName>
    <definedName name="i0" localSheetId="2">#REF!</definedName>
    <definedName name="i0" localSheetId="3">#REF!</definedName>
    <definedName name="i0" localSheetId="4">#REF!</definedName>
    <definedName name="i0" localSheetId="5">#REF!</definedName>
    <definedName name="i0" localSheetId="7">#REF!</definedName>
    <definedName name="i0" localSheetId="8">#REF!</definedName>
    <definedName name="i0">#REF!</definedName>
    <definedName name="i8i" localSheetId="6" hidden="1">{"TAB1",#N/A,TRUE,"GENERAL";"TAB2",#N/A,TRUE,"GENERAL";"TAB3",#N/A,TRUE,"GENERAL";"TAB4",#N/A,TRUE,"GENERAL";"TAB5",#N/A,TRUE,"GENERAL"}</definedName>
    <definedName name="i8i" localSheetId="2" hidden="1">{"TAB1",#N/A,TRUE,"GENERAL";"TAB2",#N/A,TRUE,"GENERAL";"TAB3",#N/A,TRUE,"GENERAL";"TAB4",#N/A,TRUE,"GENERAL";"TAB5",#N/A,TRUE,"GENERAL"}</definedName>
    <definedName name="i8i" localSheetId="3" hidden="1">{"TAB1",#N/A,TRUE,"GENERAL";"TAB2",#N/A,TRUE,"GENERAL";"TAB3",#N/A,TRUE,"GENERAL";"TAB4",#N/A,TRUE,"GENERAL";"TAB5",#N/A,TRUE,"GENERAL"}</definedName>
    <definedName name="i8i" localSheetId="4" hidden="1">{"TAB1",#N/A,TRUE,"GENERAL";"TAB2",#N/A,TRUE,"GENERAL";"TAB3",#N/A,TRUE,"GENERAL";"TAB4",#N/A,TRUE,"GENERAL";"TAB5",#N/A,TRUE,"GENERAL"}</definedName>
    <definedName name="i8i" localSheetId="5" hidden="1">{"TAB1",#N/A,TRUE,"GENERAL";"TAB2",#N/A,TRUE,"GENERAL";"TAB3",#N/A,TRUE,"GENERAL";"TAB4",#N/A,TRUE,"GENERAL";"TAB5",#N/A,TRUE,"GENERAL"}</definedName>
    <definedName name="i8i" localSheetId="7" hidden="1">{"TAB1",#N/A,TRUE,"GENERAL";"TAB2",#N/A,TRUE,"GENERAL";"TAB3",#N/A,TRUE,"GENERAL";"TAB4",#N/A,TRUE,"GENERAL";"TAB5",#N/A,TRUE,"GENERAL"}</definedName>
    <definedName name="i8i" hidden="1">{"TAB1",#N/A,TRUE,"GENERAL";"TAB2",#N/A,TRUE,"GENERAL";"TAB3",#N/A,TRUE,"GENERAL";"TAB4",#N/A,TRUE,"GENERAL";"TAB5",#N/A,TRUE,"GENERAL"}</definedName>
    <definedName name="ic">[60]Hoja1!$C$17</definedName>
    <definedName name="icbf">[60]Hoja1!$C$15</definedName>
    <definedName name="Icct" localSheetId="6">#REF!</definedName>
    <definedName name="Icct" localSheetId="2">#REF!</definedName>
    <definedName name="Icct" localSheetId="3">#REF!</definedName>
    <definedName name="Icct" localSheetId="4">#REF!</definedName>
    <definedName name="Icct" localSheetId="5">#REF!</definedName>
    <definedName name="Icct" localSheetId="7">#REF!</definedName>
    <definedName name="Icct" localSheetId="8">#REF!</definedName>
    <definedName name="Icct">#REF!</definedName>
    <definedName name="ICP" localSheetId="6">[12]Tablas!#REF!</definedName>
    <definedName name="ICP" localSheetId="2">[12]Tablas!#REF!</definedName>
    <definedName name="ICP" localSheetId="3">[12]Tablas!#REF!</definedName>
    <definedName name="ICP" localSheetId="4">[12]Tablas!#REF!</definedName>
    <definedName name="ICP" localSheetId="5">[12]Tablas!#REF!</definedName>
    <definedName name="ICP" localSheetId="7">[12]Tablas!#REF!</definedName>
    <definedName name="ICP" localSheetId="8">[12]Tablas!#REF!</definedName>
    <definedName name="ICP">[12]Tablas!#REF!</definedName>
    <definedName name="ICP1_1" localSheetId="6">[12]Tablas!#REF!</definedName>
    <definedName name="ICP1_1" localSheetId="2">[12]Tablas!#REF!</definedName>
    <definedName name="ICP1_1" localSheetId="3">[12]Tablas!#REF!</definedName>
    <definedName name="ICP1_1" localSheetId="4">[12]Tablas!#REF!</definedName>
    <definedName name="ICP1_1" localSheetId="5">[12]Tablas!#REF!</definedName>
    <definedName name="ICP1_1" localSheetId="7">[12]Tablas!#REF!</definedName>
    <definedName name="ICP1_1" localSheetId="8">[12]Tablas!#REF!</definedName>
    <definedName name="ICP1_1">[12]Tablas!#REF!</definedName>
    <definedName name="ICP1_1_1" localSheetId="8">[12]Tablas!#REF!</definedName>
    <definedName name="ICP1_1_1">[12]Tablas!#REF!</definedName>
    <definedName name="ICP1_1_2" localSheetId="8">[12]Tablas!#REF!</definedName>
    <definedName name="ICP1_1_2">[12]Tablas!#REF!</definedName>
    <definedName name="ICP1_1_3" localSheetId="8">[12]Tablas!#REF!</definedName>
    <definedName name="ICP1_1_3">[12]Tablas!#REF!</definedName>
    <definedName name="ICP1_1_4" localSheetId="8">[12]Tablas!#REF!</definedName>
    <definedName name="ICP1_1_4">[12]Tablas!#REF!</definedName>
    <definedName name="ICP1_2" localSheetId="8">[12]Tablas!#REF!</definedName>
    <definedName name="ICP1_2">[12]Tablas!#REF!</definedName>
    <definedName name="ICP1_3" localSheetId="8">[12]Tablas!#REF!</definedName>
    <definedName name="ICP1_3">[12]Tablas!#REF!</definedName>
    <definedName name="ICP1_4" localSheetId="8">[12]Tablas!#REF!</definedName>
    <definedName name="ICP1_4">[12]Tablas!#REF!</definedName>
    <definedName name="ID" localSheetId="6">'1p.'!ERR</definedName>
    <definedName name="ID" localSheetId="2">'421.1'!ERR</definedName>
    <definedName name="ID" localSheetId="3">'450.2P'!ERR</definedName>
    <definedName name="ID" localSheetId="4">'460.1P'!ERR</definedName>
    <definedName name="ID" localSheetId="5">'466.1'!ERR</definedName>
    <definedName name="ID" localSheetId="7">'900.4P'!ERR</definedName>
    <definedName name="ID">[0]!ERR</definedName>
    <definedName name="IF" localSheetId="6">'[57]A. P. U.'!#REF!</definedName>
    <definedName name="IF" localSheetId="2">'[57]A. P. U.'!#REF!</definedName>
    <definedName name="IF" localSheetId="3">'[57]A. P. U.'!#REF!</definedName>
    <definedName name="IF" localSheetId="4">'[57]A. P. U.'!#REF!</definedName>
    <definedName name="IF" localSheetId="5">'[57]A. P. U.'!#REF!</definedName>
    <definedName name="IF" localSheetId="26">'[57]A. P. U.'!#REF!</definedName>
    <definedName name="IF" localSheetId="27">'[57]A. P. U.'!#REF!</definedName>
    <definedName name="IF" localSheetId="7">'[57]A. P. U.'!#REF!</definedName>
    <definedName name="IF" localSheetId="8">'[57]A. P. U.'!#REF!</definedName>
    <definedName name="IF" localSheetId="9">'[57]A. P. U.'!#REF!</definedName>
    <definedName name="IF">'[57]A. P. U.'!#REF!</definedName>
    <definedName name="Ig" localSheetId="6">#REF!</definedName>
    <definedName name="Ig" localSheetId="2">#REF!</definedName>
    <definedName name="Ig" localSheetId="3">#REF!</definedName>
    <definedName name="Ig" localSheetId="4">#REF!</definedName>
    <definedName name="Ig" localSheetId="5">#REF!</definedName>
    <definedName name="Ig" localSheetId="7">#REF!</definedName>
    <definedName name="Ig" localSheetId="8">#REF!</definedName>
    <definedName name="Ig">#REF!</definedName>
    <definedName name="ii" localSheetId="6" hidden="1">{"TAB1",#N/A,TRUE,"GENERAL";"TAB2",#N/A,TRUE,"GENERAL";"TAB3",#N/A,TRUE,"GENERAL";"TAB4",#N/A,TRUE,"GENERAL";"TAB5",#N/A,TRUE,"GENERAL"}</definedName>
    <definedName name="ii" localSheetId="2" hidden="1">{"TAB1",#N/A,TRUE,"GENERAL";"TAB2",#N/A,TRUE,"GENERAL";"TAB3",#N/A,TRUE,"GENERAL";"TAB4",#N/A,TRUE,"GENERAL";"TAB5",#N/A,TRUE,"GENERAL"}</definedName>
    <definedName name="ii" localSheetId="3" hidden="1">{"TAB1",#N/A,TRUE,"GENERAL";"TAB2",#N/A,TRUE,"GENERAL";"TAB3",#N/A,TRUE,"GENERAL";"TAB4",#N/A,TRUE,"GENERAL";"TAB5",#N/A,TRUE,"GENERAL"}</definedName>
    <definedName name="ii" localSheetId="4" hidden="1">{"TAB1",#N/A,TRUE,"GENERAL";"TAB2",#N/A,TRUE,"GENERAL";"TAB3",#N/A,TRUE,"GENERAL";"TAB4",#N/A,TRUE,"GENERAL";"TAB5",#N/A,TRUE,"GENERAL"}</definedName>
    <definedName name="ii" localSheetId="5" hidden="1">{"TAB1",#N/A,TRUE,"GENERAL";"TAB2",#N/A,TRUE,"GENERAL";"TAB3",#N/A,TRUE,"GENERAL";"TAB4",#N/A,TRUE,"GENERAL";"TAB5",#N/A,TRUE,"GENERAL"}</definedName>
    <definedName name="ii" localSheetId="7" hidden="1">{"TAB1",#N/A,TRUE,"GENERAL";"TAB2",#N/A,TRUE,"GENERAL";"TAB3",#N/A,TRUE,"GENERAL";"TAB4",#N/A,TRUE,"GENERAL";"TAB5",#N/A,TRUE,"GENERAL"}</definedName>
    <definedName name="ii" hidden="1">{"TAB1",#N/A,TRUE,"GENERAL";"TAB2",#N/A,TRUE,"GENERAL";"TAB3",#N/A,TRUE,"GENERAL";"TAB4",#N/A,TRUE,"GENERAL";"TAB5",#N/A,TRUE,"GENERAL"}</definedName>
    <definedName name="iii" localSheetId="6" hidden="1">{"via1",#N/A,TRUE,"general";"via2",#N/A,TRUE,"general";"via3",#N/A,TRUE,"general"}</definedName>
    <definedName name="iii" localSheetId="2" hidden="1">{"via1",#N/A,TRUE,"general";"via2",#N/A,TRUE,"general";"via3",#N/A,TRUE,"general"}</definedName>
    <definedName name="iii" localSheetId="3" hidden="1">{"via1",#N/A,TRUE,"general";"via2",#N/A,TRUE,"general";"via3",#N/A,TRUE,"general"}</definedName>
    <definedName name="iii" localSheetId="4" hidden="1">{"via1",#N/A,TRUE,"general";"via2",#N/A,TRUE,"general";"via3",#N/A,TRUE,"general"}</definedName>
    <definedName name="iii" localSheetId="5" hidden="1">{"via1",#N/A,TRUE,"general";"via2",#N/A,TRUE,"general";"via3",#N/A,TRUE,"general"}</definedName>
    <definedName name="iii" localSheetId="7" hidden="1">{"via1",#N/A,TRUE,"general";"via2",#N/A,TRUE,"general";"via3",#N/A,TRUE,"general"}</definedName>
    <definedName name="iii" hidden="1">{"via1",#N/A,TRUE,"general";"via2",#N/A,TRUE,"general";"via3",#N/A,TRUE,"general"}</definedName>
    <definedName name="iiii" localSheetId="6" hidden="1">{"via1",#N/A,TRUE,"general";"via2",#N/A,TRUE,"general";"via3",#N/A,TRUE,"general"}</definedName>
    <definedName name="iiii" localSheetId="2" hidden="1">{"via1",#N/A,TRUE,"general";"via2",#N/A,TRUE,"general";"via3",#N/A,TRUE,"general"}</definedName>
    <definedName name="iiii" localSheetId="3" hidden="1">{"via1",#N/A,TRUE,"general";"via2",#N/A,TRUE,"general";"via3",#N/A,TRUE,"general"}</definedName>
    <definedName name="iiii" localSheetId="4" hidden="1">{"via1",#N/A,TRUE,"general";"via2",#N/A,TRUE,"general";"via3",#N/A,TRUE,"general"}</definedName>
    <definedName name="iiii" localSheetId="5" hidden="1">{"via1",#N/A,TRUE,"general";"via2",#N/A,TRUE,"general";"via3",#N/A,TRUE,"general"}</definedName>
    <definedName name="iiii" localSheetId="7" hidden="1">{"via1",#N/A,TRUE,"general";"via2",#N/A,TRUE,"general";"via3",#N/A,TRUE,"general"}</definedName>
    <definedName name="iiii" hidden="1">{"via1",#N/A,TRUE,"general";"via2",#N/A,TRUE,"general";"via3",#N/A,TRUE,"general"}</definedName>
    <definedName name="iiiiiiik" localSheetId="6" hidden="1">{"via1",#N/A,TRUE,"general";"via2",#N/A,TRUE,"general";"via3",#N/A,TRUE,"general"}</definedName>
    <definedName name="iiiiiiik" localSheetId="2" hidden="1">{"via1",#N/A,TRUE,"general";"via2",#N/A,TRUE,"general";"via3",#N/A,TRUE,"general"}</definedName>
    <definedName name="iiiiiiik" localSheetId="3" hidden="1">{"via1",#N/A,TRUE,"general";"via2",#N/A,TRUE,"general";"via3",#N/A,TRUE,"general"}</definedName>
    <definedName name="iiiiiiik" localSheetId="4" hidden="1">{"via1",#N/A,TRUE,"general";"via2",#N/A,TRUE,"general";"via3",#N/A,TRUE,"general"}</definedName>
    <definedName name="iiiiiiik" localSheetId="5" hidden="1">{"via1",#N/A,TRUE,"general";"via2",#N/A,TRUE,"general";"via3",#N/A,TRUE,"general"}</definedName>
    <definedName name="iiiiiiik" localSheetId="7" hidden="1">{"via1",#N/A,TRUE,"general";"via2",#N/A,TRUE,"general";"via3",#N/A,TRUE,"general"}</definedName>
    <definedName name="iiiiiiik" hidden="1">{"via1",#N/A,TRUE,"general";"via2",#N/A,TRUE,"general";"via3",#N/A,TRUE,"general"}</definedName>
    <definedName name="iiiiuh" localSheetId="6" hidden="1">{"TAB1",#N/A,TRUE,"GENERAL";"TAB2",#N/A,TRUE,"GENERAL";"TAB3",#N/A,TRUE,"GENERAL";"TAB4",#N/A,TRUE,"GENERAL";"TAB5",#N/A,TRUE,"GENERAL"}</definedName>
    <definedName name="iiiiuh" localSheetId="2" hidden="1">{"TAB1",#N/A,TRUE,"GENERAL";"TAB2",#N/A,TRUE,"GENERAL";"TAB3",#N/A,TRUE,"GENERAL";"TAB4",#N/A,TRUE,"GENERAL";"TAB5",#N/A,TRUE,"GENERAL"}</definedName>
    <definedName name="iiiiuh" localSheetId="3" hidden="1">{"TAB1",#N/A,TRUE,"GENERAL";"TAB2",#N/A,TRUE,"GENERAL";"TAB3",#N/A,TRUE,"GENERAL";"TAB4",#N/A,TRUE,"GENERAL";"TAB5",#N/A,TRUE,"GENERAL"}</definedName>
    <definedName name="iiiiuh" localSheetId="4" hidden="1">{"TAB1",#N/A,TRUE,"GENERAL";"TAB2",#N/A,TRUE,"GENERAL";"TAB3",#N/A,TRUE,"GENERAL";"TAB4",#N/A,TRUE,"GENERAL";"TAB5",#N/A,TRUE,"GENERAL"}</definedName>
    <definedName name="iiiiuh" localSheetId="5" hidden="1">{"TAB1",#N/A,TRUE,"GENERAL";"TAB2",#N/A,TRUE,"GENERAL";"TAB3",#N/A,TRUE,"GENERAL";"TAB4",#N/A,TRUE,"GENERAL";"TAB5",#N/A,TRUE,"GENERAL"}</definedName>
    <definedName name="iiiiuh" localSheetId="7" hidden="1">{"TAB1",#N/A,TRUE,"GENERAL";"TAB2",#N/A,TRUE,"GENERAL";"TAB3",#N/A,TRUE,"GENERAL";"TAB4",#N/A,TRUE,"GENERAL";"TAB5",#N/A,TRUE,"GENERAL"}</definedName>
    <definedName name="iiiiuh" hidden="1">{"TAB1",#N/A,TRUE,"GENERAL";"TAB2",#N/A,TRUE,"GENERAL";"TAB3",#N/A,TRUE,"GENERAL";"TAB4",#N/A,TRUE,"GENERAL";"TAB5",#N/A,TRUE,"GENERAL"}</definedName>
    <definedName name="iktgvfmu" localSheetId="6" hidden="1">{"TAB1",#N/A,TRUE,"GENERAL";"TAB2",#N/A,TRUE,"GENERAL";"TAB3",#N/A,TRUE,"GENERAL";"TAB4",#N/A,TRUE,"GENERAL";"TAB5",#N/A,TRUE,"GENERAL"}</definedName>
    <definedName name="iktgvfmu" localSheetId="2" hidden="1">{"TAB1",#N/A,TRUE,"GENERAL";"TAB2",#N/A,TRUE,"GENERAL";"TAB3",#N/A,TRUE,"GENERAL";"TAB4",#N/A,TRUE,"GENERAL";"TAB5",#N/A,TRUE,"GENERAL"}</definedName>
    <definedName name="iktgvfmu" localSheetId="3" hidden="1">{"TAB1",#N/A,TRUE,"GENERAL";"TAB2",#N/A,TRUE,"GENERAL";"TAB3",#N/A,TRUE,"GENERAL";"TAB4",#N/A,TRUE,"GENERAL";"TAB5",#N/A,TRUE,"GENERAL"}</definedName>
    <definedName name="iktgvfmu" localSheetId="4" hidden="1">{"TAB1",#N/A,TRUE,"GENERAL";"TAB2",#N/A,TRUE,"GENERAL";"TAB3",#N/A,TRUE,"GENERAL";"TAB4",#N/A,TRUE,"GENERAL";"TAB5",#N/A,TRUE,"GENERAL"}</definedName>
    <definedName name="iktgvfmu" localSheetId="5" hidden="1">{"TAB1",#N/A,TRUE,"GENERAL";"TAB2",#N/A,TRUE,"GENERAL";"TAB3",#N/A,TRUE,"GENERAL";"TAB4",#N/A,TRUE,"GENERAL";"TAB5",#N/A,TRUE,"GENERAL"}</definedName>
    <definedName name="iktgvfmu" localSheetId="7" hidden="1">{"TAB1",#N/A,TRUE,"GENERAL";"TAB2",#N/A,TRUE,"GENERAL";"TAB3",#N/A,TRUE,"GENERAL";"TAB4",#N/A,TRUE,"GENERAL";"TAB5",#N/A,TRUE,"GENERAL"}</definedName>
    <definedName name="iktgvfmu" hidden="1">{"TAB1",#N/A,TRUE,"GENERAL";"TAB2",#N/A,TRUE,"GENERAL";"TAB3",#N/A,TRUE,"GENERAL";"TAB4",#N/A,TRUE,"GENERAL";"TAB5",#N/A,TRUE,"GENERAL"}</definedName>
    <definedName name="IL" localSheetId="6">#REF!</definedName>
    <definedName name="IL" localSheetId="2">#REF!</definedName>
    <definedName name="IL" localSheetId="3">#REF!</definedName>
    <definedName name="IL" localSheetId="4">#REF!</definedName>
    <definedName name="IL" localSheetId="5">#REF!</definedName>
    <definedName name="IL" localSheetId="7">#REF!</definedName>
    <definedName name="IL" localSheetId="8">#REF!</definedName>
    <definedName name="IL">#REF!</definedName>
    <definedName name="im">'[85]1'!$N$41</definedName>
    <definedName name="IMP">[25]otros!$C$3</definedName>
    <definedName name="IMPRESSION" localSheetId="6">#REF!</definedName>
    <definedName name="IMPRESSION" localSheetId="2">#REF!</definedName>
    <definedName name="IMPRESSION" localSheetId="3">#REF!</definedName>
    <definedName name="IMPRESSION" localSheetId="4">#REF!</definedName>
    <definedName name="IMPRESSION" localSheetId="5">#REF!</definedName>
    <definedName name="IMPRESSION" localSheetId="7">#REF!</definedName>
    <definedName name="IMPRESSION" localSheetId="8">#REF!</definedName>
    <definedName name="IMPRESSION">#REF!</definedName>
    <definedName name="imprimir" localSheetId="6">#REF!</definedName>
    <definedName name="imprimir" localSheetId="2">#REF!</definedName>
    <definedName name="imprimir" localSheetId="3">#REF!</definedName>
    <definedName name="imprimir" localSheetId="4">#REF!</definedName>
    <definedName name="imprimir" localSheetId="5">#REF!</definedName>
    <definedName name="imprimir" localSheetId="7">#REF!</definedName>
    <definedName name="imprimir" localSheetId="8">#REF!</definedName>
    <definedName name="imprimir">#REF!</definedName>
    <definedName name="IMPTOS" localSheetId="6">#REF!</definedName>
    <definedName name="IMPTOS" localSheetId="2">#REF!</definedName>
    <definedName name="IMPTOS" localSheetId="3">#REF!</definedName>
    <definedName name="IMPTOS" localSheetId="4">#REF!</definedName>
    <definedName name="IMPTOS" localSheetId="5">#REF!</definedName>
    <definedName name="IMPTOS" localSheetId="7">#REF!</definedName>
    <definedName name="IMPTOS" localSheetId="8">#REF!</definedName>
    <definedName name="IMPTOS">#REF!</definedName>
    <definedName name="IMPTOS1" localSheetId="6">#REF!</definedName>
    <definedName name="IMPTOS1" localSheetId="2">#REF!</definedName>
    <definedName name="IMPTOS1" localSheetId="3">#REF!</definedName>
    <definedName name="IMPTOS1" localSheetId="4">#REF!</definedName>
    <definedName name="IMPTOS1" localSheetId="5">#REF!</definedName>
    <definedName name="IMPTOS1" localSheetId="7">#REF!</definedName>
    <definedName name="IMPTOS1" localSheetId="8">#REF!</definedName>
    <definedName name="IMPTOS1">#REF!</definedName>
    <definedName name="INC" localSheetId="6">#REF!</definedName>
    <definedName name="INC" localSheetId="2">#REF!</definedName>
    <definedName name="INC" localSheetId="3">#REF!</definedName>
    <definedName name="INC" localSheetId="4">#REF!</definedName>
    <definedName name="INC" localSheetId="5">#REF!</definedName>
    <definedName name="INC" localSheetId="7">#REF!</definedName>
    <definedName name="INC" localSheetId="8">#REF!</definedName>
    <definedName name="INC">#REF!</definedName>
    <definedName name="INCR._PRODC." localSheetId="6">#REF!</definedName>
    <definedName name="INCR._PRODC." localSheetId="2">#REF!</definedName>
    <definedName name="INCR._PRODC." localSheetId="3">#REF!</definedName>
    <definedName name="INCR._PRODC." localSheetId="4">#REF!</definedName>
    <definedName name="INCR._PRODC." localSheetId="5">#REF!</definedName>
    <definedName name="INCR._PRODC." localSheetId="7">#REF!</definedName>
    <definedName name="INCR._PRODC." localSheetId="8">#REF!</definedName>
    <definedName name="INCR._PRODC.">#REF!</definedName>
    <definedName name="INDI">[86]ICCP!$C$103:$J$104</definedName>
    <definedName name="INDICE" localSheetId="6">#REF!</definedName>
    <definedName name="INDICE" localSheetId="2">#REF!</definedName>
    <definedName name="INDICE" localSheetId="3">#REF!</definedName>
    <definedName name="INDICE" localSheetId="4">#REF!</definedName>
    <definedName name="INDICE" localSheetId="5">#REF!</definedName>
    <definedName name="INDICE" localSheetId="26">#REF!</definedName>
    <definedName name="INDICE" localSheetId="27">#REF!</definedName>
    <definedName name="INDICE" localSheetId="7">#REF!</definedName>
    <definedName name="INDICE" localSheetId="8">#REF!</definedName>
    <definedName name="INDICE" localSheetId="9">#REF!</definedName>
    <definedName name="INDICE">#REF!</definedName>
    <definedName name="inf" localSheetId="6">#REF!</definedName>
    <definedName name="inf" localSheetId="2">#REF!</definedName>
    <definedName name="inf" localSheetId="3">#REF!</definedName>
    <definedName name="inf" localSheetId="4">#REF!</definedName>
    <definedName name="inf" localSheetId="5">#REF!</definedName>
    <definedName name="inf" localSheetId="26">#REF!</definedName>
    <definedName name="inf" localSheetId="27">#REF!</definedName>
    <definedName name="inf" localSheetId="7">#REF!</definedName>
    <definedName name="inf" localSheetId="8">#REF!</definedName>
    <definedName name="inf" localSheetId="9">#REF!</definedName>
    <definedName name="inf">#REF!</definedName>
    <definedName name="INFORME">[87]TABLAS!$A$1:$A$65536</definedName>
    <definedName name="Informe_semanal" localSheetId="6">#REF!</definedName>
    <definedName name="Informe_semanal" localSheetId="2">#REF!</definedName>
    <definedName name="Informe_semanal" localSheetId="3">#REF!</definedName>
    <definedName name="Informe_semanal" localSheetId="4">#REF!</definedName>
    <definedName name="Informe_semanal" localSheetId="5">#REF!</definedName>
    <definedName name="Informe_semanal" localSheetId="7">#REF!</definedName>
    <definedName name="Informe_semanal" localSheetId="8">#REF!</definedName>
    <definedName name="Informe_semanal">#REF!</definedName>
    <definedName name="INGENIERIA1" localSheetId="6" hidden="1">#REF!</definedName>
    <definedName name="INGENIERIA1" localSheetId="2" hidden="1">#REF!</definedName>
    <definedName name="INGENIERIA1" localSheetId="3" hidden="1">#REF!</definedName>
    <definedName name="INGENIERIA1" localSheetId="4" hidden="1">#REF!</definedName>
    <definedName name="INGENIERIA1" localSheetId="5" hidden="1">#REF!</definedName>
    <definedName name="INGENIERIA1" localSheetId="7" hidden="1">#REF!</definedName>
    <definedName name="INGENIERIA1" localSheetId="8" hidden="1">#REF!</definedName>
    <definedName name="INGENIERIA1" hidden="1">#REF!</definedName>
    <definedName name="INGENIERIA11" localSheetId="6" hidden="1">#REF!</definedName>
    <definedName name="INGENIERIA11" localSheetId="2" hidden="1">#REF!</definedName>
    <definedName name="INGENIERIA11" localSheetId="3" hidden="1">#REF!</definedName>
    <definedName name="INGENIERIA11" localSheetId="4" hidden="1">#REF!</definedName>
    <definedName name="INGENIERIA11" localSheetId="5" hidden="1">#REF!</definedName>
    <definedName name="INGENIERIA11" localSheetId="7" hidden="1">#REF!</definedName>
    <definedName name="INGENIERIA11" localSheetId="8" hidden="1">#REF!</definedName>
    <definedName name="INGENIERIA11" hidden="1">#REF!</definedName>
    <definedName name="iniciales">'[31]Reservas de Petróleo'!$A$2,'[31]Reservas de Petróleo'!$A$1,'[31]Reservas de Petróleo'!$D$4,'[31]Reservas de Petróleo'!$D$1:$D$65536</definedName>
    <definedName name="Inicio">[39]BASES!$E$26</definedName>
    <definedName name="INMEL">[88]ELECTRICO!$A$6:$G$101</definedName>
    <definedName name="INPU" localSheetId="6">#REF!</definedName>
    <definedName name="INPU" localSheetId="2">#REF!</definedName>
    <definedName name="INPU" localSheetId="3">#REF!</definedName>
    <definedName name="INPU" localSheetId="4">#REF!</definedName>
    <definedName name="INPU" localSheetId="5">#REF!</definedName>
    <definedName name="INPU" localSheetId="7">#REF!</definedName>
    <definedName name="INPU" localSheetId="8">#REF!</definedName>
    <definedName name="INPU">#REF!</definedName>
    <definedName name="INPUT" localSheetId="6">'[3]7422CW00'!#REF!</definedName>
    <definedName name="INPUT" localSheetId="2">'[3]7422CW00'!#REF!</definedName>
    <definedName name="INPUT" localSheetId="3">'[3]7422CW00'!#REF!</definedName>
    <definedName name="INPUT" localSheetId="4">'[3]7422CW00'!#REF!</definedName>
    <definedName name="INPUT" localSheetId="5">'[3]7422CW00'!#REF!</definedName>
    <definedName name="INPUT" localSheetId="7">'[3]7422CW00'!#REF!</definedName>
    <definedName name="INPUT" localSheetId="8">'[3]7422CW00'!#REF!</definedName>
    <definedName name="INPUT">'[3]7422CW00'!#REF!</definedName>
    <definedName name="Insumos_auxiliares" localSheetId="6">[89]Insumos!#REF!</definedName>
    <definedName name="Insumos_auxiliares" localSheetId="2">[89]Insumos!#REF!</definedName>
    <definedName name="Insumos_auxiliares" localSheetId="3">[89]Insumos!#REF!</definedName>
    <definedName name="Insumos_auxiliares" localSheetId="4">[89]Insumos!#REF!</definedName>
    <definedName name="Insumos_auxiliares" localSheetId="5">[89]Insumos!#REF!</definedName>
    <definedName name="Insumos_auxiliares" localSheetId="26">[89]Insumos!#REF!</definedName>
    <definedName name="Insumos_auxiliares" localSheetId="27">[89]Insumos!#REF!</definedName>
    <definedName name="Insumos_auxiliares" localSheetId="7">[89]Insumos!#REF!</definedName>
    <definedName name="Insumos_auxiliares" localSheetId="8">[89]Insumos!#REF!</definedName>
    <definedName name="Insumos_auxiliares" localSheetId="9">[89]Insumos!#REF!</definedName>
    <definedName name="Insumos_auxiliares">[89]Insumos!#REF!</definedName>
    <definedName name="Insumos_basicos" localSheetId="6">#REF!</definedName>
    <definedName name="Insumos_basicos" localSheetId="2">#REF!</definedName>
    <definedName name="Insumos_basicos" localSheetId="3">#REF!</definedName>
    <definedName name="Insumos_basicos" localSheetId="4">#REF!</definedName>
    <definedName name="Insumos_basicos" localSheetId="5">#REF!</definedName>
    <definedName name="Insumos_basicos" localSheetId="26">#REF!</definedName>
    <definedName name="Insumos_basicos" localSheetId="27">#REF!</definedName>
    <definedName name="Insumos_basicos" localSheetId="7">#REF!</definedName>
    <definedName name="Insumos_basicos" localSheetId="8">#REF!</definedName>
    <definedName name="Insumos_basicos" localSheetId="9">#REF!</definedName>
    <definedName name="Insumos_basicos">#REF!</definedName>
    <definedName name="Int" localSheetId="6">#REF!</definedName>
    <definedName name="Int" localSheetId="2">#REF!</definedName>
    <definedName name="Int" localSheetId="3">#REF!</definedName>
    <definedName name="Int" localSheetId="4">#REF!</definedName>
    <definedName name="Int" localSheetId="5">#REF!</definedName>
    <definedName name="Int" localSheetId="7">#REF!</definedName>
    <definedName name="Int" localSheetId="8">#REF!</definedName>
    <definedName name="Int">#REF!</definedName>
    <definedName name="INTER">[79]Hoja3!$F$7:$F$9</definedName>
    <definedName name="Intercambiadores" localSheetId="6">#REF!</definedName>
    <definedName name="Intercambiadores" localSheetId="2">#REF!</definedName>
    <definedName name="Intercambiadores" localSheetId="3">#REF!</definedName>
    <definedName name="Intercambiadores" localSheetId="4">#REF!</definedName>
    <definedName name="Intercambiadores" localSheetId="5">#REF!</definedName>
    <definedName name="Intercambiadores" localSheetId="7">#REF!</definedName>
    <definedName name="Intercambiadores" localSheetId="8">#REF!</definedName>
    <definedName name="Intercambiadores">#REF!</definedName>
    <definedName name="Interest_Rate" localSheetId="6">#REF!</definedName>
    <definedName name="Interest_Rate" localSheetId="2">#REF!</definedName>
    <definedName name="Interest_Rate" localSheetId="3">#REF!</definedName>
    <definedName name="Interest_Rate" localSheetId="4">#REF!</definedName>
    <definedName name="Interest_Rate" localSheetId="5">#REF!</definedName>
    <definedName name="Interest_Rate" localSheetId="7">#REF!</definedName>
    <definedName name="Interest_Rate" localSheetId="8">#REF!</definedName>
    <definedName name="Interest_Rate">#REF!</definedName>
    <definedName name="INTERMEDIA_I" localSheetId="6">#REF!</definedName>
    <definedName name="INTERMEDIA_I" localSheetId="2">#REF!</definedName>
    <definedName name="INTERMEDIA_I" localSheetId="3">#REF!</definedName>
    <definedName name="INTERMEDIA_I" localSheetId="4">#REF!</definedName>
    <definedName name="INTERMEDIA_I" localSheetId="5">#REF!</definedName>
    <definedName name="INTERMEDIA_I" localSheetId="7">#REF!</definedName>
    <definedName name="INTERMEDIA_I" localSheetId="8">#REF!</definedName>
    <definedName name="INTERMEDIA_I">#REF!</definedName>
    <definedName name="Interventor">[46]CONTRATO!$E$12</definedName>
    <definedName name="INV_11">'[90]PR 1'!$A$2:$N$655</definedName>
    <definedName name="INV_Payments" localSheetId="8">[56]!INV_Payments</definedName>
    <definedName name="INV_Payments">[56]!INV_Payments</definedName>
    <definedName name="InvDol1" localSheetId="6">#REF!</definedName>
    <definedName name="InvDol1" localSheetId="2">#REF!</definedName>
    <definedName name="InvDol1" localSheetId="3">#REF!</definedName>
    <definedName name="InvDol1" localSheetId="4">#REF!</definedName>
    <definedName name="InvDol1" localSheetId="5">#REF!</definedName>
    <definedName name="InvDol1" localSheetId="7">#REF!</definedName>
    <definedName name="InvDol1" localSheetId="8">#REF!</definedName>
    <definedName name="InvDol1">#REF!</definedName>
    <definedName name="InvDol2" localSheetId="6">#REF!</definedName>
    <definedName name="InvDol2" localSheetId="2">#REF!</definedName>
    <definedName name="InvDol2" localSheetId="3">#REF!</definedName>
    <definedName name="InvDol2" localSheetId="4">#REF!</definedName>
    <definedName name="InvDol2" localSheetId="5">#REF!</definedName>
    <definedName name="InvDol2" localSheetId="7">#REF!</definedName>
    <definedName name="InvDol2" localSheetId="8">#REF!</definedName>
    <definedName name="InvDol2">#REF!</definedName>
    <definedName name="InvDol3" localSheetId="6">#REF!</definedName>
    <definedName name="InvDol3" localSheetId="2">#REF!</definedName>
    <definedName name="InvDol3" localSheetId="3">#REF!</definedName>
    <definedName name="InvDol3" localSheetId="4">#REF!</definedName>
    <definedName name="InvDol3" localSheetId="5">#REF!</definedName>
    <definedName name="InvDol3" localSheetId="7">#REF!</definedName>
    <definedName name="InvDol3" localSheetId="8">#REF!</definedName>
    <definedName name="InvDol3">#REF!</definedName>
    <definedName name="InvDol4" localSheetId="6">#REF!</definedName>
    <definedName name="InvDol4" localSheetId="2">#REF!</definedName>
    <definedName name="InvDol4" localSheetId="3">#REF!</definedName>
    <definedName name="InvDol4" localSheetId="4">#REF!</definedName>
    <definedName name="InvDol4" localSheetId="5">#REF!</definedName>
    <definedName name="InvDol4" localSheetId="7">#REF!</definedName>
    <definedName name="InvDol4" localSheetId="8">#REF!</definedName>
    <definedName name="InvDol4">#REF!</definedName>
    <definedName name="InvDol5" localSheetId="6">#REF!</definedName>
    <definedName name="InvDol5" localSheetId="2">#REF!</definedName>
    <definedName name="InvDol5" localSheetId="3">#REF!</definedName>
    <definedName name="InvDol5" localSheetId="4">#REF!</definedName>
    <definedName name="InvDol5" localSheetId="5">#REF!</definedName>
    <definedName name="InvDol5" localSheetId="7">#REF!</definedName>
    <definedName name="InvDol5" localSheetId="8">#REF!</definedName>
    <definedName name="InvDol5">#REF!</definedName>
    <definedName name="InvDol6" localSheetId="6">#REF!</definedName>
    <definedName name="InvDol6" localSheetId="2">#REF!</definedName>
    <definedName name="InvDol6" localSheetId="3">#REF!</definedName>
    <definedName name="InvDol6" localSheetId="4">#REF!</definedName>
    <definedName name="InvDol6" localSheetId="5">#REF!</definedName>
    <definedName name="InvDol6" localSheetId="7">#REF!</definedName>
    <definedName name="InvDol6" localSheetId="8">#REF!</definedName>
    <definedName name="InvDol6">#REF!</definedName>
    <definedName name="InvDol7" localSheetId="6">#REF!</definedName>
    <definedName name="InvDol7" localSheetId="2">#REF!</definedName>
    <definedName name="InvDol7" localSheetId="3">#REF!</definedName>
    <definedName name="InvDol7" localSheetId="4">#REF!</definedName>
    <definedName name="InvDol7" localSheetId="5">#REF!</definedName>
    <definedName name="InvDol7" localSheetId="7">#REF!</definedName>
    <definedName name="InvDol7" localSheetId="8">#REF!</definedName>
    <definedName name="InvDol7">#REF!</definedName>
    <definedName name="InvDol8" localSheetId="6">#REF!</definedName>
    <definedName name="InvDol8" localSheetId="2">#REF!</definedName>
    <definedName name="InvDol8" localSheetId="3">#REF!</definedName>
    <definedName name="InvDol8" localSheetId="4">#REF!</definedName>
    <definedName name="InvDol8" localSheetId="5">#REF!</definedName>
    <definedName name="InvDol8" localSheetId="7">#REF!</definedName>
    <definedName name="InvDol8" localSheetId="8">#REF!</definedName>
    <definedName name="InvDol8">#REF!</definedName>
    <definedName name="IOU" localSheetId="6">#REF!</definedName>
    <definedName name="IOU" localSheetId="2">#REF!</definedName>
    <definedName name="IOU" localSheetId="3">#REF!</definedName>
    <definedName name="IOU" localSheetId="4">#REF!</definedName>
    <definedName name="IOU" localSheetId="5">#REF!</definedName>
    <definedName name="IOU" localSheetId="7">#REF!</definedName>
    <definedName name="IOU" localSheetId="8">#REF!</definedName>
    <definedName name="IOU">#REF!</definedName>
    <definedName name="IOUHH" localSheetId="6">'1p.'!ERR</definedName>
    <definedName name="IOUHH" localSheetId="2">'421.1'!ERR</definedName>
    <definedName name="IOUHH" localSheetId="3">'450.2P'!ERR</definedName>
    <definedName name="IOUHH" localSheetId="4">'460.1P'!ERR</definedName>
    <definedName name="IOUHH" localSheetId="5">'466.1'!ERR</definedName>
    <definedName name="IOUHH" localSheetId="7">'900.4P'!ERR</definedName>
    <definedName name="IOUHH">[0]!ERR</definedName>
    <definedName name="IP" localSheetId="6">#REF!</definedName>
    <definedName name="IP" localSheetId="2">#REF!</definedName>
    <definedName name="IP" localSheetId="3">#REF!</definedName>
    <definedName name="IP" localSheetId="4">#REF!</definedName>
    <definedName name="IP" localSheetId="5">#REF!</definedName>
    <definedName name="IP" localSheetId="7">#REF!</definedName>
    <definedName name="IP" localSheetId="8">#REF!</definedName>
    <definedName name="IP">#REF!</definedName>
    <definedName name="irng" localSheetId="6" hidden="1">#REF!</definedName>
    <definedName name="irng" localSheetId="2" hidden="1">#REF!</definedName>
    <definedName name="irng" localSheetId="3" hidden="1">#REF!</definedName>
    <definedName name="irng" localSheetId="4" hidden="1">#REF!</definedName>
    <definedName name="irng" localSheetId="5" hidden="1">#REF!</definedName>
    <definedName name="irng" localSheetId="7" hidden="1">#REF!</definedName>
    <definedName name="irng" localSheetId="8" hidden="1">#REF!</definedName>
    <definedName name="irng" hidden="1">#REF!</definedName>
    <definedName name="Iss">'[46]LIQUIDA-NOMINA'!$AT$4</definedName>
    <definedName name="issafp">[60]Hoja1!$C$19</definedName>
    <definedName name="isscs">[60]Hoja1!$C$21</definedName>
    <definedName name="isseps">[60]Hoja1!$C$20</definedName>
    <definedName name="ITEM">[84]BASE!$C$4:$H$255</definedName>
    <definedName name="ITEM1" localSheetId="6">#REF!</definedName>
    <definedName name="ITEM1" localSheetId="2">#REF!</definedName>
    <definedName name="ITEM1" localSheetId="3">#REF!</definedName>
    <definedName name="ITEM1" localSheetId="4">#REF!</definedName>
    <definedName name="ITEM1" localSheetId="5">#REF!</definedName>
    <definedName name="ITEM1" localSheetId="26">#REF!</definedName>
    <definedName name="ITEM1" localSheetId="27">#REF!</definedName>
    <definedName name="ITEM1" localSheetId="7">#REF!</definedName>
    <definedName name="ITEM1" localSheetId="8">#REF!</definedName>
    <definedName name="ITEM1" localSheetId="9">#REF!</definedName>
    <definedName name="ITEM1">#REF!</definedName>
    <definedName name="ITEM15" localSheetId="6">#REF!</definedName>
    <definedName name="ITEM15" localSheetId="2">#REF!</definedName>
    <definedName name="ITEM15" localSheetId="3">#REF!</definedName>
    <definedName name="ITEM15" localSheetId="4">#REF!</definedName>
    <definedName name="ITEM15" localSheetId="5">#REF!</definedName>
    <definedName name="ITEM15" localSheetId="26">#REF!</definedName>
    <definedName name="ITEM15" localSheetId="27">#REF!</definedName>
    <definedName name="ITEM15" localSheetId="7">#REF!</definedName>
    <definedName name="ITEM15" localSheetId="8">#REF!</definedName>
    <definedName name="ITEM15" localSheetId="9">#REF!</definedName>
    <definedName name="ITEM15">#REF!</definedName>
    <definedName name="ITEM2" localSheetId="6">#REF!</definedName>
    <definedName name="ITEM2" localSheetId="2">#REF!</definedName>
    <definedName name="ITEM2" localSheetId="3">#REF!</definedName>
    <definedName name="ITEM2" localSheetId="4">#REF!</definedName>
    <definedName name="ITEM2" localSheetId="5">#REF!</definedName>
    <definedName name="ITEM2" localSheetId="26">#REF!</definedName>
    <definedName name="ITEM2" localSheetId="27">#REF!</definedName>
    <definedName name="ITEM2" localSheetId="7">#REF!</definedName>
    <definedName name="ITEM2" localSheetId="8">#REF!</definedName>
    <definedName name="ITEM2" localSheetId="9">#REF!</definedName>
    <definedName name="ITEM2">#REF!</definedName>
    <definedName name="item210.3" localSheetId="6">#REF!</definedName>
    <definedName name="item210.3" localSheetId="2">#REF!</definedName>
    <definedName name="item210.3" localSheetId="3">#REF!</definedName>
    <definedName name="item210.3" localSheetId="4">#REF!</definedName>
    <definedName name="item210.3" localSheetId="5">#REF!</definedName>
    <definedName name="item210.3" localSheetId="26">#REF!</definedName>
    <definedName name="item210.3" localSheetId="27">#REF!</definedName>
    <definedName name="item210.3" localSheetId="7">#REF!</definedName>
    <definedName name="item210.3" localSheetId="8">#REF!</definedName>
    <definedName name="item210.3" localSheetId="9">#REF!</definedName>
    <definedName name="item210.3">#REF!</definedName>
    <definedName name="item230.1" localSheetId="6">#REF!</definedName>
    <definedName name="item230.1" localSheetId="2">#REF!</definedName>
    <definedName name="item230.1" localSheetId="3">#REF!</definedName>
    <definedName name="item230.1" localSheetId="4">#REF!</definedName>
    <definedName name="item230.1" localSheetId="5">#REF!</definedName>
    <definedName name="item230.1" localSheetId="26">#REF!</definedName>
    <definedName name="item230.1" localSheetId="27">#REF!</definedName>
    <definedName name="item230.1" localSheetId="7">#REF!</definedName>
    <definedName name="item230.1" localSheetId="8">#REF!</definedName>
    <definedName name="item230.1" localSheetId="9">#REF!</definedName>
    <definedName name="item230.1">#REF!</definedName>
    <definedName name="ITEM3" localSheetId="6">#REF!</definedName>
    <definedName name="ITEM3" localSheetId="2">#REF!</definedName>
    <definedName name="ITEM3" localSheetId="3">#REF!</definedName>
    <definedName name="ITEM3" localSheetId="4">#REF!</definedName>
    <definedName name="ITEM3" localSheetId="5">#REF!</definedName>
    <definedName name="ITEM3" localSheetId="26">#REF!</definedName>
    <definedName name="ITEM3" localSheetId="27">#REF!</definedName>
    <definedName name="ITEM3" localSheetId="7">#REF!</definedName>
    <definedName name="ITEM3" localSheetId="8">#REF!</definedName>
    <definedName name="ITEM3" localSheetId="9">#REF!</definedName>
    <definedName name="ITEM3">#REF!</definedName>
    <definedName name="item310" localSheetId="6">#REF!</definedName>
    <definedName name="item310" localSheetId="2">#REF!</definedName>
    <definedName name="item310" localSheetId="3">#REF!</definedName>
    <definedName name="item310" localSheetId="4">#REF!</definedName>
    <definedName name="item310" localSheetId="5">#REF!</definedName>
    <definedName name="item310" localSheetId="26">#REF!</definedName>
    <definedName name="item310" localSheetId="27">#REF!</definedName>
    <definedName name="item310" localSheetId="7">#REF!</definedName>
    <definedName name="item310" localSheetId="8">#REF!</definedName>
    <definedName name="item310" localSheetId="9">#REF!</definedName>
    <definedName name="item310">#REF!</definedName>
    <definedName name="item320.2" localSheetId="6">#REF!</definedName>
    <definedName name="item320.2" localSheetId="2">#REF!</definedName>
    <definedName name="item320.2" localSheetId="3">#REF!</definedName>
    <definedName name="item320.2" localSheetId="4">#REF!</definedName>
    <definedName name="item320.2" localSheetId="5">#REF!</definedName>
    <definedName name="item320.2" localSheetId="26">#REF!</definedName>
    <definedName name="item320.2" localSheetId="27">#REF!</definedName>
    <definedName name="item320.2" localSheetId="7">#REF!</definedName>
    <definedName name="item320.2" localSheetId="8">#REF!</definedName>
    <definedName name="item320.2" localSheetId="9">#REF!</definedName>
    <definedName name="item320.2">#REF!</definedName>
    <definedName name="item330.1" localSheetId="6">#REF!</definedName>
    <definedName name="item330.1" localSheetId="2">#REF!</definedName>
    <definedName name="item330.1" localSheetId="3">#REF!</definedName>
    <definedName name="item330.1" localSheetId="4">#REF!</definedName>
    <definedName name="item330.1" localSheetId="5">#REF!</definedName>
    <definedName name="item330.1" localSheetId="26">#REF!</definedName>
    <definedName name="item330.1" localSheetId="27">#REF!</definedName>
    <definedName name="item330.1" localSheetId="7">#REF!</definedName>
    <definedName name="item330.1" localSheetId="8">#REF!</definedName>
    <definedName name="item330.1" localSheetId="9">#REF!</definedName>
    <definedName name="item330.1">#REF!</definedName>
    <definedName name="item420" localSheetId="6">#REF!</definedName>
    <definedName name="item420" localSheetId="2">#REF!</definedName>
    <definedName name="item420" localSheetId="3">#REF!</definedName>
    <definedName name="item420" localSheetId="4">#REF!</definedName>
    <definedName name="item420" localSheetId="5">#REF!</definedName>
    <definedName name="item420" localSheetId="26">#REF!</definedName>
    <definedName name="item420" localSheetId="27">#REF!</definedName>
    <definedName name="item420" localSheetId="7">#REF!</definedName>
    <definedName name="item420" localSheetId="8">#REF!</definedName>
    <definedName name="item420" localSheetId="9">#REF!</definedName>
    <definedName name="item420">#REF!</definedName>
    <definedName name="item450.2P" localSheetId="6">#REF!</definedName>
    <definedName name="item450.2P" localSheetId="2">#REF!</definedName>
    <definedName name="item450.2P" localSheetId="3">#REF!</definedName>
    <definedName name="item450.2P" localSheetId="4">#REF!</definedName>
    <definedName name="item450.2P" localSheetId="5">#REF!</definedName>
    <definedName name="item450.2P" localSheetId="26">#REF!</definedName>
    <definedName name="item450.2P" localSheetId="27">#REF!</definedName>
    <definedName name="item450.2P" localSheetId="7">#REF!</definedName>
    <definedName name="item450.2P" localSheetId="8">#REF!</definedName>
    <definedName name="item450.2P" localSheetId="9">#REF!</definedName>
    <definedName name="item450.2P">#REF!</definedName>
    <definedName name="item600.1" localSheetId="6">#REF!</definedName>
    <definedName name="item600.1" localSheetId="2">#REF!</definedName>
    <definedName name="item600.1" localSheetId="3">#REF!</definedName>
    <definedName name="item600.1" localSheetId="4">#REF!</definedName>
    <definedName name="item600.1" localSheetId="5">#REF!</definedName>
    <definedName name="item600.1" localSheetId="26">#REF!</definedName>
    <definedName name="item600.1" localSheetId="27">#REF!</definedName>
    <definedName name="item600.1" localSheetId="7">#REF!</definedName>
    <definedName name="item600.1" localSheetId="8">#REF!</definedName>
    <definedName name="item600.1" localSheetId="9">#REF!</definedName>
    <definedName name="item600.1">#REF!</definedName>
    <definedName name="item610.1" localSheetId="6">#REF!</definedName>
    <definedName name="item610.1" localSheetId="2">#REF!</definedName>
    <definedName name="item610.1" localSheetId="3">#REF!</definedName>
    <definedName name="item610.1" localSheetId="4">#REF!</definedName>
    <definedName name="item610.1" localSheetId="5">#REF!</definedName>
    <definedName name="item610.1" localSheetId="26">#REF!</definedName>
    <definedName name="item610.1" localSheetId="27">#REF!</definedName>
    <definedName name="item610.1" localSheetId="7">#REF!</definedName>
    <definedName name="item610.1" localSheetId="8">#REF!</definedName>
    <definedName name="item610.1" localSheetId="9">#REF!</definedName>
    <definedName name="item610.1">#REF!</definedName>
    <definedName name="item610.2" localSheetId="6">#REF!</definedName>
    <definedName name="item610.2" localSheetId="2">#REF!</definedName>
    <definedName name="item610.2" localSheetId="3">#REF!</definedName>
    <definedName name="item610.2" localSheetId="4">#REF!</definedName>
    <definedName name="item610.2" localSheetId="5">#REF!</definedName>
    <definedName name="item610.2" localSheetId="26">#REF!</definedName>
    <definedName name="item610.2" localSheetId="27">#REF!</definedName>
    <definedName name="item610.2" localSheetId="7">#REF!</definedName>
    <definedName name="item610.2" localSheetId="8">#REF!</definedName>
    <definedName name="item610.2" localSheetId="9">#REF!</definedName>
    <definedName name="item610.2">#REF!</definedName>
    <definedName name="item630.4" localSheetId="6">#REF!</definedName>
    <definedName name="item630.4" localSheetId="2">#REF!</definedName>
    <definedName name="item630.4" localSheetId="3">#REF!</definedName>
    <definedName name="item630.4" localSheetId="4">#REF!</definedName>
    <definedName name="item630.4" localSheetId="5">#REF!</definedName>
    <definedName name="item630.4" localSheetId="26">#REF!</definedName>
    <definedName name="item630.4" localSheetId="27">#REF!</definedName>
    <definedName name="item630.4" localSheetId="7">#REF!</definedName>
    <definedName name="item630.4" localSheetId="8">#REF!</definedName>
    <definedName name="item630.4" localSheetId="9">#REF!</definedName>
    <definedName name="item630.4">#REF!</definedName>
    <definedName name="item630.6" localSheetId="6">#REF!</definedName>
    <definedName name="item630.6" localSheetId="2">#REF!</definedName>
    <definedName name="item630.6" localSheetId="3">#REF!</definedName>
    <definedName name="item630.6" localSheetId="4">#REF!</definedName>
    <definedName name="item630.6" localSheetId="5">#REF!</definedName>
    <definedName name="item630.6" localSheetId="26">#REF!</definedName>
    <definedName name="item630.6" localSheetId="27">#REF!</definedName>
    <definedName name="item630.6" localSheetId="7">#REF!</definedName>
    <definedName name="item630.6" localSheetId="8">#REF!</definedName>
    <definedName name="item630.6" localSheetId="9">#REF!</definedName>
    <definedName name="item630.6">#REF!</definedName>
    <definedName name="item630.7" localSheetId="6">#REF!</definedName>
    <definedName name="item630.7" localSheetId="2">#REF!</definedName>
    <definedName name="item630.7" localSheetId="3">#REF!</definedName>
    <definedName name="item630.7" localSheetId="4">#REF!</definedName>
    <definedName name="item630.7" localSheetId="5">#REF!</definedName>
    <definedName name="item630.7" localSheetId="26">#REF!</definedName>
    <definedName name="item630.7" localSheetId="27">#REF!</definedName>
    <definedName name="item630.7" localSheetId="7">#REF!</definedName>
    <definedName name="item630.7" localSheetId="8">#REF!</definedName>
    <definedName name="item630.7" localSheetId="9">#REF!</definedName>
    <definedName name="item630.7">#REF!</definedName>
    <definedName name="item640.3" localSheetId="6">#REF!</definedName>
    <definedName name="item640.3" localSheetId="2">#REF!</definedName>
    <definedName name="item640.3" localSheetId="3">#REF!</definedName>
    <definedName name="item640.3" localSheetId="4">#REF!</definedName>
    <definedName name="item640.3" localSheetId="5">#REF!</definedName>
    <definedName name="item640.3" localSheetId="26">#REF!</definedName>
    <definedName name="item640.3" localSheetId="27">#REF!</definedName>
    <definedName name="item640.3" localSheetId="7">#REF!</definedName>
    <definedName name="item640.3" localSheetId="8">#REF!</definedName>
    <definedName name="item640.3" localSheetId="9">#REF!</definedName>
    <definedName name="item640.3">#REF!</definedName>
    <definedName name="item661" localSheetId="6">#REF!</definedName>
    <definedName name="item661" localSheetId="2">#REF!</definedName>
    <definedName name="item661" localSheetId="3">#REF!</definedName>
    <definedName name="item661" localSheetId="4">#REF!</definedName>
    <definedName name="item661" localSheetId="5">#REF!</definedName>
    <definedName name="item661" localSheetId="26">#REF!</definedName>
    <definedName name="item661" localSheetId="27">#REF!</definedName>
    <definedName name="item661" localSheetId="7">#REF!</definedName>
    <definedName name="item661" localSheetId="8">#REF!</definedName>
    <definedName name="item661" localSheetId="9">#REF!</definedName>
    <definedName name="item661">#REF!</definedName>
    <definedName name="item671" localSheetId="6">#REF!</definedName>
    <definedName name="item671" localSheetId="2">#REF!</definedName>
    <definedName name="item671" localSheetId="3">#REF!</definedName>
    <definedName name="item671" localSheetId="4">#REF!</definedName>
    <definedName name="item671" localSheetId="5">#REF!</definedName>
    <definedName name="item671" localSheetId="26">#REF!</definedName>
    <definedName name="item671" localSheetId="27">#REF!</definedName>
    <definedName name="item671" localSheetId="7">#REF!</definedName>
    <definedName name="item671" localSheetId="8">#REF!</definedName>
    <definedName name="item671" localSheetId="9">#REF!</definedName>
    <definedName name="item671">#REF!</definedName>
    <definedName name="item673.1" localSheetId="6">#REF!</definedName>
    <definedName name="item673.1" localSheetId="2">#REF!</definedName>
    <definedName name="item673.1" localSheetId="3">#REF!</definedName>
    <definedName name="item673.1" localSheetId="4">#REF!</definedName>
    <definedName name="item673.1" localSheetId="5">#REF!</definedName>
    <definedName name="item673.1" localSheetId="26">#REF!</definedName>
    <definedName name="item673.1" localSheetId="27">#REF!</definedName>
    <definedName name="item673.1" localSheetId="7">#REF!</definedName>
    <definedName name="item673.1" localSheetId="8">#REF!</definedName>
    <definedName name="item673.1" localSheetId="9">#REF!</definedName>
    <definedName name="item673.1">#REF!</definedName>
    <definedName name="item673.3" localSheetId="6">#REF!</definedName>
    <definedName name="item673.3" localSheetId="2">#REF!</definedName>
    <definedName name="item673.3" localSheetId="3">#REF!</definedName>
    <definedName name="item673.3" localSheetId="4">#REF!</definedName>
    <definedName name="item673.3" localSheetId="5">#REF!</definedName>
    <definedName name="item673.3" localSheetId="26">#REF!</definedName>
    <definedName name="item673.3" localSheetId="27">#REF!</definedName>
    <definedName name="item673.3" localSheetId="7">#REF!</definedName>
    <definedName name="item673.3" localSheetId="8">#REF!</definedName>
    <definedName name="item673.3" localSheetId="9">#REF!</definedName>
    <definedName name="item673.3">#REF!</definedName>
    <definedName name="item681" localSheetId="6">#REF!</definedName>
    <definedName name="item681" localSheetId="2">#REF!</definedName>
    <definedName name="item681" localSheetId="3">#REF!</definedName>
    <definedName name="item681" localSheetId="4">#REF!</definedName>
    <definedName name="item681" localSheetId="5">#REF!</definedName>
    <definedName name="item681" localSheetId="26">#REF!</definedName>
    <definedName name="item681" localSheetId="27">#REF!</definedName>
    <definedName name="item681" localSheetId="7">#REF!</definedName>
    <definedName name="item681" localSheetId="8">#REF!</definedName>
    <definedName name="item681" localSheetId="9">#REF!</definedName>
    <definedName name="item681">#REF!</definedName>
    <definedName name="item700.1" localSheetId="6">#REF!</definedName>
    <definedName name="item700.1" localSheetId="2">#REF!</definedName>
    <definedName name="item700.1" localSheetId="3">#REF!</definedName>
    <definedName name="item700.1" localSheetId="4">#REF!</definedName>
    <definedName name="item700.1" localSheetId="5">#REF!</definedName>
    <definedName name="item700.1" localSheetId="26">#REF!</definedName>
    <definedName name="item700.1" localSheetId="27">#REF!</definedName>
    <definedName name="item700.1" localSheetId="7">#REF!</definedName>
    <definedName name="item700.1" localSheetId="8">#REF!</definedName>
    <definedName name="item700.1" localSheetId="9">#REF!</definedName>
    <definedName name="item700.1">#REF!</definedName>
    <definedName name="item710.1" localSheetId="6">#REF!</definedName>
    <definedName name="item710.1" localSheetId="2">#REF!</definedName>
    <definedName name="item710.1" localSheetId="3">#REF!</definedName>
    <definedName name="item710.1" localSheetId="4">#REF!</definedName>
    <definedName name="item710.1" localSheetId="5">#REF!</definedName>
    <definedName name="item710.1" localSheetId="26">#REF!</definedName>
    <definedName name="item710.1" localSheetId="27">#REF!</definedName>
    <definedName name="item710.1" localSheetId="7">#REF!</definedName>
    <definedName name="item710.1" localSheetId="8">#REF!</definedName>
    <definedName name="item710.1" localSheetId="9">#REF!</definedName>
    <definedName name="item710.1">#REF!</definedName>
    <definedName name="item710.2" localSheetId="6">#REF!</definedName>
    <definedName name="item710.2" localSheetId="2">#REF!</definedName>
    <definedName name="item710.2" localSheetId="3">#REF!</definedName>
    <definedName name="item710.2" localSheetId="4">#REF!</definedName>
    <definedName name="item710.2" localSheetId="5">#REF!</definedName>
    <definedName name="item710.2" localSheetId="26">#REF!</definedName>
    <definedName name="item710.2" localSheetId="27">#REF!</definedName>
    <definedName name="item710.2" localSheetId="7">#REF!</definedName>
    <definedName name="item710.2" localSheetId="8">#REF!</definedName>
    <definedName name="item710.2" localSheetId="9">#REF!</definedName>
    <definedName name="item710.2">#REF!</definedName>
    <definedName name="item730.1" localSheetId="6">#REF!</definedName>
    <definedName name="item730.1" localSheetId="2">#REF!</definedName>
    <definedName name="item730.1" localSheetId="3">#REF!</definedName>
    <definedName name="item730.1" localSheetId="4">#REF!</definedName>
    <definedName name="item730.1" localSheetId="5">#REF!</definedName>
    <definedName name="item730.1" localSheetId="26">#REF!</definedName>
    <definedName name="item730.1" localSheetId="27">#REF!</definedName>
    <definedName name="item730.1" localSheetId="7">#REF!</definedName>
    <definedName name="item730.1" localSheetId="8">#REF!</definedName>
    <definedName name="item730.1" localSheetId="9">#REF!</definedName>
    <definedName name="item730.1">#REF!</definedName>
    <definedName name="item730.2" localSheetId="6">#REF!</definedName>
    <definedName name="item730.2" localSheetId="2">#REF!</definedName>
    <definedName name="item730.2" localSheetId="3">#REF!</definedName>
    <definedName name="item730.2" localSheetId="4">#REF!</definedName>
    <definedName name="item730.2" localSheetId="5">#REF!</definedName>
    <definedName name="item730.2" localSheetId="26">#REF!</definedName>
    <definedName name="item730.2" localSheetId="27">#REF!</definedName>
    <definedName name="item730.2" localSheetId="7">#REF!</definedName>
    <definedName name="item730.2" localSheetId="8">#REF!</definedName>
    <definedName name="item730.2" localSheetId="9">#REF!</definedName>
    <definedName name="item730.2">#REF!</definedName>
    <definedName name="item730.2.4" localSheetId="6">#REF!</definedName>
    <definedName name="item730.2.4" localSheetId="2">#REF!</definedName>
    <definedName name="item730.2.4" localSheetId="3">#REF!</definedName>
    <definedName name="item730.2.4" localSheetId="4">#REF!</definedName>
    <definedName name="item730.2.4" localSheetId="5">#REF!</definedName>
    <definedName name="item730.2.4" localSheetId="26">#REF!</definedName>
    <definedName name="item730.2.4" localSheetId="27">#REF!</definedName>
    <definedName name="item730.2.4" localSheetId="7">#REF!</definedName>
    <definedName name="item730.2.4" localSheetId="8">#REF!</definedName>
    <definedName name="item730.2.4" localSheetId="9">#REF!</definedName>
    <definedName name="item730.2.4">#REF!</definedName>
    <definedName name="item900.2" localSheetId="6">#REF!</definedName>
    <definedName name="item900.2" localSheetId="2">#REF!</definedName>
    <definedName name="item900.2" localSheetId="3">#REF!</definedName>
    <definedName name="item900.2" localSheetId="4">#REF!</definedName>
    <definedName name="item900.2" localSheetId="5">#REF!</definedName>
    <definedName name="item900.2" localSheetId="26">#REF!</definedName>
    <definedName name="item900.2" localSheetId="27">#REF!</definedName>
    <definedName name="item900.2" localSheetId="7">#REF!</definedName>
    <definedName name="item900.2" localSheetId="8">#REF!</definedName>
    <definedName name="item900.2" localSheetId="9">#REF!</definedName>
    <definedName name="item900.2">#REF!</definedName>
    <definedName name="ITEMES">[91]todos!$A$7:$D$38</definedName>
    <definedName name="IUI" localSheetId="6" hidden="1">{"TAB1",#N/A,TRUE,"GENERAL";"TAB2",#N/A,TRUE,"GENERAL";"TAB3",#N/A,TRUE,"GENERAL";"TAB4",#N/A,TRUE,"GENERAL";"TAB5",#N/A,TRUE,"GENERAL"}</definedName>
    <definedName name="IUI" localSheetId="2" hidden="1">{"TAB1",#N/A,TRUE,"GENERAL";"TAB2",#N/A,TRUE,"GENERAL";"TAB3",#N/A,TRUE,"GENERAL";"TAB4",#N/A,TRUE,"GENERAL";"TAB5",#N/A,TRUE,"GENERAL"}</definedName>
    <definedName name="IUI" localSheetId="3" hidden="1">{"TAB1",#N/A,TRUE,"GENERAL";"TAB2",#N/A,TRUE,"GENERAL";"TAB3",#N/A,TRUE,"GENERAL";"TAB4",#N/A,TRUE,"GENERAL";"TAB5",#N/A,TRUE,"GENERAL"}</definedName>
    <definedName name="IUI" localSheetId="4" hidden="1">{"TAB1",#N/A,TRUE,"GENERAL";"TAB2",#N/A,TRUE,"GENERAL";"TAB3",#N/A,TRUE,"GENERAL";"TAB4",#N/A,TRUE,"GENERAL";"TAB5",#N/A,TRUE,"GENERAL"}</definedName>
    <definedName name="IUI" localSheetId="5" hidden="1">{"TAB1",#N/A,TRUE,"GENERAL";"TAB2",#N/A,TRUE,"GENERAL";"TAB3",#N/A,TRUE,"GENERAL";"TAB4",#N/A,TRUE,"GENERAL";"TAB5",#N/A,TRUE,"GENERAL"}</definedName>
    <definedName name="IUI" localSheetId="7" hidden="1">{"TAB1",#N/A,TRUE,"GENERAL";"TAB2",#N/A,TRUE,"GENERAL";"TAB3",#N/A,TRUE,"GENERAL";"TAB4",#N/A,TRUE,"GENERAL";"TAB5",#N/A,TRUE,"GENERAL"}</definedName>
    <definedName name="IUI" hidden="1">{"TAB1",#N/A,TRUE,"GENERAL";"TAB2",#N/A,TRUE,"GENERAL";"TAB3",#N/A,TRUE,"GENERAL";"TAB4",#N/A,TRUE,"GENERAL";"TAB5",#N/A,TRUE,"GENERAL"}</definedName>
    <definedName name="iuit7" localSheetId="6" hidden="1">{"TAB1",#N/A,TRUE,"GENERAL";"TAB2",#N/A,TRUE,"GENERAL";"TAB3",#N/A,TRUE,"GENERAL";"TAB4",#N/A,TRUE,"GENERAL";"TAB5",#N/A,TRUE,"GENERAL"}</definedName>
    <definedName name="iuit7" localSheetId="2" hidden="1">{"TAB1",#N/A,TRUE,"GENERAL";"TAB2",#N/A,TRUE,"GENERAL";"TAB3",#N/A,TRUE,"GENERAL";"TAB4",#N/A,TRUE,"GENERAL";"TAB5",#N/A,TRUE,"GENERAL"}</definedName>
    <definedName name="iuit7" localSheetId="3" hidden="1">{"TAB1",#N/A,TRUE,"GENERAL";"TAB2",#N/A,TRUE,"GENERAL";"TAB3",#N/A,TRUE,"GENERAL";"TAB4",#N/A,TRUE,"GENERAL";"TAB5",#N/A,TRUE,"GENERAL"}</definedName>
    <definedName name="iuit7" localSheetId="4" hidden="1">{"TAB1",#N/A,TRUE,"GENERAL";"TAB2",#N/A,TRUE,"GENERAL";"TAB3",#N/A,TRUE,"GENERAL";"TAB4",#N/A,TRUE,"GENERAL";"TAB5",#N/A,TRUE,"GENERAL"}</definedName>
    <definedName name="iuit7" localSheetId="5" hidden="1">{"TAB1",#N/A,TRUE,"GENERAL";"TAB2",#N/A,TRUE,"GENERAL";"TAB3",#N/A,TRUE,"GENERAL";"TAB4",#N/A,TRUE,"GENERAL";"TAB5",#N/A,TRUE,"GENERAL"}</definedName>
    <definedName name="iuit7" localSheetId="7" hidden="1">{"TAB1",#N/A,TRUE,"GENERAL";"TAB2",#N/A,TRUE,"GENERAL";"TAB3",#N/A,TRUE,"GENERAL";"TAB4",#N/A,TRUE,"GENERAL";"TAB5",#N/A,TRUE,"GENERAL"}</definedName>
    <definedName name="iuit7" hidden="1">{"TAB1",#N/A,TRUE,"GENERAL";"TAB2",#N/A,TRUE,"GENERAL";"TAB3",#N/A,TRUE,"GENERAL";"TAB4",#N/A,TRUE,"GENERAL";"TAB5",#N/A,TRUE,"GENERAL"}</definedName>
    <definedName name="iul" localSheetId="6" hidden="1">{"via1",#N/A,TRUE,"general";"via2",#N/A,TRUE,"general";"via3",#N/A,TRUE,"general"}</definedName>
    <definedName name="iul" localSheetId="2" hidden="1">{"via1",#N/A,TRUE,"general";"via2",#N/A,TRUE,"general";"via3",#N/A,TRUE,"general"}</definedName>
    <definedName name="iul" localSheetId="3" hidden="1">{"via1",#N/A,TRUE,"general";"via2",#N/A,TRUE,"general";"via3",#N/A,TRUE,"general"}</definedName>
    <definedName name="iul" localSheetId="4" hidden="1">{"via1",#N/A,TRUE,"general";"via2",#N/A,TRUE,"general";"via3",#N/A,TRUE,"general"}</definedName>
    <definedName name="iul" localSheetId="5" hidden="1">{"via1",#N/A,TRUE,"general";"via2",#N/A,TRUE,"general";"via3",#N/A,TRUE,"general"}</definedName>
    <definedName name="iul" localSheetId="7" hidden="1">{"via1",#N/A,TRUE,"general";"via2",#N/A,TRUE,"general";"via3",#N/A,TRUE,"general"}</definedName>
    <definedName name="iul" hidden="1">{"via1",#N/A,TRUE,"general";"via2",#N/A,TRUE,"general";"via3",#N/A,TRUE,"general"}</definedName>
    <definedName name="iuouio" localSheetId="6" hidden="1">{"via1",#N/A,TRUE,"general";"via2",#N/A,TRUE,"general";"via3",#N/A,TRUE,"general"}</definedName>
    <definedName name="iuouio" localSheetId="2" hidden="1">{"via1",#N/A,TRUE,"general";"via2",#N/A,TRUE,"general";"via3",#N/A,TRUE,"general"}</definedName>
    <definedName name="iuouio" localSheetId="3" hidden="1">{"via1",#N/A,TRUE,"general";"via2",#N/A,TRUE,"general";"via3",#N/A,TRUE,"general"}</definedName>
    <definedName name="iuouio" localSheetId="4" hidden="1">{"via1",#N/A,TRUE,"general";"via2",#N/A,TRUE,"general";"via3",#N/A,TRUE,"general"}</definedName>
    <definedName name="iuouio" localSheetId="5" hidden="1">{"via1",#N/A,TRUE,"general";"via2",#N/A,TRUE,"general";"via3",#N/A,TRUE,"general"}</definedName>
    <definedName name="iuouio" localSheetId="7" hidden="1">{"via1",#N/A,TRUE,"general";"via2",#N/A,TRUE,"general";"via3",#N/A,TRUE,"general"}</definedName>
    <definedName name="iuouio" hidden="1">{"via1",#N/A,TRUE,"general";"via2",#N/A,TRUE,"general";"via3",#N/A,TRUE,"general"}</definedName>
    <definedName name="iuyi9" localSheetId="6" hidden="1">{"TAB1",#N/A,TRUE,"GENERAL";"TAB2",#N/A,TRUE,"GENERAL";"TAB3",#N/A,TRUE,"GENERAL";"TAB4",#N/A,TRUE,"GENERAL";"TAB5",#N/A,TRUE,"GENERAL"}</definedName>
    <definedName name="iuyi9" localSheetId="2" hidden="1">{"TAB1",#N/A,TRUE,"GENERAL";"TAB2",#N/A,TRUE,"GENERAL";"TAB3",#N/A,TRUE,"GENERAL";"TAB4",#N/A,TRUE,"GENERAL";"TAB5",#N/A,TRUE,"GENERAL"}</definedName>
    <definedName name="iuyi9" localSheetId="3" hidden="1">{"TAB1",#N/A,TRUE,"GENERAL";"TAB2",#N/A,TRUE,"GENERAL";"TAB3",#N/A,TRUE,"GENERAL";"TAB4",#N/A,TRUE,"GENERAL";"TAB5",#N/A,TRUE,"GENERAL"}</definedName>
    <definedName name="iuyi9" localSheetId="4" hidden="1">{"TAB1",#N/A,TRUE,"GENERAL";"TAB2",#N/A,TRUE,"GENERAL";"TAB3",#N/A,TRUE,"GENERAL";"TAB4",#N/A,TRUE,"GENERAL";"TAB5",#N/A,TRUE,"GENERAL"}</definedName>
    <definedName name="iuyi9" localSheetId="5" hidden="1">{"TAB1",#N/A,TRUE,"GENERAL";"TAB2",#N/A,TRUE,"GENERAL";"TAB3",#N/A,TRUE,"GENERAL";"TAB4",#N/A,TRUE,"GENERAL";"TAB5",#N/A,TRUE,"GENERAL"}</definedName>
    <definedName name="iuyi9" localSheetId="7" hidden="1">{"TAB1",#N/A,TRUE,"GENERAL";"TAB2",#N/A,TRUE,"GENERAL";"TAB3",#N/A,TRUE,"GENERAL";"TAB4",#N/A,TRUE,"GENERAL";"TAB5",#N/A,TRUE,"GENERAL"}</definedName>
    <definedName name="iuyi9" hidden="1">{"TAB1",#N/A,TRUE,"GENERAL";"TAB2",#N/A,TRUE,"GENERAL";"TAB3",#N/A,TRUE,"GENERAL";"TAB4",#N/A,TRUE,"GENERAL";"TAB5",#N/A,TRUE,"GENERAL"}</definedName>
    <definedName name="IVA" localSheetId="6">#REF!</definedName>
    <definedName name="IVA" localSheetId="2">#REF!</definedName>
    <definedName name="IVA" localSheetId="3">#REF!</definedName>
    <definedName name="IVA" localSheetId="4">#REF!</definedName>
    <definedName name="IVA" localSheetId="5">#REF!</definedName>
    <definedName name="IVA" localSheetId="26">#REF!</definedName>
    <definedName name="IVA" localSheetId="27">#REF!</definedName>
    <definedName name="IVA" localSheetId="7">#REF!</definedName>
    <definedName name="IVA" localSheetId="8">#REF!</definedName>
    <definedName name="IVA" localSheetId="9">#REF!</definedName>
    <definedName name="IVA">#REF!</definedName>
    <definedName name="iwjer" localSheetId="6">#REF!</definedName>
    <definedName name="iwjer" localSheetId="2">#REF!</definedName>
    <definedName name="iwjer" localSheetId="3">#REF!</definedName>
    <definedName name="iwjer" localSheetId="4">#REF!</definedName>
    <definedName name="iwjer" localSheetId="5">#REF!</definedName>
    <definedName name="iwjer" localSheetId="7">#REF!</definedName>
    <definedName name="iwjer" localSheetId="8">#REF!</definedName>
    <definedName name="iwjer">#REF!</definedName>
    <definedName name="iyuiuyi" localSheetId="6" hidden="1">{"via1",#N/A,TRUE,"general";"via2",#N/A,TRUE,"general";"via3",#N/A,TRUE,"general"}</definedName>
    <definedName name="iyuiuyi" localSheetId="2" hidden="1">{"via1",#N/A,TRUE,"general";"via2",#N/A,TRUE,"general";"via3",#N/A,TRUE,"general"}</definedName>
    <definedName name="iyuiuyi" localSheetId="3" hidden="1">{"via1",#N/A,TRUE,"general";"via2",#N/A,TRUE,"general";"via3",#N/A,TRUE,"general"}</definedName>
    <definedName name="iyuiuyi" localSheetId="4" hidden="1">{"via1",#N/A,TRUE,"general";"via2",#N/A,TRUE,"general";"via3",#N/A,TRUE,"general"}</definedName>
    <definedName name="iyuiuyi" localSheetId="5" hidden="1">{"via1",#N/A,TRUE,"general";"via2",#N/A,TRUE,"general";"via3",#N/A,TRUE,"general"}</definedName>
    <definedName name="iyuiuyi" localSheetId="7" hidden="1">{"via1",#N/A,TRUE,"general";"via2",#N/A,TRUE,"general";"via3",#N/A,TRUE,"general"}</definedName>
    <definedName name="iyuiuyi" hidden="1">{"via1",#N/A,TRUE,"general";"via2",#N/A,TRUE,"general";"via3",#N/A,TRUE,"general"}</definedName>
    <definedName name="j" localSheetId="6" hidden="1">{"TAB1",#N/A,TRUE,"GENERAL";"TAB2",#N/A,TRUE,"GENERAL";"TAB3",#N/A,TRUE,"GENERAL";"TAB4",#N/A,TRUE,"GENERAL";"TAB5",#N/A,TRUE,"GENERAL"}</definedName>
    <definedName name="j" localSheetId="2" hidden="1">{"TAB1",#N/A,TRUE,"GENERAL";"TAB2",#N/A,TRUE,"GENERAL";"TAB3",#N/A,TRUE,"GENERAL";"TAB4",#N/A,TRUE,"GENERAL";"TAB5",#N/A,TRUE,"GENERAL"}</definedName>
    <definedName name="j" localSheetId="3" hidden="1">{"TAB1",#N/A,TRUE,"GENERAL";"TAB2",#N/A,TRUE,"GENERAL";"TAB3",#N/A,TRUE,"GENERAL";"TAB4",#N/A,TRUE,"GENERAL";"TAB5",#N/A,TRUE,"GENERAL"}</definedName>
    <definedName name="j" localSheetId="4" hidden="1">{"TAB1",#N/A,TRUE,"GENERAL";"TAB2",#N/A,TRUE,"GENERAL";"TAB3",#N/A,TRUE,"GENERAL";"TAB4",#N/A,TRUE,"GENERAL";"TAB5",#N/A,TRUE,"GENERAL"}</definedName>
    <definedName name="j" localSheetId="5" hidden="1">{"TAB1",#N/A,TRUE,"GENERAL";"TAB2",#N/A,TRUE,"GENERAL";"TAB3",#N/A,TRUE,"GENERAL";"TAB4",#N/A,TRUE,"GENERAL";"TAB5",#N/A,TRUE,"GENERAL"}</definedName>
    <definedName name="j" localSheetId="7" hidden="1">{"TAB1",#N/A,TRUE,"GENERAL";"TAB2",#N/A,TRUE,"GENERAL";"TAB3",#N/A,TRUE,"GENERAL";"TAB4",#N/A,TRUE,"GENERAL";"TAB5",#N/A,TRUE,"GENERAL"}</definedName>
    <definedName name="j" hidden="1">{"TAB1",#N/A,TRUE,"GENERAL";"TAB2",#N/A,TRUE,"GENERAL";"TAB3",#N/A,TRUE,"GENERAL";"TAB4",#N/A,TRUE,"GENERAL";"TAB5",#N/A,TRUE,"GENERAL"}</definedName>
    <definedName name="jd" localSheetId="6" hidden="1">{"via1",#N/A,TRUE,"general";"via2",#N/A,TRUE,"general";"via3",#N/A,TRUE,"general"}</definedName>
    <definedName name="jd" localSheetId="2" hidden="1">{"via1",#N/A,TRUE,"general";"via2",#N/A,TRUE,"general";"via3",#N/A,TRUE,"general"}</definedName>
    <definedName name="jd" localSheetId="3" hidden="1">{"via1",#N/A,TRUE,"general";"via2",#N/A,TRUE,"general";"via3",#N/A,TRUE,"general"}</definedName>
    <definedName name="jd" localSheetId="4" hidden="1">{"via1",#N/A,TRUE,"general";"via2",#N/A,TRUE,"general";"via3",#N/A,TRUE,"general"}</definedName>
    <definedName name="jd" localSheetId="5" hidden="1">{"via1",#N/A,TRUE,"general";"via2",#N/A,TRUE,"general";"via3",#N/A,TRUE,"general"}</definedName>
    <definedName name="jd" localSheetId="7" hidden="1">{"via1",#N/A,TRUE,"general";"via2",#N/A,TRUE,"general";"via3",#N/A,TRUE,"general"}</definedName>
    <definedName name="jd" hidden="1">{"via1",#N/A,TRUE,"general";"via2",#N/A,TRUE,"general";"via3",#N/A,TRUE,"general"}</definedName>
    <definedName name="jdh" localSheetId="6" hidden="1">{"TAB1",#N/A,TRUE,"GENERAL";"TAB2",#N/A,TRUE,"GENERAL";"TAB3",#N/A,TRUE,"GENERAL";"TAB4",#N/A,TRUE,"GENERAL";"TAB5",#N/A,TRUE,"GENERAL"}</definedName>
    <definedName name="jdh" localSheetId="2" hidden="1">{"TAB1",#N/A,TRUE,"GENERAL";"TAB2",#N/A,TRUE,"GENERAL";"TAB3",#N/A,TRUE,"GENERAL";"TAB4",#N/A,TRUE,"GENERAL";"TAB5",#N/A,TRUE,"GENERAL"}</definedName>
    <definedName name="jdh" localSheetId="3" hidden="1">{"TAB1",#N/A,TRUE,"GENERAL";"TAB2",#N/A,TRUE,"GENERAL";"TAB3",#N/A,TRUE,"GENERAL";"TAB4",#N/A,TRUE,"GENERAL";"TAB5",#N/A,TRUE,"GENERAL"}</definedName>
    <definedName name="jdh" localSheetId="4" hidden="1">{"TAB1",#N/A,TRUE,"GENERAL";"TAB2",#N/A,TRUE,"GENERAL";"TAB3",#N/A,TRUE,"GENERAL";"TAB4",#N/A,TRUE,"GENERAL";"TAB5",#N/A,TRUE,"GENERAL"}</definedName>
    <definedName name="jdh" localSheetId="5" hidden="1">{"TAB1",#N/A,TRUE,"GENERAL";"TAB2",#N/A,TRUE,"GENERAL";"TAB3",#N/A,TRUE,"GENERAL";"TAB4",#N/A,TRUE,"GENERAL";"TAB5",#N/A,TRUE,"GENERAL"}</definedName>
    <definedName name="jdh" localSheetId="7" hidden="1">{"TAB1",#N/A,TRUE,"GENERAL";"TAB2",#N/A,TRUE,"GENERAL";"TAB3",#N/A,TRUE,"GENERAL";"TAB4",#N/A,TRUE,"GENERAL";"TAB5",#N/A,TRUE,"GENERAL"}</definedName>
    <definedName name="jdh" hidden="1">{"TAB1",#N/A,TRUE,"GENERAL";"TAB2",#N/A,TRUE,"GENERAL";"TAB3",#N/A,TRUE,"GENERAL";"TAB4",#N/A,TRUE,"GENERAL";"TAB5",#N/A,TRUE,"GENERAL"}</definedName>
    <definedName name="jeytj" localSheetId="6" hidden="1">{"TAB1",#N/A,TRUE,"GENERAL";"TAB2",#N/A,TRUE,"GENERAL";"TAB3",#N/A,TRUE,"GENERAL";"TAB4",#N/A,TRUE,"GENERAL";"TAB5",#N/A,TRUE,"GENERAL"}</definedName>
    <definedName name="jeytj" localSheetId="2" hidden="1">{"TAB1",#N/A,TRUE,"GENERAL";"TAB2",#N/A,TRUE,"GENERAL";"TAB3",#N/A,TRUE,"GENERAL";"TAB4",#N/A,TRUE,"GENERAL";"TAB5",#N/A,TRUE,"GENERAL"}</definedName>
    <definedName name="jeytj" localSheetId="3" hidden="1">{"TAB1",#N/A,TRUE,"GENERAL";"TAB2",#N/A,TRUE,"GENERAL";"TAB3",#N/A,TRUE,"GENERAL";"TAB4",#N/A,TRUE,"GENERAL";"TAB5",#N/A,TRUE,"GENERAL"}</definedName>
    <definedName name="jeytj" localSheetId="4" hidden="1">{"TAB1",#N/A,TRUE,"GENERAL";"TAB2",#N/A,TRUE,"GENERAL";"TAB3",#N/A,TRUE,"GENERAL";"TAB4",#N/A,TRUE,"GENERAL";"TAB5",#N/A,TRUE,"GENERAL"}</definedName>
    <definedName name="jeytj" localSheetId="5" hidden="1">{"TAB1",#N/A,TRUE,"GENERAL";"TAB2",#N/A,TRUE,"GENERAL";"TAB3",#N/A,TRUE,"GENERAL";"TAB4",#N/A,TRUE,"GENERAL";"TAB5",#N/A,TRUE,"GENERAL"}</definedName>
    <definedName name="jeytj" localSheetId="7" hidden="1">{"TAB1",#N/A,TRUE,"GENERAL";"TAB2",#N/A,TRUE,"GENERAL";"TAB3",#N/A,TRUE,"GENERAL";"TAB4",#N/A,TRUE,"GENERAL";"TAB5",#N/A,TRUE,"GENERAL"}</definedName>
    <definedName name="jeytj" hidden="1">{"TAB1",#N/A,TRUE,"GENERAL";"TAB2",#N/A,TRUE,"GENERAL";"TAB3",#N/A,TRUE,"GENERAL";"TAB4",#N/A,TRUE,"GENERAL";"TAB5",#N/A,TRUE,"GENERAL"}</definedName>
    <definedName name="jfç" localSheetId="6" hidden="1">#REF!</definedName>
    <definedName name="jfç" localSheetId="2" hidden="1">#REF!</definedName>
    <definedName name="jfç" localSheetId="3" hidden="1">#REF!</definedName>
    <definedName name="jfç" localSheetId="4" hidden="1">#REF!</definedName>
    <definedName name="jfç" localSheetId="5" hidden="1">#REF!</definedName>
    <definedName name="jfç" localSheetId="7" hidden="1">#REF!</definedName>
    <definedName name="jfç" localSheetId="8" hidden="1">#REF!</definedName>
    <definedName name="jfç" hidden="1">#REF!</definedName>
    <definedName name="jfhjfrt" localSheetId="6" hidden="1">{"TAB1",#N/A,TRUE,"GENERAL";"TAB2",#N/A,TRUE,"GENERAL";"TAB3",#N/A,TRUE,"GENERAL";"TAB4",#N/A,TRUE,"GENERAL";"TAB5",#N/A,TRUE,"GENERAL"}</definedName>
    <definedName name="jfhjfrt" localSheetId="2" hidden="1">{"TAB1",#N/A,TRUE,"GENERAL";"TAB2",#N/A,TRUE,"GENERAL";"TAB3",#N/A,TRUE,"GENERAL";"TAB4",#N/A,TRUE,"GENERAL";"TAB5",#N/A,TRUE,"GENERAL"}</definedName>
    <definedName name="jfhjfrt" localSheetId="3" hidden="1">{"TAB1",#N/A,TRUE,"GENERAL";"TAB2",#N/A,TRUE,"GENERAL";"TAB3",#N/A,TRUE,"GENERAL";"TAB4",#N/A,TRUE,"GENERAL";"TAB5",#N/A,TRUE,"GENERAL"}</definedName>
    <definedName name="jfhjfrt" localSheetId="4" hidden="1">{"TAB1",#N/A,TRUE,"GENERAL";"TAB2",#N/A,TRUE,"GENERAL";"TAB3",#N/A,TRUE,"GENERAL";"TAB4",#N/A,TRUE,"GENERAL";"TAB5",#N/A,TRUE,"GENERAL"}</definedName>
    <definedName name="jfhjfrt" localSheetId="5" hidden="1">{"TAB1",#N/A,TRUE,"GENERAL";"TAB2",#N/A,TRUE,"GENERAL";"TAB3",#N/A,TRUE,"GENERAL";"TAB4",#N/A,TRUE,"GENERAL";"TAB5",#N/A,TRUE,"GENERAL"}</definedName>
    <definedName name="jfhjfrt" localSheetId="7" hidden="1">{"TAB1",#N/A,TRUE,"GENERAL";"TAB2",#N/A,TRUE,"GENERAL";"TAB3",#N/A,TRUE,"GENERAL";"TAB4",#N/A,TRUE,"GENERAL";"TAB5",#N/A,TRUE,"GENERAL"}</definedName>
    <definedName name="jfhjfrt" hidden="1">{"TAB1",#N/A,TRUE,"GENERAL";"TAB2",#N/A,TRUE,"GENERAL";"TAB3",#N/A,TRUE,"GENERAL";"TAB4",#N/A,TRUE,"GENERAL";"TAB5",#N/A,TRUE,"GENERAL"}</definedName>
    <definedName name="jgfj" localSheetId="6" hidden="1">{"via1",#N/A,TRUE,"general";"via2",#N/A,TRUE,"general";"via3",#N/A,TRUE,"general"}</definedName>
    <definedName name="jgfj" localSheetId="2" hidden="1">{"via1",#N/A,TRUE,"general";"via2",#N/A,TRUE,"general";"via3",#N/A,TRUE,"general"}</definedName>
    <definedName name="jgfj" localSheetId="3" hidden="1">{"via1",#N/A,TRUE,"general";"via2",#N/A,TRUE,"general";"via3",#N/A,TRUE,"general"}</definedName>
    <definedName name="jgfj" localSheetId="4" hidden="1">{"via1",#N/A,TRUE,"general";"via2",#N/A,TRUE,"general";"via3",#N/A,TRUE,"general"}</definedName>
    <definedName name="jgfj" localSheetId="5" hidden="1">{"via1",#N/A,TRUE,"general";"via2",#N/A,TRUE,"general";"via3",#N/A,TRUE,"general"}</definedName>
    <definedName name="jgfj" localSheetId="7" hidden="1">{"via1",#N/A,TRUE,"general";"via2",#N/A,TRUE,"general";"via3",#N/A,TRUE,"general"}</definedName>
    <definedName name="jgfj" hidden="1">{"via1",#N/A,TRUE,"general";"via2",#N/A,TRUE,"general";"via3",#N/A,TRUE,"general"}</definedName>
    <definedName name="jghj" localSheetId="6" hidden="1">{"TAB1",#N/A,TRUE,"GENERAL";"TAB2",#N/A,TRUE,"GENERAL";"TAB3",#N/A,TRUE,"GENERAL";"TAB4",#N/A,TRUE,"GENERAL";"TAB5",#N/A,TRUE,"GENERAL"}</definedName>
    <definedName name="jghj" localSheetId="2" hidden="1">{"TAB1",#N/A,TRUE,"GENERAL";"TAB2",#N/A,TRUE,"GENERAL";"TAB3",#N/A,TRUE,"GENERAL";"TAB4",#N/A,TRUE,"GENERAL";"TAB5",#N/A,TRUE,"GENERAL"}</definedName>
    <definedName name="jghj" localSheetId="3" hidden="1">{"TAB1",#N/A,TRUE,"GENERAL";"TAB2",#N/A,TRUE,"GENERAL";"TAB3",#N/A,TRUE,"GENERAL";"TAB4",#N/A,TRUE,"GENERAL";"TAB5",#N/A,TRUE,"GENERAL"}</definedName>
    <definedName name="jghj" localSheetId="4" hidden="1">{"TAB1",#N/A,TRUE,"GENERAL";"TAB2",#N/A,TRUE,"GENERAL";"TAB3",#N/A,TRUE,"GENERAL";"TAB4",#N/A,TRUE,"GENERAL";"TAB5",#N/A,TRUE,"GENERAL"}</definedName>
    <definedName name="jghj" localSheetId="5" hidden="1">{"TAB1",#N/A,TRUE,"GENERAL";"TAB2",#N/A,TRUE,"GENERAL";"TAB3",#N/A,TRUE,"GENERAL";"TAB4",#N/A,TRUE,"GENERAL";"TAB5",#N/A,TRUE,"GENERAL"}</definedName>
    <definedName name="jghj" localSheetId="7" hidden="1">{"TAB1",#N/A,TRUE,"GENERAL";"TAB2",#N/A,TRUE,"GENERAL";"TAB3",#N/A,TRUE,"GENERAL";"TAB4",#N/A,TRUE,"GENERAL";"TAB5",#N/A,TRUE,"GENERAL"}</definedName>
    <definedName name="jghj" hidden="1">{"TAB1",#N/A,TRUE,"GENERAL";"TAB2",#N/A,TRUE,"GENERAL";"TAB3",#N/A,TRUE,"GENERAL";"TAB4",#N/A,TRUE,"GENERAL";"TAB5",#N/A,TRUE,"GENERAL"}</definedName>
    <definedName name="jgj" localSheetId="6" hidden="1">{"TAB1",#N/A,TRUE,"GENERAL";"TAB2",#N/A,TRUE,"GENERAL";"TAB3",#N/A,TRUE,"GENERAL";"TAB4",#N/A,TRUE,"GENERAL";"TAB5",#N/A,TRUE,"GENERAL"}</definedName>
    <definedName name="jgj" localSheetId="2" hidden="1">{"TAB1",#N/A,TRUE,"GENERAL";"TAB2",#N/A,TRUE,"GENERAL";"TAB3",#N/A,TRUE,"GENERAL";"TAB4",#N/A,TRUE,"GENERAL";"TAB5",#N/A,TRUE,"GENERAL"}</definedName>
    <definedName name="jgj" localSheetId="3" hidden="1">{"TAB1",#N/A,TRUE,"GENERAL";"TAB2",#N/A,TRUE,"GENERAL";"TAB3",#N/A,TRUE,"GENERAL";"TAB4",#N/A,TRUE,"GENERAL";"TAB5",#N/A,TRUE,"GENERAL"}</definedName>
    <definedName name="jgj" localSheetId="4" hidden="1">{"TAB1",#N/A,TRUE,"GENERAL";"TAB2",#N/A,TRUE,"GENERAL";"TAB3",#N/A,TRUE,"GENERAL";"TAB4",#N/A,TRUE,"GENERAL";"TAB5",#N/A,TRUE,"GENERAL"}</definedName>
    <definedName name="jgj" localSheetId="5" hidden="1">{"TAB1",#N/A,TRUE,"GENERAL";"TAB2",#N/A,TRUE,"GENERAL";"TAB3",#N/A,TRUE,"GENERAL";"TAB4",#N/A,TRUE,"GENERAL";"TAB5",#N/A,TRUE,"GENERAL"}</definedName>
    <definedName name="jgj" localSheetId="7" hidden="1">{"TAB1",#N/A,TRUE,"GENERAL";"TAB2",#N/A,TRUE,"GENERAL";"TAB3",#N/A,TRUE,"GENERAL";"TAB4",#N/A,TRUE,"GENERAL";"TAB5",#N/A,TRUE,"GENERAL"}</definedName>
    <definedName name="jgj" hidden="1">{"TAB1",#N/A,TRUE,"GENERAL";"TAB2",#N/A,TRUE,"GENERAL";"TAB3",#N/A,TRUE,"GENERAL";"TAB4",#N/A,TRUE,"GENERAL";"TAB5",#N/A,TRUE,"GENERAL"}</definedName>
    <definedName name="jhg" localSheetId="6" hidden="1">{"TAB1",#N/A,TRUE,"GENERAL";"TAB2",#N/A,TRUE,"GENERAL";"TAB3",#N/A,TRUE,"GENERAL";"TAB4",#N/A,TRUE,"GENERAL";"TAB5",#N/A,TRUE,"GENERAL"}</definedName>
    <definedName name="jhg" localSheetId="2" hidden="1">{"TAB1",#N/A,TRUE,"GENERAL";"TAB2",#N/A,TRUE,"GENERAL";"TAB3",#N/A,TRUE,"GENERAL";"TAB4",#N/A,TRUE,"GENERAL";"TAB5",#N/A,TRUE,"GENERAL"}</definedName>
    <definedName name="jhg" localSheetId="3" hidden="1">{"TAB1",#N/A,TRUE,"GENERAL";"TAB2",#N/A,TRUE,"GENERAL";"TAB3",#N/A,TRUE,"GENERAL";"TAB4",#N/A,TRUE,"GENERAL";"TAB5",#N/A,TRUE,"GENERAL"}</definedName>
    <definedName name="jhg" localSheetId="4" hidden="1">{"TAB1",#N/A,TRUE,"GENERAL";"TAB2",#N/A,TRUE,"GENERAL";"TAB3",#N/A,TRUE,"GENERAL";"TAB4",#N/A,TRUE,"GENERAL";"TAB5",#N/A,TRUE,"GENERAL"}</definedName>
    <definedName name="jhg" localSheetId="5" hidden="1">{"TAB1",#N/A,TRUE,"GENERAL";"TAB2",#N/A,TRUE,"GENERAL";"TAB3",#N/A,TRUE,"GENERAL";"TAB4",#N/A,TRUE,"GENERAL";"TAB5",#N/A,TRUE,"GENERAL"}</definedName>
    <definedName name="jhg" localSheetId="7" hidden="1">{"TAB1",#N/A,TRUE,"GENERAL";"TAB2",#N/A,TRUE,"GENERAL";"TAB3",#N/A,TRUE,"GENERAL";"TAB4",#N/A,TRUE,"GENERAL";"TAB5",#N/A,TRUE,"GENERAL"}</definedName>
    <definedName name="jhg" hidden="1">{"TAB1",#N/A,TRUE,"GENERAL";"TAB2",#N/A,TRUE,"GENERAL";"TAB3",#N/A,TRUE,"GENERAL";"TAB4",#N/A,TRUE,"GENERAL";"TAB5",#N/A,TRUE,"GENERAL"}</definedName>
    <definedName name="jhhkkhj">#REF!</definedName>
    <definedName name="jhjyj" localSheetId="6" hidden="1">{"via1",#N/A,TRUE,"general";"via2",#N/A,TRUE,"general";"via3",#N/A,TRUE,"general"}</definedName>
    <definedName name="jhjyj" localSheetId="2" hidden="1">{"via1",#N/A,TRUE,"general";"via2",#N/A,TRUE,"general";"via3",#N/A,TRUE,"general"}</definedName>
    <definedName name="jhjyj" localSheetId="3" hidden="1">{"via1",#N/A,TRUE,"general";"via2",#N/A,TRUE,"general";"via3",#N/A,TRUE,"general"}</definedName>
    <definedName name="jhjyj" localSheetId="4" hidden="1">{"via1",#N/A,TRUE,"general";"via2",#N/A,TRUE,"general";"via3",#N/A,TRUE,"general"}</definedName>
    <definedName name="jhjyj" localSheetId="5" hidden="1">{"via1",#N/A,TRUE,"general";"via2",#N/A,TRUE,"general";"via3",#N/A,TRUE,"general"}</definedName>
    <definedName name="jhjyj" localSheetId="7" hidden="1">{"via1",#N/A,TRUE,"general";"via2",#N/A,TRUE,"general";"via3",#N/A,TRUE,"general"}</definedName>
    <definedName name="jhjyj" hidden="1">{"via1",#N/A,TRUE,"general";"via2",#N/A,TRUE,"general";"via3",#N/A,TRUE,"general"}</definedName>
    <definedName name="JHK" localSheetId="6" hidden="1">{"TAB1",#N/A,TRUE,"GENERAL";"TAB2",#N/A,TRUE,"GENERAL";"TAB3",#N/A,TRUE,"GENERAL";"TAB4",#N/A,TRUE,"GENERAL";"TAB5",#N/A,TRUE,"GENERAL"}</definedName>
    <definedName name="JHK" localSheetId="2" hidden="1">{"TAB1",#N/A,TRUE,"GENERAL";"TAB2",#N/A,TRUE,"GENERAL";"TAB3",#N/A,TRUE,"GENERAL";"TAB4",#N/A,TRUE,"GENERAL";"TAB5",#N/A,TRUE,"GENERAL"}</definedName>
    <definedName name="JHK" localSheetId="3" hidden="1">{"TAB1",#N/A,TRUE,"GENERAL";"TAB2",#N/A,TRUE,"GENERAL";"TAB3",#N/A,TRUE,"GENERAL";"TAB4",#N/A,TRUE,"GENERAL";"TAB5",#N/A,TRUE,"GENERAL"}</definedName>
    <definedName name="JHK" localSheetId="4" hidden="1">{"TAB1",#N/A,TRUE,"GENERAL";"TAB2",#N/A,TRUE,"GENERAL";"TAB3",#N/A,TRUE,"GENERAL";"TAB4",#N/A,TRUE,"GENERAL";"TAB5",#N/A,TRUE,"GENERAL"}</definedName>
    <definedName name="JHK" localSheetId="5" hidden="1">{"TAB1",#N/A,TRUE,"GENERAL";"TAB2",#N/A,TRUE,"GENERAL";"TAB3",#N/A,TRUE,"GENERAL";"TAB4",#N/A,TRUE,"GENERAL";"TAB5",#N/A,TRUE,"GENERAL"}</definedName>
    <definedName name="JHK" localSheetId="7" hidden="1">{"TAB1",#N/A,TRUE,"GENERAL";"TAB2",#N/A,TRUE,"GENERAL";"TAB3",#N/A,TRUE,"GENERAL";"TAB4",#N/A,TRUE,"GENERAL";"TAB5",#N/A,TRUE,"GENERAL"}</definedName>
    <definedName name="JHK" hidden="1">{"TAB1",#N/A,TRUE,"GENERAL";"TAB2",#N/A,TRUE,"GENERAL";"TAB3",#N/A,TRUE,"GENERAL";"TAB4",#N/A,TRUE,"GENERAL";"TAB5",#N/A,TRUE,"GENERAL"}</definedName>
    <definedName name="jhkgjkvf" localSheetId="6" hidden="1">{"TAB1",#N/A,TRUE,"GENERAL";"TAB2",#N/A,TRUE,"GENERAL";"TAB3",#N/A,TRUE,"GENERAL";"TAB4",#N/A,TRUE,"GENERAL";"TAB5",#N/A,TRUE,"GENERAL"}</definedName>
    <definedName name="jhkgjkvf" localSheetId="2" hidden="1">{"TAB1",#N/A,TRUE,"GENERAL";"TAB2",#N/A,TRUE,"GENERAL";"TAB3",#N/A,TRUE,"GENERAL";"TAB4",#N/A,TRUE,"GENERAL";"TAB5",#N/A,TRUE,"GENERAL"}</definedName>
    <definedName name="jhkgjkvf" localSheetId="3" hidden="1">{"TAB1",#N/A,TRUE,"GENERAL";"TAB2",#N/A,TRUE,"GENERAL";"TAB3",#N/A,TRUE,"GENERAL";"TAB4",#N/A,TRUE,"GENERAL";"TAB5",#N/A,TRUE,"GENERAL"}</definedName>
    <definedName name="jhkgjkvf" localSheetId="4" hidden="1">{"TAB1",#N/A,TRUE,"GENERAL";"TAB2",#N/A,TRUE,"GENERAL";"TAB3",#N/A,TRUE,"GENERAL";"TAB4",#N/A,TRUE,"GENERAL";"TAB5",#N/A,TRUE,"GENERAL"}</definedName>
    <definedName name="jhkgjkvf" localSheetId="5" hidden="1">{"TAB1",#N/A,TRUE,"GENERAL";"TAB2",#N/A,TRUE,"GENERAL";"TAB3",#N/A,TRUE,"GENERAL";"TAB4",#N/A,TRUE,"GENERAL";"TAB5",#N/A,TRUE,"GENERAL"}</definedName>
    <definedName name="jhkgjkvf" localSheetId="7" hidden="1">{"TAB1",#N/A,TRUE,"GENERAL";"TAB2",#N/A,TRUE,"GENERAL";"TAB3",#N/A,TRUE,"GENERAL";"TAB4",#N/A,TRUE,"GENERAL";"TAB5",#N/A,TRUE,"GENERAL"}</definedName>
    <definedName name="jhkgjkvf" hidden="1">{"TAB1",#N/A,TRUE,"GENERAL";"TAB2",#N/A,TRUE,"GENERAL";"TAB3",#N/A,TRUE,"GENERAL";"TAB4",#N/A,TRUE,"GENERAL";"TAB5",#N/A,TRUE,"GENERAL"}</definedName>
    <definedName name="jj" localSheetId="6">'1p.'!ERR</definedName>
    <definedName name="jj" localSheetId="2">'421.1'!ERR</definedName>
    <definedName name="jj" localSheetId="3">'450.2P'!ERR</definedName>
    <definedName name="jj" localSheetId="4">'460.1P'!ERR</definedName>
    <definedName name="jj" localSheetId="5">'466.1'!ERR</definedName>
    <definedName name="jj" localSheetId="7">'900.4P'!ERR</definedName>
    <definedName name="jj">[0]!ERR</definedName>
    <definedName name="jjfq" localSheetId="6" hidden="1">{"via1",#N/A,TRUE,"general";"via2",#N/A,TRUE,"general";"via3",#N/A,TRUE,"general"}</definedName>
    <definedName name="jjfq" localSheetId="2" hidden="1">{"via1",#N/A,TRUE,"general";"via2",#N/A,TRUE,"general";"via3",#N/A,TRUE,"general"}</definedName>
    <definedName name="jjfq" localSheetId="3" hidden="1">{"via1",#N/A,TRUE,"general";"via2",#N/A,TRUE,"general";"via3",#N/A,TRUE,"general"}</definedName>
    <definedName name="jjfq" localSheetId="4" hidden="1">{"via1",#N/A,TRUE,"general";"via2",#N/A,TRUE,"general";"via3",#N/A,TRUE,"general"}</definedName>
    <definedName name="jjfq" localSheetId="5" hidden="1">{"via1",#N/A,TRUE,"general";"via2",#N/A,TRUE,"general";"via3",#N/A,TRUE,"general"}</definedName>
    <definedName name="jjfq" localSheetId="7" hidden="1">{"via1",#N/A,TRUE,"general";"via2",#N/A,TRUE,"general";"via3",#N/A,TRUE,"general"}</definedName>
    <definedName name="jjfq" hidden="1">{"via1",#N/A,TRUE,"general";"via2",#N/A,TRUE,"general";"via3",#N/A,TRUE,"general"}</definedName>
    <definedName name="JJJ" localSheetId="6" hidden="1">{#N/A,#N/A,FALSE,"Hoja1";#N/A,#N/A,FALSE,"Hoja2"}</definedName>
    <definedName name="JJJ" localSheetId="2" hidden="1">{#N/A,#N/A,FALSE,"Hoja1";#N/A,#N/A,FALSE,"Hoja2"}</definedName>
    <definedName name="JJJ" localSheetId="3" hidden="1">{#N/A,#N/A,FALSE,"Hoja1";#N/A,#N/A,FALSE,"Hoja2"}</definedName>
    <definedName name="JJJ" localSheetId="4" hidden="1">{#N/A,#N/A,FALSE,"Hoja1";#N/A,#N/A,FALSE,"Hoja2"}</definedName>
    <definedName name="JJJ" localSheetId="5" hidden="1">{#N/A,#N/A,FALSE,"Hoja1";#N/A,#N/A,FALSE,"Hoja2"}</definedName>
    <definedName name="JJJ" localSheetId="7" hidden="1">{#N/A,#N/A,FALSE,"Hoja1";#N/A,#N/A,FALSE,"Hoja2"}</definedName>
    <definedName name="JJJ" hidden="1">{#N/A,#N/A,FALSE,"Hoja1";#N/A,#N/A,FALSE,"Hoja2"}</definedName>
    <definedName name="jjjhjddfg" localSheetId="6" hidden="1">{"via1",#N/A,TRUE,"general";"via2",#N/A,TRUE,"general";"via3",#N/A,TRUE,"general"}</definedName>
    <definedName name="jjjhjddfg" localSheetId="2" hidden="1">{"via1",#N/A,TRUE,"general";"via2",#N/A,TRUE,"general";"via3",#N/A,TRUE,"general"}</definedName>
    <definedName name="jjjhjddfg" localSheetId="3" hidden="1">{"via1",#N/A,TRUE,"general";"via2",#N/A,TRUE,"general";"via3",#N/A,TRUE,"general"}</definedName>
    <definedName name="jjjhjddfg" localSheetId="4" hidden="1">{"via1",#N/A,TRUE,"general";"via2",#N/A,TRUE,"general";"via3",#N/A,TRUE,"general"}</definedName>
    <definedName name="jjjhjddfg" localSheetId="5" hidden="1">{"via1",#N/A,TRUE,"general";"via2",#N/A,TRUE,"general";"via3",#N/A,TRUE,"general"}</definedName>
    <definedName name="jjjhjddfg" localSheetId="7" hidden="1">{"via1",#N/A,TRUE,"general";"via2",#N/A,TRUE,"general";"via3",#N/A,TRUE,"general"}</definedName>
    <definedName name="jjjhjddfg" hidden="1">{"via1",#N/A,TRUE,"general";"via2",#N/A,TRUE,"general";"via3",#N/A,TRUE,"general"}</definedName>
    <definedName name="jjjjju" localSheetId="6" hidden="1">{"via1",#N/A,TRUE,"general";"via2",#N/A,TRUE,"general";"via3",#N/A,TRUE,"general"}</definedName>
    <definedName name="jjjjju" localSheetId="2" hidden="1">{"via1",#N/A,TRUE,"general";"via2",#N/A,TRUE,"general";"via3",#N/A,TRUE,"general"}</definedName>
    <definedName name="jjjjju" localSheetId="3" hidden="1">{"via1",#N/A,TRUE,"general";"via2",#N/A,TRUE,"general";"via3",#N/A,TRUE,"general"}</definedName>
    <definedName name="jjjjju" localSheetId="4" hidden="1">{"via1",#N/A,TRUE,"general";"via2",#N/A,TRUE,"general";"via3",#N/A,TRUE,"general"}</definedName>
    <definedName name="jjjjju" localSheetId="5" hidden="1">{"via1",#N/A,TRUE,"general";"via2",#N/A,TRUE,"general";"via3",#N/A,TRUE,"general"}</definedName>
    <definedName name="jjjjju" localSheetId="7" hidden="1">{"via1",#N/A,TRUE,"general";"via2",#N/A,TRUE,"general";"via3",#N/A,TRUE,"general"}</definedName>
    <definedName name="jjjjju" hidden="1">{"via1",#N/A,TRUE,"general";"via2",#N/A,TRUE,"general";"via3",#N/A,TRUE,"general"}</definedName>
    <definedName name="jjujujty" localSheetId="6" hidden="1">{"TAB1",#N/A,TRUE,"GENERAL";"TAB2",#N/A,TRUE,"GENERAL";"TAB3",#N/A,TRUE,"GENERAL";"TAB4",#N/A,TRUE,"GENERAL";"TAB5",#N/A,TRUE,"GENERAL"}</definedName>
    <definedName name="jjujujty" localSheetId="2" hidden="1">{"TAB1",#N/A,TRUE,"GENERAL";"TAB2",#N/A,TRUE,"GENERAL";"TAB3",#N/A,TRUE,"GENERAL";"TAB4",#N/A,TRUE,"GENERAL";"TAB5",#N/A,TRUE,"GENERAL"}</definedName>
    <definedName name="jjujujty" localSheetId="3" hidden="1">{"TAB1",#N/A,TRUE,"GENERAL";"TAB2",#N/A,TRUE,"GENERAL";"TAB3",#N/A,TRUE,"GENERAL";"TAB4",#N/A,TRUE,"GENERAL";"TAB5",#N/A,TRUE,"GENERAL"}</definedName>
    <definedName name="jjujujty" localSheetId="4" hidden="1">{"TAB1",#N/A,TRUE,"GENERAL";"TAB2",#N/A,TRUE,"GENERAL";"TAB3",#N/A,TRUE,"GENERAL";"TAB4",#N/A,TRUE,"GENERAL";"TAB5",#N/A,TRUE,"GENERAL"}</definedName>
    <definedName name="jjujujty" localSheetId="5" hidden="1">{"TAB1",#N/A,TRUE,"GENERAL";"TAB2",#N/A,TRUE,"GENERAL";"TAB3",#N/A,TRUE,"GENERAL";"TAB4",#N/A,TRUE,"GENERAL";"TAB5",#N/A,TRUE,"GENERAL"}</definedName>
    <definedName name="jjujujty" localSheetId="7" hidden="1">{"TAB1",#N/A,TRUE,"GENERAL";"TAB2",#N/A,TRUE,"GENERAL";"TAB3",#N/A,TRUE,"GENERAL";"TAB4",#N/A,TRUE,"GENERAL";"TAB5",#N/A,TRUE,"GENERAL"}</definedName>
    <definedName name="jjujujty" hidden="1">{"TAB1",#N/A,TRUE,"GENERAL";"TAB2",#N/A,TRUE,"GENERAL";"TAB3",#N/A,TRUE,"GENERAL";"TAB4",#N/A,TRUE,"GENERAL";"TAB5",#N/A,TRUE,"GENERAL"}</definedName>
    <definedName name="jjyjy" localSheetId="6" hidden="1">{"via1",#N/A,TRUE,"general";"via2",#N/A,TRUE,"general";"via3",#N/A,TRUE,"general"}</definedName>
    <definedName name="jjyjy" localSheetId="2" hidden="1">{"via1",#N/A,TRUE,"general";"via2",#N/A,TRUE,"general";"via3",#N/A,TRUE,"general"}</definedName>
    <definedName name="jjyjy" localSheetId="3" hidden="1">{"via1",#N/A,TRUE,"general";"via2",#N/A,TRUE,"general";"via3",#N/A,TRUE,"general"}</definedName>
    <definedName name="jjyjy" localSheetId="4" hidden="1">{"via1",#N/A,TRUE,"general";"via2",#N/A,TRUE,"general";"via3",#N/A,TRUE,"general"}</definedName>
    <definedName name="jjyjy" localSheetId="5" hidden="1">{"via1",#N/A,TRUE,"general";"via2",#N/A,TRUE,"general";"via3",#N/A,TRUE,"general"}</definedName>
    <definedName name="jjyjy" localSheetId="7" hidden="1">{"via1",#N/A,TRUE,"general";"via2",#N/A,TRUE,"general";"via3",#N/A,TRUE,"general"}</definedName>
    <definedName name="jjyjy" hidden="1">{"via1",#N/A,TRUE,"general";"via2",#N/A,TRUE,"general";"via3",#N/A,TRUE,"general"}</definedName>
    <definedName name="jkk" localSheetId="6" hidden="1">{"TAB1",#N/A,TRUE,"GENERAL";"TAB2",#N/A,TRUE,"GENERAL";"TAB3",#N/A,TRUE,"GENERAL";"TAB4",#N/A,TRUE,"GENERAL";"TAB5",#N/A,TRUE,"GENERAL"}</definedName>
    <definedName name="jkk" localSheetId="2" hidden="1">{"TAB1",#N/A,TRUE,"GENERAL";"TAB2",#N/A,TRUE,"GENERAL";"TAB3",#N/A,TRUE,"GENERAL";"TAB4",#N/A,TRUE,"GENERAL";"TAB5",#N/A,TRUE,"GENERAL"}</definedName>
    <definedName name="jkk" localSheetId="3" hidden="1">{"TAB1",#N/A,TRUE,"GENERAL";"TAB2",#N/A,TRUE,"GENERAL";"TAB3",#N/A,TRUE,"GENERAL";"TAB4",#N/A,TRUE,"GENERAL";"TAB5",#N/A,TRUE,"GENERAL"}</definedName>
    <definedName name="jkk" localSheetId="4" hidden="1">{"TAB1",#N/A,TRUE,"GENERAL";"TAB2",#N/A,TRUE,"GENERAL";"TAB3",#N/A,TRUE,"GENERAL";"TAB4",#N/A,TRUE,"GENERAL";"TAB5",#N/A,TRUE,"GENERAL"}</definedName>
    <definedName name="jkk" localSheetId="5" hidden="1">{"TAB1",#N/A,TRUE,"GENERAL";"TAB2",#N/A,TRUE,"GENERAL";"TAB3",#N/A,TRUE,"GENERAL";"TAB4",#N/A,TRUE,"GENERAL";"TAB5",#N/A,TRUE,"GENERAL"}</definedName>
    <definedName name="jkk" localSheetId="7" hidden="1">{"TAB1",#N/A,TRUE,"GENERAL";"TAB2",#N/A,TRUE,"GENERAL";"TAB3",#N/A,TRUE,"GENERAL";"TAB4",#N/A,TRUE,"GENERAL";"TAB5",#N/A,TRUE,"GENERAL"}</definedName>
    <definedName name="jkk" hidden="1">{"TAB1",#N/A,TRUE,"GENERAL";"TAB2",#N/A,TRUE,"GENERAL";"TAB3",#N/A,TRUE,"GENERAL";"TAB4",#N/A,TRUE,"GENERAL";"TAB5",#N/A,TRUE,"GENERAL"}</definedName>
    <definedName name="jkl" localSheetId="6">#REF!</definedName>
    <definedName name="jkl" localSheetId="2">#REF!</definedName>
    <definedName name="jkl" localSheetId="3">#REF!</definedName>
    <definedName name="jkl" localSheetId="4">#REF!</definedName>
    <definedName name="jkl" localSheetId="5">#REF!</definedName>
    <definedName name="jkl" localSheetId="26">#REF!</definedName>
    <definedName name="jkl" localSheetId="27">#REF!</definedName>
    <definedName name="jkl" localSheetId="7">#REF!</definedName>
    <definedName name="jkl" localSheetId="8">#REF!</definedName>
    <definedName name="jkl" localSheetId="9">#REF!</definedName>
    <definedName name="jkl">#REF!</definedName>
    <definedName name="JOHNNY" localSheetId="6">'1p.'!ERR</definedName>
    <definedName name="JOHNNY" localSheetId="2">'421.1'!ERR</definedName>
    <definedName name="JOHNNY" localSheetId="3">'450.2P'!ERR</definedName>
    <definedName name="JOHNNY" localSheetId="4">'460.1P'!ERR</definedName>
    <definedName name="JOHNNY" localSheetId="5">'466.1'!ERR</definedName>
    <definedName name="JOHNNY" localSheetId="7">'900.4P'!ERR</definedName>
    <definedName name="JOHNNY">[0]!ERR</definedName>
    <definedName name="JOTA">#N/A</definedName>
    <definedName name="JRYJ" localSheetId="6" hidden="1">{"via1",#N/A,TRUE,"general";"via2",#N/A,TRUE,"general";"via3",#N/A,TRUE,"general"}</definedName>
    <definedName name="JRYJ" localSheetId="2" hidden="1">{"via1",#N/A,TRUE,"general";"via2",#N/A,TRUE,"general";"via3",#N/A,TRUE,"general"}</definedName>
    <definedName name="JRYJ" localSheetId="3" hidden="1">{"via1",#N/A,TRUE,"general";"via2",#N/A,TRUE,"general";"via3",#N/A,TRUE,"general"}</definedName>
    <definedName name="JRYJ" localSheetId="4" hidden="1">{"via1",#N/A,TRUE,"general";"via2",#N/A,TRUE,"general";"via3",#N/A,TRUE,"general"}</definedName>
    <definedName name="JRYJ" localSheetId="5" hidden="1">{"via1",#N/A,TRUE,"general";"via2",#N/A,TRUE,"general";"via3",#N/A,TRUE,"general"}</definedName>
    <definedName name="JRYJ" localSheetId="7" hidden="1">{"via1",#N/A,TRUE,"general";"via2",#N/A,TRUE,"general";"via3",#N/A,TRUE,"general"}</definedName>
    <definedName name="JRYJ" hidden="1">{"via1",#N/A,TRUE,"general";"via2",#N/A,TRUE,"general";"via3",#N/A,TRUE,"general"}</definedName>
    <definedName name="jtyj" localSheetId="6" hidden="1">{"TAB1",#N/A,TRUE,"GENERAL";"TAB2",#N/A,TRUE,"GENERAL";"TAB3",#N/A,TRUE,"GENERAL";"TAB4",#N/A,TRUE,"GENERAL";"TAB5",#N/A,TRUE,"GENERAL"}</definedName>
    <definedName name="jtyj" localSheetId="2" hidden="1">{"TAB1",#N/A,TRUE,"GENERAL";"TAB2",#N/A,TRUE,"GENERAL";"TAB3",#N/A,TRUE,"GENERAL";"TAB4",#N/A,TRUE,"GENERAL";"TAB5",#N/A,TRUE,"GENERAL"}</definedName>
    <definedName name="jtyj" localSheetId="3" hidden="1">{"TAB1",#N/A,TRUE,"GENERAL";"TAB2",#N/A,TRUE,"GENERAL";"TAB3",#N/A,TRUE,"GENERAL";"TAB4",#N/A,TRUE,"GENERAL";"TAB5",#N/A,TRUE,"GENERAL"}</definedName>
    <definedName name="jtyj" localSheetId="4" hidden="1">{"TAB1",#N/A,TRUE,"GENERAL";"TAB2",#N/A,TRUE,"GENERAL";"TAB3",#N/A,TRUE,"GENERAL";"TAB4",#N/A,TRUE,"GENERAL";"TAB5",#N/A,TRUE,"GENERAL"}</definedName>
    <definedName name="jtyj" localSheetId="5" hidden="1">{"TAB1",#N/A,TRUE,"GENERAL";"TAB2",#N/A,TRUE,"GENERAL";"TAB3",#N/A,TRUE,"GENERAL";"TAB4",#N/A,TRUE,"GENERAL";"TAB5",#N/A,TRUE,"GENERAL"}</definedName>
    <definedName name="jtyj" localSheetId="7" hidden="1">{"TAB1",#N/A,TRUE,"GENERAL";"TAB2",#N/A,TRUE,"GENERAL";"TAB3",#N/A,TRUE,"GENERAL";"TAB4",#N/A,TRUE,"GENERAL";"TAB5",#N/A,TRUE,"GENERAL"}</definedName>
    <definedName name="jtyj" hidden="1">{"TAB1",#N/A,TRUE,"GENERAL";"TAB2",#N/A,TRUE,"GENERAL";"TAB3",#N/A,TRUE,"GENERAL";"TAB4",#N/A,TRUE,"GENERAL";"TAB5",#N/A,TRUE,"GENERAL"}</definedName>
    <definedName name="jtyry" localSheetId="6" hidden="1">{"TAB1",#N/A,TRUE,"GENERAL";"TAB2",#N/A,TRUE,"GENERAL";"TAB3",#N/A,TRUE,"GENERAL";"TAB4",#N/A,TRUE,"GENERAL";"TAB5",#N/A,TRUE,"GENERAL"}</definedName>
    <definedName name="jtyry" localSheetId="2" hidden="1">{"TAB1",#N/A,TRUE,"GENERAL";"TAB2",#N/A,TRUE,"GENERAL";"TAB3",#N/A,TRUE,"GENERAL";"TAB4",#N/A,TRUE,"GENERAL";"TAB5",#N/A,TRUE,"GENERAL"}</definedName>
    <definedName name="jtyry" localSheetId="3" hidden="1">{"TAB1",#N/A,TRUE,"GENERAL";"TAB2",#N/A,TRUE,"GENERAL";"TAB3",#N/A,TRUE,"GENERAL";"TAB4",#N/A,TRUE,"GENERAL";"TAB5",#N/A,TRUE,"GENERAL"}</definedName>
    <definedName name="jtyry" localSheetId="4" hidden="1">{"TAB1",#N/A,TRUE,"GENERAL";"TAB2",#N/A,TRUE,"GENERAL";"TAB3",#N/A,TRUE,"GENERAL";"TAB4",#N/A,TRUE,"GENERAL";"TAB5",#N/A,TRUE,"GENERAL"}</definedName>
    <definedName name="jtyry" localSheetId="5" hidden="1">{"TAB1",#N/A,TRUE,"GENERAL";"TAB2",#N/A,TRUE,"GENERAL";"TAB3",#N/A,TRUE,"GENERAL";"TAB4",#N/A,TRUE,"GENERAL";"TAB5",#N/A,TRUE,"GENERAL"}</definedName>
    <definedName name="jtyry" localSheetId="7" hidden="1">{"TAB1",#N/A,TRUE,"GENERAL";"TAB2",#N/A,TRUE,"GENERAL";"TAB3",#N/A,TRUE,"GENERAL";"TAB4",#N/A,TRUE,"GENERAL";"TAB5",#N/A,TRUE,"GENERAL"}</definedName>
    <definedName name="jtyry" hidden="1">{"TAB1",#N/A,TRUE,"GENERAL";"TAB2",#N/A,TRUE,"GENERAL";"TAB3",#N/A,TRUE,"GENERAL";"TAB4",#N/A,TRUE,"GENERAL";"TAB5",#N/A,TRUE,"GENERAL"}</definedName>
    <definedName name="juj" localSheetId="6" hidden="1">{"via1",#N/A,TRUE,"general";"via2",#N/A,TRUE,"general";"via3",#N/A,TRUE,"general"}</definedName>
    <definedName name="juj" localSheetId="2" hidden="1">{"via1",#N/A,TRUE,"general";"via2",#N/A,TRUE,"general";"via3",#N/A,TRUE,"general"}</definedName>
    <definedName name="juj" localSheetId="3" hidden="1">{"via1",#N/A,TRUE,"general";"via2",#N/A,TRUE,"general";"via3",#N/A,TRUE,"general"}</definedName>
    <definedName name="juj" localSheetId="4" hidden="1">{"via1",#N/A,TRUE,"general";"via2",#N/A,TRUE,"general";"via3",#N/A,TRUE,"general"}</definedName>
    <definedName name="juj" localSheetId="5" hidden="1">{"via1",#N/A,TRUE,"general";"via2",#N/A,TRUE,"general";"via3",#N/A,TRUE,"general"}</definedName>
    <definedName name="juj" localSheetId="7" hidden="1">{"via1",#N/A,TRUE,"general";"via2",#N/A,TRUE,"general";"via3",#N/A,TRUE,"general"}</definedName>
    <definedName name="juj" hidden="1">{"via1",#N/A,TRUE,"general";"via2",#N/A,TRUE,"general";"via3",#N/A,TRUE,"general"}</definedName>
    <definedName name="jujcx" localSheetId="6" hidden="1">{"via1",#N/A,TRUE,"general";"via2",#N/A,TRUE,"general";"via3",#N/A,TRUE,"general"}</definedName>
    <definedName name="jujcx" localSheetId="2" hidden="1">{"via1",#N/A,TRUE,"general";"via2",#N/A,TRUE,"general";"via3",#N/A,TRUE,"general"}</definedName>
    <definedName name="jujcx" localSheetId="3" hidden="1">{"via1",#N/A,TRUE,"general";"via2",#N/A,TRUE,"general";"via3",#N/A,TRUE,"general"}</definedName>
    <definedName name="jujcx" localSheetId="4" hidden="1">{"via1",#N/A,TRUE,"general";"via2",#N/A,TRUE,"general";"via3",#N/A,TRUE,"general"}</definedName>
    <definedName name="jujcx" localSheetId="5" hidden="1">{"via1",#N/A,TRUE,"general";"via2",#N/A,TRUE,"general";"via3",#N/A,TRUE,"general"}</definedName>
    <definedName name="jujcx" localSheetId="7" hidden="1">{"via1",#N/A,TRUE,"general";"via2",#N/A,TRUE,"general";"via3",#N/A,TRUE,"general"}</definedName>
    <definedName name="jujcx" hidden="1">{"via1",#N/A,TRUE,"general";"via2",#N/A,TRUE,"general";"via3",#N/A,TRUE,"general"}</definedName>
    <definedName name="jujuj" localSheetId="6" hidden="1">{"via1",#N/A,TRUE,"general";"via2",#N/A,TRUE,"general";"via3",#N/A,TRUE,"general"}</definedName>
    <definedName name="jujuj" localSheetId="2" hidden="1">{"via1",#N/A,TRUE,"general";"via2",#N/A,TRUE,"general";"via3",#N/A,TRUE,"general"}</definedName>
    <definedName name="jujuj" localSheetId="3" hidden="1">{"via1",#N/A,TRUE,"general";"via2",#N/A,TRUE,"general";"via3",#N/A,TRUE,"general"}</definedName>
    <definedName name="jujuj" localSheetId="4" hidden="1">{"via1",#N/A,TRUE,"general";"via2",#N/A,TRUE,"general";"via3",#N/A,TRUE,"general"}</definedName>
    <definedName name="jujuj" localSheetId="5" hidden="1">{"via1",#N/A,TRUE,"general";"via2",#N/A,TRUE,"general";"via3",#N/A,TRUE,"general"}</definedName>
    <definedName name="jujuj" localSheetId="7" hidden="1">{"via1",#N/A,TRUE,"general";"via2",#N/A,TRUE,"general";"via3",#N/A,TRUE,"general"}</definedName>
    <definedName name="jujuj" hidden="1">{"via1",#N/A,TRUE,"general";"via2",#N/A,TRUE,"general";"via3",#N/A,TRUE,"general"}</definedName>
    <definedName name="jujujuju" localSheetId="6" hidden="1">{"TAB1",#N/A,TRUE,"GENERAL";"TAB2",#N/A,TRUE,"GENERAL";"TAB3",#N/A,TRUE,"GENERAL";"TAB4",#N/A,TRUE,"GENERAL";"TAB5",#N/A,TRUE,"GENERAL"}</definedName>
    <definedName name="jujujuju" localSheetId="2" hidden="1">{"TAB1",#N/A,TRUE,"GENERAL";"TAB2",#N/A,TRUE,"GENERAL";"TAB3",#N/A,TRUE,"GENERAL";"TAB4",#N/A,TRUE,"GENERAL";"TAB5",#N/A,TRUE,"GENERAL"}</definedName>
    <definedName name="jujujuju" localSheetId="3" hidden="1">{"TAB1",#N/A,TRUE,"GENERAL";"TAB2",#N/A,TRUE,"GENERAL";"TAB3",#N/A,TRUE,"GENERAL";"TAB4",#N/A,TRUE,"GENERAL";"TAB5",#N/A,TRUE,"GENERAL"}</definedName>
    <definedName name="jujujuju" localSheetId="4" hidden="1">{"TAB1",#N/A,TRUE,"GENERAL";"TAB2",#N/A,TRUE,"GENERAL";"TAB3",#N/A,TRUE,"GENERAL";"TAB4",#N/A,TRUE,"GENERAL";"TAB5",#N/A,TRUE,"GENERAL"}</definedName>
    <definedName name="jujujuju" localSheetId="5" hidden="1">{"TAB1",#N/A,TRUE,"GENERAL";"TAB2",#N/A,TRUE,"GENERAL";"TAB3",#N/A,TRUE,"GENERAL";"TAB4",#N/A,TRUE,"GENERAL";"TAB5",#N/A,TRUE,"GENERAL"}</definedName>
    <definedName name="jujujuju" localSheetId="7" hidden="1">{"TAB1",#N/A,TRUE,"GENERAL";"TAB2",#N/A,TRUE,"GENERAL";"TAB3",#N/A,TRUE,"GENERAL";"TAB4",#N/A,TRUE,"GENERAL";"TAB5",#N/A,TRUE,"GENERAL"}</definedName>
    <definedName name="jujujuju" hidden="1">{"TAB1",#N/A,TRUE,"GENERAL";"TAB2",#N/A,TRUE,"GENERAL";"TAB3",#N/A,TRUE,"GENERAL";"TAB4",#N/A,TRUE,"GENERAL";"TAB5",#N/A,TRUE,"GENERAL"}</definedName>
    <definedName name="juuuhb" localSheetId="6" hidden="1">{"TAB1",#N/A,TRUE,"GENERAL";"TAB2",#N/A,TRUE,"GENERAL";"TAB3",#N/A,TRUE,"GENERAL";"TAB4",#N/A,TRUE,"GENERAL";"TAB5",#N/A,TRUE,"GENERAL"}</definedName>
    <definedName name="juuuhb" localSheetId="2" hidden="1">{"TAB1",#N/A,TRUE,"GENERAL";"TAB2",#N/A,TRUE,"GENERAL";"TAB3",#N/A,TRUE,"GENERAL";"TAB4",#N/A,TRUE,"GENERAL";"TAB5",#N/A,TRUE,"GENERAL"}</definedName>
    <definedName name="juuuhb" localSheetId="3" hidden="1">{"TAB1",#N/A,TRUE,"GENERAL";"TAB2",#N/A,TRUE,"GENERAL";"TAB3",#N/A,TRUE,"GENERAL";"TAB4",#N/A,TRUE,"GENERAL";"TAB5",#N/A,TRUE,"GENERAL"}</definedName>
    <definedName name="juuuhb" localSheetId="4" hidden="1">{"TAB1",#N/A,TRUE,"GENERAL";"TAB2",#N/A,TRUE,"GENERAL";"TAB3",#N/A,TRUE,"GENERAL";"TAB4",#N/A,TRUE,"GENERAL";"TAB5",#N/A,TRUE,"GENERAL"}</definedName>
    <definedName name="juuuhb" localSheetId="5" hidden="1">{"TAB1",#N/A,TRUE,"GENERAL";"TAB2",#N/A,TRUE,"GENERAL";"TAB3",#N/A,TRUE,"GENERAL";"TAB4",#N/A,TRUE,"GENERAL";"TAB5",#N/A,TRUE,"GENERAL"}</definedName>
    <definedName name="juuuhb" localSheetId="7" hidden="1">{"TAB1",#N/A,TRUE,"GENERAL";"TAB2",#N/A,TRUE,"GENERAL";"TAB3",#N/A,TRUE,"GENERAL";"TAB4",#N/A,TRUE,"GENERAL";"TAB5",#N/A,TRUE,"GENERAL"}</definedName>
    <definedName name="juuuhb" hidden="1">{"TAB1",#N/A,TRUE,"GENERAL";"TAB2",#N/A,TRUE,"GENERAL";"TAB3",#N/A,TRUE,"GENERAL";"TAB4",#N/A,TRUE,"GENERAL";"TAB5",#N/A,TRUE,"GENERAL"}</definedName>
    <definedName name="jvv" localSheetId="6">#REF!</definedName>
    <definedName name="jvv" localSheetId="2">#REF!</definedName>
    <definedName name="jvv" localSheetId="3">#REF!</definedName>
    <definedName name="jvv" localSheetId="4">#REF!</definedName>
    <definedName name="jvv" localSheetId="5">#REF!</definedName>
    <definedName name="jvv" localSheetId="26">#REF!</definedName>
    <definedName name="jvv" localSheetId="27">#REF!</definedName>
    <definedName name="jvv" localSheetId="7">#REF!</definedName>
    <definedName name="jvv" localSheetId="8">#REF!</definedName>
    <definedName name="jvv" localSheetId="9">#REF!</definedName>
    <definedName name="jvv">#REF!</definedName>
    <definedName name="jyjt7" localSheetId="6" hidden="1">{"via1",#N/A,TRUE,"general";"via2",#N/A,TRUE,"general";"via3",#N/A,TRUE,"general"}</definedName>
    <definedName name="jyjt7" localSheetId="2" hidden="1">{"via1",#N/A,TRUE,"general";"via2",#N/A,TRUE,"general";"via3",#N/A,TRUE,"general"}</definedName>
    <definedName name="jyjt7" localSheetId="3" hidden="1">{"via1",#N/A,TRUE,"general";"via2",#N/A,TRUE,"general";"via3",#N/A,TRUE,"general"}</definedName>
    <definedName name="jyjt7" localSheetId="4" hidden="1">{"via1",#N/A,TRUE,"general";"via2",#N/A,TRUE,"general";"via3",#N/A,TRUE,"general"}</definedName>
    <definedName name="jyjt7" localSheetId="5" hidden="1">{"via1",#N/A,TRUE,"general";"via2",#N/A,TRUE,"general";"via3",#N/A,TRUE,"general"}</definedName>
    <definedName name="jyjt7" localSheetId="7" hidden="1">{"via1",#N/A,TRUE,"general";"via2",#N/A,TRUE,"general";"via3",#N/A,TRUE,"general"}</definedName>
    <definedName name="jyjt7" hidden="1">{"via1",#N/A,TRUE,"general";"via2",#N/A,TRUE,"general";"via3",#N/A,TRUE,"general"}</definedName>
    <definedName name="jyt" localSheetId="6" hidden="1">{"via1",#N/A,TRUE,"general";"via2",#N/A,TRUE,"general";"via3",#N/A,TRUE,"general"}</definedName>
    <definedName name="jyt" localSheetId="2" hidden="1">{"via1",#N/A,TRUE,"general";"via2",#N/A,TRUE,"general";"via3",#N/A,TRUE,"general"}</definedName>
    <definedName name="jyt" localSheetId="3" hidden="1">{"via1",#N/A,TRUE,"general";"via2",#N/A,TRUE,"general";"via3",#N/A,TRUE,"general"}</definedName>
    <definedName name="jyt" localSheetId="4" hidden="1">{"via1",#N/A,TRUE,"general";"via2",#N/A,TRUE,"general";"via3",#N/A,TRUE,"general"}</definedName>
    <definedName name="jyt" localSheetId="5" hidden="1">{"via1",#N/A,TRUE,"general";"via2",#N/A,TRUE,"general";"via3",#N/A,TRUE,"general"}</definedName>
    <definedName name="jyt" localSheetId="7" hidden="1">{"via1",#N/A,TRUE,"general";"via2",#N/A,TRUE,"general";"via3",#N/A,TRUE,"general"}</definedName>
    <definedName name="jyt" hidden="1">{"via1",#N/A,TRUE,"general";"via2",#N/A,TRUE,"general";"via3",#N/A,TRUE,"general"}</definedName>
    <definedName name="jytj" localSheetId="6" hidden="1">{"via1",#N/A,TRUE,"general";"via2",#N/A,TRUE,"general";"via3",#N/A,TRUE,"general"}</definedName>
    <definedName name="jytj" localSheetId="2" hidden="1">{"via1",#N/A,TRUE,"general";"via2",#N/A,TRUE,"general";"via3",#N/A,TRUE,"general"}</definedName>
    <definedName name="jytj" localSheetId="3" hidden="1">{"via1",#N/A,TRUE,"general";"via2",#N/A,TRUE,"general";"via3",#N/A,TRUE,"general"}</definedName>
    <definedName name="jytj" localSheetId="4" hidden="1">{"via1",#N/A,TRUE,"general";"via2",#N/A,TRUE,"general";"via3",#N/A,TRUE,"general"}</definedName>
    <definedName name="jytj" localSheetId="5" hidden="1">{"via1",#N/A,TRUE,"general";"via2",#N/A,TRUE,"general";"via3",#N/A,TRUE,"general"}</definedName>
    <definedName name="jytj" localSheetId="7" hidden="1">{"via1",#N/A,TRUE,"general";"via2",#N/A,TRUE,"general";"via3",#N/A,TRUE,"general"}</definedName>
    <definedName name="jytj" hidden="1">{"via1",#N/A,TRUE,"general";"via2",#N/A,TRUE,"general";"via3",#N/A,TRUE,"general"}</definedName>
    <definedName name="jyuju" localSheetId="6" hidden="1">{"via1",#N/A,TRUE,"general";"via2",#N/A,TRUE,"general";"via3",#N/A,TRUE,"general"}</definedName>
    <definedName name="jyuju" localSheetId="2" hidden="1">{"via1",#N/A,TRUE,"general";"via2",#N/A,TRUE,"general";"via3",#N/A,TRUE,"general"}</definedName>
    <definedName name="jyuju" localSheetId="3" hidden="1">{"via1",#N/A,TRUE,"general";"via2",#N/A,TRUE,"general";"via3",#N/A,TRUE,"general"}</definedName>
    <definedName name="jyuju" localSheetId="4" hidden="1">{"via1",#N/A,TRUE,"general";"via2",#N/A,TRUE,"general";"via3",#N/A,TRUE,"general"}</definedName>
    <definedName name="jyuju" localSheetId="5" hidden="1">{"via1",#N/A,TRUE,"general";"via2",#N/A,TRUE,"general";"via3",#N/A,TRUE,"general"}</definedName>
    <definedName name="jyuju" localSheetId="7" hidden="1">{"via1",#N/A,TRUE,"general";"via2",#N/A,TRUE,"general";"via3",#N/A,TRUE,"general"}</definedName>
    <definedName name="jyuju" hidden="1">{"via1",#N/A,TRUE,"general";"via2",#N/A,TRUE,"general";"via3",#N/A,TRUE,"general"}</definedName>
    <definedName name="jyujyuj" localSheetId="6" hidden="1">{"via1",#N/A,TRUE,"general";"via2",#N/A,TRUE,"general";"via3",#N/A,TRUE,"general"}</definedName>
    <definedName name="jyujyuj" localSheetId="2" hidden="1">{"via1",#N/A,TRUE,"general";"via2",#N/A,TRUE,"general";"via3",#N/A,TRUE,"general"}</definedName>
    <definedName name="jyujyuj" localSheetId="3" hidden="1">{"via1",#N/A,TRUE,"general";"via2",#N/A,TRUE,"general";"via3",#N/A,TRUE,"general"}</definedName>
    <definedName name="jyujyuj" localSheetId="4" hidden="1">{"via1",#N/A,TRUE,"general";"via2",#N/A,TRUE,"general";"via3",#N/A,TRUE,"general"}</definedName>
    <definedName name="jyujyuj" localSheetId="5" hidden="1">{"via1",#N/A,TRUE,"general";"via2",#N/A,TRUE,"general";"via3",#N/A,TRUE,"general"}</definedName>
    <definedName name="jyujyuj" localSheetId="7" hidden="1">{"via1",#N/A,TRUE,"general";"via2",#N/A,TRUE,"general";"via3",#N/A,TRUE,"general"}</definedName>
    <definedName name="jyujyuj" hidden="1">{"via1",#N/A,TRUE,"general";"via2",#N/A,TRUE,"general";"via3",#N/A,TRUE,"general"}</definedName>
    <definedName name="K0F1" localSheetId="6">#REF!</definedName>
    <definedName name="K0F1" localSheetId="2">#REF!</definedName>
    <definedName name="K0F1" localSheetId="3">#REF!</definedName>
    <definedName name="K0F1" localSheetId="4">#REF!</definedName>
    <definedName name="K0F1" localSheetId="5">#REF!</definedName>
    <definedName name="K0F1" localSheetId="26">#REF!</definedName>
    <definedName name="K0F1" localSheetId="27">#REF!</definedName>
    <definedName name="K0F1" localSheetId="7">#REF!</definedName>
    <definedName name="K0F1" localSheetId="8">#REF!</definedName>
    <definedName name="K0F1" localSheetId="9">#REF!</definedName>
    <definedName name="K0F1">#REF!</definedName>
    <definedName name="K0F2" localSheetId="6">#REF!</definedName>
    <definedName name="K0F2" localSheetId="2">#REF!</definedName>
    <definedName name="K0F2" localSheetId="3">#REF!</definedName>
    <definedName name="K0F2" localSheetId="4">#REF!</definedName>
    <definedName name="K0F2" localSheetId="5">#REF!</definedName>
    <definedName name="K0F2" localSheetId="26">#REF!</definedName>
    <definedName name="K0F2" localSheetId="27">#REF!</definedName>
    <definedName name="K0F2" localSheetId="7">#REF!</definedName>
    <definedName name="K0F2" localSheetId="8">#REF!</definedName>
    <definedName name="K0F2" localSheetId="9">#REF!</definedName>
    <definedName name="K0F2">#REF!</definedName>
    <definedName name="K10ALO" localSheetId="6">#REF!</definedName>
    <definedName name="K10ALO" localSheetId="2">#REF!</definedName>
    <definedName name="K10ALO" localSheetId="3">#REF!</definedName>
    <definedName name="K10ALO" localSheetId="4">#REF!</definedName>
    <definedName name="K10ALO" localSheetId="5">#REF!</definedName>
    <definedName name="K10ALO" localSheetId="26">#REF!</definedName>
    <definedName name="K10ALO" localSheetId="27">#REF!</definedName>
    <definedName name="K10ALO" localSheetId="7">#REF!</definedName>
    <definedName name="K10ALO" localSheetId="8">#REF!</definedName>
    <definedName name="K10ALO" localSheetId="9">#REF!</definedName>
    <definedName name="K10ALO">#REF!</definedName>
    <definedName name="K11ALO" localSheetId="6">#REF!</definedName>
    <definedName name="K11ALO" localSheetId="2">#REF!</definedName>
    <definedName name="K11ALO" localSheetId="3">#REF!</definedName>
    <definedName name="K11ALO" localSheetId="4">#REF!</definedName>
    <definedName name="K11ALO" localSheetId="5">#REF!</definedName>
    <definedName name="K11ALO" localSheetId="26">#REF!</definedName>
    <definedName name="K11ALO" localSheetId="27">#REF!</definedName>
    <definedName name="K11ALO" localSheetId="7">#REF!</definedName>
    <definedName name="K11ALO" localSheetId="8">#REF!</definedName>
    <definedName name="K11ALO" localSheetId="9">#REF!</definedName>
    <definedName name="K11ALO">#REF!</definedName>
    <definedName name="K1F1" localSheetId="6">#REF!</definedName>
    <definedName name="K1F1" localSheetId="2">#REF!</definedName>
    <definedName name="K1F1" localSheetId="3">#REF!</definedName>
    <definedName name="K1F1" localSheetId="4">#REF!</definedName>
    <definedName name="K1F1" localSheetId="5">#REF!</definedName>
    <definedName name="K1F1" localSheetId="26">#REF!</definedName>
    <definedName name="K1F1" localSheetId="27">#REF!</definedName>
    <definedName name="K1F1" localSheetId="7">#REF!</definedName>
    <definedName name="K1F1" localSheetId="8">#REF!</definedName>
    <definedName name="K1F1" localSheetId="9">#REF!</definedName>
    <definedName name="K1F1">#REF!</definedName>
    <definedName name="K1F2" localSheetId="6">#REF!</definedName>
    <definedName name="K1F2" localSheetId="2">#REF!</definedName>
    <definedName name="K1F2" localSheetId="3">#REF!</definedName>
    <definedName name="K1F2" localSheetId="4">#REF!</definedName>
    <definedName name="K1F2" localSheetId="5">#REF!</definedName>
    <definedName name="K1F2" localSheetId="26">#REF!</definedName>
    <definedName name="K1F2" localSheetId="27">#REF!</definedName>
    <definedName name="K1F2" localSheetId="7">#REF!</definedName>
    <definedName name="K1F2" localSheetId="8">#REF!</definedName>
    <definedName name="K1F2" localSheetId="9">#REF!</definedName>
    <definedName name="K1F2">#REF!</definedName>
    <definedName name="K2F1" localSheetId="6">#REF!</definedName>
    <definedName name="K2F1" localSheetId="2">#REF!</definedName>
    <definedName name="K2F1" localSheetId="3">#REF!</definedName>
    <definedName name="K2F1" localSheetId="4">#REF!</definedName>
    <definedName name="K2F1" localSheetId="5">#REF!</definedName>
    <definedName name="K2F1" localSheetId="26">#REF!</definedName>
    <definedName name="K2F1" localSheetId="27">#REF!</definedName>
    <definedName name="K2F1" localSheetId="7">#REF!</definedName>
    <definedName name="K2F1" localSheetId="8">#REF!</definedName>
    <definedName name="K2F1" localSheetId="9">#REF!</definedName>
    <definedName name="K2F1">#REF!</definedName>
    <definedName name="K2F2" localSheetId="6">#REF!</definedName>
    <definedName name="K2F2" localSheetId="2">#REF!</definedName>
    <definedName name="K2F2" localSheetId="3">#REF!</definedName>
    <definedName name="K2F2" localSheetId="4">#REF!</definedName>
    <definedName name="K2F2" localSheetId="5">#REF!</definedName>
    <definedName name="K2F2" localSheetId="26">#REF!</definedName>
    <definedName name="K2F2" localSheetId="27">#REF!</definedName>
    <definedName name="K2F2" localSheetId="7">#REF!</definedName>
    <definedName name="K2F2" localSheetId="8">#REF!</definedName>
    <definedName name="K2F2" localSheetId="9">#REF!</definedName>
    <definedName name="K2F2">#REF!</definedName>
    <definedName name="K3F1" localSheetId="6">#REF!</definedName>
    <definedName name="K3F1" localSheetId="2">#REF!</definedName>
    <definedName name="K3F1" localSheetId="3">#REF!</definedName>
    <definedName name="K3F1" localSheetId="4">#REF!</definedName>
    <definedName name="K3F1" localSheetId="5">#REF!</definedName>
    <definedName name="K3F1" localSheetId="26">#REF!</definedName>
    <definedName name="K3F1" localSheetId="27">#REF!</definedName>
    <definedName name="K3F1" localSheetId="7">#REF!</definedName>
    <definedName name="K3F1" localSheetId="8">#REF!</definedName>
    <definedName name="K3F1" localSheetId="9">#REF!</definedName>
    <definedName name="K3F1">#REF!</definedName>
    <definedName name="K3F2" localSheetId="6">#REF!</definedName>
    <definedName name="K3F2" localSheetId="2">#REF!</definedName>
    <definedName name="K3F2" localSheetId="3">#REF!</definedName>
    <definedName name="K3F2" localSheetId="4">#REF!</definedName>
    <definedName name="K3F2" localSheetId="5">#REF!</definedName>
    <definedName name="K3F2" localSheetId="26">#REF!</definedName>
    <definedName name="K3F2" localSheetId="27">#REF!</definedName>
    <definedName name="K3F2" localSheetId="7">#REF!</definedName>
    <definedName name="K3F2" localSheetId="8">#REF!</definedName>
    <definedName name="K3F2" localSheetId="9">#REF!</definedName>
    <definedName name="K3F2">#REF!</definedName>
    <definedName name="K4F1" localSheetId="6">#REF!</definedName>
    <definedName name="K4F1" localSheetId="2">#REF!</definedName>
    <definedName name="K4F1" localSheetId="3">#REF!</definedName>
    <definedName name="K4F1" localSheetId="4">#REF!</definedName>
    <definedName name="K4F1" localSheetId="5">#REF!</definedName>
    <definedName name="K4F1" localSheetId="26">#REF!</definedName>
    <definedName name="K4F1" localSheetId="27">#REF!</definedName>
    <definedName name="K4F1" localSheetId="7">#REF!</definedName>
    <definedName name="K4F1" localSheetId="8">#REF!</definedName>
    <definedName name="K4F1" localSheetId="9">#REF!</definedName>
    <definedName name="K4F1">#REF!</definedName>
    <definedName name="K4F2" localSheetId="6">#REF!</definedName>
    <definedName name="K4F2" localSheetId="2">#REF!</definedName>
    <definedName name="K4F2" localSheetId="3">#REF!</definedName>
    <definedName name="K4F2" localSheetId="4">#REF!</definedName>
    <definedName name="K4F2" localSheetId="5">#REF!</definedName>
    <definedName name="K4F2" localSheetId="26">#REF!</definedName>
    <definedName name="K4F2" localSheetId="27">#REF!</definedName>
    <definedName name="K4F2" localSheetId="7">#REF!</definedName>
    <definedName name="K4F2" localSheetId="8">#REF!</definedName>
    <definedName name="K4F2" localSheetId="9">#REF!</definedName>
    <definedName name="K4F2">#REF!</definedName>
    <definedName name="K5F1" localSheetId="6">#REF!</definedName>
    <definedName name="K5F1" localSheetId="2">#REF!</definedName>
    <definedName name="K5F1" localSheetId="3">#REF!</definedName>
    <definedName name="K5F1" localSheetId="4">#REF!</definedName>
    <definedName name="K5F1" localSheetId="5">#REF!</definedName>
    <definedName name="K5F1" localSheetId="26">#REF!</definedName>
    <definedName name="K5F1" localSheetId="27">#REF!</definedName>
    <definedName name="K5F1" localSheetId="7">#REF!</definedName>
    <definedName name="K5F1" localSheetId="8">#REF!</definedName>
    <definedName name="K5F1" localSheetId="9">#REF!</definedName>
    <definedName name="K5F1">#REF!</definedName>
    <definedName name="K5F2" localSheetId="6">#REF!</definedName>
    <definedName name="K5F2" localSheetId="2">#REF!</definedName>
    <definedName name="K5F2" localSheetId="3">#REF!</definedName>
    <definedName name="K5F2" localSheetId="4">#REF!</definedName>
    <definedName name="K5F2" localSheetId="5">#REF!</definedName>
    <definedName name="K5F2" localSheetId="26">#REF!</definedName>
    <definedName name="K5F2" localSheetId="27">#REF!</definedName>
    <definedName name="K5F2" localSheetId="7">#REF!</definedName>
    <definedName name="K5F2" localSheetId="8">#REF!</definedName>
    <definedName name="K5F2" localSheetId="9">#REF!</definedName>
    <definedName name="K5F2">#REF!</definedName>
    <definedName name="K6F1" localSheetId="6">#REF!</definedName>
    <definedName name="K6F1" localSheetId="2">#REF!</definedName>
    <definedName name="K6F1" localSheetId="3">#REF!</definedName>
    <definedName name="K6F1" localSheetId="4">#REF!</definedName>
    <definedName name="K6F1" localSheetId="5">#REF!</definedName>
    <definedName name="K6F1" localSheetId="26">#REF!</definedName>
    <definedName name="K6F1" localSheetId="27">#REF!</definedName>
    <definedName name="K6F1" localSheetId="7">#REF!</definedName>
    <definedName name="K6F1" localSheetId="8">#REF!</definedName>
    <definedName name="K6F1" localSheetId="9">#REF!</definedName>
    <definedName name="K6F1">#REF!</definedName>
    <definedName name="K6F2" localSheetId="6">#REF!</definedName>
    <definedName name="K6F2" localSheetId="2">#REF!</definedName>
    <definedName name="K6F2" localSheetId="3">#REF!</definedName>
    <definedName name="K6F2" localSheetId="4">#REF!</definedName>
    <definedName name="K6F2" localSheetId="5">#REF!</definedName>
    <definedName name="K6F2" localSheetId="26">#REF!</definedName>
    <definedName name="K6F2" localSheetId="27">#REF!</definedName>
    <definedName name="K6F2" localSheetId="7">#REF!</definedName>
    <definedName name="K6F2" localSheetId="8">#REF!</definedName>
    <definedName name="K6F2" localSheetId="9">#REF!</definedName>
    <definedName name="K6F2">#REF!</definedName>
    <definedName name="K7F1" localSheetId="6">#REF!</definedName>
    <definedName name="K7F1" localSheetId="2">#REF!</definedName>
    <definedName name="K7F1" localSheetId="3">#REF!</definedName>
    <definedName name="K7F1" localSheetId="4">#REF!</definedName>
    <definedName name="K7F1" localSheetId="5">#REF!</definedName>
    <definedName name="K7F1" localSheetId="26">#REF!</definedName>
    <definedName name="K7F1" localSheetId="27">#REF!</definedName>
    <definedName name="K7F1" localSheetId="7">#REF!</definedName>
    <definedName name="K7F1" localSheetId="8">#REF!</definedName>
    <definedName name="K7F1" localSheetId="9">#REF!</definedName>
    <definedName name="K7F1">#REF!</definedName>
    <definedName name="K7F2" localSheetId="6">#REF!</definedName>
    <definedName name="K7F2" localSheetId="2">#REF!</definedName>
    <definedName name="K7F2" localSheetId="3">#REF!</definedName>
    <definedName name="K7F2" localSheetId="4">#REF!</definedName>
    <definedName name="K7F2" localSheetId="5">#REF!</definedName>
    <definedName name="K7F2" localSheetId="26">#REF!</definedName>
    <definedName name="K7F2" localSheetId="27">#REF!</definedName>
    <definedName name="K7F2" localSheetId="7">#REF!</definedName>
    <definedName name="K7F2" localSheetId="8">#REF!</definedName>
    <definedName name="K7F2" localSheetId="9">#REF!</definedName>
    <definedName name="K7F2">#REF!</definedName>
    <definedName name="K8ALO" localSheetId="6">#REF!</definedName>
    <definedName name="K8ALO" localSheetId="2">#REF!</definedName>
    <definedName name="K8ALO" localSheetId="3">#REF!</definedName>
    <definedName name="K8ALO" localSheetId="4">#REF!</definedName>
    <definedName name="K8ALO" localSheetId="5">#REF!</definedName>
    <definedName name="K8ALO" localSheetId="26">#REF!</definedName>
    <definedName name="K8ALO" localSheetId="27">#REF!</definedName>
    <definedName name="K8ALO" localSheetId="7">#REF!</definedName>
    <definedName name="K8ALO" localSheetId="8">#REF!</definedName>
    <definedName name="K8ALO" localSheetId="9">#REF!</definedName>
    <definedName name="K8ALO">#REF!</definedName>
    <definedName name="K8F1" localSheetId="6">#REF!</definedName>
    <definedName name="K8F1" localSheetId="2">#REF!</definedName>
    <definedName name="K8F1" localSheetId="3">#REF!</definedName>
    <definedName name="K8F1" localSheetId="4">#REF!</definedName>
    <definedName name="K8F1" localSheetId="5">#REF!</definedName>
    <definedName name="K8F1" localSheetId="26">#REF!</definedName>
    <definedName name="K8F1" localSheetId="27">#REF!</definedName>
    <definedName name="K8F1" localSheetId="7">#REF!</definedName>
    <definedName name="K8F1" localSheetId="8">#REF!</definedName>
    <definedName name="K8F1" localSheetId="9">#REF!</definedName>
    <definedName name="K8F1">#REF!</definedName>
    <definedName name="K8F2" localSheetId="6">#REF!</definedName>
    <definedName name="K8F2" localSheetId="2">#REF!</definedName>
    <definedName name="K8F2" localSheetId="3">#REF!</definedName>
    <definedName name="K8F2" localSheetId="4">#REF!</definedName>
    <definedName name="K8F2" localSheetId="5">#REF!</definedName>
    <definedName name="K8F2" localSheetId="26">#REF!</definedName>
    <definedName name="K8F2" localSheetId="27">#REF!</definedName>
    <definedName name="K8F2" localSheetId="7">#REF!</definedName>
    <definedName name="K8F2" localSheetId="8">#REF!</definedName>
    <definedName name="K8F2" localSheetId="9">#REF!</definedName>
    <definedName name="K8F2">#REF!</definedName>
    <definedName name="K9ALO" localSheetId="6">#REF!</definedName>
    <definedName name="K9ALO" localSheetId="2">#REF!</definedName>
    <definedName name="K9ALO" localSheetId="3">#REF!</definedName>
    <definedName name="K9ALO" localSheetId="4">#REF!</definedName>
    <definedName name="K9ALO" localSheetId="5">#REF!</definedName>
    <definedName name="K9ALO" localSheetId="26">#REF!</definedName>
    <definedName name="K9ALO" localSheetId="27">#REF!</definedName>
    <definedName name="K9ALO" localSheetId="7">#REF!</definedName>
    <definedName name="K9ALO" localSheetId="8">#REF!</definedName>
    <definedName name="K9ALO" localSheetId="9">#REF!</definedName>
    <definedName name="K9ALO">#REF!</definedName>
    <definedName name="kdmfm" localSheetId="6" hidden="1">#REF!</definedName>
    <definedName name="kdmfm" localSheetId="2" hidden="1">#REF!</definedName>
    <definedName name="kdmfm" localSheetId="3" hidden="1">#REF!</definedName>
    <definedName name="kdmfm" localSheetId="4" hidden="1">#REF!</definedName>
    <definedName name="kdmfm" localSheetId="5" hidden="1">#REF!</definedName>
    <definedName name="kdmfm" localSheetId="7" hidden="1">#REF!</definedName>
    <definedName name="kdmfm" localSheetId="8" hidden="1">#REF!</definedName>
    <definedName name="kdmfm" hidden="1">#REF!</definedName>
    <definedName name="kf" localSheetId="6">#REF!</definedName>
    <definedName name="kf" localSheetId="2">#REF!</definedName>
    <definedName name="kf" localSheetId="3">#REF!</definedName>
    <definedName name="kf" localSheetId="4">#REF!</definedName>
    <definedName name="kf" localSheetId="5">#REF!</definedName>
    <definedName name="kf" localSheetId="7">#REF!</definedName>
    <definedName name="kf" localSheetId="8">#REF!</definedName>
    <definedName name="kf">#REF!</definedName>
    <definedName name="kh" localSheetId="6">#REF!</definedName>
    <definedName name="kh" localSheetId="2">#REF!</definedName>
    <definedName name="kh" localSheetId="3">#REF!</definedName>
    <definedName name="kh" localSheetId="4">#REF!</definedName>
    <definedName name="kh" localSheetId="5">#REF!</definedName>
    <definedName name="kh" localSheetId="7">#REF!</definedName>
    <definedName name="kh" localSheetId="8">#REF!</definedName>
    <definedName name="kh">#REF!</definedName>
    <definedName name="KHGGH" localSheetId="6" hidden="1">{"via1",#N/A,TRUE,"general";"via2",#N/A,TRUE,"general";"via3",#N/A,TRUE,"general"}</definedName>
    <definedName name="KHGGH" localSheetId="2" hidden="1">{"via1",#N/A,TRUE,"general";"via2",#N/A,TRUE,"general";"via3",#N/A,TRUE,"general"}</definedName>
    <definedName name="KHGGH" localSheetId="3" hidden="1">{"via1",#N/A,TRUE,"general";"via2",#N/A,TRUE,"general";"via3",#N/A,TRUE,"general"}</definedName>
    <definedName name="KHGGH" localSheetId="4" hidden="1">{"via1",#N/A,TRUE,"general";"via2",#N/A,TRUE,"general";"via3",#N/A,TRUE,"general"}</definedName>
    <definedName name="KHGGH" localSheetId="5" hidden="1">{"via1",#N/A,TRUE,"general";"via2",#N/A,TRUE,"general";"via3",#N/A,TRUE,"general"}</definedName>
    <definedName name="KHGGH" localSheetId="7" hidden="1">{"via1",#N/A,TRUE,"general";"via2",#N/A,TRUE,"general";"via3",#N/A,TRUE,"general"}</definedName>
    <definedName name="KHGGH" hidden="1">{"via1",#N/A,TRUE,"general";"via2",#N/A,TRUE,"general";"via3",#N/A,TRUE,"general"}</definedName>
    <definedName name="khjk7" localSheetId="6" hidden="1">{"TAB1",#N/A,TRUE,"GENERAL";"TAB2",#N/A,TRUE,"GENERAL";"TAB3",#N/A,TRUE,"GENERAL";"TAB4",#N/A,TRUE,"GENERAL";"TAB5",#N/A,TRUE,"GENERAL"}</definedName>
    <definedName name="khjk7" localSheetId="2" hidden="1">{"TAB1",#N/A,TRUE,"GENERAL";"TAB2",#N/A,TRUE,"GENERAL";"TAB3",#N/A,TRUE,"GENERAL";"TAB4",#N/A,TRUE,"GENERAL";"TAB5",#N/A,TRUE,"GENERAL"}</definedName>
    <definedName name="khjk7" localSheetId="3" hidden="1">{"TAB1",#N/A,TRUE,"GENERAL";"TAB2",#N/A,TRUE,"GENERAL";"TAB3",#N/A,TRUE,"GENERAL";"TAB4",#N/A,TRUE,"GENERAL";"TAB5",#N/A,TRUE,"GENERAL"}</definedName>
    <definedName name="khjk7" localSheetId="4" hidden="1">{"TAB1",#N/A,TRUE,"GENERAL";"TAB2",#N/A,TRUE,"GENERAL";"TAB3",#N/A,TRUE,"GENERAL";"TAB4",#N/A,TRUE,"GENERAL";"TAB5",#N/A,TRUE,"GENERAL"}</definedName>
    <definedName name="khjk7" localSheetId="5" hidden="1">{"TAB1",#N/A,TRUE,"GENERAL";"TAB2",#N/A,TRUE,"GENERAL";"TAB3",#N/A,TRUE,"GENERAL";"TAB4",#N/A,TRUE,"GENERAL";"TAB5",#N/A,TRUE,"GENERAL"}</definedName>
    <definedName name="khjk7" localSheetId="7" hidden="1">{"TAB1",#N/A,TRUE,"GENERAL";"TAB2",#N/A,TRUE,"GENERAL";"TAB3",#N/A,TRUE,"GENERAL";"TAB4",#N/A,TRUE,"GENERAL";"TAB5",#N/A,TRUE,"GENERAL"}</definedName>
    <definedName name="khjk7" hidden="1">{"TAB1",#N/A,TRUE,"GENERAL";"TAB2",#N/A,TRUE,"GENERAL";"TAB3",#N/A,TRUE,"GENERAL";"TAB4",#N/A,TRUE,"GENERAL";"TAB5",#N/A,TRUE,"GENERAL"}</definedName>
    <definedName name="kikik" localSheetId="6" hidden="1">{"via1",#N/A,TRUE,"general";"via2",#N/A,TRUE,"general";"via3",#N/A,TRUE,"general"}</definedName>
    <definedName name="kikik" localSheetId="2" hidden="1">{"via1",#N/A,TRUE,"general";"via2",#N/A,TRUE,"general";"via3",#N/A,TRUE,"general"}</definedName>
    <definedName name="kikik" localSheetId="3" hidden="1">{"via1",#N/A,TRUE,"general";"via2",#N/A,TRUE,"general";"via3",#N/A,TRUE,"general"}</definedName>
    <definedName name="kikik" localSheetId="4" hidden="1">{"via1",#N/A,TRUE,"general";"via2",#N/A,TRUE,"general";"via3",#N/A,TRUE,"general"}</definedName>
    <definedName name="kikik" localSheetId="5" hidden="1">{"via1",#N/A,TRUE,"general";"via2",#N/A,TRUE,"general";"via3",#N/A,TRUE,"general"}</definedName>
    <definedName name="kikik" localSheetId="7" hidden="1">{"via1",#N/A,TRUE,"general";"via2",#N/A,TRUE,"general";"via3",#N/A,TRUE,"general"}</definedName>
    <definedName name="kikik" hidden="1">{"via1",#N/A,TRUE,"general";"via2",#N/A,TRUE,"general";"via3",#N/A,TRUE,"general"}</definedName>
    <definedName name="kj" localSheetId="6">#REF!</definedName>
    <definedName name="kj" localSheetId="2">#REF!</definedName>
    <definedName name="kj" localSheetId="3">#REF!</definedName>
    <definedName name="kj" localSheetId="4">#REF!</definedName>
    <definedName name="kj" localSheetId="5">#REF!</definedName>
    <definedName name="kj" localSheetId="7">#REF!</definedName>
    <definedName name="kj" localSheetId="8">#REF!</definedName>
    <definedName name="kj">#REF!</definedName>
    <definedName name="kjhkd" localSheetId="6" hidden="1">{"via1",#N/A,TRUE,"general";"via2",#N/A,TRUE,"general";"via3",#N/A,TRUE,"general"}</definedName>
    <definedName name="kjhkd" localSheetId="2" hidden="1">{"via1",#N/A,TRUE,"general";"via2",#N/A,TRUE,"general";"via3",#N/A,TRUE,"general"}</definedName>
    <definedName name="kjhkd" localSheetId="3" hidden="1">{"via1",#N/A,TRUE,"general";"via2",#N/A,TRUE,"general";"via3",#N/A,TRUE,"general"}</definedName>
    <definedName name="kjhkd" localSheetId="4" hidden="1">{"via1",#N/A,TRUE,"general";"via2",#N/A,TRUE,"general";"via3",#N/A,TRUE,"general"}</definedName>
    <definedName name="kjhkd" localSheetId="5" hidden="1">{"via1",#N/A,TRUE,"general";"via2",#N/A,TRUE,"general";"via3",#N/A,TRUE,"general"}</definedName>
    <definedName name="kjhkd" localSheetId="7" hidden="1">{"via1",#N/A,TRUE,"general";"via2",#N/A,TRUE,"general";"via3",#N/A,TRUE,"general"}</definedName>
    <definedName name="kjhkd" hidden="1">{"via1",#N/A,TRUE,"general";"via2",#N/A,TRUE,"general";"via3",#N/A,TRUE,"general"}</definedName>
    <definedName name="kjj" localSheetId="6">#REF!</definedName>
    <definedName name="kjj" localSheetId="2">#REF!</definedName>
    <definedName name="kjj" localSheetId="3">#REF!</definedName>
    <definedName name="kjj" localSheetId="4">#REF!</definedName>
    <definedName name="kjj" localSheetId="5">#REF!</definedName>
    <definedName name="kjj" localSheetId="7">#REF!</definedName>
    <definedName name="kjj" localSheetId="8">#REF!</definedName>
    <definedName name="kjj">#REF!</definedName>
    <definedName name="kjk" localSheetId="6" hidden="1">{"via1",#N/A,TRUE,"general";"via2",#N/A,TRUE,"general";"via3",#N/A,TRUE,"general"}</definedName>
    <definedName name="kjk" localSheetId="2" hidden="1">{"via1",#N/A,TRUE,"general";"via2",#N/A,TRUE,"general";"via3",#N/A,TRUE,"general"}</definedName>
    <definedName name="kjk" localSheetId="3" hidden="1">{"via1",#N/A,TRUE,"general";"via2",#N/A,TRUE,"general";"via3",#N/A,TRUE,"general"}</definedName>
    <definedName name="kjk" localSheetId="4" hidden="1">{"via1",#N/A,TRUE,"general";"via2",#N/A,TRUE,"general";"via3",#N/A,TRUE,"general"}</definedName>
    <definedName name="kjk" localSheetId="5" hidden="1">{"via1",#N/A,TRUE,"general";"via2",#N/A,TRUE,"general";"via3",#N/A,TRUE,"general"}</definedName>
    <definedName name="kjk" localSheetId="7" hidden="1">{"via1",#N/A,TRUE,"general";"via2",#N/A,TRUE,"general";"via3",#N/A,TRUE,"general"}</definedName>
    <definedName name="kjk" hidden="1">{"via1",#N/A,TRUE,"general";"via2",#N/A,TRUE,"general";"via3",#N/A,TRUE,"general"}</definedName>
    <definedName name="kjtrkjr" localSheetId="6" hidden="1">{"via1",#N/A,TRUE,"general";"via2",#N/A,TRUE,"general";"via3",#N/A,TRUE,"general"}</definedName>
    <definedName name="kjtrkjr" localSheetId="2" hidden="1">{"via1",#N/A,TRUE,"general";"via2",#N/A,TRUE,"general";"via3",#N/A,TRUE,"general"}</definedName>
    <definedName name="kjtrkjr" localSheetId="3" hidden="1">{"via1",#N/A,TRUE,"general";"via2",#N/A,TRUE,"general";"via3",#N/A,TRUE,"general"}</definedName>
    <definedName name="kjtrkjr" localSheetId="4" hidden="1">{"via1",#N/A,TRUE,"general";"via2",#N/A,TRUE,"general";"via3",#N/A,TRUE,"general"}</definedName>
    <definedName name="kjtrkjr" localSheetId="5" hidden="1">{"via1",#N/A,TRUE,"general";"via2",#N/A,TRUE,"general";"via3",#N/A,TRUE,"general"}</definedName>
    <definedName name="kjtrkjr" localSheetId="7" hidden="1">{"via1",#N/A,TRUE,"general";"via2",#N/A,TRUE,"general";"via3",#N/A,TRUE,"general"}</definedName>
    <definedName name="kjtrkjr" hidden="1">{"via1",#N/A,TRUE,"general";"via2",#N/A,TRUE,"general";"via3",#N/A,TRUE,"general"}</definedName>
    <definedName name="kk" localSheetId="6">#REF!</definedName>
    <definedName name="kk" localSheetId="2">#REF!</definedName>
    <definedName name="kk" localSheetId="3">#REF!</definedName>
    <definedName name="kk" localSheetId="4">#REF!</definedName>
    <definedName name="kk" localSheetId="5">#REF!</definedName>
    <definedName name="kk" localSheetId="7">#REF!</definedName>
    <definedName name="kk" localSheetId="8">#REF!</definedName>
    <definedName name="kk">#REF!</definedName>
    <definedName name="kkkki" localSheetId="6" hidden="1">{"via1",#N/A,TRUE,"general";"via2",#N/A,TRUE,"general";"via3",#N/A,TRUE,"general"}</definedName>
    <definedName name="kkkki" localSheetId="2" hidden="1">{"via1",#N/A,TRUE,"general";"via2",#N/A,TRUE,"general";"via3",#N/A,TRUE,"general"}</definedName>
    <definedName name="kkkki" localSheetId="3" hidden="1">{"via1",#N/A,TRUE,"general";"via2",#N/A,TRUE,"general";"via3",#N/A,TRUE,"general"}</definedName>
    <definedName name="kkkki" localSheetId="4" hidden="1">{"via1",#N/A,TRUE,"general";"via2",#N/A,TRUE,"general";"via3",#N/A,TRUE,"general"}</definedName>
    <definedName name="kkkki" localSheetId="5" hidden="1">{"via1",#N/A,TRUE,"general";"via2",#N/A,TRUE,"general";"via3",#N/A,TRUE,"general"}</definedName>
    <definedName name="kkkki" localSheetId="7" hidden="1">{"via1",#N/A,TRUE,"general";"via2",#N/A,TRUE,"general";"via3",#N/A,TRUE,"general"}</definedName>
    <definedName name="kkkki" hidden="1">{"via1",#N/A,TRUE,"general";"via2",#N/A,TRUE,"general";"via3",#N/A,TRUE,"general"}</definedName>
    <definedName name="kkkkkki" localSheetId="6" hidden="1">{"TAB1",#N/A,TRUE,"GENERAL";"TAB2",#N/A,TRUE,"GENERAL";"TAB3",#N/A,TRUE,"GENERAL";"TAB4",#N/A,TRUE,"GENERAL";"TAB5",#N/A,TRUE,"GENERAL"}</definedName>
    <definedName name="kkkkkki" localSheetId="2" hidden="1">{"TAB1",#N/A,TRUE,"GENERAL";"TAB2",#N/A,TRUE,"GENERAL";"TAB3",#N/A,TRUE,"GENERAL";"TAB4",#N/A,TRUE,"GENERAL";"TAB5",#N/A,TRUE,"GENERAL"}</definedName>
    <definedName name="kkkkkki" localSheetId="3" hidden="1">{"TAB1",#N/A,TRUE,"GENERAL";"TAB2",#N/A,TRUE,"GENERAL";"TAB3",#N/A,TRUE,"GENERAL";"TAB4",#N/A,TRUE,"GENERAL";"TAB5",#N/A,TRUE,"GENERAL"}</definedName>
    <definedName name="kkkkkki" localSheetId="4" hidden="1">{"TAB1",#N/A,TRUE,"GENERAL";"TAB2",#N/A,TRUE,"GENERAL";"TAB3",#N/A,TRUE,"GENERAL";"TAB4",#N/A,TRUE,"GENERAL";"TAB5",#N/A,TRUE,"GENERAL"}</definedName>
    <definedName name="kkkkkki" localSheetId="5" hidden="1">{"TAB1",#N/A,TRUE,"GENERAL";"TAB2",#N/A,TRUE,"GENERAL";"TAB3",#N/A,TRUE,"GENERAL";"TAB4",#N/A,TRUE,"GENERAL";"TAB5",#N/A,TRUE,"GENERAL"}</definedName>
    <definedName name="kkkkkki" localSheetId="7" hidden="1">{"TAB1",#N/A,TRUE,"GENERAL";"TAB2",#N/A,TRUE,"GENERAL";"TAB3",#N/A,TRUE,"GENERAL";"TAB4",#N/A,TRUE,"GENERAL";"TAB5",#N/A,TRUE,"GENERAL"}</definedName>
    <definedName name="kkkkkki" hidden="1">{"TAB1",#N/A,TRUE,"GENERAL";"TAB2",#N/A,TRUE,"GENERAL";"TAB3",#N/A,TRUE,"GENERAL";"TAB4",#N/A,TRUE,"GENERAL";"TAB5",#N/A,TRUE,"GENERAL"}</definedName>
    <definedName name="kl" localSheetId="6">'1p.'!ERR</definedName>
    <definedName name="kl" localSheetId="2">'421.1'!ERR</definedName>
    <definedName name="kl" localSheetId="3">'450.2P'!ERR</definedName>
    <definedName name="kl" localSheetId="4">'460.1P'!ERR</definedName>
    <definedName name="kl" localSheetId="5">'466.1'!ERR</definedName>
    <definedName name="kl" localSheetId="7">'900.4P'!ERR</definedName>
    <definedName name="kl">[0]!ERR</definedName>
    <definedName name="klklk" localSheetId="6">#REF!</definedName>
    <definedName name="klklk" localSheetId="2">#REF!</definedName>
    <definedName name="klklk" localSheetId="3">#REF!</definedName>
    <definedName name="klklk" localSheetId="4">#REF!</definedName>
    <definedName name="klklk" localSheetId="5">#REF!</definedName>
    <definedName name="klklk" localSheetId="26">#REF!</definedName>
    <definedName name="klklk" localSheetId="27">#REF!</definedName>
    <definedName name="klklk" localSheetId="7">#REF!</definedName>
    <definedName name="klklk" localSheetId="8">#REF!</definedName>
    <definedName name="klklk" localSheetId="9">#REF!</definedName>
    <definedName name="klklk">#REF!</definedName>
    <definedName name="km" localSheetId="6">#REF!</definedName>
    <definedName name="km" localSheetId="2">#REF!</definedName>
    <definedName name="km" localSheetId="3">#REF!</definedName>
    <definedName name="km" localSheetId="4">#REF!</definedName>
    <definedName name="km" localSheetId="5">#REF!</definedName>
    <definedName name="km" localSheetId="7">#REF!</definedName>
    <definedName name="km" localSheetId="8">#REF!</definedName>
    <definedName name="km">#REF!</definedName>
    <definedName name="krtrk" localSheetId="6" hidden="1">{"via1",#N/A,TRUE,"general";"via2",#N/A,TRUE,"general";"via3",#N/A,TRUE,"general"}</definedName>
    <definedName name="krtrk" localSheetId="2" hidden="1">{"via1",#N/A,TRUE,"general";"via2",#N/A,TRUE,"general";"via3",#N/A,TRUE,"general"}</definedName>
    <definedName name="krtrk" localSheetId="3" hidden="1">{"via1",#N/A,TRUE,"general";"via2",#N/A,TRUE,"general";"via3",#N/A,TRUE,"general"}</definedName>
    <definedName name="krtrk" localSheetId="4" hidden="1">{"via1",#N/A,TRUE,"general";"via2",#N/A,TRUE,"general";"via3",#N/A,TRUE,"general"}</definedName>
    <definedName name="krtrk" localSheetId="5" hidden="1">{"via1",#N/A,TRUE,"general";"via2",#N/A,TRUE,"general";"via3",#N/A,TRUE,"general"}</definedName>
    <definedName name="krtrk" localSheetId="7" hidden="1">{"via1",#N/A,TRUE,"general";"via2",#N/A,TRUE,"general";"via3",#N/A,TRUE,"general"}</definedName>
    <definedName name="krtrk" hidden="1">{"via1",#N/A,TRUE,"general";"via2",#N/A,TRUE,"general";"via3",#N/A,TRUE,"general"}</definedName>
    <definedName name="ks" localSheetId="6">#REF!</definedName>
    <definedName name="ks" localSheetId="2">#REF!</definedName>
    <definedName name="ks" localSheetId="3">#REF!</definedName>
    <definedName name="ks" localSheetId="4">#REF!</definedName>
    <definedName name="ks" localSheetId="5">#REF!</definedName>
    <definedName name="ks" localSheetId="7">#REF!</definedName>
    <definedName name="ks" localSheetId="8">#REF!</definedName>
    <definedName name="ks">#REF!</definedName>
    <definedName name="ksogtk" localSheetId="6">#REF!</definedName>
    <definedName name="ksogtk" localSheetId="2">#REF!</definedName>
    <definedName name="ksogtk" localSheetId="3">#REF!</definedName>
    <definedName name="ksogtk" localSheetId="4">#REF!</definedName>
    <definedName name="ksogtk" localSheetId="5">#REF!</definedName>
    <definedName name="ksogtk" localSheetId="7">#REF!</definedName>
    <definedName name="ksogtk" localSheetId="8">#REF!</definedName>
    <definedName name="ksogtk">#REF!</definedName>
    <definedName name="kuyhgbe" localSheetId="6">#REF!</definedName>
    <definedName name="kuyhgbe" localSheetId="2">#REF!</definedName>
    <definedName name="kuyhgbe" localSheetId="3">#REF!</definedName>
    <definedName name="kuyhgbe" localSheetId="4">#REF!</definedName>
    <definedName name="kuyhgbe" localSheetId="5">#REF!</definedName>
    <definedName name="kuyhgbe" localSheetId="7">#REF!</definedName>
    <definedName name="kuyhgbe" localSheetId="8">#REF!</definedName>
    <definedName name="kuyhgbe">#REF!</definedName>
    <definedName name="kyr" localSheetId="6" hidden="1">{"TAB1",#N/A,TRUE,"GENERAL";"TAB2",#N/A,TRUE,"GENERAL";"TAB3",#N/A,TRUE,"GENERAL";"TAB4",#N/A,TRUE,"GENERAL";"TAB5",#N/A,TRUE,"GENERAL"}</definedName>
    <definedName name="kyr" localSheetId="2" hidden="1">{"TAB1",#N/A,TRUE,"GENERAL";"TAB2",#N/A,TRUE,"GENERAL";"TAB3",#N/A,TRUE,"GENERAL";"TAB4",#N/A,TRUE,"GENERAL";"TAB5",#N/A,TRUE,"GENERAL"}</definedName>
    <definedName name="kyr" localSheetId="3" hidden="1">{"TAB1",#N/A,TRUE,"GENERAL";"TAB2",#N/A,TRUE,"GENERAL";"TAB3",#N/A,TRUE,"GENERAL";"TAB4",#N/A,TRUE,"GENERAL";"TAB5",#N/A,TRUE,"GENERAL"}</definedName>
    <definedName name="kyr" localSheetId="4" hidden="1">{"TAB1",#N/A,TRUE,"GENERAL";"TAB2",#N/A,TRUE,"GENERAL";"TAB3",#N/A,TRUE,"GENERAL";"TAB4",#N/A,TRUE,"GENERAL";"TAB5",#N/A,TRUE,"GENERAL"}</definedName>
    <definedName name="kyr" localSheetId="5" hidden="1">{"TAB1",#N/A,TRUE,"GENERAL";"TAB2",#N/A,TRUE,"GENERAL";"TAB3",#N/A,TRUE,"GENERAL";"TAB4",#N/A,TRUE,"GENERAL";"TAB5",#N/A,TRUE,"GENERAL"}</definedName>
    <definedName name="kyr" localSheetId="7" hidden="1">{"TAB1",#N/A,TRUE,"GENERAL";"TAB2",#N/A,TRUE,"GENERAL";"TAB3",#N/A,TRUE,"GENERAL";"TAB4",#N/A,TRUE,"GENERAL";"TAB5",#N/A,TRUE,"GENERAL"}</definedName>
    <definedName name="kyr" hidden="1">{"TAB1",#N/A,TRUE,"GENERAL";"TAB2",#N/A,TRUE,"GENERAL";"TAB3",#N/A,TRUE,"GENERAL";"TAB4",#N/A,TRUE,"GENERAL";"TAB5",#N/A,TRUE,"GENERAL"}</definedName>
    <definedName name="L" localSheetId="6">#REF!</definedName>
    <definedName name="L" localSheetId="2">#REF!</definedName>
    <definedName name="L" localSheetId="3">#REF!</definedName>
    <definedName name="L" localSheetId="4">#REF!</definedName>
    <definedName name="L" localSheetId="5">#REF!</definedName>
    <definedName name="L" localSheetId="7">#REF!</definedName>
    <definedName name="L" localSheetId="8">#REF!</definedName>
    <definedName name="L">#REF!</definedName>
    <definedName name="la" localSheetId="6">#REF!</definedName>
    <definedName name="la" localSheetId="2">#REF!</definedName>
    <definedName name="la" localSheetId="3">#REF!</definedName>
    <definedName name="la" localSheetId="4">#REF!</definedName>
    <definedName name="la" localSheetId="5">#REF!</definedName>
    <definedName name="la" localSheetId="7">#REF!</definedName>
    <definedName name="la" localSheetId="8">#REF!</definedName>
    <definedName name="la">#REF!</definedName>
    <definedName name="LAF" localSheetId="6">#REF!</definedName>
    <definedName name="LAF" localSheetId="2">#REF!</definedName>
    <definedName name="LAF" localSheetId="3">#REF!</definedName>
    <definedName name="LAF" localSheetId="4">#REF!</definedName>
    <definedName name="LAF" localSheetId="5">#REF!</definedName>
    <definedName name="LAF" localSheetId="7">#REF!</definedName>
    <definedName name="LAF" localSheetId="8">#REF!</definedName>
    <definedName name="LAF">#REF!</definedName>
    <definedName name="lame" localSheetId="6" hidden="1">#REF!</definedName>
    <definedName name="lame" localSheetId="2" hidden="1">#REF!</definedName>
    <definedName name="lame" localSheetId="3" hidden="1">#REF!</definedName>
    <definedName name="lame" localSheetId="4" hidden="1">#REF!</definedName>
    <definedName name="lame" localSheetId="5" hidden="1">#REF!</definedName>
    <definedName name="lame" localSheetId="7" hidden="1">#REF!</definedName>
    <definedName name="lame" localSheetId="8" hidden="1">#REF!</definedName>
    <definedName name="lame" hidden="1">#REF!</definedName>
    <definedName name="LANODO" localSheetId="6">#REF!</definedName>
    <definedName name="LANODO" localSheetId="2">#REF!</definedName>
    <definedName name="LANODO" localSheetId="3">#REF!</definedName>
    <definedName name="LANODO" localSheetId="4">#REF!</definedName>
    <definedName name="LANODO" localSheetId="5">#REF!</definedName>
    <definedName name="LANODO" localSheetId="7">#REF!</definedName>
    <definedName name="LANODO" localSheetId="8">#REF!</definedName>
    <definedName name="LANODO">#REF!</definedName>
    <definedName name="LANODOFT" localSheetId="6">#REF!</definedName>
    <definedName name="LANODOFT" localSheetId="2">#REF!</definedName>
    <definedName name="LANODOFT" localSheetId="3">#REF!</definedName>
    <definedName name="LANODOFT" localSheetId="4">#REF!</definedName>
    <definedName name="LANODOFT" localSheetId="5">#REF!</definedName>
    <definedName name="LANODOFT" localSheetId="7">#REF!</definedName>
    <definedName name="LANODOFT" localSheetId="8">#REF!</definedName>
    <definedName name="LANODOFT">#REF!</definedName>
    <definedName name="Last_Row">#N/A</definedName>
    <definedName name="lb" localSheetId="6">#REF!</definedName>
    <definedName name="lb" localSheetId="2">#REF!</definedName>
    <definedName name="lb" localSheetId="3">#REF!</definedName>
    <definedName name="lb" localSheetId="4">#REF!</definedName>
    <definedName name="lb" localSheetId="5">#REF!</definedName>
    <definedName name="lb" localSheetId="7">#REF!</definedName>
    <definedName name="lb" localSheetId="8">#REF!</definedName>
    <definedName name="lb">#REF!</definedName>
    <definedName name="ld" localSheetId="6">#REF!</definedName>
    <definedName name="ld" localSheetId="2">#REF!</definedName>
    <definedName name="ld" localSheetId="3">#REF!</definedName>
    <definedName name="ld" localSheetId="4">#REF!</definedName>
    <definedName name="ld" localSheetId="5">#REF!</definedName>
    <definedName name="ld" localSheetId="7">#REF!</definedName>
    <definedName name="ld" localSheetId="8">#REF!</definedName>
    <definedName name="ld">#REF!</definedName>
    <definedName name="Libro1_Hoja1_Lista" localSheetId="6">[92]LISTADO!#REF!</definedName>
    <definedName name="Libro1_Hoja1_Lista" localSheetId="2">[92]LISTADO!#REF!</definedName>
    <definedName name="Libro1_Hoja1_Lista" localSheetId="3">[92]LISTADO!#REF!</definedName>
    <definedName name="Libro1_Hoja1_Lista" localSheetId="4">[92]LISTADO!#REF!</definedName>
    <definedName name="Libro1_Hoja1_Lista" localSheetId="5">[92]LISTADO!#REF!</definedName>
    <definedName name="Libro1_Hoja1_Lista" localSheetId="7">[92]LISTADO!#REF!</definedName>
    <definedName name="Libro1_Hoja1_Lista" localSheetId="8">[92]LISTADO!#REF!</definedName>
    <definedName name="Libro1_Hoja1_Lista">[92]LISTADO!#REF!</definedName>
    <definedName name="LICITACION" localSheetId="6">#REF!</definedName>
    <definedName name="LICITACION" localSheetId="2">#REF!</definedName>
    <definedName name="LICITACION" localSheetId="3">#REF!</definedName>
    <definedName name="LICITACION" localSheetId="4">#REF!</definedName>
    <definedName name="LICITACION" localSheetId="5">#REF!</definedName>
    <definedName name="LICITACION" localSheetId="26">#REF!</definedName>
    <definedName name="LICITACION" localSheetId="27">#REF!</definedName>
    <definedName name="LICITACION" localSheetId="7">#REF!</definedName>
    <definedName name="LICITACION" localSheetId="8">#REF!</definedName>
    <definedName name="LICITACION" localSheetId="9">#REF!</definedName>
    <definedName name="LICITACION">#REF!</definedName>
    <definedName name="LINEA" localSheetId="6">[93]CONT_ADI!#REF!</definedName>
    <definedName name="LINEA" localSheetId="2">[93]CONT_ADI!#REF!</definedName>
    <definedName name="LINEA" localSheetId="3">[93]CONT_ADI!#REF!</definedName>
    <definedName name="LINEA" localSheetId="4">[93]CONT_ADI!#REF!</definedName>
    <definedName name="LINEA" localSheetId="5">[93]CONT_ADI!#REF!</definedName>
    <definedName name="LINEA" localSheetId="26">[93]CONT_ADI!#REF!</definedName>
    <definedName name="LINEA" localSheetId="27">[93]CONT_ADI!#REF!</definedName>
    <definedName name="LINEA" localSheetId="7">[93]CONT_ADI!#REF!</definedName>
    <definedName name="LINEA" localSheetId="8">[93]CONT_ADI!#REF!</definedName>
    <definedName name="LINEA" localSheetId="9">[93]CONT_ADI!#REF!</definedName>
    <definedName name="LINEA">[93]CONT_ADI!#REF!</definedName>
    <definedName name="Listado" localSheetId="6">#REF!</definedName>
    <definedName name="Listado" localSheetId="2">#REF!</definedName>
    <definedName name="Listado" localSheetId="3">#REF!</definedName>
    <definedName name="Listado" localSheetId="4">#REF!</definedName>
    <definedName name="Listado" localSheetId="5">#REF!</definedName>
    <definedName name="Listado" localSheetId="7">#REF!</definedName>
    <definedName name="Listado" localSheetId="8">#REF!</definedName>
    <definedName name="Listado">#REF!</definedName>
    <definedName name="Listado1" localSheetId="6">#REF!</definedName>
    <definedName name="Listado1" localSheetId="2">#REF!</definedName>
    <definedName name="Listado1" localSheetId="3">#REF!</definedName>
    <definedName name="Listado1" localSheetId="4">#REF!</definedName>
    <definedName name="Listado1" localSheetId="5">#REF!</definedName>
    <definedName name="Listado1" localSheetId="7">#REF!</definedName>
    <definedName name="Listado1" localSheetId="8">#REF!</definedName>
    <definedName name="Listado1">#REF!</definedName>
    <definedName name="liuoo" localSheetId="6" hidden="1">{"TAB1",#N/A,TRUE,"GENERAL";"TAB2",#N/A,TRUE,"GENERAL";"TAB3",#N/A,TRUE,"GENERAL";"TAB4",#N/A,TRUE,"GENERAL";"TAB5",#N/A,TRUE,"GENERAL"}</definedName>
    <definedName name="liuoo" localSheetId="2" hidden="1">{"TAB1",#N/A,TRUE,"GENERAL";"TAB2",#N/A,TRUE,"GENERAL";"TAB3",#N/A,TRUE,"GENERAL";"TAB4",#N/A,TRUE,"GENERAL";"TAB5",#N/A,TRUE,"GENERAL"}</definedName>
    <definedName name="liuoo" localSheetId="3" hidden="1">{"TAB1",#N/A,TRUE,"GENERAL";"TAB2",#N/A,TRUE,"GENERAL";"TAB3",#N/A,TRUE,"GENERAL";"TAB4",#N/A,TRUE,"GENERAL";"TAB5",#N/A,TRUE,"GENERAL"}</definedName>
    <definedName name="liuoo" localSheetId="4" hidden="1">{"TAB1",#N/A,TRUE,"GENERAL";"TAB2",#N/A,TRUE,"GENERAL";"TAB3",#N/A,TRUE,"GENERAL";"TAB4",#N/A,TRUE,"GENERAL";"TAB5",#N/A,TRUE,"GENERAL"}</definedName>
    <definedName name="liuoo" localSheetId="5" hidden="1">{"TAB1",#N/A,TRUE,"GENERAL";"TAB2",#N/A,TRUE,"GENERAL";"TAB3",#N/A,TRUE,"GENERAL";"TAB4",#N/A,TRUE,"GENERAL";"TAB5",#N/A,TRUE,"GENERAL"}</definedName>
    <definedName name="liuoo" localSheetId="7" hidden="1">{"TAB1",#N/A,TRUE,"GENERAL";"TAB2",#N/A,TRUE,"GENERAL";"TAB3",#N/A,TRUE,"GENERAL";"TAB4",#N/A,TRUE,"GENERAL";"TAB5",#N/A,TRUE,"GENERAL"}</definedName>
    <definedName name="liuoo" hidden="1">{"TAB1",#N/A,TRUE,"GENERAL";"TAB2",#N/A,TRUE,"GENERAL";"TAB3",#N/A,TRUE,"GENERAL";"TAB4",#N/A,TRUE,"GENERAL";"TAB5",#N/A,TRUE,"GENERAL"}</definedName>
    <definedName name="lkj" localSheetId="6" hidden="1">{"via1",#N/A,TRUE,"general";"via2",#N/A,TRUE,"general";"via3",#N/A,TRUE,"general"}</definedName>
    <definedName name="lkj" localSheetId="2" hidden="1">{"via1",#N/A,TRUE,"general";"via2",#N/A,TRUE,"general";"via3",#N/A,TRUE,"general"}</definedName>
    <definedName name="lkj" localSheetId="3" hidden="1">{"via1",#N/A,TRUE,"general";"via2",#N/A,TRUE,"general";"via3",#N/A,TRUE,"general"}</definedName>
    <definedName name="lkj" localSheetId="4" hidden="1">{"via1",#N/A,TRUE,"general";"via2",#N/A,TRUE,"general";"via3",#N/A,TRUE,"general"}</definedName>
    <definedName name="lkj" localSheetId="5" hidden="1">{"via1",#N/A,TRUE,"general";"via2",#N/A,TRUE,"general";"via3",#N/A,TRUE,"general"}</definedName>
    <definedName name="lkj" localSheetId="7" hidden="1">{"via1",#N/A,TRUE,"general";"via2",#N/A,TRUE,"general";"via3",#N/A,TRUE,"general"}</definedName>
    <definedName name="lkj" hidden="1">{"via1",#N/A,TRUE,"general";"via2",#N/A,TRUE,"general";"via3",#N/A,TRUE,"general"}</definedName>
    <definedName name="LKJLJK" localSheetId="6" hidden="1">{"TAB1",#N/A,TRUE,"GENERAL";"TAB2",#N/A,TRUE,"GENERAL";"TAB3",#N/A,TRUE,"GENERAL";"TAB4",#N/A,TRUE,"GENERAL";"TAB5",#N/A,TRUE,"GENERAL"}</definedName>
    <definedName name="LKJLJK" localSheetId="2" hidden="1">{"TAB1",#N/A,TRUE,"GENERAL";"TAB2",#N/A,TRUE,"GENERAL";"TAB3",#N/A,TRUE,"GENERAL";"TAB4",#N/A,TRUE,"GENERAL";"TAB5",#N/A,TRUE,"GENERAL"}</definedName>
    <definedName name="LKJLJK" localSheetId="3" hidden="1">{"TAB1",#N/A,TRUE,"GENERAL";"TAB2",#N/A,TRUE,"GENERAL";"TAB3",#N/A,TRUE,"GENERAL";"TAB4",#N/A,TRUE,"GENERAL";"TAB5",#N/A,TRUE,"GENERAL"}</definedName>
    <definedName name="LKJLJK" localSheetId="4" hidden="1">{"TAB1",#N/A,TRUE,"GENERAL";"TAB2",#N/A,TRUE,"GENERAL";"TAB3",#N/A,TRUE,"GENERAL";"TAB4",#N/A,TRUE,"GENERAL";"TAB5",#N/A,TRUE,"GENERAL"}</definedName>
    <definedName name="LKJLJK" localSheetId="5" hidden="1">{"TAB1",#N/A,TRUE,"GENERAL";"TAB2",#N/A,TRUE,"GENERAL";"TAB3",#N/A,TRUE,"GENERAL";"TAB4",#N/A,TRUE,"GENERAL";"TAB5",#N/A,TRUE,"GENERAL"}</definedName>
    <definedName name="LKJLJK" localSheetId="7" hidden="1">{"TAB1",#N/A,TRUE,"GENERAL";"TAB2",#N/A,TRUE,"GENERAL";"TAB3",#N/A,TRUE,"GENERAL";"TAB4",#N/A,TRUE,"GENERAL";"TAB5",#N/A,TRUE,"GENERAL"}</definedName>
    <definedName name="LKJLJK" hidden="1">{"TAB1",#N/A,TRUE,"GENERAL";"TAB2",#N/A,TRUE,"GENERAL";"TAB3",#N/A,TRUE,"GENERAL";"TAB4",#N/A,TRUE,"GENERAL";"TAB5",#N/A,TRUE,"GENERAL"}</definedName>
    <definedName name="LL" localSheetId="6" hidden="1">{#N/A,#N/A,FALSE,"orthoflow";#N/A,#N/A,FALSE,"Miscelaneos";#N/A,#N/A,FALSE,"Instrumentacio";#N/A,#N/A,FALSE,"Electrico";#N/A,#N/A,FALSE,"Valv. Seguridad"}</definedName>
    <definedName name="LL" localSheetId="2" hidden="1">{#N/A,#N/A,FALSE,"orthoflow";#N/A,#N/A,FALSE,"Miscelaneos";#N/A,#N/A,FALSE,"Instrumentacio";#N/A,#N/A,FALSE,"Electrico";#N/A,#N/A,FALSE,"Valv. Seguridad"}</definedName>
    <definedName name="LL" localSheetId="3" hidden="1">{#N/A,#N/A,FALSE,"orthoflow";#N/A,#N/A,FALSE,"Miscelaneos";#N/A,#N/A,FALSE,"Instrumentacio";#N/A,#N/A,FALSE,"Electrico";#N/A,#N/A,FALSE,"Valv. Seguridad"}</definedName>
    <definedName name="LL" localSheetId="4" hidden="1">{#N/A,#N/A,FALSE,"orthoflow";#N/A,#N/A,FALSE,"Miscelaneos";#N/A,#N/A,FALSE,"Instrumentacio";#N/A,#N/A,FALSE,"Electrico";#N/A,#N/A,FALSE,"Valv. Seguridad"}</definedName>
    <definedName name="LL" localSheetId="5" hidden="1">{#N/A,#N/A,FALSE,"orthoflow";#N/A,#N/A,FALSE,"Miscelaneos";#N/A,#N/A,FALSE,"Instrumentacio";#N/A,#N/A,FALSE,"Electrico";#N/A,#N/A,FALSE,"Valv. Seguridad"}</definedName>
    <definedName name="LL" localSheetId="7" hidden="1">{#N/A,#N/A,FALSE,"orthoflow";#N/A,#N/A,FALSE,"Miscelaneos";#N/A,#N/A,FALSE,"Instrumentacio";#N/A,#N/A,FALSE,"Electrico";#N/A,#N/A,FALSE,"Valv. Seguridad"}</definedName>
    <definedName name="LL" hidden="1">{#N/A,#N/A,FALSE,"orthoflow";#N/A,#N/A,FALSE,"Miscelaneos";#N/A,#N/A,FALSE,"Instrumentacio";#N/A,#N/A,FALSE,"Electrico";#N/A,#N/A,FALSE,"Valv. Seguridad"}</definedName>
    <definedName name="llam" localSheetId="6">#REF!</definedName>
    <definedName name="llam" localSheetId="2">#REF!</definedName>
    <definedName name="llam" localSheetId="3">#REF!</definedName>
    <definedName name="llam" localSheetId="4">#REF!</definedName>
    <definedName name="llam" localSheetId="5">#REF!</definedName>
    <definedName name="llam" localSheetId="7">#REF!</definedName>
    <definedName name="llam" localSheetId="8">#REF!</definedName>
    <definedName name="llam">#REF!</definedName>
    <definedName name="LLL" localSheetId="6">[94]tub!$C$1:$J$39</definedName>
    <definedName name="LLL" localSheetId="2">[94]tub!$C$1:$J$39</definedName>
    <definedName name="LLL" localSheetId="3">[94]tub!$C$1:$J$39</definedName>
    <definedName name="LLL" localSheetId="4">[94]tub!$C$1:$J$39</definedName>
    <definedName name="LLL" localSheetId="5">[94]tub!$C$1:$J$39</definedName>
    <definedName name="LLL" localSheetId="7">[94]tub!$C$1:$J$39</definedName>
    <definedName name="LLL">[95]tub!$C$1:$J$39</definedName>
    <definedName name="lllllh" localSheetId="6" hidden="1">{"via1",#N/A,TRUE,"general";"via2",#N/A,TRUE,"general";"via3",#N/A,TRUE,"general"}</definedName>
    <definedName name="lllllh" localSheetId="2" hidden="1">{"via1",#N/A,TRUE,"general";"via2",#N/A,TRUE,"general";"via3",#N/A,TRUE,"general"}</definedName>
    <definedName name="lllllh" localSheetId="3" hidden="1">{"via1",#N/A,TRUE,"general";"via2",#N/A,TRUE,"general";"via3",#N/A,TRUE,"general"}</definedName>
    <definedName name="lllllh" localSheetId="4" hidden="1">{"via1",#N/A,TRUE,"general";"via2",#N/A,TRUE,"general";"via3",#N/A,TRUE,"general"}</definedName>
    <definedName name="lllllh" localSheetId="5" hidden="1">{"via1",#N/A,TRUE,"general";"via2",#N/A,TRUE,"general";"via3",#N/A,TRUE,"general"}</definedName>
    <definedName name="lllllh" localSheetId="7" hidden="1">{"via1",#N/A,TRUE,"general";"via2",#N/A,TRUE,"general";"via3",#N/A,TRUE,"general"}</definedName>
    <definedName name="lllllh" hidden="1">{"via1",#N/A,TRUE,"general";"via2",#N/A,TRUE,"general";"via3",#N/A,TRUE,"general"}</definedName>
    <definedName name="lllllllo" localSheetId="6" hidden="1">{"via1",#N/A,TRUE,"general";"via2",#N/A,TRUE,"general";"via3",#N/A,TRUE,"general"}</definedName>
    <definedName name="lllllllo" localSheetId="2" hidden="1">{"via1",#N/A,TRUE,"general";"via2",#N/A,TRUE,"general";"via3",#N/A,TRUE,"general"}</definedName>
    <definedName name="lllllllo" localSheetId="3" hidden="1">{"via1",#N/A,TRUE,"general";"via2",#N/A,TRUE,"general";"via3",#N/A,TRUE,"general"}</definedName>
    <definedName name="lllllllo" localSheetId="4" hidden="1">{"via1",#N/A,TRUE,"general";"via2",#N/A,TRUE,"general";"via3",#N/A,TRUE,"general"}</definedName>
    <definedName name="lllllllo" localSheetId="5" hidden="1">{"via1",#N/A,TRUE,"general";"via2",#N/A,TRUE,"general";"via3",#N/A,TRUE,"general"}</definedName>
    <definedName name="lllllllo" localSheetId="7" hidden="1">{"via1",#N/A,TRUE,"general";"via2",#N/A,TRUE,"general";"via3",#N/A,TRUE,"general"}</definedName>
    <definedName name="lllllllo" hidden="1">{"via1",#N/A,TRUE,"general";"via2",#N/A,TRUE,"general";"via3",#N/A,TRUE,"general"}</definedName>
    <definedName name="Loan_Amount" localSheetId="6">#REF!</definedName>
    <definedName name="Loan_Amount" localSheetId="2">#REF!</definedName>
    <definedName name="Loan_Amount" localSheetId="3">#REF!</definedName>
    <definedName name="Loan_Amount" localSheetId="4">#REF!</definedName>
    <definedName name="Loan_Amount" localSheetId="5">#REF!</definedName>
    <definedName name="Loan_Amount" localSheetId="7">#REF!</definedName>
    <definedName name="Loan_Amount" localSheetId="8">#REF!</definedName>
    <definedName name="Loan_Amount">#REF!</definedName>
    <definedName name="Loan_Start" localSheetId="6">#REF!</definedName>
    <definedName name="Loan_Start" localSheetId="2">#REF!</definedName>
    <definedName name="Loan_Start" localSheetId="3">#REF!</definedName>
    <definedName name="Loan_Start" localSheetId="4">#REF!</definedName>
    <definedName name="Loan_Start" localSheetId="5">#REF!</definedName>
    <definedName name="Loan_Start" localSheetId="7">#REF!</definedName>
    <definedName name="Loan_Start" localSheetId="8">#REF!</definedName>
    <definedName name="Loan_Start">#REF!</definedName>
    <definedName name="Loan_Years" localSheetId="6">#REF!</definedName>
    <definedName name="Loan_Years" localSheetId="2">#REF!</definedName>
    <definedName name="Loan_Years" localSheetId="3">#REF!</definedName>
    <definedName name="Loan_Years" localSheetId="4">#REF!</definedName>
    <definedName name="Loan_Years" localSheetId="5">#REF!</definedName>
    <definedName name="Loan_Years" localSheetId="7">#REF!</definedName>
    <definedName name="Loan_Years" localSheetId="8">#REF!</definedName>
    <definedName name="Loan_Years">#REF!</definedName>
    <definedName name="LOCA" localSheetId="26">[30]!absc</definedName>
    <definedName name="LOCA" localSheetId="27">[30]!absc</definedName>
    <definedName name="LOCA" localSheetId="8">[30]!absc</definedName>
    <definedName name="LOCA" localSheetId="9">[30]!absc</definedName>
    <definedName name="LOCA">[30]!absc</definedName>
    <definedName name="LOCA1" localSheetId="6">[42]!absc</definedName>
    <definedName name="LOCA1" localSheetId="2">[42]!absc</definedName>
    <definedName name="LOCA1" localSheetId="3">[42]!absc</definedName>
    <definedName name="LOCA1" localSheetId="4">[42]!absc</definedName>
    <definedName name="LOCA1" localSheetId="5">[42]!absc</definedName>
    <definedName name="LOCA1" localSheetId="26">[43]!absc</definedName>
    <definedName name="LOCA1" localSheetId="27">[43]!absc</definedName>
    <definedName name="LOCA1" localSheetId="7">[42]!absc</definedName>
    <definedName name="LOCA1" localSheetId="8">[43]!absc</definedName>
    <definedName name="LOCA1" localSheetId="9">[43]!absc</definedName>
    <definedName name="LOCA1">[43]!absc</definedName>
    <definedName name="LOCALIZACION_Y_REPLANTEO" localSheetId="6">#REF!</definedName>
    <definedName name="LOCALIZACION_Y_REPLANTEO" localSheetId="2">#REF!</definedName>
    <definedName name="LOCALIZACION_Y_REPLANTEO" localSheetId="3">#REF!</definedName>
    <definedName name="LOCALIZACION_Y_REPLANTEO" localSheetId="4">#REF!</definedName>
    <definedName name="LOCALIZACION_Y_REPLANTEO" localSheetId="5">#REF!</definedName>
    <definedName name="LOCALIZACION_Y_REPLANTEO" localSheetId="26">#REF!</definedName>
    <definedName name="LOCALIZACION_Y_REPLANTEO" localSheetId="27">#REF!</definedName>
    <definedName name="LOCALIZACION_Y_REPLANTEO" localSheetId="7">#REF!</definedName>
    <definedName name="LOCALIZACION_Y_REPLANTEO" localSheetId="8">#REF!</definedName>
    <definedName name="LOCALIZACION_Y_REPLANTEO" localSheetId="9">#REF!</definedName>
    <definedName name="LOCALIZACION_Y_REPLANTEO">#REF!</definedName>
    <definedName name="LOGO" localSheetId="6">'1p.'!ERR</definedName>
    <definedName name="LOGO" localSheetId="2">'421.1'!ERR</definedName>
    <definedName name="LOGO" localSheetId="3">'450.2P'!ERR</definedName>
    <definedName name="LOGO" localSheetId="4">'460.1P'!ERR</definedName>
    <definedName name="LOGO" localSheetId="5">'466.1'!ERR</definedName>
    <definedName name="LOGO" localSheetId="7">'900.4P'!ERR</definedName>
    <definedName name="LOGO">[0]!ERR</definedName>
    <definedName name="lolol" localSheetId="6" hidden="1">{"TAB1",#N/A,TRUE,"GENERAL";"TAB2",#N/A,TRUE,"GENERAL";"TAB3",#N/A,TRUE,"GENERAL";"TAB4",#N/A,TRUE,"GENERAL";"TAB5",#N/A,TRUE,"GENERAL"}</definedName>
    <definedName name="lolol" localSheetId="2" hidden="1">{"TAB1",#N/A,TRUE,"GENERAL";"TAB2",#N/A,TRUE,"GENERAL";"TAB3",#N/A,TRUE,"GENERAL";"TAB4",#N/A,TRUE,"GENERAL";"TAB5",#N/A,TRUE,"GENERAL"}</definedName>
    <definedName name="lolol" localSheetId="3" hidden="1">{"TAB1",#N/A,TRUE,"GENERAL";"TAB2",#N/A,TRUE,"GENERAL";"TAB3",#N/A,TRUE,"GENERAL";"TAB4",#N/A,TRUE,"GENERAL";"TAB5",#N/A,TRUE,"GENERAL"}</definedName>
    <definedName name="lolol" localSheetId="4" hidden="1">{"TAB1",#N/A,TRUE,"GENERAL";"TAB2",#N/A,TRUE,"GENERAL";"TAB3",#N/A,TRUE,"GENERAL";"TAB4",#N/A,TRUE,"GENERAL";"TAB5",#N/A,TRUE,"GENERAL"}</definedName>
    <definedName name="lolol" localSheetId="5" hidden="1">{"TAB1",#N/A,TRUE,"GENERAL";"TAB2",#N/A,TRUE,"GENERAL";"TAB3",#N/A,TRUE,"GENERAL";"TAB4",#N/A,TRUE,"GENERAL";"TAB5",#N/A,TRUE,"GENERAL"}</definedName>
    <definedName name="lolol" localSheetId="7" hidden="1">{"TAB1",#N/A,TRUE,"GENERAL";"TAB2",#N/A,TRUE,"GENERAL";"TAB3",#N/A,TRUE,"GENERAL";"TAB4",#N/A,TRUE,"GENERAL";"TAB5",#N/A,TRUE,"GENERAL"}</definedName>
    <definedName name="lolol" hidden="1">{"TAB1",#N/A,TRUE,"GENERAL";"TAB2",#N/A,TRUE,"GENERAL";"TAB3",#N/A,TRUE,"GENERAL";"TAB4",#N/A,TRUE,"GENERAL";"TAB5",#N/A,TRUE,"GENERAL"}</definedName>
    <definedName name="Longitud" localSheetId="6">#REF!</definedName>
    <definedName name="Longitud" localSheetId="2">#REF!</definedName>
    <definedName name="Longitud" localSheetId="3">#REF!</definedName>
    <definedName name="Longitud" localSheetId="4">#REF!</definedName>
    <definedName name="Longitud" localSheetId="5">#REF!</definedName>
    <definedName name="Longitud" localSheetId="7">#REF!</definedName>
    <definedName name="Longitud" localSheetId="8">#REF!</definedName>
    <definedName name="Longitud">#REF!</definedName>
    <definedName name="lp" localSheetId="6">#REF!</definedName>
    <definedName name="lp" localSheetId="2">#REF!</definedName>
    <definedName name="lp" localSheetId="3">#REF!</definedName>
    <definedName name="lp" localSheetId="4">#REF!</definedName>
    <definedName name="lp" localSheetId="5">#REF!</definedName>
    <definedName name="lp" localSheetId="7">#REF!</definedName>
    <definedName name="lp" localSheetId="8">#REF!</definedName>
    <definedName name="lp">#REF!</definedName>
    <definedName name="lplpl" localSheetId="6" hidden="1">{"via1",#N/A,TRUE,"general";"via2",#N/A,TRUE,"general";"via3",#N/A,TRUE,"general"}</definedName>
    <definedName name="lplpl" localSheetId="2" hidden="1">{"via1",#N/A,TRUE,"general";"via2",#N/A,TRUE,"general";"via3",#N/A,TRUE,"general"}</definedName>
    <definedName name="lplpl" localSheetId="3" hidden="1">{"via1",#N/A,TRUE,"general";"via2",#N/A,TRUE,"general";"via3",#N/A,TRUE,"general"}</definedName>
    <definedName name="lplpl" localSheetId="4" hidden="1">{"via1",#N/A,TRUE,"general";"via2",#N/A,TRUE,"general";"via3",#N/A,TRUE,"general"}</definedName>
    <definedName name="lplpl" localSheetId="5" hidden="1">{"via1",#N/A,TRUE,"general";"via2",#N/A,TRUE,"general";"via3",#N/A,TRUE,"general"}</definedName>
    <definedName name="lplpl" localSheetId="7" hidden="1">{"via1",#N/A,TRUE,"general";"via2",#N/A,TRUE,"general";"via3",#N/A,TRUE,"general"}</definedName>
    <definedName name="lplpl" hidden="1">{"via1",#N/A,TRUE,"general";"via2",#N/A,TRUE,"general";"via3",#N/A,TRUE,"general"}</definedName>
    <definedName name="lt" localSheetId="6">#REF!</definedName>
    <definedName name="lt" localSheetId="2">#REF!</definedName>
    <definedName name="lt" localSheetId="3">#REF!</definedName>
    <definedName name="lt" localSheetId="4">#REF!</definedName>
    <definedName name="lt" localSheetId="5">#REF!</definedName>
    <definedName name="lt" localSheetId="7">#REF!</definedName>
    <definedName name="lt" localSheetId="8">#REF!</definedName>
    <definedName name="lt">#REF!</definedName>
    <definedName name="lun" localSheetId="6">'[41]Res-Accide-10'!#REF!</definedName>
    <definedName name="lun" localSheetId="2">'[41]Res-Accide-10'!#REF!</definedName>
    <definedName name="lun" localSheetId="3">'[41]Res-Accide-10'!#REF!</definedName>
    <definedName name="lun" localSheetId="4">'[41]Res-Accide-10'!#REF!</definedName>
    <definedName name="lun" localSheetId="5">'[41]Res-Accide-10'!#REF!</definedName>
    <definedName name="lun" localSheetId="26">'[41]Res-Accide-10'!#REF!</definedName>
    <definedName name="lun" localSheetId="27">'[41]Res-Accide-10'!#REF!</definedName>
    <definedName name="lun" localSheetId="7">'[41]Res-Accide-10'!#REF!</definedName>
    <definedName name="lun" localSheetId="8">'[41]Res-Accide-10'!#REF!</definedName>
    <definedName name="lun" localSheetId="9">'[41]Res-Accide-10'!#REF!</definedName>
    <definedName name="lun">'[41]Res-Accide-10'!#REF!</definedName>
    <definedName name="lv" localSheetId="6">#REF!</definedName>
    <definedName name="lv" localSheetId="2">#REF!</definedName>
    <definedName name="lv" localSheetId="3">#REF!</definedName>
    <definedName name="lv" localSheetId="4">#REF!</definedName>
    <definedName name="lv" localSheetId="5">#REF!</definedName>
    <definedName name="lv" localSheetId="7">#REF!</definedName>
    <definedName name="lv" localSheetId="8">#REF!</definedName>
    <definedName name="lv">#REF!</definedName>
    <definedName name="m" localSheetId="6">#REF!</definedName>
    <definedName name="m" localSheetId="2">#REF!</definedName>
    <definedName name="m" localSheetId="3">#REF!</definedName>
    <definedName name="m" localSheetId="4">#REF!</definedName>
    <definedName name="m" localSheetId="5">#REF!</definedName>
    <definedName name="m" localSheetId="7">#REF!</definedName>
    <definedName name="m" localSheetId="8">#REF!</definedName>
    <definedName name="m">#REF!</definedName>
    <definedName name="MA" localSheetId="6">'[41]Res-Accide-10'!#REF!</definedName>
    <definedName name="MA" localSheetId="2">'[41]Res-Accide-10'!#REF!</definedName>
    <definedName name="MA" localSheetId="3">'[41]Res-Accide-10'!#REF!</definedName>
    <definedName name="MA" localSheetId="4">'[41]Res-Accide-10'!#REF!</definedName>
    <definedName name="MA" localSheetId="5">'[41]Res-Accide-10'!#REF!</definedName>
    <definedName name="MA" localSheetId="26">'[41]Res-Accide-10'!#REF!</definedName>
    <definedName name="MA" localSheetId="27">'[41]Res-Accide-10'!#REF!</definedName>
    <definedName name="MA" localSheetId="7">'[41]Res-Accide-10'!#REF!</definedName>
    <definedName name="MA" localSheetId="8">'[41]Res-Accide-10'!#REF!</definedName>
    <definedName name="MA" localSheetId="9">'[41]Res-Accide-10'!#REF!</definedName>
    <definedName name="MA">'[41]Res-Accide-10'!#REF!</definedName>
    <definedName name="MACR" localSheetId="6">#REF!</definedName>
    <definedName name="MACR" localSheetId="2">#REF!</definedName>
    <definedName name="MACR" localSheetId="3">#REF!</definedName>
    <definedName name="MACR" localSheetId="4">#REF!</definedName>
    <definedName name="MACR" localSheetId="5">#REF!</definedName>
    <definedName name="MACR" localSheetId="7">#REF!</definedName>
    <definedName name="MACR" localSheetId="8">#REF!</definedName>
    <definedName name="MACR">#REF!</definedName>
    <definedName name="MACRDEL" localSheetId="6">'[3]7422CW00'!#REF!</definedName>
    <definedName name="MACRDEL" localSheetId="2">'[3]7422CW00'!#REF!</definedName>
    <definedName name="MACRDEL" localSheetId="3">'[3]7422CW00'!#REF!</definedName>
    <definedName name="MACRDEL" localSheetId="4">'[3]7422CW00'!#REF!</definedName>
    <definedName name="MACRDEL" localSheetId="5">'[3]7422CW00'!#REF!</definedName>
    <definedName name="MACRDEL" localSheetId="7">'[3]7422CW00'!#REF!</definedName>
    <definedName name="MACRDEL" localSheetId="8">'[3]7422CW00'!#REF!</definedName>
    <definedName name="MACRDEL">'[3]7422CW00'!#REF!</definedName>
    <definedName name="Macroactividad" localSheetId="6">#REF!</definedName>
    <definedName name="Macroactividad" localSheetId="2">#REF!</definedName>
    <definedName name="Macroactividad" localSheetId="3">#REF!</definedName>
    <definedName name="Macroactividad" localSheetId="4">#REF!</definedName>
    <definedName name="Macroactividad" localSheetId="5">#REF!</definedName>
    <definedName name="Macroactividad" localSheetId="7">#REF!</definedName>
    <definedName name="Macroactividad" localSheetId="8">#REF!</definedName>
    <definedName name="Macroactividad">#REF!</definedName>
    <definedName name="mafdsf" localSheetId="6" hidden="1">{"via1",#N/A,TRUE,"general";"via2",#N/A,TRUE,"general";"via3",#N/A,TRUE,"general"}</definedName>
    <definedName name="mafdsf" localSheetId="2" hidden="1">{"via1",#N/A,TRUE,"general";"via2",#N/A,TRUE,"general";"via3",#N/A,TRUE,"general"}</definedName>
    <definedName name="mafdsf" localSheetId="3" hidden="1">{"via1",#N/A,TRUE,"general";"via2",#N/A,TRUE,"general";"via3",#N/A,TRUE,"general"}</definedName>
    <definedName name="mafdsf" localSheetId="4" hidden="1">{"via1",#N/A,TRUE,"general";"via2",#N/A,TRUE,"general";"via3",#N/A,TRUE,"general"}</definedName>
    <definedName name="mafdsf" localSheetId="5" hidden="1">{"via1",#N/A,TRUE,"general";"via2",#N/A,TRUE,"general";"via3",#N/A,TRUE,"general"}</definedName>
    <definedName name="mafdsf" localSheetId="7" hidden="1">{"via1",#N/A,TRUE,"general";"via2",#N/A,TRUE,"general";"via3",#N/A,TRUE,"general"}</definedName>
    <definedName name="mafdsf" hidden="1">{"via1",#N/A,TRUE,"general";"via2",#N/A,TRUE,"general";"via3",#N/A,TRUE,"general"}</definedName>
    <definedName name="MANUAL" localSheetId="6">#REF!</definedName>
    <definedName name="MANUAL" localSheetId="2">#REF!</definedName>
    <definedName name="MANUAL" localSheetId="3">#REF!</definedName>
    <definedName name="MANUAL" localSheetId="4">#REF!</definedName>
    <definedName name="MANUAL" localSheetId="5">#REF!</definedName>
    <definedName name="MANUAL" localSheetId="7">#REF!</definedName>
    <definedName name="MANUAL" localSheetId="8">#REF!</definedName>
    <definedName name="MANUAL">#REF!</definedName>
    <definedName name="mao" localSheetId="6" hidden="1">{"TAB1",#N/A,TRUE,"GENERAL";"TAB2",#N/A,TRUE,"GENERAL";"TAB3",#N/A,TRUE,"GENERAL";"TAB4",#N/A,TRUE,"GENERAL";"TAB5",#N/A,TRUE,"GENERAL"}</definedName>
    <definedName name="mao" localSheetId="2" hidden="1">{"TAB1",#N/A,TRUE,"GENERAL";"TAB2",#N/A,TRUE,"GENERAL";"TAB3",#N/A,TRUE,"GENERAL";"TAB4",#N/A,TRUE,"GENERAL";"TAB5",#N/A,TRUE,"GENERAL"}</definedName>
    <definedName name="mao" localSheetId="3" hidden="1">{"TAB1",#N/A,TRUE,"GENERAL";"TAB2",#N/A,TRUE,"GENERAL";"TAB3",#N/A,TRUE,"GENERAL";"TAB4",#N/A,TRUE,"GENERAL";"TAB5",#N/A,TRUE,"GENERAL"}</definedName>
    <definedName name="mao" localSheetId="4" hidden="1">{"TAB1",#N/A,TRUE,"GENERAL";"TAB2",#N/A,TRUE,"GENERAL";"TAB3",#N/A,TRUE,"GENERAL";"TAB4",#N/A,TRUE,"GENERAL";"TAB5",#N/A,TRUE,"GENERAL"}</definedName>
    <definedName name="mao" localSheetId="5" hidden="1">{"TAB1",#N/A,TRUE,"GENERAL";"TAB2",#N/A,TRUE,"GENERAL";"TAB3",#N/A,TRUE,"GENERAL";"TAB4",#N/A,TRUE,"GENERAL";"TAB5",#N/A,TRUE,"GENERAL"}</definedName>
    <definedName name="mao" localSheetId="7" hidden="1">{"TAB1",#N/A,TRUE,"GENERAL";"TAB2",#N/A,TRUE,"GENERAL";"TAB3",#N/A,TRUE,"GENERAL";"TAB4",#N/A,TRUE,"GENERAL";"TAB5",#N/A,TRUE,"GENERAL"}</definedName>
    <definedName name="mao" hidden="1">{"TAB1",#N/A,TRUE,"GENERAL";"TAB2",#N/A,TRUE,"GENERAL";"TAB3",#N/A,TRUE,"GENERAL";"TAB4",#N/A,TRUE,"GENERAL";"TAB5",#N/A,TRUE,"GENERAL"}</definedName>
    <definedName name="maow" localSheetId="6" hidden="1">{"via1",#N/A,TRUE,"general";"via2",#N/A,TRUE,"general";"via3",#N/A,TRUE,"general"}</definedName>
    <definedName name="maow" localSheetId="2" hidden="1">{"via1",#N/A,TRUE,"general";"via2",#N/A,TRUE,"general";"via3",#N/A,TRUE,"general"}</definedName>
    <definedName name="maow" localSheetId="3" hidden="1">{"via1",#N/A,TRUE,"general";"via2",#N/A,TRUE,"general";"via3",#N/A,TRUE,"general"}</definedName>
    <definedName name="maow" localSheetId="4" hidden="1">{"via1",#N/A,TRUE,"general";"via2",#N/A,TRUE,"general";"via3",#N/A,TRUE,"general"}</definedName>
    <definedName name="maow" localSheetId="5" hidden="1">{"via1",#N/A,TRUE,"general";"via2",#N/A,TRUE,"general";"via3",#N/A,TRUE,"general"}</definedName>
    <definedName name="maow" localSheetId="7" hidden="1">{"via1",#N/A,TRUE,"general";"via2",#N/A,TRUE,"general";"via3",#N/A,TRUE,"general"}</definedName>
    <definedName name="maow" hidden="1">{"via1",#N/A,TRUE,"general";"via2",#N/A,TRUE,"general";"via3",#N/A,TRUE,"general"}</definedName>
    <definedName name="MAQUINAR">[59]Insum!$A$68:$H$98</definedName>
    <definedName name="mar" localSheetId="6">'[41]Res-Accide-10'!#REF!</definedName>
    <definedName name="mar" localSheetId="2">'[41]Res-Accide-10'!#REF!</definedName>
    <definedName name="mar" localSheetId="3">'[41]Res-Accide-10'!#REF!</definedName>
    <definedName name="mar" localSheetId="4">'[41]Res-Accide-10'!#REF!</definedName>
    <definedName name="mar" localSheetId="5">'[41]Res-Accide-10'!#REF!</definedName>
    <definedName name="mar" localSheetId="26">'[41]Res-Accide-10'!#REF!</definedName>
    <definedName name="mar" localSheetId="27">'[41]Res-Accide-10'!#REF!</definedName>
    <definedName name="mar" localSheetId="7">'[41]Res-Accide-10'!#REF!</definedName>
    <definedName name="mar" localSheetId="8">'[41]Res-Accide-10'!#REF!</definedName>
    <definedName name="mar" localSheetId="9">'[41]Res-Accide-10'!#REF!</definedName>
    <definedName name="mar">'[41]Res-Accide-10'!#REF!</definedName>
    <definedName name="MARCO_H" localSheetId="6">#REF!</definedName>
    <definedName name="MARCO_H" localSheetId="2">#REF!</definedName>
    <definedName name="MARCO_H" localSheetId="3">#REF!</definedName>
    <definedName name="MARCO_H" localSheetId="4">#REF!</definedName>
    <definedName name="MARCO_H" localSheetId="5">#REF!</definedName>
    <definedName name="MARCO_H" localSheetId="7">#REF!</definedName>
    <definedName name="MARCO_H" localSheetId="8">#REF!</definedName>
    <definedName name="MARCO_H">#REF!</definedName>
    <definedName name="marina" localSheetId="6">'[96]Informe Semanal 1'!#REF!</definedName>
    <definedName name="marina" localSheetId="2">'[96]Informe Semanal 1'!#REF!</definedName>
    <definedName name="marina" localSheetId="3">'[96]Informe Semanal 1'!#REF!</definedName>
    <definedName name="marina" localSheetId="4">'[96]Informe Semanal 1'!#REF!</definedName>
    <definedName name="marina" localSheetId="5">'[96]Informe Semanal 1'!#REF!</definedName>
    <definedName name="marina" localSheetId="7">'[96]Informe Semanal 1'!#REF!</definedName>
    <definedName name="marina" localSheetId="8">'[96]Informe Semanal 1'!#REF!</definedName>
    <definedName name="marina">'[96]Informe Semanal 1'!#REF!</definedName>
    <definedName name="masor" localSheetId="6" hidden="1">{"via1",#N/A,TRUE,"general";"via2",#N/A,TRUE,"general";"via3",#N/A,TRUE,"general"}</definedName>
    <definedName name="masor" localSheetId="2" hidden="1">{"via1",#N/A,TRUE,"general";"via2",#N/A,TRUE,"general";"via3",#N/A,TRUE,"general"}</definedName>
    <definedName name="masor" localSheetId="3" hidden="1">{"via1",#N/A,TRUE,"general";"via2",#N/A,TRUE,"general";"via3",#N/A,TRUE,"general"}</definedName>
    <definedName name="masor" localSheetId="4" hidden="1">{"via1",#N/A,TRUE,"general";"via2",#N/A,TRUE,"general";"via3",#N/A,TRUE,"general"}</definedName>
    <definedName name="masor" localSheetId="5" hidden="1">{"via1",#N/A,TRUE,"general";"via2",#N/A,TRUE,"general";"via3",#N/A,TRUE,"general"}</definedName>
    <definedName name="masor" localSheetId="7" hidden="1">{"via1",#N/A,TRUE,"general";"via2",#N/A,TRUE,"general";"via3",#N/A,TRUE,"general"}</definedName>
    <definedName name="masor" hidden="1">{"via1",#N/A,TRUE,"general";"via2",#N/A,TRUE,"general";"via3",#N/A,TRUE,"general"}</definedName>
    <definedName name="MAT" localSheetId="6">#REF!</definedName>
    <definedName name="MAT" localSheetId="2">#REF!</definedName>
    <definedName name="MAT" localSheetId="3">#REF!</definedName>
    <definedName name="MAT" localSheetId="4">#REF!</definedName>
    <definedName name="MAT" localSheetId="5">#REF!</definedName>
    <definedName name="MAT" localSheetId="26">#REF!</definedName>
    <definedName name="MAT" localSheetId="27">#REF!</definedName>
    <definedName name="MAT" localSheetId="7">#REF!</definedName>
    <definedName name="MAT" localSheetId="8">#REF!</definedName>
    <definedName name="MAT" localSheetId="9">#REF!</definedName>
    <definedName name="MAT">#REF!</definedName>
    <definedName name="MATERIAL">'[77]TABLA MATERIALES'!$A$3:$D$654</definedName>
    <definedName name="materiales">[76]materiales!$A$7:$A$1317</definedName>
    <definedName name="materiales1" localSheetId="6">#REF!</definedName>
    <definedName name="materiales1" localSheetId="2">#REF!</definedName>
    <definedName name="materiales1" localSheetId="3">#REF!</definedName>
    <definedName name="materiales1" localSheetId="4">#REF!</definedName>
    <definedName name="materiales1" localSheetId="5">#REF!</definedName>
    <definedName name="materiales1" localSheetId="7">#REF!</definedName>
    <definedName name="materiales1" localSheetId="8">#REF!</definedName>
    <definedName name="materiales1">#REF!</definedName>
    <definedName name="MATRIZ" localSheetId="6">#REF!</definedName>
    <definedName name="MATRIZ" localSheetId="2">#REF!</definedName>
    <definedName name="MATRIZ" localSheetId="3">#REF!</definedName>
    <definedName name="MATRIZ" localSheetId="4">#REF!</definedName>
    <definedName name="MATRIZ" localSheetId="5">#REF!</definedName>
    <definedName name="MATRIZ" localSheetId="7">#REF!</definedName>
    <definedName name="MATRIZ" localSheetId="8">#REF!</definedName>
    <definedName name="MATRIZ">#REF!</definedName>
    <definedName name="MATRIZ_DE_DATOS" localSheetId="6">#REF!</definedName>
    <definedName name="MATRIZ_DE_DATOS" localSheetId="2">#REF!</definedName>
    <definedName name="MATRIZ_DE_DATOS" localSheetId="3">#REF!</definedName>
    <definedName name="MATRIZ_DE_DATOS" localSheetId="4">#REF!</definedName>
    <definedName name="MATRIZ_DE_DATOS" localSheetId="5">#REF!</definedName>
    <definedName name="MATRIZ_DE_DATOS" localSheetId="7">#REF!</definedName>
    <definedName name="MATRIZ_DE_DATOS" localSheetId="8">#REF!</definedName>
    <definedName name="MATRIZ_DE_DATOS">#REF!</definedName>
    <definedName name="MCCs" localSheetId="6">#REF!</definedName>
    <definedName name="MCCs" localSheetId="2">#REF!</definedName>
    <definedName name="MCCs" localSheetId="3">#REF!</definedName>
    <definedName name="MCCs" localSheetId="4">#REF!</definedName>
    <definedName name="MCCs" localSheetId="5">#REF!</definedName>
    <definedName name="MCCs" localSheetId="7">#REF!</definedName>
    <definedName name="MCCs" localSheetId="8">#REF!</definedName>
    <definedName name="MCCs">#REF!</definedName>
    <definedName name="mdd" localSheetId="6" hidden="1">{"via1",#N/A,TRUE,"general";"via2",#N/A,TRUE,"general";"via3",#N/A,TRUE,"general"}</definedName>
    <definedName name="mdd" localSheetId="2" hidden="1">{"via1",#N/A,TRUE,"general";"via2",#N/A,TRUE,"general";"via3",#N/A,TRUE,"general"}</definedName>
    <definedName name="mdd" localSheetId="3" hidden="1">{"via1",#N/A,TRUE,"general";"via2",#N/A,TRUE,"general";"via3",#N/A,TRUE,"general"}</definedName>
    <definedName name="mdd" localSheetId="4" hidden="1">{"via1",#N/A,TRUE,"general";"via2",#N/A,TRUE,"general";"via3",#N/A,TRUE,"general"}</definedName>
    <definedName name="mdd" localSheetId="5" hidden="1">{"via1",#N/A,TRUE,"general";"via2",#N/A,TRUE,"general";"via3",#N/A,TRUE,"general"}</definedName>
    <definedName name="mdd" localSheetId="7" hidden="1">{"via1",#N/A,TRUE,"general";"via2",#N/A,TRUE,"general";"via3",#N/A,TRUE,"general"}</definedName>
    <definedName name="mdd" hidden="1">{"via1",#N/A,TRUE,"general";"via2",#N/A,TRUE,"general";"via3",#N/A,TRUE,"general"}</definedName>
    <definedName name="mediah_reposo_comida" localSheetId="8">'[97]CCP,LEYES, Y DEC.'!#REF!</definedName>
    <definedName name="mediah_reposo_comida">'[97]CCP,LEYES, Y DEC.'!#REF!</definedName>
    <definedName name="meg" localSheetId="6" hidden="1">{"TAB1",#N/A,TRUE,"GENERAL";"TAB2",#N/A,TRUE,"GENERAL";"TAB3",#N/A,TRUE,"GENERAL";"TAB4",#N/A,TRUE,"GENERAL";"TAB5",#N/A,TRUE,"GENERAL"}</definedName>
    <definedName name="meg" localSheetId="2" hidden="1">{"TAB1",#N/A,TRUE,"GENERAL";"TAB2",#N/A,TRUE,"GENERAL";"TAB3",#N/A,TRUE,"GENERAL";"TAB4",#N/A,TRUE,"GENERAL";"TAB5",#N/A,TRUE,"GENERAL"}</definedName>
    <definedName name="meg" localSheetId="3" hidden="1">{"TAB1",#N/A,TRUE,"GENERAL";"TAB2",#N/A,TRUE,"GENERAL";"TAB3",#N/A,TRUE,"GENERAL";"TAB4",#N/A,TRUE,"GENERAL";"TAB5",#N/A,TRUE,"GENERAL"}</definedName>
    <definedName name="meg" localSheetId="4" hidden="1">{"TAB1",#N/A,TRUE,"GENERAL";"TAB2",#N/A,TRUE,"GENERAL";"TAB3",#N/A,TRUE,"GENERAL";"TAB4",#N/A,TRUE,"GENERAL";"TAB5",#N/A,TRUE,"GENERAL"}</definedName>
    <definedName name="meg" localSheetId="5" hidden="1">{"TAB1",#N/A,TRUE,"GENERAL";"TAB2",#N/A,TRUE,"GENERAL";"TAB3",#N/A,TRUE,"GENERAL";"TAB4",#N/A,TRUE,"GENERAL";"TAB5",#N/A,TRUE,"GENERAL"}</definedName>
    <definedName name="meg" localSheetId="7" hidden="1">{"TAB1",#N/A,TRUE,"GENERAL";"TAB2",#N/A,TRUE,"GENERAL";"TAB3",#N/A,TRUE,"GENERAL";"TAB4",#N/A,TRUE,"GENERAL";"TAB5",#N/A,TRUE,"GENERAL"}</definedName>
    <definedName name="meg" hidden="1">{"TAB1",#N/A,TRUE,"GENERAL";"TAB2",#N/A,TRUE,"GENERAL";"TAB3",#N/A,TRUE,"GENERAL";"TAB4",#N/A,TRUE,"GENERAL";"TAB5",#N/A,TRUE,"GENERAL"}</definedName>
    <definedName name="MENU1" localSheetId="8">'[3]7422CW00'!#REF!</definedName>
    <definedName name="MENU1">'[3]7422CW00'!#REF!</definedName>
    <definedName name="MENU2" localSheetId="8">'[3]7422CW00'!#REF!</definedName>
    <definedName name="MENU2">'[3]7422CW00'!#REF!</definedName>
    <definedName name="MENU3" localSheetId="8">'[3]7422CW00'!#REF!</definedName>
    <definedName name="MENU3">'[3]7422CW00'!#REF!</definedName>
    <definedName name="MENU4" localSheetId="8">'[3]7422CW00'!#REF!</definedName>
    <definedName name="MENU4">'[3]7422CW00'!#REF!</definedName>
    <definedName name="MENU5" localSheetId="8">'[3]7422CW00'!#REF!</definedName>
    <definedName name="MENU5">'[3]7422CW00'!#REF!</definedName>
    <definedName name="MENU6" localSheetId="8">'[3]7422CW00'!#REF!</definedName>
    <definedName name="MENU6">'[3]7422CW00'!#REF!</definedName>
    <definedName name="MES">[25]PRESUPUESTO!$C$13</definedName>
    <definedName name="MesCotiz">'[10]LIQ-NOM'!$H$3</definedName>
    <definedName name="MesCotizacion">'[46]LIQUIDA-NOMINA'!$H$3</definedName>
    <definedName name="MESES" localSheetId="6">#REF!</definedName>
    <definedName name="MESES" localSheetId="2">#REF!</definedName>
    <definedName name="MESES" localSheetId="3">#REF!</definedName>
    <definedName name="MESES" localSheetId="4">#REF!</definedName>
    <definedName name="MESES" localSheetId="5">#REF!</definedName>
    <definedName name="MESES" localSheetId="26">#REF!</definedName>
    <definedName name="MESES" localSheetId="27">#REF!</definedName>
    <definedName name="MESES" localSheetId="7">#REF!</definedName>
    <definedName name="MESES" localSheetId="8">#REF!</definedName>
    <definedName name="MESES" localSheetId="9">#REF!</definedName>
    <definedName name="MESES">#REF!</definedName>
    <definedName name="MesesMora">'[10]LIQ-NOM'!$I$3</definedName>
    <definedName name="MesIn">[17]COSTOS!$C$64</definedName>
    <definedName name="Meta1" localSheetId="6">#REF!</definedName>
    <definedName name="Meta1" localSheetId="2">#REF!</definedName>
    <definedName name="Meta1" localSheetId="3">#REF!</definedName>
    <definedName name="Meta1" localSheetId="4">#REF!</definedName>
    <definedName name="Meta1" localSheetId="5">#REF!</definedName>
    <definedName name="Meta1" localSheetId="7">#REF!</definedName>
    <definedName name="Meta1" localSheetId="8">#REF!</definedName>
    <definedName name="Meta1">#REF!</definedName>
    <definedName name="Meta2" localSheetId="6">#REF!</definedName>
    <definedName name="Meta2" localSheetId="2">#REF!</definedName>
    <definedName name="Meta2" localSheetId="3">#REF!</definedName>
    <definedName name="Meta2" localSheetId="4">#REF!</definedName>
    <definedName name="Meta2" localSheetId="5">#REF!</definedName>
    <definedName name="Meta2" localSheetId="7">#REF!</definedName>
    <definedName name="Meta2" localSheetId="8">#REF!</definedName>
    <definedName name="Meta2">#REF!</definedName>
    <definedName name="Meta3" localSheetId="6">#REF!</definedName>
    <definedName name="Meta3" localSheetId="2">#REF!</definedName>
    <definedName name="Meta3" localSheetId="3">#REF!</definedName>
    <definedName name="Meta3" localSheetId="4">#REF!</definedName>
    <definedName name="Meta3" localSheetId="5">#REF!</definedName>
    <definedName name="Meta3" localSheetId="7">#REF!</definedName>
    <definedName name="Meta3" localSheetId="8">#REF!</definedName>
    <definedName name="Meta3">#REF!</definedName>
    <definedName name="mfgjrdt" localSheetId="6" hidden="1">{"TAB1",#N/A,TRUE,"GENERAL";"TAB2",#N/A,TRUE,"GENERAL";"TAB3",#N/A,TRUE,"GENERAL";"TAB4",#N/A,TRUE,"GENERAL";"TAB5",#N/A,TRUE,"GENERAL"}</definedName>
    <definedName name="mfgjrdt" localSheetId="2" hidden="1">{"TAB1",#N/A,TRUE,"GENERAL";"TAB2",#N/A,TRUE,"GENERAL";"TAB3",#N/A,TRUE,"GENERAL";"TAB4",#N/A,TRUE,"GENERAL";"TAB5",#N/A,TRUE,"GENERAL"}</definedName>
    <definedName name="mfgjrdt" localSheetId="3" hidden="1">{"TAB1",#N/A,TRUE,"GENERAL";"TAB2",#N/A,TRUE,"GENERAL";"TAB3",#N/A,TRUE,"GENERAL";"TAB4",#N/A,TRUE,"GENERAL";"TAB5",#N/A,TRUE,"GENERAL"}</definedName>
    <definedName name="mfgjrdt" localSheetId="4" hidden="1">{"TAB1",#N/A,TRUE,"GENERAL";"TAB2",#N/A,TRUE,"GENERAL";"TAB3",#N/A,TRUE,"GENERAL";"TAB4",#N/A,TRUE,"GENERAL";"TAB5",#N/A,TRUE,"GENERAL"}</definedName>
    <definedName name="mfgjrdt" localSheetId="5" hidden="1">{"TAB1",#N/A,TRUE,"GENERAL";"TAB2",#N/A,TRUE,"GENERAL";"TAB3",#N/A,TRUE,"GENERAL";"TAB4",#N/A,TRUE,"GENERAL";"TAB5",#N/A,TRUE,"GENERAL"}</definedName>
    <definedName name="mfgjrdt" localSheetId="7" hidden="1">{"TAB1",#N/A,TRUE,"GENERAL";"TAB2",#N/A,TRUE,"GENERAL";"TAB3",#N/A,TRUE,"GENERAL";"TAB4",#N/A,TRUE,"GENERAL";"TAB5",#N/A,TRUE,"GENERAL"}</definedName>
    <definedName name="mfgjrdt" hidden="1">{"TAB1",#N/A,TRUE,"GENERAL";"TAB2",#N/A,TRUE,"GENERAL";"TAB3",#N/A,TRUE,"GENERAL";"TAB4",#N/A,TRUE,"GENERAL";"TAB5",#N/A,TRUE,"GENERAL"}</definedName>
    <definedName name="mghm" localSheetId="6" hidden="1">{"via1",#N/A,TRUE,"general";"via2",#N/A,TRUE,"general";"via3",#N/A,TRUE,"general"}</definedName>
    <definedName name="mghm" localSheetId="2" hidden="1">{"via1",#N/A,TRUE,"general";"via2",#N/A,TRUE,"general";"via3",#N/A,TRUE,"general"}</definedName>
    <definedName name="mghm" localSheetId="3" hidden="1">{"via1",#N/A,TRUE,"general";"via2",#N/A,TRUE,"general";"via3",#N/A,TRUE,"general"}</definedName>
    <definedName name="mghm" localSheetId="4" hidden="1">{"via1",#N/A,TRUE,"general";"via2",#N/A,TRUE,"general";"via3",#N/A,TRUE,"general"}</definedName>
    <definedName name="mghm" localSheetId="5" hidden="1">{"via1",#N/A,TRUE,"general";"via2",#N/A,TRUE,"general";"via3",#N/A,TRUE,"general"}</definedName>
    <definedName name="mghm" localSheetId="7" hidden="1">{"via1",#N/A,TRUE,"general";"via2",#N/A,TRUE,"general";"via3",#N/A,TRUE,"general"}</definedName>
    <definedName name="mghm" hidden="1">{"via1",#N/A,TRUE,"general";"via2",#N/A,TRUE,"general";"via3",#N/A,TRUE,"general"}</definedName>
    <definedName name="Mi_Salida" localSheetId="6">#REF!</definedName>
    <definedName name="Mi_Salida" localSheetId="2">#REF!</definedName>
    <definedName name="Mi_Salida" localSheetId="3">#REF!</definedName>
    <definedName name="Mi_Salida" localSheetId="4">#REF!</definedName>
    <definedName name="Mi_Salida" localSheetId="5">#REF!</definedName>
    <definedName name="Mi_Salida" localSheetId="7">#REF!</definedName>
    <definedName name="Mi_Salida" localSheetId="8">#REF!</definedName>
    <definedName name="Mi_Salida">#REF!</definedName>
    <definedName name="Mi_Salida1" localSheetId="6">#REF!</definedName>
    <definedName name="Mi_Salida1" localSheetId="2">#REF!</definedName>
    <definedName name="Mi_Salida1" localSheetId="3">#REF!</definedName>
    <definedName name="Mi_Salida1" localSheetId="4">#REF!</definedName>
    <definedName name="Mi_Salida1" localSheetId="5">#REF!</definedName>
    <definedName name="Mi_Salida1" localSheetId="7">#REF!</definedName>
    <definedName name="Mi_Salida1" localSheetId="8">#REF!</definedName>
    <definedName name="Mi_Salida1">#REF!</definedName>
    <definedName name="MICR" localSheetId="6">#REF!</definedName>
    <definedName name="MICR" localSheetId="2">#REF!</definedName>
    <definedName name="MICR" localSheetId="3">#REF!</definedName>
    <definedName name="MICR" localSheetId="4">#REF!</definedName>
    <definedName name="MICR" localSheetId="5">#REF!</definedName>
    <definedName name="MICR" localSheetId="7">#REF!</definedName>
    <definedName name="MICR" localSheetId="8">#REF!</definedName>
    <definedName name="MICR">#REF!</definedName>
    <definedName name="MIN_MAX_sma" localSheetId="6">#REF!</definedName>
    <definedName name="MIN_MAX_sma" localSheetId="2">#REF!</definedName>
    <definedName name="MIN_MAX_sma" localSheetId="3">#REF!</definedName>
    <definedName name="MIN_MAX_sma" localSheetId="4">#REF!</definedName>
    <definedName name="MIN_MAX_sma" localSheetId="5">#REF!</definedName>
    <definedName name="MIN_MAX_sma" localSheetId="7">#REF!</definedName>
    <definedName name="MIN_MAX_sma" localSheetId="8">#REF!</definedName>
    <definedName name="MIN_MAX_sma">#REF!</definedName>
    <definedName name="Minimo">[17]AIU!$C$73</definedName>
    <definedName name="mjmj" localSheetId="6" hidden="1">{"via1",#N/A,TRUE,"general";"via2",#N/A,TRUE,"general";"via3",#N/A,TRUE,"general"}</definedName>
    <definedName name="mjmj" localSheetId="2" hidden="1">{"via1",#N/A,TRUE,"general";"via2",#N/A,TRUE,"general";"via3",#N/A,TRUE,"general"}</definedName>
    <definedName name="mjmj" localSheetId="3" hidden="1">{"via1",#N/A,TRUE,"general";"via2",#N/A,TRUE,"general";"via3",#N/A,TRUE,"general"}</definedName>
    <definedName name="mjmj" localSheetId="4" hidden="1">{"via1",#N/A,TRUE,"general";"via2",#N/A,TRUE,"general";"via3",#N/A,TRUE,"general"}</definedName>
    <definedName name="mjmj" localSheetId="5" hidden="1">{"via1",#N/A,TRUE,"general";"via2",#N/A,TRUE,"general";"via3",#N/A,TRUE,"general"}</definedName>
    <definedName name="mjmj" localSheetId="7" hidden="1">{"via1",#N/A,TRUE,"general";"via2",#N/A,TRUE,"general";"via3",#N/A,TRUE,"general"}</definedName>
    <definedName name="mjmj" hidden="1">{"via1",#N/A,TRUE,"general";"via2",#N/A,TRUE,"general";"via3",#N/A,TRUE,"general"}</definedName>
    <definedName name="mjmjmn" localSheetId="6" hidden="1">{"via1",#N/A,TRUE,"general";"via2",#N/A,TRUE,"general";"via3",#N/A,TRUE,"general"}</definedName>
    <definedName name="mjmjmn" localSheetId="2" hidden="1">{"via1",#N/A,TRUE,"general";"via2",#N/A,TRUE,"general";"via3",#N/A,TRUE,"general"}</definedName>
    <definedName name="mjmjmn" localSheetId="3" hidden="1">{"via1",#N/A,TRUE,"general";"via2",#N/A,TRUE,"general";"via3",#N/A,TRUE,"general"}</definedName>
    <definedName name="mjmjmn" localSheetId="4" hidden="1">{"via1",#N/A,TRUE,"general";"via2",#N/A,TRUE,"general";"via3",#N/A,TRUE,"general"}</definedName>
    <definedName name="mjmjmn" localSheetId="5" hidden="1">{"via1",#N/A,TRUE,"general";"via2",#N/A,TRUE,"general";"via3",#N/A,TRUE,"general"}</definedName>
    <definedName name="mjmjmn" localSheetId="7" hidden="1">{"via1",#N/A,TRUE,"general";"via2",#N/A,TRUE,"general";"via3",#N/A,TRUE,"general"}</definedName>
    <definedName name="mjmjmn" hidden="1">{"via1",#N/A,TRUE,"general";"via2",#N/A,TRUE,"general";"via3",#N/A,TRUE,"general"}</definedName>
    <definedName name="mjnhgkio" localSheetId="6" hidden="1">{"via1",#N/A,TRUE,"general";"via2",#N/A,TRUE,"general";"via3",#N/A,TRUE,"general"}</definedName>
    <definedName name="mjnhgkio" localSheetId="2" hidden="1">{"via1",#N/A,TRUE,"general";"via2",#N/A,TRUE,"general";"via3",#N/A,TRUE,"general"}</definedName>
    <definedName name="mjnhgkio" localSheetId="3" hidden="1">{"via1",#N/A,TRUE,"general";"via2",#N/A,TRUE,"general";"via3",#N/A,TRUE,"general"}</definedName>
    <definedName name="mjnhgkio" localSheetId="4" hidden="1">{"via1",#N/A,TRUE,"general";"via2",#N/A,TRUE,"general";"via3",#N/A,TRUE,"general"}</definedName>
    <definedName name="mjnhgkio" localSheetId="5" hidden="1">{"via1",#N/A,TRUE,"general";"via2",#N/A,TRUE,"general";"via3",#N/A,TRUE,"general"}</definedName>
    <definedName name="mjnhgkio" localSheetId="7" hidden="1">{"via1",#N/A,TRUE,"general";"via2",#N/A,TRUE,"general";"via3",#N/A,TRUE,"general"}</definedName>
    <definedName name="mjnhgkio" hidden="1">{"via1",#N/A,TRUE,"general";"via2",#N/A,TRUE,"general";"via3",#N/A,TRUE,"general"}</definedName>
    <definedName name="MJU" localSheetId="6">#REF!</definedName>
    <definedName name="MJU" localSheetId="2">#REF!</definedName>
    <definedName name="MJU" localSheetId="3">#REF!</definedName>
    <definedName name="MJU" localSheetId="4">#REF!</definedName>
    <definedName name="MJU" localSheetId="5">#REF!</definedName>
    <definedName name="MJU" localSheetId="7">#REF!</definedName>
    <definedName name="MJU" localSheetId="8">#REF!</definedName>
    <definedName name="MJU">#REF!</definedName>
    <definedName name="mmjmjh" localSheetId="6" hidden="1">{"TAB1",#N/A,TRUE,"GENERAL";"TAB2",#N/A,TRUE,"GENERAL";"TAB3",#N/A,TRUE,"GENERAL";"TAB4",#N/A,TRUE,"GENERAL";"TAB5",#N/A,TRUE,"GENERAL"}</definedName>
    <definedName name="mmjmjh" localSheetId="2" hidden="1">{"TAB1",#N/A,TRUE,"GENERAL";"TAB2",#N/A,TRUE,"GENERAL";"TAB3",#N/A,TRUE,"GENERAL";"TAB4",#N/A,TRUE,"GENERAL";"TAB5",#N/A,TRUE,"GENERAL"}</definedName>
    <definedName name="mmjmjh" localSheetId="3" hidden="1">{"TAB1",#N/A,TRUE,"GENERAL";"TAB2",#N/A,TRUE,"GENERAL";"TAB3",#N/A,TRUE,"GENERAL";"TAB4",#N/A,TRUE,"GENERAL";"TAB5",#N/A,TRUE,"GENERAL"}</definedName>
    <definedName name="mmjmjh" localSheetId="4" hidden="1">{"TAB1",#N/A,TRUE,"GENERAL";"TAB2",#N/A,TRUE,"GENERAL";"TAB3",#N/A,TRUE,"GENERAL";"TAB4",#N/A,TRUE,"GENERAL";"TAB5",#N/A,TRUE,"GENERAL"}</definedName>
    <definedName name="mmjmjh" localSheetId="5" hidden="1">{"TAB1",#N/A,TRUE,"GENERAL";"TAB2",#N/A,TRUE,"GENERAL";"TAB3",#N/A,TRUE,"GENERAL";"TAB4",#N/A,TRUE,"GENERAL";"TAB5",#N/A,TRUE,"GENERAL"}</definedName>
    <definedName name="mmjmjh" localSheetId="7" hidden="1">{"TAB1",#N/A,TRUE,"GENERAL";"TAB2",#N/A,TRUE,"GENERAL";"TAB3",#N/A,TRUE,"GENERAL";"TAB4",#N/A,TRUE,"GENERAL";"TAB5",#N/A,TRUE,"GENERAL"}</definedName>
    <definedName name="mmjmjh" hidden="1">{"TAB1",#N/A,TRUE,"GENERAL";"TAB2",#N/A,TRUE,"GENERAL";"TAB3",#N/A,TRUE,"GENERAL";"TAB4",#N/A,TRUE,"GENERAL";"TAB5",#N/A,TRUE,"GENERAL"}</definedName>
    <definedName name="mmm" localSheetId="6" hidden="1">{"TAB1",#N/A,TRUE,"GENERAL";"TAB2",#N/A,TRUE,"GENERAL";"TAB3",#N/A,TRUE,"GENERAL";"TAB4",#N/A,TRUE,"GENERAL";"TAB5",#N/A,TRUE,"GENERAL"}</definedName>
    <definedName name="mmm" localSheetId="2" hidden="1">{"TAB1",#N/A,TRUE,"GENERAL";"TAB2",#N/A,TRUE,"GENERAL";"TAB3",#N/A,TRUE,"GENERAL";"TAB4",#N/A,TRUE,"GENERAL";"TAB5",#N/A,TRUE,"GENERAL"}</definedName>
    <definedName name="mmm" localSheetId="3" hidden="1">{"TAB1",#N/A,TRUE,"GENERAL";"TAB2",#N/A,TRUE,"GENERAL";"TAB3",#N/A,TRUE,"GENERAL";"TAB4",#N/A,TRUE,"GENERAL";"TAB5",#N/A,TRUE,"GENERAL"}</definedName>
    <definedName name="mmm" localSheetId="4" hidden="1">{"TAB1",#N/A,TRUE,"GENERAL";"TAB2",#N/A,TRUE,"GENERAL";"TAB3",#N/A,TRUE,"GENERAL";"TAB4",#N/A,TRUE,"GENERAL";"TAB5",#N/A,TRUE,"GENERAL"}</definedName>
    <definedName name="mmm" localSheetId="5" hidden="1">{"TAB1",#N/A,TRUE,"GENERAL";"TAB2",#N/A,TRUE,"GENERAL";"TAB3",#N/A,TRUE,"GENERAL";"TAB4",#N/A,TRUE,"GENERAL";"TAB5",#N/A,TRUE,"GENERAL"}</definedName>
    <definedName name="mmm" localSheetId="7" hidden="1">{"TAB1",#N/A,TRUE,"GENERAL";"TAB2",#N/A,TRUE,"GENERAL";"TAB3",#N/A,TRUE,"GENERAL";"TAB4",#N/A,TRUE,"GENERAL";"TAB5",#N/A,TRUE,"GENERAL"}</definedName>
    <definedName name="mmm" hidden="1">{"TAB1",#N/A,TRUE,"GENERAL";"TAB2",#N/A,TRUE,"GENERAL";"TAB3",#N/A,TRUE,"GENERAL";"TAB4",#N/A,TRUE,"GENERAL";"TAB5",#N/A,TRUE,"GENERAL"}</definedName>
    <definedName name="mmmh" localSheetId="6" hidden="1">{"via1",#N/A,TRUE,"general";"via2",#N/A,TRUE,"general";"via3",#N/A,TRUE,"general"}</definedName>
    <definedName name="mmmh" localSheetId="2" hidden="1">{"via1",#N/A,TRUE,"general";"via2",#N/A,TRUE,"general";"via3",#N/A,TRUE,"general"}</definedName>
    <definedName name="mmmh" localSheetId="3" hidden="1">{"via1",#N/A,TRUE,"general";"via2",#N/A,TRUE,"general";"via3",#N/A,TRUE,"general"}</definedName>
    <definedName name="mmmh" localSheetId="4" hidden="1">{"via1",#N/A,TRUE,"general";"via2",#N/A,TRUE,"general";"via3",#N/A,TRUE,"general"}</definedName>
    <definedName name="mmmh" localSheetId="5" hidden="1">{"via1",#N/A,TRUE,"general";"via2",#N/A,TRUE,"general";"via3",#N/A,TRUE,"general"}</definedName>
    <definedName name="mmmh" localSheetId="7" hidden="1">{"via1",#N/A,TRUE,"general";"via2",#N/A,TRUE,"general";"via3",#N/A,TRUE,"general"}</definedName>
    <definedName name="mmmh" hidden="1">{"via1",#N/A,TRUE,"general";"via2",#N/A,TRUE,"general";"via3",#N/A,TRUE,"general"}</definedName>
    <definedName name="mmmmmjyt" localSheetId="6" hidden="1">{"TAB1",#N/A,TRUE,"GENERAL";"TAB2",#N/A,TRUE,"GENERAL";"TAB3",#N/A,TRUE,"GENERAL";"TAB4",#N/A,TRUE,"GENERAL";"TAB5",#N/A,TRUE,"GENERAL"}</definedName>
    <definedName name="mmmmmjyt" localSheetId="2" hidden="1">{"TAB1",#N/A,TRUE,"GENERAL";"TAB2",#N/A,TRUE,"GENERAL";"TAB3",#N/A,TRUE,"GENERAL";"TAB4",#N/A,TRUE,"GENERAL";"TAB5",#N/A,TRUE,"GENERAL"}</definedName>
    <definedName name="mmmmmjyt" localSheetId="3" hidden="1">{"TAB1",#N/A,TRUE,"GENERAL";"TAB2",#N/A,TRUE,"GENERAL";"TAB3",#N/A,TRUE,"GENERAL";"TAB4",#N/A,TRUE,"GENERAL";"TAB5",#N/A,TRUE,"GENERAL"}</definedName>
    <definedName name="mmmmmjyt" localSheetId="4" hidden="1">{"TAB1",#N/A,TRUE,"GENERAL";"TAB2",#N/A,TRUE,"GENERAL";"TAB3",#N/A,TRUE,"GENERAL";"TAB4",#N/A,TRUE,"GENERAL";"TAB5",#N/A,TRUE,"GENERAL"}</definedName>
    <definedName name="mmmmmjyt" localSheetId="5" hidden="1">{"TAB1",#N/A,TRUE,"GENERAL";"TAB2",#N/A,TRUE,"GENERAL";"TAB3",#N/A,TRUE,"GENERAL";"TAB4",#N/A,TRUE,"GENERAL";"TAB5",#N/A,TRUE,"GENERAL"}</definedName>
    <definedName name="mmmmmjyt" localSheetId="7" hidden="1">{"TAB1",#N/A,TRUE,"GENERAL";"TAB2",#N/A,TRUE,"GENERAL";"TAB3",#N/A,TRUE,"GENERAL";"TAB4",#N/A,TRUE,"GENERAL";"TAB5",#N/A,TRUE,"GENERAL"}</definedName>
    <definedName name="mmmmmjyt" hidden="1">{"TAB1",#N/A,TRUE,"GENERAL";"TAB2",#N/A,TRUE,"GENERAL";"TAB3",#N/A,TRUE,"GENERAL";"TAB4",#N/A,TRUE,"GENERAL";"TAB5",#N/A,TRUE,"GENERAL"}</definedName>
    <definedName name="mmmmmmg" localSheetId="6" hidden="1">{"via1",#N/A,TRUE,"general";"via2",#N/A,TRUE,"general";"via3",#N/A,TRUE,"general"}</definedName>
    <definedName name="mmmmmmg" localSheetId="2" hidden="1">{"via1",#N/A,TRUE,"general";"via2",#N/A,TRUE,"general";"via3",#N/A,TRUE,"general"}</definedName>
    <definedName name="mmmmmmg" localSheetId="3" hidden="1">{"via1",#N/A,TRUE,"general";"via2",#N/A,TRUE,"general";"via3",#N/A,TRUE,"general"}</definedName>
    <definedName name="mmmmmmg" localSheetId="4" hidden="1">{"via1",#N/A,TRUE,"general";"via2",#N/A,TRUE,"general";"via3",#N/A,TRUE,"general"}</definedName>
    <definedName name="mmmmmmg" localSheetId="5" hidden="1">{"via1",#N/A,TRUE,"general";"via2",#N/A,TRUE,"general";"via3",#N/A,TRUE,"general"}</definedName>
    <definedName name="mmmmmmg" localSheetId="7" hidden="1">{"via1",#N/A,TRUE,"general";"via2",#N/A,TRUE,"general";"via3",#N/A,TRUE,"general"}</definedName>
    <definedName name="mmmmmmg" hidden="1">{"via1",#N/A,TRUE,"general";"via2",#N/A,TRUE,"general";"via3",#N/A,TRUE,"general"}</definedName>
    <definedName name="MN" localSheetId="6" hidden="1">{"via1",#N/A,TRUE,"general";"via2",#N/A,TRUE,"general";"via3",#N/A,TRUE,"general"}</definedName>
    <definedName name="MN" localSheetId="2" hidden="1">{"via1",#N/A,TRUE,"general";"via2",#N/A,TRUE,"general";"via3",#N/A,TRUE,"general"}</definedName>
    <definedName name="MN" localSheetId="3" hidden="1">{"via1",#N/A,TRUE,"general";"via2",#N/A,TRUE,"general";"via3",#N/A,TRUE,"general"}</definedName>
    <definedName name="MN" localSheetId="4" hidden="1">{"via1",#N/A,TRUE,"general";"via2",#N/A,TRUE,"general";"via3",#N/A,TRUE,"general"}</definedName>
    <definedName name="MN" localSheetId="5" hidden="1">{"via1",#N/A,TRUE,"general";"via2",#N/A,TRUE,"general";"via3",#N/A,TRUE,"general"}</definedName>
    <definedName name="MN" localSheetId="7" hidden="1">{"via1",#N/A,TRUE,"general";"via2",#N/A,TRUE,"general";"via3",#N/A,TRUE,"general"}</definedName>
    <definedName name="MN" hidden="1">{"via1",#N/A,TRUE,"general";"via2",#N/A,TRUE,"general";"via3",#N/A,TRUE,"general"}</definedName>
    <definedName name="MOA" localSheetId="6" hidden="1">{#N/A,#N/A,FALSE,"Hoja1";#N/A,#N/A,FALSE,"Hoja2"}</definedName>
    <definedName name="MOA" localSheetId="2" hidden="1">{#N/A,#N/A,FALSE,"Hoja1";#N/A,#N/A,FALSE,"Hoja2"}</definedName>
    <definedName name="MOA" localSheetId="3" hidden="1">{#N/A,#N/A,FALSE,"Hoja1";#N/A,#N/A,FALSE,"Hoja2"}</definedName>
    <definedName name="MOA" localSheetId="4" hidden="1">{#N/A,#N/A,FALSE,"Hoja1";#N/A,#N/A,FALSE,"Hoja2"}</definedName>
    <definedName name="MOA" localSheetId="5" hidden="1">{#N/A,#N/A,FALSE,"Hoja1";#N/A,#N/A,FALSE,"Hoja2"}</definedName>
    <definedName name="MOA" localSheetId="7" hidden="1">{#N/A,#N/A,FALSE,"Hoja1";#N/A,#N/A,FALSE,"Hoja2"}</definedName>
    <definedName name="MOA" hidden="1">{#N/A,#N/A,FALSE,"Hoja1";#N/A,#N/A,FALSE,"Hoja2"}</definedName>
    <definedName name="MOD" localSheetId="6">#REF!</definedName>
    <definedName name="MOD" localSheetId="2">#REF!</definedName>
    <definedName name="MOD" localSheetId="3">#REF!</definedName>
    <definedName name="MOD" localSheetId="4">#REF!</definedName>
    <definedName name="MOD" localSheetId="5">#REF!</definedName>
    <definedName name="MOD" localSheetId="7">#REF!</definedName>
    <definedName name="MOD" localSheetId="8">#REF!</definedName>
    <definedName name="MOD">#REF!</definedName>
    <definedName name="MODIVejec" localSheetId="6" hidden="1">{#N/A,#N/A,FALSE,"Hoja1";#N/A,#N/A,FALSE,"Hoja2"}</definedName>
    <definedName name="MODIVejec" localSheetId="2" hidden="1">{#N/A,#N/A,FALSE,"Hoja1";#N/A,#N/A,FALSE,"Hoja2"}</definedName>
    <definedName name="MODIVejec" localSheetId="3" hidden="1">{#N/A,#N/A,FALSE,"Hoja1";#N/A,#N/A,FALSE,"Hoja2"}</definedName>
    <definedName name="MODIVejec" localSheetId="4" hidden="1">{#N/A,#N/A,FALSE,"Hoja1";#N/A,#N/A,FALSE,"Hoja2"}</definedName>
    <definedName name="MODIVejec" localSheetId="5" hidden="1">{#N/A,#N/A,FALSE,"Hoja1";#N/A,#N/A,FALSE,"Hoja2"}</definedName>
    <definedName name="MODIVejec" localSheetId="7" hidden="1">{#N/A,#N/A,FALSE,"Hoja1";#N/A,#N/A,FALSE,"Hoja2"}</definedName>
    <definedName name="MODIVejec" hidden="1">{#N/A,#N/A,FALSE,"Hoja1";#N/A,#N/A,FALSE,"Hoja2"}</definedName>
    <definedName name="Módulo3.anexo1" localSheetId="8">[9]!Módulo3.anexo1</definedName>
    <definedName name="Módulo3.anexo1">[9]!Módulo3.anexo1</definedName>
    <definedName name="Módulo3.anexo10" localSheetId="8">[9]!Módulo3.anexo10</definedName>
    <definedName name="Módulo3.anexo10">[9]!Módulo3.anexo10</definedName>
    <definedName name="Módulo3.anexo11" localSheetId="8">[9]!Módulo3.anexo11</definedName>
    <definedName name="Módulo3.anexo11">[9]!Módulo3.anexo11</definedName>
    <definedName name="Módulo3.anexo12" localSheetId="8">[9]!Módulo3.anexo12</definedName>
    <definedName name="Módulo3.anexo12">[9]!Módulo3.anexo12</definedName>
    <definedName name="Módulo3.anexo3" localSheetId="8">[9]!Módulo3.anexo3</definedName>
    <definedName name="Módulo3.anexo3">[9]!Módulo3.anexo3</definedName>
    <definedName name="Módulo3.anexo4" localSheetId="8">[9]!Módulo3.anexo4</definedName>
    <definedName name="Módulo3.anexo4">[9]!Módulo3.anexo4</definedName>
    <definedName name="Módulo3.anexo5" localSheetId="8">[9]!Módulo3.anexo5</definedName>
    <definedName name="Módulo3.anexo5">[9]!Módulo3.anexo5</definedName>
    <definedName name="Módulo3.anexo6" localSheetId="8">[9]!Módulo3.anexo6</definedName>
    <definedName name="Módulo3.anexo6">[9]!Módulo3.anexo6</definedName>
    <definedName name="Módulo8.anexo16" localSheetId="8">[9]!Módulo8.anexo16</definedName>
    <definedName name="Módulo8.anexo16">[9]!Módulo8.anexo16</definedName>
    <definedName name="MOE" localSheetId="6" hidden="1">{#N/A,#N/A,FALSE,"Hoja1";#N/A,#N/A,FALSE,"Hoja2"}</definedName>
    <definedName name="MOE" localSheetId="2" hidden="1">{#N/A,#N/A,FALSE,"Hoja1";#N/A,#N/A,FALSE,"Hoja2"}</definedName>
    <definedName name="MOE" localSheetId="3" hidden="1">{#N/A,#N/A,FALSE,"Hoja1";#N/A,#N/A,FALSE,"Hoja2"}</definedName>
    <definedName name="MOE" localSheetId="4" hidden="1">{#N/A,#N/A,FALSE,"Hoja1";#N/A,#N/A,FALSE,"Hoja2"}</definedName>
    <definedName name="MOE" localSheetId="5" hidden="1">{#N/A,#N/A,FALSE,"Hoja1";#N/A,#N/A,FALSE,"Hoja2"}</definedName>
    <definedName name="MOE" localSheetId="7" hidden="1">{#N/A,#N/A,FALSE,"Hoja1";#N/A,#N/A,FALSE,"Hoja2"}</definedName>
    <definedName name="MOE" hidden="1">{#N/A,#N/A,FALSE,"Hoja1";#N/A,#N/A,FALSE,"Hoja2"}</definedName>
    <definedName name="MONEDA">[98]Tablas!$AO$6:$AO$7</definedName>
    <definedName name="mono" localSheetId="6">#REF!</definedName>
    <definedName name="mono" localSheetId="2">#REF!</definedName>
    <definedName name="mono" localSheetId="3">#REF!</definedName>
    <definedName name="mono" localSheetId="4">#REF!</definedName>
    <definedName name="mono" localSheetId="5">#REF!</definedName>
    <definedName name="mono" localSheetId="7">#REF!</definedName>
    <definedName name="mono" localSheetId="8">#REF!</definedName>
    <definedName name="mono">#REF!</definedName>
    <definedName name="MontoVigenciasA1" localSheetId="6">#REF!</definedName>
    <definedName name="MontoVigenciasA1" localSheetId="2">#REF!</definedName>
    <definedName name="MontoVigenciasA1" localSheetId="3">#REF!</definedName>
    <definedName name="MontoVigenciasA1" localSheetId="4">#REF!</definedName>
    <definedName name="MontoVigenciasA1" localSheetId="5">#REF!</definedName>
    <definedName name="MontoVigenciasA1" localSheetId="7">#REF!</definedName>
    <definedName name="MontoVigenciasA1" localSheetId="8">#REF!</definedName>
    <definedName name="MontoVigenciasA1">#REF!</definedName>
    <definedName name="MontoVigenciasA2" localSheetId="6">#REF!</definedName>
    <definedName name="MontoVigenciasA2" localSheetId="2">#REF!</definedName>
    <definedName name="MontoVigenciasA2" localSheetId="3">#REF!</definedName>
    <definedName name="MontoVigenciasA2" localSheetId="4">#REF!</definedName>
    <definedName name="MontoVigenciasA2" localSheetId="5">#REF!</definedName>
    <definedName name="MontoVigenciasA2" localSheetId="7">#REF!</definedName>
    <definedName name="MontoVigenciasA2" localSheetId="8">#REF!</definedName>
    <definedName name="MontoVigenciasA2">#REF!</definedName>
    <definedName name="MontoVigenciasA3" localSheetId="6">#REF!</definedName>
    <definedName name="MontoVigenciasA3" localSheetId="2">#REF!</definedName>
    <definedName name="MontoVigenciasA3" localSheetId="3">#REF!</definedName>
    <definedName name="MontoVigenciasA3" localSheetId="4">#REF!</definedName>
    <definedName name="MontoVigenciasA3" localSheetId="5">#REF!</definedName>
    <definedName name="MontoVigenciasA3" localSheetId="7">#REF!</definedName>
    <definedName name="MontoVigenciasA3" localSheetId="8">#REF!</definedName>
    <definedName name="MontoVigenciasA3">#REF!</definedName>
    <definedName name="MontoVigenciasA4" localSheetId="6">#REF!</definedName>
    <definedName name="MontoVigenciasA4" localSheetId="2">#REF!</definedName>
    <definedName name="MontoVigenciasA4" localSheetId="3">#REF!</definedName>
    <definedName name="MontoVigenciasA4" localSheetId="4">#REF!</definedName>
    <definedName name="MontoVigenciasA4" localSheetId="5">#REF!</definedName>
    <definedName name="MontoVigenciasA4" localSheetId="7">#REF!</definedName>
    <definedName name="MontoVigenciasA4" localSheetId="8">#REF!</definedName>
    <definedName name="MontoVigenciasA4">#REF!</definedName>
    <definedName name="MontoVigenciasA5" localSheetId="6">#REF!</definedName>
    <definedName name="MontoVigenciasA5" localSheetId="2">#REF!</definedName>
    <definedName name="MontoVigenciasA5" localSheetId="3">#REF!</definedName>
    <definedName name="MontoVigenciasA5" localSheetId="4">#REF!</definedName>
    <definedName name="MontoVigenciasA5" localSheetId="5">#REF!</definedName>
    <definedName name="MontoVigenciasA5" localSheetId="7">#REF!</definedName>
    <definedName name="MontoVigenciasA5" localSheetId="8">#REF!</definedName>
    <definedName name="MontoVigenciasA5">#REF!</definedName>
    <definedName name="Mora">[10]EMPRESA!$I$29</definedName>
    <definedName name="MORON" localSheetId="6">#REF!</definedName>
    <definedName name="MORON" localSheetId="2">#REF!</definedName>
    <definedName name="MORON" localSheetId="3">#REF!</definedName>
    <definedName name="MORON" localSheetId="4">#REF!</definedName>
    <definedName name="MORON" localSheetId="5">#REF!</definedName>
    <definedName name="MORON" localSheetId="7">#REF!</definedName>
    <definedName name="MORON" localSheetId="8">#REF!</definedName>
    <definedName name="MORON">#REF!</definedName>
    <definedName name="MRLART" localSheetId="6">[2]STRSUMM0!#REF!</definedName>
    <definedName name="MRLART" localSheetId="2">[2]STRSUMM0!#REF!</definedName>
    <definedName name="MRLART" localSheetId="3">[2]STRSUMM0!#REF!</definedName>
    <definedName name="MRLART" localSheetId="4">[2]STRSUMM0!#REF!</definedName>
    <definedName name="MRLART" localSheetId="5">[2]STRSUMM0!#REF!</definedName>
    <definedName name="MRLART" localSheetId="7">[2]STRSUMM0!#REF!</definedName>
    <definedName name="MRLART" localSheetId="8">[2]STRSUMM0!#REF!</definedName>
    <definedName name="MRLART">[2]STRSUMM0!#REF!</definedName>
    <definedName name="MRSUPDET" localSheetId="6">[51]steel!#REF!</definedName>
    <definedName name="MRSUPDET" localSheetId="2">[51]steel!#REF!</definedName>
    <definedName name="MRSUPDET" localSheetId="3">[51]steel!#REF!</definedName>
    <definedName name="MRSUPDET" localSheetId="4">[51]steel!#REF!</definedName>
    <definedName name="MRSUPDET" localSheetId="5">[51]steel!#REF!</definedName>
    <definedName name="MRSUPDET" localSheetId="7">[51]steel!#REF!</definedName>
    <definedName name="MRSUPDET" localSheetId="8">[51]steel!#REF!</definedName>
    <definedName name="MRSUPDET">[51]steel!#REF!</definedName>
    <definedName name="Mtz_Avance" localSheetId="6">#REF!</definedName>
    <definedName name="Mtz_Avance" localSheetId="2">#REF!</definedName>
    <definedName name="Mtz_Avance" localSheetId="3">#REF!</definedName>
    <definedName name="Mtz_Avance" localSheetId="4">#REF!</definedName>
    <definedName name="Mtz_Avance" localSheetId="5">#REF!</definedName>
    <definedName name="Mtz_Avance" localSheetId="7">#REF!</definedName>
    <definedName name="Mtz_Avance" localSheetId="8">#REF!</definedName>
    <definedName name="Mtz_Avance">#REF!</definedName>
    <definedName name="Mv" localSheetId="6">#REF!</definedName>
    <definedName name="Mv" localSheetId="2">#REF!</definedName>
    <definedName name="Mv" localSheetId="3">#REF!</definedName>
    <definedName name="Mv" localSheetId="4">#REF!</definedName>
    <definedName name="Mv" localSheetId="5">#REF!</definedName>
    <definedName name="Mv" localSheetId="7">#REF!</definedName>
    <definedName name="Mv" localSheetId="8">#REF!</definedName>
    <definedName name="Mv">#REF!</definedName>
    <definedName name="n" localSheetId="6" hidden="1">{"via1",#N/A,TRUE,"general";"via2",#N/A,TRUE,"general";"via3",#N/A,TRUE,"general"}</definedName>
    <definedName name="n" localSheetId="2" hidden="1">{"via1",#N/A,TRUE,"general";"via2",#N/A,TRUE,"general";"via3",#N/A,TRUE,"general"}</definedName>
    <definedName name="n" localSheetId="3" hidden="1">{"via1",#N/A,TRUE,"general";"via2",#N/A,TRUE,"general";"via3",#N/A,TRUE,"general"}</definedName>
    <definedName name="n" localSheetId="4" hidden="1">{"via1",#N/A,TRUE,"general";"via2",#N/A,TRUE,"general";"via3",#N/A,TRUE,"general"}</definedName>
    <definedName name="n" localSheetId="5" hidden="1">{"via1",#N/A,TRUE,"general";"via2",#N/A,TRUE,"general";"via3",#N/A,TRUE,"general"}</definedName>
    <definedName name="n" localSheetId="7" hidden="1">{"via1",#N/A,TRUE,"general";"via2",#N/A,TRUE,"general";"via3",#N/A,TRUE,"general"}</definedName>
    <definedName name="n" hidden="1">{"via1",#N/A,TRUE,"general";"via2",#N/A,TRUE,"general";"via3",#N/A,TRUE,"general"}</definedName>
    <definedName name="Nada" localSheetId="8">[56]!Nada</definedName>
    <definedName name="Nada">[56]!Nada</definedName>
    <definedName name="Nafta_2">'[99] ASR+Nafta'!$K$19:$AS$19</definedName>
    <definedName name="Nafta1">'[99] CHICAS+Nafta'!$K$19:$AS$19</definedName>
    <definedName name="Nafta2">'[99] ASR+Nafta'!$K$19:$AS$19</definedName>
    <definedName name="Nafta3">'[99]Todos+Nafta'!$K$19:$AS$19</definedName>
    <definedName name="nbvnv" localSheetId="6" hidden="1">{"via1",#N/A,TRUE,"general";"via2",#N/A,TRUE,"general";"via3",#N/A,TRUE,"general"}</definedName>
    <definedName name="nbvnv" localSheetId="2" hidden="1">{"via1",#N/A,TRUE,"general";"via2",#N/A,TRUE,"general";"via3",#N/A,TRUE,"general"}</definedName>
    <definedName name="nbvnv" localSheetId="3" hidden="1">{"via1",#N/A,TRUE,"general";"via2",#N/A,TRUE,"general";"via3",#N/A,TRUE,"general"}</definedName>
    <definedName name="nbvnv" localSheetId="4" hidden="1">{"via1",#N/A,TRUE,"general";"via2",#N/A,TRUE,"general";"via3",#N/A,TRUE,"general"}</definedName>
    <definedName name="nbvnv" localSheetId="5" hidden="1">{"via1",#N/A,TRUE,"general";"via2",#N/A,TRUE,"general";"via3",#N/A,TRUE,"general"}</definedName>
    <definedName name="nbvnv" localSheetId="7" hidden="1">{"via1",#N/A,TRUE,"general";"via2",#N/A,TRUE,"general";"via3",#N/A,TRUE,"general"}</definedName>
    <definedName name="nbvnv" hidden="1">{"via1",#N/A,TRUE,"general";"via2",#N/A,TRUE,"general";"via3",#N/A,TRUE,"general"}</definedName>
    <definedName name="NDHS" localSheetId="6" hidden="1">{"TAB1",#N/A,TRUE,"GENERAL";"TAB2",#N/A,TRUE,"GENERAL";"TAB3",#N/A,TRUE,"GENERAL";"TAB4",#N/A,TRUE,"GENERAL";"TAB5",#N/A,TRUE,"GENERAL"}</definedName>
    <definedName name="NDHS" localSheetId="2" hidden="1">{"TAB1",#N/A,TRUE,"GENERAL";"TAB2",#N/A,TRUE,"GENERAL";"TAB3",#N/A,TRUE,"GENERAL";"TAB4",#N/A,TRUE,"GENERAL";"TAB5",#N/A,TRUE,"GENERAL"}</definedName>
    <definedName name="NDHS" localSheetId="3" hidden="1">{"TAB1",#N/A,TRUE,"GENERAL";"TAB2",#N/A,TRUE,"GENERAL";"TAB3",#N/A,TRUE,"GENERAL";"TAB4",#N/A,TRUE,"GENERAL";"TAB5",#N/A,TRUE,"GENERAL"}</definedName>
    <definedName name="NDHS" localSheetId="4" hidden="1">{"TAB1",#N/A,TRUE,"GENERAL";"TAB2",#N/A,TRUE,"GENERAL";"TAB3",#N/A,TRUE,"GENERAL";"TAB4",#N/A,TRUE,"GENERAL";"TAB5",#N/A,TRUE,"GENERAL"}</definedName>
    <definedName name="NDHS" localSheetId="5" hidden="1">{"TAB1",#N/A,TRUE,"GENERAL";"TAB2",#N/A,TRUE,"GENERAL";"TAB3",#N/A,TRUE,"GENERAL";"TAB4",#N/A,TRUE,"GENERAL";"TAB5",#N/A,TRUE,"GENERAL"}</definedName>
    <definedName name="NDHS" localSheetId="7" hidden="1">{"TAB1",#N/A,TRUE,"GENERAL";"TAB2",#N/A,TRUE,"GENERAL";"TAB3",#N/A,TRUE,"GENERAL";"TAB4",#N/A,TRUE,"GENERAL";"TAB5",#N/A,TRUE,"GENERAL"}</definedName>
    <definedName name="NDHS" hidden="1">{"TAB1",#N/A,TRUE,"GENERAL";"TAB2",#N/A,TRUE,"GENERAL";"TAB3",#N/A,TRUE,"GENERAL";"TAB4",#N/A,TRUE,"GENERAL";"TAB5",#N/A,TRUE,"GENERAL"}</definedName>
    <definedName name="nf" localSheetId="6" hidden="1">{"TAB1",#N/A,TRUE,"GENERAL";"TAB2",#N/A,TRUE,"GENERAL";"TAB3",#N/A,TRUE,"GENERAL";"TAB4",#N/A,TRUE,"GENERAL";"TAB5",#N/A,TRUE,"GENERAL"}</definedName>
    <definedName name="nf" localSheetId="2" hidden="1">{"TAB1",#N/A,TRUE,"GENERAL";"TAB2",#N/A,TRUE,"GENERAL";"TAB3",#N/A,TRUE,"GENERAL";"TAB4",#N/A,TRUE,"GENERAL";"TAB5",#N/A,TRUE,"GENERAL"}</definedName>
    <definedName name="nf" localSheetId="3" hidden="1">{"TAB1",#N/A,TRUE,"GENERAL";"TAB2",#N/A,TRUE,"GENERAL";"TAB3",#N/A,TRUE,"GENERAL";"TAB4",#N/A,TRUE,"GENERAL";"TAB5",#N/A,TRUE,"GENERAL"}</definedName>
    <definedName name="nf" localSheetId="4" hidden="1">{"TAB1",#N/A,TRUE,"GENERAL";"TAB2",#N/A,TRUE,"GENERAL";"TAB3",#N/A,TRUE,"GENERAL";"TAB4",#N/A,TRUE,"GENERAL";"TAB5",#N/A,TRUE,"GENERAL"}</definedName>
    <definedName name="nf" localSheetId="5" hidden="1">{"TAB1",#N/A,TRUE,"GENERAL";"TAB2",#N/A,TRUE,"GENERAL";"TAB3",#N/A,TRUE,"GENERAL";"TAB4",#N/A,TRUE,"GENERAL";"TAB5",#N/A,TRUE,"GENERAL"}</definedName>
    <definedName name="nf" localSheetId="7" hidden="1">{"TAB1",#N/A,TRUE,"GENERAL";"TAB2",#N/A,TRUE,"GENERAL";"TAB3",#N/A,TRUE,"GENERAL";"TAB4",#N/A,TRUE,"GENERAL";"TAB5",#N/A,TRUE,"GENERAL"}</definedName>
    <definedName name="nf" hidden="1">{"TAB1",#N/A,TRUE,"GENERAL";"TAB2",#N/A,TRUE,"GENERAL";"TAB3",#N/A,TRUE,"GENERAL";"TAB4",#N/A,TRUE,"GENERAL";"TAB5",#N/A,TRUE,"GENERAL"}</definedName>
    <definedName name="nfg" localSheetId="6" hidden="1">{"via1",#N/A,TRUE,"general";"via2",#N/A,TRUE,"general";"via3",#N/A,TRUE,"general"}</definedName>
    <definedName name="nfg" localSheetId="2" hidden="1">{"via1",#N/A,TRUE,"general";"via2",#N/A,TRUE,"general";"via3",#N/A,TRUE,"general"}</definedName>
    <definedName name="nfg" localSheetId="3" hidden="1">{"via1",#N/A,TRUE,"general";"via2",#N/A,TRUE,"general";"via3",#N/A,TRUE,"general"}</definedName>
    <definedName name="nfg" localSheetId="4" hidden="1">{"via1",#N/A,TRUE,"general";"via2",#N/A,TRUE,"general";"via3",#N/A,TRUE,"general"}</definedName>
    <definedName name="nfg" localSheetId="5" hidden="1">{"via1",#N/A,TRUE,"general";"via2",#N/A,TRUE,"general";"via3",#N/A,TRUE,"general"}</definedName>
    <definedName name="nfg" localSheetId="7" hidden="1">{"via1",#N/A,TRUE,"general";"via2",#N/A,TRUE,"general";"via3",#N/A,TRUE,"general"}</definedName>
    <definedName name="nfg" hidden="1">{"via1",#N/A,TRUE,"general";"via2",#N/A,TRUE,"general";"via3",#N/A,TRUE,"general"}</definedName>
    <definedName name="nfgn" localSheetId="6" hidden="1">{"via1",#N/A,TRUE,"general";"via2",#N/A,TRUE,"general";"via3",#N/A,TRUE,"general"}</definedName>
    <definedName name="nfgn" localSheetId="2" hidden="1">{"via1",#N/A,TRUE,"general";"via2",#N/A,TRUE,"general";"via3",#N/A,TRUE,"general"}</definedName>
    <definedName name="nfgn" localSheetId="3" hidden="1">{"via1",#N/A,TRUE,"general";"via2",#N/A,TRUE,"general";"via3",#N/A,TRUE,"general"}</definedName>
    <definedName name="nfgn" localSheetId="4" hidden="1">{"via1",#N/A,TRUE,"general";"via2",#N/A,TRUE,"general";"via3",#N/A,TRUE,"general"}</definedName>
    <definedName name="nfgn" localSheetId="5" hidden="1">{"via1",#N/A,TRUE,"general";"via2",#N/A,TRUE,"general";"via3",#N/A,TRUE,"general"}</definedName>
    <definedName name="nfgn" localSheetId="7" hidden="1">{"via1",#N/A,TRUE,"general";"via2",#N/A,TRUE,"general";"via3",#N/A,TRUE,"general"}</definedName>
    <definedName name="nfgn" hidden="1">{"via1",#N/A,TRUE,"general";"via2",#N/A,TRUE,"general";"via3",#N/A,TRUE,"general"}</definedName>
    <definedName name="ng" localSheetId="6">#REF!</definedName>
    <definedName name="ng" localSheetId="2">#REF!</definedName>
    <definedName name="ng" localSheetId="3">#REF!</definedName>
    <definedName name="ng" localSheetId="4">#REF!</definedName>
    <definedName name="ng" localSheetId="5">#REF!</definedName>
    <definedName name="ng" localSheetId="7">#REF!</definedName>
    <definedName name="ng" localSheetId="8">#REF!</definedName>
    <definedName name="ng">#REF!</definedName>
    <definedName name="ngdn" localSheetId="6" hidden="1">{"TAB1",#N/A,TRUE,"GENERAL";"TAB2",#N/A,TRUE,"GENERAL";"TAB3",#N/A,TRUE,"GENERAL";"TAB4",#N/A,TRUE,"GENERAL";"TAB5",#N/A,TRUE,"GENERAL"}</definedName>
    <definedName name="ngdn" localSheetId="2" hidden="1">{"TAB1",#N/A,TRUE,"GENERAL";"TAB2",#N/A,TRUE,"GENERAL";"TAB3",#N/A,TRUE,"GENERAL";"TAB4",#N/A,TRUE,"GENERAL";"TAB5",#N/A,TRUE,"GENERAL"}</definedName>
    <definedName name="ngdn" localSheetId="3" hidden="1">{"TAB1",#N/A,TRUE,"GENERAL";"TAB2",#N/A,TRUE,"GENERAL";"TAB3",#N/A,TRUE,"GENERAL";"TAB4",#N/A,TRUE,"GENERAL";"TAB5",#N/A,TRUE,"GENERAL"}</definedName>
    <definedName name="ngdn" localSheetId="4" hidden="1">{"TAB1",#N/A,TRUE,"GENERAL";"TAB2",#N/A,TRUE,"GENERAL";"TAB3",#N/A,TRUE,"GENERAL";"TAB4",#N/A,TRUE,"GENERAL";"TAB5",#N/A,TRUE,"GENERAL"}</definedName>
    <definedName name="ngdn" localSheetId="5" hidden="1">{"TAB1",#N/A,TRUE,"GENERAL";"TAB2",#N/A,TRUE,"GENERAL";"TAB3",#N/A,TRUE,"GENERAL";"TAB4",#N/A,TRUE,"GENERAL";"TAB5",#N/A,TRUE,"GENERAL"}</definedName>
    <definedName name="ngdn" localSheetId="7" hidden="1">{"TAB1",#N/A,TRUE,"GENERAL";"TAB2",#N/A,TRUE,"GENERAL";"TAB3",#N/A,TRUE,"GENERAL";"TAB4",#N/A,TRUE,"GENERAL";"TAB5",#N/A,TRUE,"GENERAL"}</definedName>
    <definedName name="ngdn" hidden="1">{"TAB1",#N/A,TRUE,"GENERAL";"TAB2",#N/A,TRUE,"GENERAL";"TAB3",#N/A,TRUE,"GENERAL";"TAB4",#N/A,TRUE,"GENERAL";"TAB5",#N/A,TRUE,"GENERAL"}</definedName>
    <definedName name="ngfh" localSheetId="6" hidden="1">{"via1",#N/A,TRUE,"general";"via2",#N/A,TRUE,"general";"via3",#N/A,TRUE,"general"}</definedName>
    <definedName name="ngfh" localSheetId="2" hidden="1">{"via1",#N/A,TRUE,"general";"via2",#N/A,TRUE,"general";"via3",#N/A,TRUE,"general"}</definedName>
    <definedName name="ngfh" localSheetId="3" hidden="1">{"via1",#N/A,TRUE,"general";"via2",#N/A,TRUE,"general";"via3",#N/A,TRUE,"general"}</definedName>
    <definedName name="ngfh" localSheetId="4" hidden="1">{"via1",#N/A,TRUE,"general";"via2",#N/A,TRUE,"general";"via3",#N/A,TRUE,"general"}</definedName>
    <definedName name="ngfh" localSheetId="5" hidden="1">{"via1",#N/A,TRUE,"general";"via2",#N/A,TRUE,"general";"via3",#N/A,TRUE,"general"}</definedName>
    <definedName name="ngfh" localSheetId="7" hidden="1">{"via1",#N/A,TRUE,"general";"via2",#N/A,TRUE,"general";"via3",#N/A,TRUE,"general"}</definedName>
    <definedName name="ngfh" hidden="1">{"via1",#N/A,TRUE,"general";"via2",#N/A,TRUE,"general";"via3",#N/A,TRUE,"general"}</definedName>
    <definedName name="NH" localSheetId="6">#REF!</definedName>
    <definedName name="NH" localSheetId="2">#REF!</definedName>
    <definedName name="NH" localSheetId="3">#REF!</definedName>
    <definedName name="NH" localSheetId="4">#REF!</definedName>
    <definedName name="NH" localSheetId="5">#REF!</definedName>
    <definedName name="NH" localSheetId="7">#REF!</definedName>
    <definedName name="NH" localSheetId="8">#REF!</definedName>
    <definedName name="NH">#REF!</definedName>
    <definedName name="nhn" localSheetId="6" hidden="1">{"via1",#N/A,TRUE,"general";"via2",#N/A,TRUE,"general";"via3",#N/A,TRUE,"general"}</definedName>
    <definedName name="nhn" localSheetId="2" hidden="1">{"via1",#N/A,TRUE,"general";"via2",#N/A,TRUE,"general";"via3",#N/A,TRUE,"general"}</definedName>
    <definedName name="nhn" localSheetId="3" hidden="1">{"via1",#N/A,TRUE,"general";"via2",#N/A,TRUE,"general";"via3",#N/A,TRUE,"general"}</definedName>
    <definedName name="nhn" localSheetId="4" hidden="1">{"via1",#N/A,TRUE,"general";"via2",#N/A,TRUE,"general";"via3",#N/A,TRUE,"general"}</definedName>
    <definedName name="nhn" localSheetId="5" hidden="1">{"via1",#N/A,TRUE,"general";"via2",#N/A,TRUE,"general";"via3",#N/A,TRUE,"general"}</definedName>
    <definedName name="nhn" localSheetId="7" hidden="1">{"via1",#N/A,TRUE,"general";"via2",#N/A,TRUE,"general";"via3",#N/A,TRUE,"general"}</definedName>
    <definedName name="nhn" hidden="1">{"via1",#N/A,TRUE,"general";"via2",#N/A,TRUE,"general";"via3",#N/A,TRUE,"general"}</definedName>
    <definedName name="nhncfgn" localSheetId="6" hidden="1">{"TAB1",#N/A,TRUE,"GENERAL";"TAB2",#N/A,TRUE,"GENERAL";"TAB3",#N/A,TRUE,"GENERAL";"TAB4",#N/A,TRUE,"GENERAL";"TAB5",#N/A,TRUE,"GENERAL"}</definedName>
    <definedName name="nhncfgn" localSheetId="2" hidden="1">{"TAB1",#N/A,TRUE,"GENERAL";"TAB2",#N/A,TRUE,"GENERAL";"TAB3",#N/A,TRUE,"GENERAL";"TAB4",#N/A,TRUE,"GENERAL";"TAB5",#N/A,TRUE,"GENERAL"}</definedName>
    <definedName name="nhncfgn" localSheetId="3" hidden="1">{"TAB1",#N/A,TRUE,"GENERAL";"TAB2",#N/A,TRUE,"GENERAL";"TAB3",#N/A,TRUE,"GENERAL";"TAB4",#N/A,TRUE,"GENERAL";"TAB5",#N/A,TRUE,"GENERAL"}</definedName>
    <definedName name="nhncfgn" localSheetId="4" hidden="1">{"TAB1",#N/A,TRUE,"GENERAL";"TAB2",#N/A,TRUE,"GENERAL";"TAB3",#N/A,TRUE,"GENERAL";"TAB4",#N/A,TRUE,"GENERAL";"TAB5",#N/A,TRUE,"GENERAL"}</definedName>
    <definedName name="nhncfgn" localSheetId="5" hidden="1">{"TAB1",#N/A,TRUE,"GENERAL";"TAB2",#N/A,TRUE,"GENERAL";"TAB3",#N/A,TRUE,"GENERAL";"TAB4",#N/A,TRUE,"GENERAL";"TAB5",#N/A,TRUE,"GENERAL"}</definedName>
    <definedName name="nhncfgn" localSheetId="7" hidden="1">{"TAB1",#N/A,TRUE,"GENERAL";"TAB2",#N/A,TRUE,"GENERAL";"TAB3",#N/A,TRUE,"GENERAL";"TAB4",#N/A,TRUE,"GENERAL";"TAB5",#N/A,TRUE,"GENERAL"}</definedName>
    <definedName name="nhncfgn" hidden="1">{"TAB1",#N/A,TRUE,"GENERAL";"TAB2",#N/A,TRUE,"GENERAL";"TAB3",#N/A,TRUE,"GENERAL";"TAB4",#N/A,TRUE,"GENERAL";"TAB5",#N/A,TRUE,"GENERAL"}</definedName>
    <definedName name="nhndr" localSheetId="6" hidden="1">{"via1",#N/A,TRUE,"general";"via2",#N/A,TRUE,"general";"via3",#N/A,TRUE,"general"}</definedName>
    <definedName name="nhndr" localSheetId="2" hidden="1">{"via1",#N/A,TRUE,"general";"via2",#N/A,TRUE,"general";"via3",#N/A,TRUE,"general"}</definedName>
    <definedName name="nhndr" localSheetId="3" hidden="1">{"via1",#N/A,TRUE,"general";"via2",#N/A,TRUE,"general";"via3",#N/A,TRUE,"general"}</definedName>
    <definedName name="nhndr" localSheetId="4" hidden="1">{"via1",#N/A,TRUE,"general";"via2",#N/A,TRUE,"general";"via3",#N/A,TRUE,"general"}</definedName>
    <definedName name="nhndr" localSheetId="5" hidden="1">{"via1",#N/A,TRUE,"general";"via2",#N/A,TRUE,"general";"via3",#N/A,TRUE,"general"}</definedName>
    <definedName name="nhndr" localSheetId="7" hidden="1">{"via1",#N/A,TRUE,"general";"via2",#N/A,TRUE,"general";"via3",#N/A,TRUE,"general"}</definedName>
    <definedName name="nhndr" hidden="1">{"via1",#N/A,TRUE,"general";"via2",#N/A,TRUE,"general";"via3",#N/A,TRUE,"general"}</definedName>
    <definedName name="Nit">[46]EMPRESA!$F$8</definedName>
    <definedName name="Nmax" localSheetId="6">#REF!</definedName>
    <definedName name="Nmax" localSheetId="2">#REF!</definedName>
    <definedName name="Nmax" localSheetId="3">#REF!</definedName>
    <definedName name="Nmax" localSheetId="4">#REF!</definedName>
    <definedName name="Nmax" localSheetId="5">#REF!</definedName>
    <definedName name="Nmax" localSheetId="7">#REF!</definedName>
    <definedName name="Nmax" localSheetId="8">#REF!</definedName>
    <definedName name="Nmax">#REF!</definedName>
    <definedName name="nmdlf" localSheetId="6">#REF!</definedName>
    <definedName name="nmdlf" localSheetId="2">#REF!</definedName>
    <definedName name="nmdlf" localSheetId="3">#REF!</definedName>
    <definedName name="nmdlf" localSheetId="4">#REF!</definedName>
    <definedName name="nmdlf" localSheetId="5">#REF!</definedName>
    <definedName name="nmdlf" localSheetId="7">#REF!</definedName>
    <definedName name="nmdlf" localSheetId="8">#REF!</definedName>
    <definedName name="nmdlf">#REF!</definedName>
    <definedName name="nmmmm" localSheetId="6" hidden="1">{"via1",#N/A,TRUE,"general";"via2",#N/A,TRUE,"general";"via3",#N/A,TRUE,"general"}</definedName>
    <definedName name="nmmmm" localSheetId="2" hidden="1">{"via1",#N/A,TRUE,"general";"via2",#N/A,TRUE,"general";"via3",#N/A,TRUE,"general"}</definedName>
    <definedName name="nmmmm" localSheetId="3" hidden="1">{"via1",#N/A,TRUE,"general";"via2",#N/A,TRUE,"general";"via3",#N/A,TRUE,"general"}</definedName>
    <definedName name="nmmmm" localSheetId="4" hidden="1">{"via1",#N/A,TRUE,"general";"via2",#N/A,TRUE,"general";"via3",#N/A,TRUE,"general"}</definedName>
    <definedName name="nmmmm" localSheetId="5" hidden="1">{"via1",#N/A,TRUE,"general";"via2",#N/A,TRUE,"general";"via3",#N/A,TRUE,"general"}</definedName>
    <definedName name="nmmmm" localSheetId="7" hidden="1">{"via1",#N/A,TRUE,"general";"via2",#N/A,TRUE,"general";"via3",#N/A,TRUE,"general"}</definedName>
    <definedName name="nmmmm" hidden="1">{"via1",#N/A,TRUE,"general";"via2",#N/A,TRUE,"general";"via3",#N/A,TRUE,"general"}</definedName>
    <definedName name="NN" localSheetId="6" hidden="1">{"TAB1",#N/A,TRUE,"GENERAL";"TAB2",#N/A,TRUE,"GENERAL";"TAB3",#N/A,TRUE,"GENERAL";"TAB4",#N/A,TRUE,"GENERAL";"TAB5",#N/A,TRUE,"GENERAL"}</definedName>
    <definedName name="NN" localSheetId="2" hidden="1">{"TAB1",#N/A,TRUE,"GENERAL";"TAB2",#N/A,TRUE,"GENERAL";"TAB3",#N/A,TRUE,"GENERAL";"TAB4",#N/A,TRUE,"GENERAL";"TAB5",#N/A,TRUE,"GENERAL"}</definedName>
    <definedName name="NN" localSheetId="3" hidden="1">{"TAB1",#N/A,TRUE,"GENERAL";"TAB2",#N/A,TRUE,"GENERAL";"TAB3",#N/A,TRUE,"GENERAL";"TAB4",#N/A,TRUE,"GENERAL";"TAB5",#N/A,TRUE,"GENERAL"}</definedName>
    <definedName name="NN" localSheetId="4" hidden="1">{"TAB1",#N/A,TRUE,"GENERAL";"TAB2",#N/A,TRUE,"GENERAL";"TAB3",#N/A,TRUE,"GENERAL";"TAB4",#N/A,TRUE,"GENERAL";"TAB5",#N/A,TRUE,"GENERAL"}</definedName>
    <definedName name="NN" localSheetId="5" hidden="1">{"TAB1",#N/A,TRUE,"GENERAL";"TAB2",#N/A,TRUE,"GENERAL";"TAB3",#N/A,TRUE,"GENERAL";"TAB4",#N/A,TRUE,"GENERAL";"TAB5",#N/A,TRUE,"GENERAL"}</definedName>
    <definedName name="NN" localSheetId="7" hidden="1">{"TAB1",#N/A,TRUE,"GENERAL";"TAB2",#N/A,TRUE,"GENERAL";"TAB3",#N/A,TRUE,"GENERAL";"TAB4",#N/A,TRUE,"GENERAL";"TAB5",#N/A,TRUE,"GENERAL"}</definedName>
    <definedName name="NN" hidden="1">{"TAB1",#N/A,TRUE,"GENERAL";"TAB2",#N/A,TRUE,"GENERAL";"TAB3",#N/A,TRUE,"GENERAL";"TAB4",#N/A,TRUE,"GENERAL";"TAB5",#N/A,TRUE,"GENERAL"}</definedName>
    <definedName name="nndng" localSheetId="6" hidden="1">{"TAB1",#N/A,TRUE,"GENERAL";"TAB2",#N/A,TRUE,"GENERAL";"TAB3",#N/A,TRUE,"GENERAL";"TAB4",#N/A,TRUE,"GENERAL";"TAB5",#N/A,TRUE,"GENERAL"}</definedName>
    <definedName name="nndng" localSheetId="2" hidden="1">{"TAB1",#N/A,TRUE,"GENERAL";"TAB2",#N/A,TRUE,"GENERAL";"TAB3",#N/A,TRUE,"GENERAL";"TAB4",#N/A,TRUE,"GENERAL";"TAB5",#N/A,TRUE,"GENERAL"}</definedName>
    <definedName name="nndng" localSheetId="3" hidden="1">{"TAB1",#N/A,TRUE,"GENERAL";"TAB2",#N/A,TRUE,"GENERAL";"TAB3",#N/A,TRUE,"GENERAL";"TAB4",#N/A,TRUE,"GENERAL";"TAB5",#N/A,TRUE,"GENERAL"}</definedName>
    <definedName name="nndng" localSheetId="4" hidden="1">{"TAB1",#N/A,TRUE,"GENERAL";"TAB2",#N/A,TRUE,"GENERAL";"TAB3",#N/A,TRUE,"GENERAL";"TAB4",#N/A,TRUE,"GENERAL";"TAB5",#N/A,TRUE,"GENERAL"}</definedName>
    <definedName name="nndng" localSheetId="5" hidden="1">{"TAB1",#N/A,TRUE,"GENERAL";"TAB2",#N/A,TRUE,"GENERAL";"TAB3",#N/A,TRUE,"GENERAL";"TAB4",#N/A,TRUE,"GENERAL";"TAB5",#N/A,TRUE,"GENERAL"}</definedName>
    <definedName name="nndng" localSheetId="7" hidden="1">{"TAB1",#N/A,TRUE,"GENERAL";"TAB2",#N/A,TRUE,"GENERAL";"TAB3",#N/A,TRUE,"GENERAL";"TAB4",#N/A,TRUE,"GENERAL";"TAB5",#N/A,TRUE,"GENERAL"}</definedName>
    <definedName name="nndng" hidden="1">{"TAB1",#N/A,TRUE,"GENERAL";"TAB2",#N/A,TRUE,"GENERAL";"TAB3",#N/A,TRUE,"GENERAL";"TAB4",#N/A,TRUE,"GENERAL";"TAB5",#N/A,TRUE,"GENERAL"}</definedName>
    <definedName name="nnn" localSheetId="6" hidden="1">{"TAB1",#N/A,TRUE,"GENERAL";"TAB2",#N/A,TRUE,"GENERAL";"TAB3",#N/A,TRUE,"GENERAL";"TAB4",#N/A,TRUE,"GENERAL";"TAB5",#N/A,TRUE,"GENERAL"}</definedName>
    <definedName name="nnn" localSheetId="2" hidden="1">{"TAB1",#N/A,TRUE,"GENERAL";"TAB2",#N/A,TRUE,"GENERAL";"TAB3",#N/A,TRUE,"GENERAL";"TAB4",#N/A,TRUE,"GENERAL";"TAB5",#N/A,TRUE,"GENERAL"}</definedName>
    <definedName name="nnn" localSheetId="3" hidden="1">{"TAB1",#N/A,TRUE,"GENERAL";"TAB2",#N/A,TRUE,"GENERAL";"TAB3",#N/A,TRUE,"GENERAL";"TAB4",#N/A,TRUE,"GENERAL";"TAB5",#N/A,TRUE,"GENERAL"}</definedName>
    <definedName name="nnn" localSheetId="4" hidden="1">{"TAB1",#N/A,TRUE,"GENERAL";"TAB2",#N/A,TRUE,"GENERAL";"TAB3",#N/A,TRUE,"GENERAL";"TAB4",#N/A,TRUE,"GENERAL";"TAB5",#N/A,TRUE,"GENERAL"}</definedName>
    <definedName name="nnn" localSheetId="5" hidden="1">{"TAB1",#N/A,TRUE,"GENERAL";"TAB2",#N/A,TRUE,"GENERAL";"TAB3",#N/A,TRUE,"GENERAL";"TAB4",#N/A,TRUE,"GENERAL";"TAB5",#N/A,TRUE,"GENERAL"}</definedName>
    <definedName name="nnn" localSheetId="7" hidden="1">{"TAB1",#N/A,TRUE,"GENERAL";"TAB2",#N/A,TRUE,"GENERAL";"TAB3",#N/A,TRUE,"GENERAL";"TAB4",#N/A,TRUE,"GENERAL";"TAB5",#N/A,TRUE,"GENERAL"}</definedName>
    <definedName name="nnn" hidden="1">{"TAB1",#N/A,TRUE,"GENERAL";"TAB2",#N/A,TRUE,"GENERAL";"TAB3",#N/A,TRUE,"GENERAL";"TAB4",#N/A,TRUE,"GENERAL";"TAB5",#N/A,TRUE,"GENERAL"}</definedName>
    <definedName name="nnnhd" localSheetId="6" hidden="1">{"via1",#N/A,TRUE,"general";"via2",#N/A,TRUE,"general";"via3",#N/A,TRUE,"general"}</definedName>
    <definedName name="nnnhd" localSheetId="2" hidden="1">{"via1",#N/A,TRUE,"general";"via2",#N/A,TRUE,"general";"via3",#N/A,TRUE,"general"}</definedName>
    <definedName name="nnnhd" localSheetId="3" hidden="1">{"via1",#N/A,TRUE,"general";"via2",#N/A,TRUE,"general";"via3",#N/A,TRUE,"general"}</definedName>
    <definedName name="nnnhd" localSheetId="4" hidden="1">{"via1",#N/A,TRUE,"general";"via2",#N/A,TRUE,"general";"via3",#N/A,TRUE,"general"}</definedName>
    <definedName name="nnnhd" localSheetId="5" hidden="1">{"via1",#N/A,TRUE,"general";"via2",#N/A,TRUE,"general";"via3",#N/A,TRUE,"general"}</definedName>
    <definedName name="nnnhd" localSheetId="7" hidden="1">{"via1",#N/A,TRUE,"general";"via2",#N/A,TRUE,"general";"via3",#N/A,TRUE,"general"}</definedName>
    <definedName name="nnnhd" hidden="1">{"via1",#N/A,TRUE,"general";"via2",#N/A,TRUE,"general";"via3",#N/A,TRUE,"general"}</definedName>
    <definedName name="nnnnn" localSheetId="6" hidden="1">{"via1",#N/A,TRUE,"general";"via2",#N/A,TRUE,"general";"via3",#N/A,TRUE,"general"}</definedName>
    <definedName name="nnnnn" localSheetId="2" hidden="1">{"via1",#N/A,TRUE,"general";"via2",#N/A,TRUE,"general";"via3",#N/A,TRUE,"general"}</definedName>
    <definedName name="nnnnn" localSheetId="3" hidden="1">{"via1",#N/A,TRUE,"general";"via2",#N/A,TRUE,"general";"via3",#N/A,TRUE,"general"}</definedName>
    <definedName name="nnnnn" localSheetId="4" hidden="1">{"via1",#N/A,TRUE,"general";"via2",#N/A,TRUE,"general";"via3",#N/A,TRUE,"general"}</definedName>
    <definedName name="nnnnn" localSheetId="5" hidden="1">{"via1",#N/A,TRUE,"general";"via2",#N/A,TRUE,"general";"via3",#N/A,TRUE,"general"}</definedName>
    <definedName name="nnnnn" localSheetId="7" hidden="1">{"via1",#N/A,TRUE,"general";"via2",#N/A,TRUE,"general";"via3",#N/A,TRUE,"general"}</definedName>
    <definedName name="nnnnn" hidden="1">{"via1",#N/A,TRUE,"general";"via2",#N/A,TRUE,"general";"via3",#N/A,TRUE,"general"}</definedName>
    <definedName name="nnnnnd" localSheetId="6" hidden="1">{"TAB1",#N/A,TRUE,"GENERAL";"TAB2",#N/A,TRUE,"GENERAL";"TAB3",#N/A,TRUE,"GENERAL";"TAB4",#N/A,TRUE,"GENERAL";"TAB5",#N/A,TRUE,"GENERAL"}</definedName>
    <definedName name="nnnnnd" localSheetId="2" hidden="1">{"TAB1",#N/A,TRUE,"GENERAL";"TAB2",#N/A,TRUE,"GENERAL";"TAB3",#N/A,TRUE,"GENERAL";"TAB4",#N/A,TRUE,"GENERAL";"TAB5",#N/A,TRUE,"GENERAL"}</definedName>
    <definedName name="nnnnnd" localSheetId="3" hidden="1">{"TAB1",#N/A,TRUE,"GENERAL";"TAB2",#N/A,TRUE,"GENERAL";"TAB3",#N/A,TRUE,"GENERAL";"TAB4",#N/A,TRUE,"GENERAL";"TAB5",#N/A,TRUE,"GENERAL"}</definedName>
    <definedName name="nnnnnd" localSheetId="4" hidden="1">{"TAB1",#N/A,TRUE,"GENERAL";"TAB2",#N/A,TRUE,"GENERAL";"TAB3",#N/A,TRUE,"GENERAL";"TAB4",#N/A,TRUE,"GENERAL";"TAB5",#N/A,TRUE,"GENERAL"}</definedName>
    <definedName name="nnnnnd" localSheetId="5" hidden="1">{"TAB1",#N/A,TRUE,"GENERAL";"TAB2",#N/A,TRUE,"GENERAL";"TAB3",#N/A,TRUE,"GENERAL";"TAB4",#N/A,TRUE,"GENERAL";"TAB5",#N/A,TRUE,"GENERAL"}</definedName>
    <definedName name="nnnnnd" localSheetId="7" hidden="1">{"TAB1",#N/A,TRUE,"GENERAL";"TAB2",#N/A,TRUE,"GENERAL";"TAB3",#N/A,TRUE,"GENERAL";"TAB4",#N/A,TRUE,"GENERAL";"TAB5",#N/A,TRUE,"GENERAL"}</definedName>
    <definedName name="nnnnnd" hidden="1">{"TAB1",#N/A,TRUE,"GENERAL";"TAB2",#N/A,TRUE,"GENERAL";"TAB3",#N/A,TRUE,"GENERAL";"TAB4",#N/A,TRUE,"GENERAL";"TAB5",#N/A,TRUE,"GENERAL"}</definedName>
    <definedName name="nnnnnf" localSheetId="6" hidden="1">{"TAB1",#N/A,TRUE,"GENERAL";"TAB2",#N/A,TRUE,"GENERAL";"TAB3",#N/A,TRUE,"GENERAL";"TAB4",#N/A,TRUE,"GENERAL";"TAB5",#N/A,TRUE,"GENERAL"}</definedName>
    <definedName name="nnnnnf" localSheetId="2" hidden="1">{"TAB1",#N/A,TRUE,"GENERAL";"TAB2",#N/A,TRUE,"GENERAL";"TAB3",#N/A,TRUE,"GENERAL";"TAB4",#N/A,TRUE,"GENERAL";"TAB5",#N/A,TRUE,"GENERAL"}</definedName>
    <definedName name="nnnnnf" localSheetId="3" hidden="1">{"TAB1",#N/A,TRUE,"GENERAL";"TAB2",#N/A,TRUE,"GENERAL";"TAB3",#N/A,TRUE,"GENERAL";"TAB4",#N/A,TRUE,"GENERAL";"TAB5",#N/A,TRUE,"GENERAL"}</definedName>
    <definedName name="nnnnnf" localSheetId="4" hidden="1">{"TAB1",#N/A,TRUE,"GENERAL";"TAB2",#N/A,TRUE,"GENERAL";"TAB3",#N/A,TRUE,"GENERAL";"TAB4",#N/A,TRUE,"GENERAL";"TAB5",#N/A,TRUE,"GENERAL"}</definedName>
    <definedName name="nnnnnf" localSheetId="5" hidden="1">{"TAB1",#N/A,TRUE,"GENERAL";"TAB2",#N/A,TRUE,"GENERAL";"TAB3",#N/A,TRUE,"GENERAL";"TAB4",#N/A,TRUE,"GENERAL";"TAB5",#N/A,TRUE,"GENERAL"}</definedName>
    <definedName name="nnnnnf" localSheetId="7" hidden="1">{"TAB1",#N/A,TRUE,"GENERAL";"TAB2",#N/A,TRUE,"GENERAL";"TAB3",#N/A,TRUE,"GENERAL";"TAB4",#N/A,TRUE,"GENERAL";"TAB5",#N/A,TRUE,"GENERAL"}</definedName>
    <definedName name="nnnnnf" hidden="1">{"TAB1",#N/A,TRUE,"GENERAL";"TAB2",#N/A,TRUE,"GENERAL";"TAB3",#N/A,TRUE,"GENERAL";"TAB4",#N/A,TRUE,"GENERAL";"TAB5",#N/A,TRUE,"GENERAL"}</definedName>
    <definedName name="nnnnnh" localSheetId="6" hidden="1">{"via1",#N/A,TRUE,"general";"via2",#N/A,TRUE,"general";"via3",#N/A,TRUE,"general"}</definedName>
    <definedName name="nnnnnh" localSheetId="2" hidden="1">{"via1",#N/A,TRUE,"general";"via2",#N/A,TRUE,"general";"via3",#N/A,TRUE,"general"}</definedName>
    <definedName name="nnnnnh" localSheetId="3" hidden="1">{"via1",#N/A,TRUE,"general";"via2",#N/A,TRUE,"general";"via3",#N/A,TRUE,"general"}</definedName>
    <definedName name="nnnnnh" localSheetId="4" hidden="1">{"via1",#N/A,TRUE,"general";"via2",#N/A,TRUE,"general";"via3",#N/A,TRUE,"general"}</definedName>
    <definedName name="nnnnnh" localSheetId="5" hidden="1">{"via1",#N/A,TRUE,"general";"via2",#N/A,TRUE,"general";"via3",#N/A,TRUE,"general"}</definedName>
    <definedName name="nnnnnh" localSheetId="7" hidden="1">{"via1",#N/A,TRUE,"general";"via2",#N/A,TRUE,"general";"via3",#N/A,TRUE,"general"}</definedName>
    <definedName name="nnnnnh" hidden="1">{"via1",#N/A,TRUE,"general";"via2",#N/A,TRUE,"general";"via3",#N/A,TRUE,"general"}</definedName>
    <definedName name="NO" localSheetId="6">'1p.'!ERR</definedName>
    <definedName name="NO" localSheetId="2">'421.1'!ERR</definedName>
    <definedName name="NO" localSheetId="3">'450.2P'!ERR</definedName>
    <definedName name="NO" localSheetId="4">'460.1P'!ERR</definedName>
    <definedName name="NO" localSheetId="5">'466.1'!ERR</definedName>
    <definedName name="NO" localSheetId="7">'900.4P'!ERR</definedName>
    <definedName name="NO">[0]!ERR</definedName>
    <definedName name="No_desarrolladas">'[31]Reservas de Petróleo'!$A$2,'[31]Reservas de Petróleo'!$A$1,'[31]Reservas de Petróleo'!$D$4,'[31]Reservas de Petróleo'!$G$1:$G$65536</definedName>
    <definedName name="NOMBRE" localSheetId="6">#REF!</definedName>
    <definedName name="NOMBRE" localSheetId="2">#REF!</definedName>
    <definedName name="NOMBRE" localSheetId="3">#REF!</definedName>
    <definedName name="NOMBRE" localSheetId="4">#REF!</definedName>
    <definedName name="NOMBRE" localSheetId="5">#REF!</definedName>
    <definedName name="NOMBRE" localSheetId="26">#REF!</definedName>
    <definedName name="NOMBRE" localSheetId="27">#REF!</definedName>
    <definedName name="NOMBRE" localSheetId="7">#REF!</definedName>
    <definedName name="NOMBRE" localSheetId="8">#REF!</definedName>
    <definedName name="NOMBRE" localSheetId="9">#REF!</definedName>
    <definedName name="NOMBRE">#REF!</definedName>
    <definedName name="NombreCoordinador" localSheetId="6">#REF!</definedName>
    <definedName name="NombreCoordinador" localSheetId="2">#REF!</definedName>
    <definedName name="NombreCoordinador" localSheetId="3">#REF!</definedName>
    <definedName name="NombreCoordinador" localSheetId="4">#REF!</definedName>
    <definedName name="NombreCoordinador" localSheetId="5">#REF!</definedName>
    <definedName name="NombreCoordinador" localSheetId="7">#REF!</definedName>
    <definedName name="NombreCoordinador" localSheetId="8">#REF!</definedName>
    <definedName name="NombreCoordinador">#REF!</definedName>
    <definedName name="NombreDependencia" localSheetId="6">#REF!</definedName>
    <definedName name="NombreDependencia" localSheetId="2">#REF!</definedName>
    <definedName name="NombreDependencia" localSheetId="3">#REF!</definedName>
    <definedName name="NombreDependencia" localSheetId="4">#REF!</definedName>
    <definedName name="NombreDependencia" localSheetId="5">#REF!</definedName>
    <definedName name="NombreDependencia" localSheetId="7">#REF!</definedName>
    <definedName name="NombreDependencia" localSheetId="8">#REF!</definedName>
    <definedName name="NombreDependencia">#REF!</definedName>
    <definedName name="NombreProyecto" localSheetId="6">#REF!</definedName>
    <definedName name="NombreProyecto" localSheetId="2">#REF!</definedName>
    <definedName name="NombreProyecto" localSheetId="3">#REF!</definedName>
    <definedName name="NombreProyecto" localSheetId="4">#REF!</definedName>
    <definedName name="NombreProyecto" localSheetId="5">#REF!</definedName>
    <definedName name="NombreProyecto" localSheetId="7">#REF!</definedName>
    <definedName name="NombreProyecto" localSheetId="8">#REF!</definedName>
    <definedName name="NombreProyecto">#REF!</definedName>
    <definedName name="NombreVicepresidencia" localSheetId="6">#REF!</definedName>
    <definedName name="NombreVicepresidencia" localSheetId="2">#REF!</definedName>
    <definedName name="NombreVicepresidencia" localSheetId="3">#REF!</definedName>
    <definedName name="NombreVicepresidencia" localSheetId="4">#REF!</definedName>
    <definedName name="NombreVicepresidencia" localSheetId="5">#REF!</definedName>
    <definedName name="NombreVicepresidencia" localSheetId="7">#REF!</definedName>
    <definedName name="NombreVicepresidencia" localSheetId="8">#REF!</definedName>
    <definedName name="NombreVicepresidencia">#REF!</definedName>
    <definedName name="NPAGE" localSheetId="6">[2]STRSUMM0!#REF!</definedName>
    <definedName name="NPAGE" localSheetId="2">[2]STRSUMM0!#REF!</definedName>
    <definedName name="NPAGE" localSheetId="3">[2]STRSUMM0!#REF!</definedName>
    <definedName name="NPAGE" localSheetId="4">[2]STRSUMM0!#REF!</definedName>
    <definedName name="NPAGE" localSheetId="5">[2]STRSUMM0!#REF!</definedName>
    <definedName name="NPAGE" localSheetId="7">[2]STRSUMM0!#REF!</definedName>
    <definedName name="NPAGE" localSheetId="8">[2]STRSUMM0!#REF!</definedName>
    <definedName name="NPAGE">[2]STRSUMM0!#REF!</definedName>
    <definedName name="NUEVO" localSheetId="6">#REF!</definedName>
    <definedName name="NUEVO" localSheetId="2">#REF!</definedName>
    <definedName name="NUEVO" localSheetId="3">#REF!</definedName>
    <definedName name="NUEVO" localSheetId="4">#REF!</definedName>
    <definedName name="NUEVO" localSheetId="5">#REF!</definedName>
    <definedName name="NUEVO" localSheetId="26">#REF!</definedName>
    <definedName name="NUEVO" localSheetId="27">#REF!</definedName>
    <definedName name="NUEVO" localSheetId="7">#REF!</definedName>
    <definedName name="NUEVO" localSheetId="8">#REF!</definedName>
    <definedName name="NUEVO" localSheetId="9">#REF!</definedName>
    <definedName name="NUEVO">#REF!</definedName>
    <definedName name="Num_Pmt_Per_Year" localSheetId="6">#REF!</definedName>
    <definedName name="Num_Pmt_Per_Year" localSheetId="2">#REF!</definedName>
    <definedName name="Num_Pmt_Per_Year" localSheetId="3">#REF!</definedName>
    <definedName name="Num_Pmt_Per_Year" localSheetId="4">#REF!</definedName>
    <definedName name="Num_Pmt_Per_Year" localSheetId="5">#REF!</definedName>
    <definedName name="Num_Pmt_Per_Year" localSheetId="7">#REF!</definedName>
    <definedName name="Num_Pmt_Per_Year" localSheetId="8">#REF!</definedName>
    <definedName name="Num_Pmt_Per_Year">#REF!</definedName>
    <definedName name="Number_of_Payments" localSheetId="6">MATCH(0.01,'1p.'!End_Bal,-1)+1</definedName>
    <definedName name="Number_of_Payments" localSheetId="2">MATCH(0.01,'421.1'!End_Bal,-1)+1</definedName>
    <definedName name="Number_of_Payments" localSheetId="3">MATCH(0.01,'450.2P'!End_Bal,-1)+1</definedName>
    <definedName name="Number_of_Payments" localSheetId="4">MATCH(0.01,'460.1P'!End_Bal,-1)+1</definedName>
    <definedName name="Number_of_Payments" localSheetId="5">MATCH(0.01,'466.1'!End_Bal,-1)+1</definedName>
    <definedName name="Number_of_Payments" localSheetId="7">MATCH(0.01,'900.4P'!End_Bal,-1)+1</definedName>
    <definedName name="Number_of_Payments" localSheetId="8">MATCH(0.01,'PPTO CONSTRUCCION'!End_Bal,-1)+1</definedName>
    <definedName name="Number_of_Payments">MATCH(0.01,End_Bal,-1)+1</definedName>
    <definedName name="nxn" localSheetId="6" hidden="1">{"via1",#N/A,TRUE,"general";"via2",#N/A,TRUE,"general";"via3",#N/A,TRUE,"general"}</definedName>
    <definedName name="nxn" localSheetId="2" hidden="1">{"via1",#N/A,TRUE,"general";"via2",#N/A,TRUE,"general";"via3",#N/A,TRUE,"general"}</definedName>
    <definedName name="nxn" localSheetId="3" hidden="1">{"via1",#N/A,TRUE,"general";"via2",#N/A,TRUE,"general";"via3",#N/A,TRUE,"general"}</definedName>
    <definedName name="nxn" localSheetId="4" hidden="1">{"via1",#N/A,TRUE,"general";"via2",#N/A,TRUE,"general";"via3",#N/A,TRUE,"general"}</definedName>
    <definedName name="nxn" localSheetId="5" hidden="1">{"via1",#N/A,TRUE,"general";"via2",#N/A,TRUE,"general";"via3",#N/A,TRUE,"general"}</definedName>
    <definedName name="nxn" localSheetId="7" hidden="1">{"via1",#N/A,TRUE,"general";"via2",#N/A,TRUE,"general";"via3",#N/A,TRUE,"general"}</definedName>
    <definedName name="nxn" hidden="1">{"via1",#N/A,TRUE,"general";"via2",#N/A,TRUE,"general";"via3",#N/A,TRUE,"general"}</definedName>
    <definedName name="ñpñpñ" localSheetId="6" hidden="1">{"via1",#N/A,TRUE,"general";"via2",#N/A,TRUE,"general";"via3",#N/A,TRUE,"general"}</definedName>
    <definedName name="ñpñpñ" localSheetId="2" hidden="1">{"via1",#N/A,TRUE,"general";"via2",#N/A,TRUE,"general";"via3",#N/A,TRUE,"general"}</definedName>
    <definedName name="ñpñpñ" localSheetId="3" hidden="1">{"via1",#N/A,TRUE,"general";"via2",#N/A,TRUE,"general";"via3",#N/A,TRUE,"general"}</definedName>
    <definedName name="ñpñpñ" localSheetId="4" hidden="1">{"via1",#N/A,TRUE,"general";"via2",#N/A,TRUE,"general";"via3",#N/A,TRUE,"general"}</definedName>
    <definedName name="ñpñpñ" localSheetId="5" hidden="1">{"via1",#N/A,TRUE,"general";"via2",#N/A,TRUE,"general";"via3",#N/A,TRUE,"general"}</definedName>
    <definedName name="ñpñpñ" localSheetId="7" hidden="1">{"via1",#N/A,TRUE,"general";"via2",#N/A,TRUE,"general";"via3",#N/A,TRUE,"general"}</definedName>
    <definedName name="ñpñpñ" hidden="1">{"via1",#N/A,TRUE,"general";"via2",#N/A,TRUE,"general";"via3",#N/A,TRUE,"general"}</definedName>
    <definedName name="º1" localSheetId="6">#REF!</definedName>
    <definedName name="º1" localSheetId="2">#REF!</definedName>
    <definedName name="º1" localSheetId="3">#REF!</definedName>
    <definedName name="º1" localSheetId="4">#REF!</definedName>
    <definedName name="º1" localSheetId="5">#REF!</definedName>
    <definedName name="º1" localSheetId="26">#REF!</definedName>
    <definedName name="º1" localSheetId="27">#REF!</definedName>
    <definedName name="º1" localSheetId="7">#REF!</definedName>
    <definedName name="º1" localSheetId="8">#REF!</definedName>
    <definedName name="º1" localSheetId="9">#REF!</definedName>
    <definedName name="º1">#REF!</definedName>
    <definedName name="o9o9" localSheetId="6" hidden="1">{"via1",#N/A,TRUE,"general";"via2",#N/A,TRUE,"general";"via3",#N/A,TRUE,"general"}</definedName>
    <definedName name="o9o9" localSheetId="2" hidden="1">{"via1",#N/A,TRUE,"general";"via2",#N/A,TRUE,"general";"via3",#N/A,TRUE,"general"}</definedName>
    <definedName name="o9o9" localSheetId="3" hidden="1">{"via1",#N/A,TRUE,"general";"via2",#N/A,TRUE,"general";"via3",#N/A,TRUE,"general"}</definedName>
    <definedName name="o9o9" localSheetId="4" hidden="1">{"via1",#N/A,TRUE,"general";"via2",#N/A,TRUE,"general";"via3",#N/A,TRUE,"general"}</definedName>
    <definedName name="o9o9" localSheetId="5" hidden="1">{"via1",#N/A,TRUE,"general";"via2",#N/A,TRUE,"general";"via3",#N/A,TRUE,"general"}</definedName>
    <definedName name="o9o9" localSheetId="7" hidden="1">{"via1",#N/A,TRUE,"general";"via2",#N/A,TRUE,"general";"via3",#N/A,TRUE,"general"}</definedName>
    <definedName name="o9o9" hidden="1">{"via1",#N/A,TRUE,"general";"via2",#N/A,TRUE,"general";"via3",#N/A,TRUE,"general"}</definedName>
    <definedName name="OBJ">[25]PRESUPUESTO!$C$10</definedName>
    <definedName name="ObjetivoProyecto" localSheetId="6">#REF!</definedName>
    <definedName name="ObjetivoProyecto" localSheetId="2">#REF!</definedName>
    <definedName name="ObjetivoProyecto" localSheetId="3">#REF!</definedName>
    <definedName name="ObjetivoProyecto" localSheetId="4">#REF!</definedName>
    <definedName name="ObjetivoProyecto" localSheetId="5">#REF!</definedName>
    <definedName name="ObjetivoProyecto" localSheetId="7">#REF!</definedName>
    <definedName name="ObjetivoProyecto" localSheetId="8">#REF!</definedName>
    <definedName name="ObjetivoProyecto">#REF!</definedName>
    <definedName name="Obra" localSheetId="6">#REF!</definedName>
    <definedName name="Obra" localSheetId="2">#REF!</definedName>
    <definedName name="Obra" localSheetId="3">#REF!</definedName>
    <definedName name="Obra" localSheetId="4">#REF!</definedName>
    <definedName name="Obra" localSheetId="5">#REF!</definedName>
    <definedName name="Obra" localSheetId="26">#REF!</definedName>
    <definedName name="Obra" localSheetId="27">#REF!</definedName>
    <definedName name="Obra" localSheetId="7">#REF!</definedName>
    <definedName name="Obra" localSheetId="8">#REF!</definedName>
    <definedName name="Obra" localSheetId="9">#REF!</definedName>
    <definedName name="Obra">#REF!</definedName>
    <definedName name="obras" localSheetId="6" hidden="1">#REF!</definedName>
    <definedName name="obras" localSheetId="2" hidden="1">#REF!</definedName>
    <definedName name="obras" localSheetId="3" hidden="1">#REF!</definedName>
    <definedName name="obras" localSheetId="4" hidden="1">#REF!</definedName>
    <definedName name="obras" localSheetId="5" hidden="1">#REF!</definedName>
    <definedName name="obras" localSheetId="7" hidden="1">#REF!</definedName>
    <definedName name="obras" localSheetId="8" hidden="1">#REF!</definedName>
    <definedName name="obras" hidden="1">#REF!</definedName>
    <definedName name="obras1" localSheetId="6">DATE(YEAR([100]!Loan_Start),MONTH([100]!Loan_Start)+Payment_Number,DAY([100]!Loan_Start))</definedName>
    <definedName name="obras1" localSheetId="2">DATE(YEAR([100]!Loan_Start),MONTH([100]!Loan_Start)+Payment_Number,DAY([100]!Loan_Start))</definedName>
    <definedName name="obras1" localSheetId="3">DATE(YEAR([100]!Loan_Start),MONTH([100]!Loan_Start)+Payment_Number,DAY([100]!Loan_Start))</definedName>
    <definedName name="obras1" localSheetId="4">DATE(YEAR([100]!Loan_Start),MONTH([100]!Loan_Start)+Payment_Number,DAY([100]!Loan_Start))</definedName>
    <definedName name="obras1" localSheetId="5">DATE(YEAR([100]!Loan_Start),MONTH([100]!Loan_Start)+Payment_Number,DAY([100]!Loan_Start))</definedName>
    <definedName name="obras1" localSheetId="7">DATE(YEAR([100]!Loan_Start),MONTH([100]!Loan_Start)+Payment_Number,DAY([100]!Loan_Start))</definedName>
    <definedName name="obras1" localSheetId="8">DATE(YEAR([100]!Loan_Start),MONTH([100]!Loan_Start)+Payment_Number,DAY([100]!Loan_Start))</definedName>
    <definedName name="obras1">DATE(YEAR([100]!Loan_Start),MONTH([100]!Loan_Start)+Payment_Number,DAY([100]!Loan_Start))</definedName>
    <definedName name="obras11" localSheetId="6" hidden="1">#REF!</definedName>
    <definedName name="obras11" localSheetId="2" hidden="1">#REF!</definedName>
    <definedName name="obras11" localSheetId="3" hidden="1">#REF!</definedName>
    <definedName name="obras11" localSheetId="4" hidden="1">#REF!</definedName>
    <definedName name="obras11" localSheetId="5" hidden="1">#REF!</definedName>
    <definedName name="obras11" localSheetId="7" hidden="1">#REF!</definedName>
    <definedName name="obras11" localSheetId="8" hidden="1">#REF!</definedName>
    <definedName name="obras11" hidden="1">#REF!</definedName>
    <definedName name="obras111" localSheetId="6">DATE(YEAR([101]!Loan_Start),MONTH([101]!Loan_Start)+Payment_Number,DAY([101]!Loan_Start))</definedName>
    <definedName name="obras111" localSheetId="2">DATE(YEAR([101]!Loan_Start),MONTH([101]!Loan_Start)+Payment_Number,DAY([101]!Loan_Start))</definedName>
    <definedName name="obras111" localSheetId="3">DATE(YEAR([101]!Loan_Start),MONTH([101]!Loan_Start)+Payment_Number,DAY([101]!Loan_Start))</definedName>
    <definedName name="obras111" localSheetId="4">DATE(YEAR([101]!Loan_Start),MONTH([101]!Loan_Start)+Payment_Number,DAY([101]!Loan_Start))</definedName>
    <definedName name="obras111" localSheetId="5">DATE(YEAR([101]!Loan_Start),MONTH([101]!Loan_Start)+Payment_Number,DAY([101]!Loan_Start))</definedName>
    <definedName name="obras111" localSheetId="7">DATE(YEAR([101]!Loan_Start),MONTH([101]!Loan_Start)+Payment_Number,DAY([101]!Loan_Start))</definedName>
    <definedName name="obras111" localSheetId="8">DATE(YEAR([101]!Loan_Start),MONTH([101]!Loan_Start)+Payment_Number,DAY([101]!Loan_Start))</definedName>
    <definedName name="obras111">DATE(YEAR([101]!Loan_Start),MONTH([101]!Loan_Start)+Payment_Number,DAY([101]!Loan_Start))</definedName>
    <definedName name="OCD" localSheetId="6">[12]Tablas!#REF!</definedName>
    <definedName name="OCD" localSheetId="2">[12]Tablas!#REF!</definedName>
    <definedName name="OCD" localSheetId="3">[12]Tablas!#REF!</definedName>
    <definedName name="OCD" localSheetId="4">[12]Tablas!#REF!</definedName>
    <definedName name="OCD" localSheetId="5">[12]Tablas!#REF!</definedName>
    <definedName name="OCD" localSheetId="7">[12]Tablas!#REF!</definedName>
    <definedName name="OCD" localSheetId="8">[12]Tablas!#REF!</definedName>
    <definedName name="OCD">[12]Tablas!#REF!</definedName>
    <definedName name="OCD1_1" localSheetId="6">[12]Tablas!#REF!</definedName>
    <definedName name="OCD1_1" localSheetId="2">[12]Tablas!#REF!</definedName>
    <definedName name="OCD1_1" localSheetId="3">[12]Tablas!#REF!</definedName>
    <definedName name="OCD1_1" localSheetId="4">[12]Tablas!#REF!</definedName>
    <definedName name="OCD1_1" localSheetId="5">[12]Tablas!#REF!</definedName>
    <definedName name="OCD1_1" localSheetId="7">[12]Tablas!#REF!</definedName>
    <definedName name="OCD1_1" localSheetId="8">[12]Tablas!#REF!</definedName>
    <definedName name="OCD1_1">[12]Tablas!#REF!</definedName>
    <definedName name="OCD1_1_1" localSheetId="8">[12]Tablas!#REF!</definedName>
    <definedName name="OCD1_1_1">[12]Tablas!#REF!</definedName>
    <definedName name="OCI" localSheetId="8">[12]Tablas!#REF!</definedName>
    <definedName name="OCI">[12]Tablas!#REF!</definedName>
    <definedName name="OCI1_1" localSheetId="8">[12]Tablas!#REF!</definedName>
    <definedName name="OCI1_1">[12]Tablas!#REF!</definedName>
    <definedName name="OCI1_1_1" localSheetId="8">[12]Tablas!#REF!</definedName>
    <definedName name="OCI1_1_1">[12]Tablas!#REF!</definedName>
    <definedName name="OCTUBRE" localSheetId="6" hidden="1">{#N/A,#N/A,FALSE,"orthoflow";#N/A,#N/A,FALSE,"Miscelaneos";#N/A,#N/A,FALSE,"Instrumentacio";#N/A,#N/A,FALSE,"Electrico";#N/A,#N/A,FALSE,"Valv. Seguridad"}</definedName>
    <definedName name="OCTUBRE" localSheetId="2" hidden="1">{#N/A,#N/A,FALSE,"orthoflow";#N/A,#N/A,FALSE,"Miscelaneos";#N/A,#N/A,FALSE,"Instrumentacio";#N/A,#N/A,FALSE,"Electrico";#N/A,#N/A,FALSE,"Valv. Seguridad"}</definedName>
    <definedName name="OCTUBRE" localSheetId="3" hidden="1">{#N/A,#N/A,FALSE,"orthoflow";#N/A,#N/A,FALSE,"Miscelaneos";#N/A,#N/A,FALSE,"Instrumentacio";#N/A,#N/A,FALSE,"Electrico";#N/A,#N/A,FALSE,"Valv. Seguridad"}</definedName>
    <definedName name="OCTUBRE" localSheetId="4" hidden="1">{#N/A,#N/A,FALSE,"orthoflow";#N/A,#N/A,FALSE,"Miscelaneos";#N/A,#N/A,FALSE,"Instrumentacio";#N/A,#N/A,FALSE,"Electrico";#N/A,#N/A,FALSE,"Valv. Seguridad"}</definedName>
    <definedName name="OCTUBRE" localSheetId="5" hidden="1">{#N/A,#N/A,FALSE,"orthoflow";#N/A,#N/A,FALSE,"Miscelaneos";#N/A,#N/A,FALSE,"Instrumentacio";#N/A,#N/A,FALSE,"Electrico";#N/A,#N/A,FALSE,"Valv. Seguridad"}</definedName>
    <definedName name="OCTUBRE" localSheetId="7"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 localSheetId="6">#REF!</definedName>
    <definedName name="OD" localSheetId="2">#REF!</definedName>
    <definedName name="OD" localSheetId="3">#REF!</definedName>
    <definedName name="OD" localSheetId="4">#REF!</definedName>
    <definedName name="OD" localSheetId="5">#REF!</definedName>
    <definedName name="OD" localSheetId="7">#REF!</definedName>
    <definedName name="OD" localSheetId="8">#REF!</definedName>
    <definedName name="OD">#REF!</definedName>
    <definedName name="oiret" localSheetId="6" hidden="1">{"TAB1",#N/A,TRUE,"GENERAL";"TAB2",#N/A,TRUE,"GENERAL";"TAB3",#N/A,TRUE,"GENERAL";"TAB4",#N/A,TRUE,"GENERAL";"TAB5",#N/A,TRUE,"GENERAL"}</definedName>
    <definedName name="oiret" localSheetId="2" hidden="1">{"TAB1",#N/A,TRUE,"GENERAL";"TAB2",#N/A,TRUE,"GENERAL";"TAB3",#N/A,TRUE,"GENERAL";"TAB4",#N/A,TRUE,"GENERAL";"TAB5",#N/A,TRUE,"GENERAL"}</definedName>
    <definedName name="oiret" localSheetId="3" hidden="1">{"TAB1",#N/A,TRUE,"GENERAL";"TAB2",#N/A,TRUE,"GENERAL";"TAB3",#N/A,TRUE,"GENERAL";"TAB4",#N/A,TRUE,"GENERAL";"TAB5",#N/A,TRUE,"GENERAL"}</definedName>
    <definedName name="oiret" localSheetId="4" hidden="1">{"TAB1",#N/A,TRUE,"GENERAL";"TAB2",#N/A,TRUE,"GENERAL";"TAB3",#N/A,TRUE,"GENERAL";"TAB4",#N/A,TRUE,"GENERAL";"TAB5",#N/A,TRUE,"GENERAL"}</definedName>
    <definedName name="oiret" localSheetId="5" hidden="1">{"TAB1",#N/A,TRUE,"GENERAL";"TAB2",#N/A,TRUE,"GENERAL";"TAB3",#N/A,TRUE,"GENERAL";"TAB4",#N/A,TRUE,"GENERAL";"TAB5",#N/A,TRUE,"GENERAL"}</definedName>
    <definedName name="oiret" localSheetId="7" hidden="1">{"TAB1",#N/A,TRUE,"GENERAL";"TAB2",#N/A,TRUE,"GENERAL";"TAB3",#N/A,TRUE,"GENERAL";"TAB4",#N/A,TRUE,"GENERAL";"TAB5",#N/A,TRUE,"GENERAL"}</definedName>
    <definedName name="oiret" hidden="1">{"TAB1",#N/A,TRUE,"GENERAL";"TAB2",#N/A,TRUE,"GENERAL";"TAB3",#N/A,TRUE,"GENERAL";"TAB4",#N/A,TRUE,"GENERAL";"TAB5",#N/A,TRUE,"GENERAL"}</definedName>
    <definedName name="oirgrth" localSheetId="6" hidden="1">{"TAB1",#N/A,TRUE,"GENERAL";"TAB2",#N/A,TRUE,"GENERAL";"TAB3",#N/A,TRUE,"GENERAL";"TAB4",#N/A,TRUE,"GENERAL";"TAB5",#N/A,TRUE,"GENERAL"}</definedName>
    <definedName name="oirgrth" localSheetId="2" hidden="1">{"TAB1",#N/A,TRUE,"GENERAL";"TAB2",#N/A,TRUE,"GENERAL";"TAB3",#N/A,TRUE,"GENERAL";"TAB4",#N/A,TRUE,"GENERAL";"TAB5",#N/A,TRUE,"GENERAL"}</definedName>
    <definedName name="oirgrth" localSheetId="3" hidden="1">{"TAB1",#N/A,TRUE,"GENERAL";"TAB2",#N/A,TRUE,"GENERAL";"TAB3",#N/A,TRUE,"GENERAL";"TAB4",#N/A,TRUE,"GENERAL";"TAB5",#N/A,TRUE,"GENERAL"}</definedName>
    <definedName name="oirgrth" localSheetId="4" hidden="1">{"TAB1",#N/A,TRUE,"GENERAL";"TAB2",#N/A,TRUE,"GENERAL";"TAB3",#N/A,TRUE,"GENERAL";"TAB4",#N/A,TRUE,"GENERAL";"TAB5",#N/A,TRUE,"GENERAL"}</definedName>
    <definedName name="oirgrth" localSheetId="5" hidden="1">{"TAB1",#N/A,TRUE,"GENERAL";"TAB2",#N/A,TRUE,"GENERAL";"TAB3",#N/A,TRUE,"GENERAL";"TAB4",#N/A,TRUE,"GENERAL";"TAB5",#N/A,TRUE,"GENERAL"}</definedName>
    <definedName name="oirgrth" localSheetId="7" hidden="1">{"TAB1",#N/A,TRUE,"GENERAL";"TAB2",#N/A,TRUE,"GENERAL";"TAB3",#N/A,TRUE,"GENERAL";"TAB4",#N/A,TRUE,"GENERAL";"TAB5",#N/A,TRUE,"GENERAL"}</definedName>
    <definedName name="oirgrth" hidden="1">{"TAB1",#N/A,TRUE,"GENERAL";"TAB2",#N/A,TRUE,"GENERAL";"TAB3",#N/A,TRUE,"GENERAL";"TAB4",#N/A,TRUE,"GENERAL";"TAB5",#N/A,TRUE,"GENERAL"}</definedName>
    <definedName name="OIUOIU" localSheetId="6" hidden="1">{"via1",#N/A,TRUE,"general";"via2",#N/A,TRUE,"general";"via3",#N/A,TRUE,"general"}</definedName>
    <definedName name="OIUOIU" localSheetId="2" hidden="1">{"via1",#N/A,TRUE,"general";"via2",#N/A,TRUE,"general";"via3",#N/A,TRUE,"general"}</definedName>
    <definedName name="OIUOIU" localSheetId="3" hidden="1">{"via1",#N/A,TRUE,"general";"via2",#N/A,TRUE,"general";"via3",#N/A,TRUE,"general"}</definedName>
    <definedName name="OIUOIU" localSheetId="4" hidden="1">{"via1",#N/A,TRUE,"general";"via2",#N/A,TRUE,"general";"via3",#N/A,TRUE,"general"}</definedName>
    <definedName name="OIUOIU" localSheetId="5" hidden="1">{"via1",#N/A,TRUE,"general";"via2",#N/A,TRUE,"general";"via3",#N/A,TRUE,"general"}</definedName>
    <definedName name="OIUOIU" localSheetId="7" hidden="1">{"via1",#N/A,TRUE,"general";"via2",#N/A,TRUE,"general";"via3",#N/A,TRUE,"general"}</definedName>
    <definedName name="OIUOIU" hidden="1">{"via1",#N/A,TRUE,"general";"via2",#N/A,TRUE,"general";"via3",#N/A,TRUE,"general"}</definedName>
    <definedName name="OnceThru">0</definedName>
    <definedName name="OÑ" localSheetId="6">#REF!</definedName>
    <definedName name="OÑ" localSheetId="2">#REF!</definedName>
    <definedName name="OÑ" localSheetId="3">#REF!</definedName>
    <definedName name="OÑ" localSheetId="4">#REF!</definedName>
    <definedName name="OÑ" localSheetId="5">#REF!</definedName>
    <definedName name="OÑ" localSheetId="7">#REF!</definedName>
    <definedName name="OÑ" localSheetId="8">#REF!</definedName>
    <definedName name="OÑ">#REF!</definedName>
    <definedName name="ooo" localSheetId="6" hidden="1">{"via1",#N/A,TRUE,"general";"via2",#N/A,TRUE,"general";"via3",#N/A,TRUE,"general"}</definedName>
    <definedName name="ooo" localSheetId="2" hidden="1">{"via1",#N/A,TRUE,"general";"via2",#N/A,TRUE,"general";"via3",#N/A,TRUE,"general"}</definedName>
    <definedName name="ooo" localSheetId="3" hidden="1">{"via1",#N/A,TRUE,"general";"via2",#N/A,TRUE,"general";"via3",#N/A,TRUE,"general"}</definedName>
    <definedName name="ooo" localSheetId="4" hidden="1">{"via1",#N/A,TRUE,"general";"via2",#N/A,TRUE,"general";"via3",#N/A,TRUE,"general"}</definedName>
    <definedName name="ooo" localSheetId="5" hidden="1">{"via1",#N/A,TRUE,"general";"via2",#N/A,TRUE,"general";"via3",#N/A,TRUE,"general"}</definedName>
    <definedName name="ooo" localSheetId="7" hidden="1">{"via1",#N/A,TRUE,"general";"via2",#N/A,TRUE,"general";"via3",#N/A,TRUE,"general"}</definedName>
    <definedName name="ooo" hidden="1">{"via1",#N/A,TRUE,"general";"via2",#N/A,TRUE,"general";"via3",#N/A,TRUE,"general"}</definedName>
    <definedName name="ooooiii" localSheetId="6" hidden="1">{"TAB1",#N/A,TRUE,"GENERAL";"TAB2",#N/A,TRUE,"GENERAL";"TAB3",#N/A,TRUE,"GENERAL";"TAB4",#N/A,TRUE,"GENERAL";"TAB5",#N/A,TRUE,"GENERAL"}</definedName>
    <definedName name="ooooiii" localSheetId="2" hidden="1">{"TAB1",#N/A,TRUE,"GENERAL";"TAB2",#N/A,TRUE,"GENERAL";"TAB3",#N/A,TRUE,"GENERAL";"TAB4",#N/A,TRUE,"GENERAL";"TAB5",#N/A,TRUE,"GENERAL"}</definedName>
    <definedName name="ooooiii" localSheetId="3" hidden="1">{"TAB1",#N/A,TRUE,"GENERAL";"TAB2",#N/A,TRUE,"GENERAL";"TAB3",#N/A,TRUE,"GENERAL";"TAB4",#N/A,TRUE,"GENERAL";"TAB5",#N/A,TRUE,"GENERAL"}</definedName>
    <definedName name="ooooiii" localSheetId="4" hidden="1">{"TAB1",#N/A,TRUE,"GENERAL";"TAB2",#N/A,TRUE,"GENERAL";"TAB3",#N/A,TRUE,"GENERAL";"TAB4",#N/A,TRUE,"GENERAL";"TAB5",#N/A,TRUE,"GENERAL"}</definedName>
    <definedName name="ooooiii" localSheetId="5" hidden="1">{"TAB1",#N/A,TRUE,"GENERAL";"TAB2",#N/A,TRUE,"GENERAL";"TAB3",#N/A,TRUE,"GENERAL";"TAB4",#N/A,TRUE,"GENERAL";"TAB5",#N/A,TRUE,"GENERAL"}</definedName>
    <definedName name="ooooiii" localSheetId="7" hidden="1">{"TAB1",#N/A,TRUE,"GENERAL";"TAB2",#N/A,TRUE,"GENERAL";"TAB3",#N/A,TRUE,"GENERAL";"TAB4",#N/A,TRUE,"GENERAL";"TAB5",#N/A,TRUE,"GENERAL"}</definedName>
    <definedName name="ooooiii" hidden="1">{"TAB1",#N/A,TRUE,"GENERAL";"TAB2",#N/A,TRUE,"GENERAL";"TAB3",#N/A,TRUE,"GENERAL";"TAB4",#N/A,TRUE,"GENERAL";"TAB5",#N/A,TRUE,"GENERAL"}</definedName>
    <definedName name="oooos" localSheetId="6" hidden="1">{"via1",#N/A,TRUE,"general";"via2",#N/A,TRUE,"general";"via3",#N/A,TRUE,"general"}</definedName>
    <definedName name="oooos" localSheetId="2" hidden="1">{"via1",#N/A,TRUE,"general";"via2",#N/A,TRUE,"general";"via3",#N/A,TRUE,"general"}</definedName>
    <definedName name="oooos" localSheetId="3" hidden="1">{"via1",#N/A,TRUE,"general";"via2",#N/A,TRUE,"general";"via3",#N/A,TRUE,"general"}</definedName>
    <definedName name="oooos" localSheetId="4" hidden="1">{"via1",#N/A,TRUE,"general";"via2",#N/A,TRUE,"general";"via3",#N/A,TRUE,"general"}</definedName>
    <definedName name="oooos" localSheetId="5" hidden="1">{"via1",#N/A,TRUE,"general";"via2",#N/A,TRUE,"general";"via3",#N/A,TRUE,"general"}</definedName>
    <definedName name="oooos" localSheetId="7" hidden="1">{"via1",#N/A,TRUE,"general";"via2",#N/A,TRUE,"general";"via3",#N/A,TRUE,"general"}</definedName>
    <definedName name="oooos" hidden="1">{"via1",#N/A,TRUE,"general";"via2",#N/A,TRUE,"general";"via3",#N/A,TRUE,"general"}</definedName>
    <definedName name="opcion" localSheetId="6">#REF!</definedName>
    <definedName name="opcion" localSheetId="2">#REF!</definedName>
    <definedName name="opcion" localSheetId="3">#REF!</definedName>
    <definedName name="opcion" localSheetId="4">#REF!</definedName>
    <definedName name="opcion" localSheetId="5">#REF!</definedName>
    <definedName name="opcion" localSheetId="7">#REF!</definedName>
    <definedName name="opcion" localSheetId="8">#REF!</definedName>
    <definedName name="opcion">#REF!</definedName>
    <definedName name="Operario" localSheetId="6">#REF!</definedName>
    <definedName name="Operario" localSheetId="2">#REF!</definedName>
    <definedName name="Operario" localSheetId="3">#REF!</definedName>
    <definedName name="Operario" localSheetId="4">#REF!</definedName>
    <definedName name="Operario" localSheetId="5">#REF!</definedName>
    <definedName name="Operario" localSheetId="7">#REF!</definedName>
    <definedName name="Operario" localSheetId="8">#REF!</definedName>
    <definedName name="Operario">#REF!</definedName>
    <definedName name="OR" localSheetId="6">#REF!</definedName>
    <definedName name="OR" localSheetId="2">#REF!</definedName>
    <definedName name="OR" localSheetId="3">#REF!</definedName>
    <definedName name="OR" localSheetId="4">#REF!</definedName>
    <definedName name="OR" localSheetId="5">#REF!</definedName>
    <definedName name="OR" localSheetId="7">#REF!</definedName>
    <definedName name="OR" localSheetId="8">#REF!</definedName>
    <definedName name="OR">#REF!</definedName>
    <definedName name="ORIGEN" localSheetId="6">#REF!</definedName>
    <definedName name="ORIGEN" localSheetId="2">#REF!</definedName>
    <definedName name="ORIGEN" localSheetId="3">#REF!</definedName>
    <definedName name="ORIGEN" localSheetId="4">#REF!</definedName>
    <definedName name="ORIGEN" localSheetId="5">#REF!</definedName>
    <definedName name="ORIGEN" localSheetId="7">#REF!</definedName>
    <definedName name="ORIGEN" localSheetId="8">#REF!</definedName>
    <definedName name="ORIGEN">#REF!</definedName>
    <definedName name="ORIGINAL" localSheetId="6" hidden="1">{#N/A,#N/A,FALSE,"orthoflow";#N/A,#N/A,FALSE,"Miscelaneos";#N/A,#N/A,FALSE,"Instrumentacio";#N/A,#N/A,FALSE,"Electrico";#N/A,#N/A,FALSE,"Valv. Seguridad"}</definedName>
    <definedName name="ORIGINAL" localSheetId="2" hidden="1">{#N/A,#N/A,FALSE,"orthoflow";#N/A,#N/A,FALSE,"Miscelaneos";#N/A,#N/A,FALSE,"Instrumentacio";#N/A,#N/A,FALSE,"Electrico";#N/A,#N/A,FALSE,"Valv. Seguridad"}</definedName>
    <definedName name="ORIGINAL" localSheetId="3" hidden="1">{#N/A,#N/A,FALSE,"orthoflow";#N/A,#N/A,FALSE,"Miscelaneos";#N/A,#N/A,FALSE,"Instrumentacio";#N/A,#N/A,FALSE,"Electrico";#N/A,#N/A,FALSE,"Valv. Seguridad"}</definedName>
    <definedName name="ORIGINAL" localSheetId="4" hidden="1">{#N/A,#N/A,FALSE,"orthoflow";#N/A,#N/A,FALSE,"Miscelaneos";#N/A,#N/A,FALSE,"Instrumentacio";#N/A,#N/A,FALSE,"Electrico";#N/A,#N/A,FALSE,"Valv. Seguridad"}</definedName>
    <definedName name="ORIGINAL" localSheetId="5" hidden="1">{#N/A,#N/A,FALSE,"orthoflow";#N/A,#N/A,FALSE,"Miscelaneos";#N/A,#N/A,FALSE,"Instrumentacio";#N/A,#N/A,FALSE,"Electrico";#N/A,#N/A,FALSE,"Valv. Seguridad"}</definedName>
    <definedName name="ORIGINAL" localSheetId="7"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localSheetId="5" hidden="1">[7]INST!#REF!</definedName>
    <definedName name="OROZCO" localSheetId="8" hidden="1">[7]INST!#REF!</definedName>
    <definedName name="OROZCO" hidden="1">[7]INST!#REF!</definedName>
    <definedName name="otros">[76]otros!$A$6:$A$1235</definedName>
    <definedName name="OTROS1" localSheetId="6">#REF!</definedName>
    <definedName name="OTROS1" localSheetId="2">#REF!</definedName>
    <definedName name="OTROS1" localSheetId="3">#REF!</definedName>
    <definedName name="OTROS1" localSheetId="4">#REF!</definedName>
    <definedName name="OTROS1" localSheetId="5">#REF!</definedName>
    <definedName name="OTROS1" localSheetId="7">#REF!</definedName>
    <definedName name="OTROS1" localSheetId="8">#REF!</definedName>
    <definedName name="OTROS1">#REF!</definedName>
    <definedName name="OUT" localSheetId="6">#REF!</definedName>
    <definedName name="OUT" localSheetId="2">#REF!</definedName>
    <definedName name="OUT" localSheetId="3">#REF!</definedName>
    <definedName name="OUT" localSheetId="4">#REF!</definedName>
    <definedName name="OUT" localSheetId="5">#REF!</definedName>
    <definedName name="OUT" localSheetId="7">#REF!</definedName>
    <definedName name="OUT" localSheetId="8">#REF!</definedName>
    <definedName name="OUT">#REF!</definedName>
    <definedName name="P" localSheetId="6">#REF!</definedName>
    <definedName name="P" localSheetId="2">#REF!</definedName>
    <definedName name="P" localSheetId="3">#REF!</definedName>
    <definedName name="P" localSheetId="4">#REF!</definedName>
    <definedName name="P" localSheetId="5">#REF!</definedName>
    <definedName name="P" localSheetId="7">#REF!</definedName>
    <definedName name="P" localSheetId="8">#REF!</definedName>
    <definedName name="P">#REF!</definedName>
    <definedName name="P_Yacimiento" localSheetId="6">#REF!</definedName>
    <definedName name="P_Yacimiento" localSheetId="2">#REF!</definedName>
    <definedName name="P_Yacimiento" localSheetId="3">#REF!</definedName>
    <definedName name="P_Yacimiento" localSheetId="4">#REF!</definedName>
    <definedName name="P_Yacimiento" localSheetId="5">#REF!</definedName>
    <definedName name="P_Yacimiento" localSheetId="7">#REF!</definedName>
    <definedName name="P_Yacimiento" localSheetId="8">#REF!</definedName>
    <definedName name="P_Yacimiento">#REF!</definedName>
    <definedName name="p0p0" localSheetId="6" hidden="1">{"via1",#N/A,TRUE,"general";"via2",#N/A,TRUE,"general";"via3",#N/A,TRUE,"general"}</definedName>
    <definedName name="p0p0" localSheetId="2" hidden="1">{"via1",#N/A,TRUE,"general";"via2",#N/A,TRUE,"general";"via3",#N/A,TRUE,"general"}</definedName>
    <definedName name="p0p0" localSheetId="3" hidden="1">{"via1",#N/A,TRUE,"general";"via2",#N/A,TRUE,"general";"via3",#N/A,TRUE,"general"}</definedName>
    <definedName name="p0p0" localSheetId="4" hidden="1">{"via1",#N/A,TRUE,"general";"via2",#N/A,TRUE,"general";"via3",#N/A,TRUE,"general"}</definedName>
    <definedName name="p0p0" localSheetId="5" hidden="1">{"via1",#N/A,TRUE,"general";"via2",#N/A,TRUE,"general";"via3",#N/A,TRUE,"general"}</definedName>
    <definedName name="p0p0" localSheetId="7" hidden="1">{"via1",#N/A,TRUE,"general";"via2",#N/A,TRUE,"general";"via3",#N/A,TRUE,"general"}</definedName>
    <definedName name="p0p0" hidden="1">{"via1",#N/A,TRUE,"general";"via2",#N/A,TRUE,"general";"via3",#N/A,TRUE,"general"}</definedName>
    <definedName name="Page____1____of____2" localSheetId="6">#REF!</definedName>
    <definedName name="Page____1____of____2" localSheetId="2">#REF!</definedName>
    <definedName name="Page____1____of____2" localSheetId="3">#REF!</definedName>
    <definedName name="Page____1____of____2" localSheetId="4">#REF!</definedName>
    <definedName name="Page____1____of____2" localSheetId="5">#REF!</definedName>
    <definedName name="Page____1____of____2" localSheetId="7">#REF!</definedName>
    <definedName name="Page____1____of____2" localSheetId="8">#REF!</definedName>
    <definedName name="Page____1____of____2">#REF!</definedName>
    <definedName name="Parametro_Peso">[62]Tablas!$A$1:$A$65536</definedName>
    <definedName name="Pay_Date" localSheetId="6">#REF!</definedName>
    <definedName name="Pay_Date" localSheetId="2">#REF!</definedName>
    <definedName name="Pay_Date" localSheetId="3">#REF!</definedName>
    <definedName name="Pay_Date" localSheetId="4">#REF!</definedName>
    <definedName name="Pay_Date" localSheetId="5">#REF!</definedName>
    <definedName name="Pay_Date" localSheetId="7">#REF!</definedName>
    <definedName name="Pay_Date" localSheetId="8">#REF!</definedName>
    <definedName name="Pay_Date">#REF!</definedName>
    <definedName name="Pay_Num" localSheetId="6">#REF!</definedName>
    <definedName name="Pay_Num" localSheetId="2">#REF!</definedName>
    <definedName name="Pay_Num" localSheetId="3">#REF!</definedName>
    <definedName name="Pay_Num" localSheetId="4">#REF!</definedName>
    <definedName name="Pay_Num" localSheetId="5">#REF!</definedName>
    <definedName name="Pay_Num" localSheetId="7">#REF!</definedName>
    <definedName name="Pay_Num" localSheetId="8">#REF!</definedName>
    <definedName name="Pay_Num">#REF!</definedName>
    <definedName name="Payment_Date" localSheetId="6">DATE(YEAR('1p.'!Loan_Start),MONTH('1p.'!Loan_Start)+Payment_Number,DAY('1p.'!Loan_Start))</definedName>
    <definedName name="Payment_Date" localSheetId="2">DATE(YEAR('421.1'!Loan_Start),MONTH('421.1'!Loan_Start)+Payment_Number,DAY('421.1'!Loan_Start))</definedName>
    <definedName name="Payment_Date" localSheetId="3">DATE(YEAR('450.2P'!Loan_Start),MONTH('450.2P'!Loan_Start)+Payment_Number,DAY('450.2P'!Loan_Start))</definedName>
    <definedName name="Payment_Date" localSheetId="4">DATE(YEAR('460.1P'!Loan_Start),MONTH('460.1P'!Loan_Start)+Payment_Number,DAY('460.1P'!Loan_Start))</definedName>
    <definedName name="Payment_Date" localSheetId="5">DATE(YEAR('466.1'!Loan_Start),MONTH('466.1'!Loan_Start)+Payment_Number,DAY('466.1'!Loan_Start))</definedName>
    <definedName name="Payment_Date" localSheetId="7">DATE(YEAR('900.4P'!Loan_Start),MONTH('900.4P'!Loan_Start)+Payment_Number,DAY('900.4P'!Loan_Start))</definedName>
    <definedName name="Payment_Date" localSheetId="8">DATE(YEAR('PPTO CONSTRUCCION'!Loan_Start),MONTH('PPTO CONSTRUCCION'!Loan_Start)+Payment_Number,DAY('PPTO CONSTRUCCION'!Loan_Start))</definedName>
    <definedName name="Payment_Date">DATE(YEAR(Loan_Start),MONTH(Loan_Start)+Payment_Number,DAY(Loan_Start))</definedName>
    <definedName name="Payment_Date1" localSheetId="6">DATE(YEAR([101]!Loan_Start),MONTH([101]!Loan_Start)+Payment_Number,DAY([101]!Loan_Start))</definedName>
    <definedName name="Payment_Date1" localSheetId="2">DATE(YEAR([101]!Loan_Start),MONTH([101]!Loan_Start)+Payment_Number,DAY([101]!Loan_Start))</definedName>
    <definedName name="Payment_Date1" localSheetId="3">DATE(YEAR([101]!Loan_Start),MONTH([101]!Loan_Start)+Payment_Number,DAY([101]!Loan_Start))</definedName>
    <definedName name="Payment_Date1" localSheetId="4">DATE(YEAR([101]!Loan_Start),MONTH([101]!Loan_Start)+Payment_Number,DAY([101]!Loan_Start))</definedName>
    <definedName name="Payment_Date1" localSheetId="5">DATE(YEAR([101]!Loan_Start),MONTH([101]!Loan_Start)+Payment_Number,DAY([101]!Loan_Start))</definedName>
    <definedName name="Payment_Date1" localSheetId="7">DATE(YEAR([101]!Loan_Start),MONTH([101]!Loan_Start)+Payment_Number,DAY([101]!Loan_Start))</definedName>
    <definedName name="Payment_Date1" localSheetId="8">DATE(YEAR([101]!Loan_Start),MONTH([101]!Loan_Start)+Payment_Number,DAY([101]!Loan_Start))</definedName>
    <definedName name="Payment_Date1">DATE(YEAR([101]!Loan_Start),MONTH([101]!Loan_Start)+Payment_Number,DAY([101]!Loan_Start))</definedName>
    <definedName name="Payment_Needed">"Pago necesario"</definedName>
    <definedName name="Pb" localSheetId="6">#REF!</definedName>
    <definedName name="Pb" localSheetId="2">#REF!</definedName>
    <definedName name="Pb" localSheetId="3">#REF!</definedName>
    <definedName name="Pb" localSheetId="4">#REF!</definedName>
    <definedName name="Pb" localSheetId="5">#REF!</definedName>
    <definedName name="Pb" localSheetId="7">#REF!</definedName>
    <definedName name="Pb" localSheetId="8">#REF!</definedName>
    <definedName name="Pb">#REF!</definedName>
    <definedName name="Pd" localSheetId="6">#REF!</definedName>
    <definedName name="Pd" localSheetId="2">#REF!</definedName>
    <definedName name="Pd" localSheetId="3">#REF!</definedName>
    <definedName name="Pd" localSheetId="4">#REF!</definedName>
    <definedName name="Pd" localSheetId="5">#REF!</definedName>
    <definedName name="Pd" localSheetId="7">#REF!</definedName>
    <definedName name="Pd" localSheetId="8">#REF!</definedName>
    <definedName name="Pd">#REF!</definedName>
    <definedName name="PEPE" localSheetId="6">'1p.'!ERR</definedName>
    <definedName name="PEPE" localSheetId="2">'421.1'!ERR</definedName>
    <definedName name="PEPE" localSheetId="3">'450.2P'!ERR</definedName>
    <definedName name="PEPE" localSheetId="4">'460.1P'!ERR</definedName>
    <definedName name="PEPE" localSheetId="5">'466.1'!ERR</definedName>
    <definedName name="PEPE" localSheetId="7">'900.4P'!ERR</definedName>
    <definedName name="PEPE">[0]!ERR</definedName>
    <definedName name="Periodo">[48]Hoja1!$C$1</definedName>
    <definedName name="PeriodoPago">'[46]LIQUIDA-NOMINA'!$C$4</definedName>
    <definedName name="PeriodoRepago" localSheetId="6">#REF!</definedName>
    <definedName name="PeriodoRepago" localSheetId="2">#REF!</definedName>
    <definedName name="PeriodoRepago" localSheetId="3">#REF!</definedName>
    <definedName name="PeriodoRepago" localSheetId="4">#REF!</definedName>
    <definedName name="PeriodoRepago" localSheetId="5">#REF!</definedName>
    <definedName name="PeriodoRepago" localSheetId="7">#REF!</definedName>
    <definedName name="PeriodoRepago" localSheetId="8">#REF!</definedName>
    <definedName name="PeriodoRepago">#REF!</definedName>
    <definedName name="PeriodoRepagoCCP" localSheetId="6">#REF!</definedName>
    <definedName name="PeriodoRepagoCCP" localSheetId="2">#REF!</definedName>
    <definedName name="PeriodoRepagoCCP" localSheetId="3">#REF!</definedName>
    <definedName name="PeriodoRepagoCCP" localSheetId="4">#REF!</definedName>
    <definedName name="PeriodoRepagoCCP" localSheetId="5">#REF!</definedName>
    <definedName name="PeriodoRepagoCCP" localSheetId="7">#REF!</definedName>
    <definedName name="PeriodoRepagoCCP" localSheetId="8">#REF!</definedName>
    <definedName name="PeriodoRepagoCCP">#REF!</definedName>
    <definedName name="phed">[60]Hoja1!$C$4</definedName>
    <definedName name="phen">[60]Hoja1!$C$5</definedName>
    <definedName name="Pindis" localSheetId="6">#REF!</definedName>
    <definedName name="Pindis" localSheetId="2">#REF!</definedName>
    <definedName name="Pindis" localSheetId="3">#REF!</definedName>
    <definedName name="Pindis" localSheetId="4">#REF!</definedName>
    <definedName name="Pindis" localSheetId="5">#REF!</definedName>
    <definedName name="Pindis" localSheetId="7">#REF!</definedName>
    <definedName name="Pindis" localSheetId="8">#REF!</definedName>
    <definedName name="Pindis">#REF!</definedName>
    <definedName name="pint" localSheetId="6">'[82]7422CW00'!#REF!</definedName>
    <definedName name="pint" localSheetId="2">'[82]7422CW00'!#REF!</definedName>
    <definedName name="pint" localSheetId="3">'[82]7422CW00'!#REF!</definedName>
    <definedName name="pint" localSheetId="4">'[82]7422CW00'!#REF!</definedName>
    <definedName name="pint" localSheetId="5">'[82]7422CW00'!#REF!</definedName>
    <definedName name="pint" localSheetId="7">'[82]7422CW00'!#REF!</definedName>
    <definedName name="pint" localSheetId="8">'[82]7422CW00'!#REF!</definedName>
    <definedName name="pint">'[82]7422CW00'!#REF!</definedName>
    <definedName name="pintura" localSheetId="6">'[82]7422CW00'!#REF!</definedName>
    <definedName name="pintura" localSheetId="2">'[82]7422CW00'!#REF!</definedName>
    <definedName name="pintura" localSheetId="3">'[82]7422CW00'!#REF!</definedName>
    <definedName name="pintura" localSheetId="4">'[82]7422CW00'!#REF!</definedName>
    <definedName name="pintura" localSheetId="5">'[82]7422CW00'!#REF!</definedName>
    <definedName name="pintura" localSheetId="7">'[82]7422CW00'!#REF!</definedName>
    <definedName name="pintura" localSheetId="8">'[82]7422CW00'!#REF!</definedName>
    <definedName name="pintura">'[82]7422CW00'!#REF!</definedName>
    <definedName name="pintyura" localSheetId="8">[102]STRSUMM0!#REF!</definedName>
    <definedName name="pintyura">[102]STRSUMM0!#REF!</definedName>
    <definedName name="PIP" localSheetId="6">#REF!</definedName>
    <definedName name="PIP" localSheetId="2">#REF!</definedName>
    <definedName name="PIP" localSheetId="3">#REF!</definedName>
    <definedName name="PIP" localSheetId="4">#REF!</definedName>
    <definedName name="PIP" localSheetId="5">#REF!</definedName>
    <definedName name="PIP" localSheetId="7">#REF!</definedName>
    <definedName name="PIP" localSheetId="8">#REF!</definedName>
    <definedName name="PIP">#REF!</definedName>
    <definedName name="Piscinas" localSheetId="6">#REF!</definedName>
    <definedName name="Piscinas" localSheetId="2">#REF!</definedName>
    <definedName name="Piscinas" localSheetId="3">#REF!</definedName>
    <definedName name="Piscinas" localSheetId="4">#REF!</definedName>
    <definedName name="Piscinas" localSheetId="5">#REF!</definedName>
    <definedName name="Piscinas" localSheetId="7">#REF!</definedName>
    <definedName name="Piscinas" localSheetId="8">#REF!</definedName>
    <definedName name="Piscinas">#REF!</definedName>
    <definedName name="PKHK" localSheetId="6" hidden="1">{"TAB1",#N/A,TRUE,"GENERAL";"TAB2",#N/A,TRUE,"GENERAL";"TAB3",#N/A,TRUE,"GENERAL";"TAB4",#N/A,TRUE,"GENERAL";"TAB5",#N/A,TRUE,"GENERAL"}</definedName>
    <definedName name="PKHK" localSheetId="2" hidden="1">{"TAB1",#N/A,TRUE,"GENERAL";"TAB2",#N/A,TRUE,"GENERAL";"TAB3",#N/A,TRUE,"GENERAL";"TAB4",#N/A,TRUE,"GENERAL";"TAB5",#N/A,TRUE,"GENERAL"}</definedName>
    <definedName name="PKHK" localSheetId="3" hidden="1">{"TAB1",#N/A,TRUE,"GENERAL";"TAB2",#N/A,TRUE,"GENERAL";"TAB3",#N/A,TRUE,"GENERAL";"TAB4",#N/A,TRUE,"GENERAL";"TAB5",#N/A,TRUE,"GENERAL"}</definedName>
    <definedName name="PKHK" localSheetId="4" hidden="1">{"TAB1",#N/A,TRUE,"GENERAL";"TAB2",#N/A,TRUE,"GENERAL";"TAB3",#N/A,TRUE,"GENERAL";"TAB4",#N/A,TRUE,"GENERAL";"TAB5",#N/A,TRUE,"GENERAL"}</definedName>
    <definedName name="PKHK" localSheetId="5" hidden="1">{"TAB1",#N/A,TRUE,"GENERAL";"TAB2",#N/A,TRUE,"GENERAL";"TAB3",#N/A,TRUE,"GENERAL";"TAB4",#N/A,TRUE,"GENERAL";"TAB5",#N/A,TRUE,"GENERAL"}</definedName>
    <definedName name="PKHK" localSheetId="7" hidden="1">{"TAB1",#N/A,TRUE,"GENERAL";"TAB2",#N/A,TRUE,"GENERAL";"TAB3",#N/A,TRUE,"GENERAL";"TAB4",#N/A,TRUE,"GENERAL";"TAB5",#N/A,TRUE,"GENERAL"}</definedName>
    <definedName name="PKHK" hidden="1">{"TAB1",#N/A,TRUE,"GENERAL";"TAB2",#N/A,TRUE,"GENERAL";"TAB3",#N/A,TRUE,"GENERAL";"TAB4",#N/A,TRUE,"GENERAL";"TAB5",#N/A,TRUE,"GENERAL"}</definedName>
    <definedName name="pkj" localSheetId="6" hidden="1">{"TAB1",#N/A,TRUE,"GENERAL";"TAB2",#N/A,TRUE,"GENERAL";"TAB3",#N/A,TRUE,"GENERAL";"TAB4",#N/A,TRUE,"GENERAL";"TAB5",#N/A,TRUE,"GENERAL"}</definedName>
    <definedName name="pkj" localSheetId="2" hidden="1">{"TAB1",#N/A,TRUE,"GENERAL";"TAB2",#N/A,TRUE,"GENERAL";"TAB3",#N/A,TRUE,"GENERAL";"TAB4",#N/A,TRUE,"GENERAL";"TAB5",#N/A,TRUE,"GENERAL"}</definedName>
    <definedName name="pkj" localSheetId="3" hidden="1">{"TAB1",#N/A,TRUE,"GENERAL";"TAB2",#N/A,TRUE,"GENERAL";"TAB3",#N/A,TRUE,"GENERAL";"TAB4",#N/A,TRUE,"GENERAL";"TAB5",#N/A,TRUE,"GENERAL"}</definedName>
    <definedName name="pkj" localSheetId="4" hidden="1">{"TAB1",#N/A,TRUE,"GENERAL";"TAB2",#N/A,TRUE,"GENERAL";"TAB3",#N/A,TRUE,"GENERAL";"TAB4",#N/A,TRUE,"GENERAL";"TAB5",#N/A,TRUE,"GENERAL"}</definedName>
    <definedName name="pkj" localSheetId="5" hidden="1">{"TAB1",#N/A,TRUE,"GENERAL";"TAB2",#N/A,TRUE,"GENERAL";"TAB3",#N/A,TRUE,"GENERAL";"TAB4",#N/A,TRUE,"GENERAL";"TAB5",#N/A,TRUE,"GENERAL"}</definedName>
    <definedName name="pkj" localSheetId="7" hidden="1">{"TAB1",#N/A,TRUE,"GENERAL";"TAB2",#N/A,TRUE,"GENERAL";"TAB3",#N/A,TRUE,"GENERAL";"TAB4",#N/A,TRUE,"GENERAL";"TAB5",#N/A,TRUE,"GENERAL"}</definedName>
    <definedName name="pkj" hidden="1">{"TAB1",#N/A,TRUE,"GENERAL";"TAB2",#N/A,TRUE,"GENERAL";"TAB3",#N/A,TRUE,"GENERAL";"TAB4",#N/A,TRUE,"GENERAL";"TAB5",#N/A,TRUE,"GENERAL"}</definedName>
    <definedName name="pkwsem" localSheetId="6">#REF!</definedName>
    <definedName name="pkwsem" localSheetId="2">#REF!</definedName>
    <definedName name="pkwsem" localSheetId="3">#REF!</definedName>
    <definedName name="pkwsem" localSheetId="4">#REF!</definedName>
    <definedName name="pkwsem" localSheetId="5">#REF!</definedName>
    <definedName name="pkwsem" localSheetId="7">#REF!</definedName>
    <definedName name="pkwsem" localSheetId="8">#REF!</definedName>
    <definedName name="pkwsem">#REF!</definedName>
    <definedName name="PLAD" localSheetId="6" hidden="1">{"TAB1",#N/A,TRUE,"GENERAL";"TAB2",#N/A,TRUE,"GENERAL";"TAB3",#N/A,TRUE,"GENERAL";"TAB4",#N/A,TRUE,"GENERAL";"TAB5",#N/A,TRUE,"GENERAL"}</definedName>
    <definedName name="PLAD" localSheetId="2" hidden="1">{"TAB1",#N/A,TRUE,"GENERAL";"TAB2",#N/A,TRUE,"GENERAL";"TAB3",#N/A,TRUE,"GENERAL";"TAB4",#N/A,TRUE,"GENERAL";"TAB5",#N/A,TRUE,"GENERAL"}</definedName>
    <definedName name="PLAD" localSheetId="3" hidden="1">{"TAB1",#N/A,TRUE,"GENERAL";"TAB2",#N/A,TRUE,"GENERAL";"TAB3",#N/A,TRUE,"GENERAL";"TAB4",#N/A,TRUE,"GENERAL";"TAB5",#N/A,TRUE,"GENERAL"}</definedName>
    <definedName name="PLAD" localSheetId="4" hidden="1">{"TAB1",#N/A,TRUE,"GENERAL";"TAB2",#N/A,TRUE,"GENERAL";"TAB3",#N/A,TRUE,"GENERAL";"TAB4",#N/A,TRUE,"GENERAL";"TAB5",#N/A,TRUE,"GENERAL"}</definedName>
    <definedName name="PLAD" localSheetId="5" hidden="1">{"TAB1",#N/A,TRUE,"GENERAL";"TAB2",#N/A,TRUE,"GENERAL";"TAB3",#N/A,TRUE,"GENERAL";"TAB4",#N/A,TRUE,"GENERAL";"TAB5",#N/A,TRUE,"GENERAL"}</definedName>
    <definedName name="PLAD" localSheetId="7" hidden="1">{"TAB1",#N/A,TRUE,"GENERAL";"TAB2",#N/A,TRUE,"GENERAL";"TAB3",#N/A,TRUE,"GENERAL";"TAB4",#N/A,TRUE,"GENERAL";"TAB5",#N/A,TRUE,"GENERAL"}</definedName>
    <definedName name="PLAD" hidden="1">{"TAB1",#N/A,TRUE,"GENERAL";"TAB2",#N/A,TRUE,"GENERAL";"TAB3",#N/A,TRUE,"GENERAL";"TAB4",#N/A,TRUE,"GENERAL";"TAB5",#N/A,TRUE,"GENERAL"}</definedName>
    <definedName name="Platinas" localSheetId="6">#REF!</definedName>
    <definedName name="Platinas" localSheetId="2">#REF!</definedName>
    <definedName name="Platinas" localSheetId="3">#REF!</definedName>
    <definedName name="Platinas" localSheetId="4">#REF!</definedName>
    <definedName name="Platinas" localSheetId="5">#REF!</definedName>
    <definedName name="Platinas" localSheetId="7">#REF!</definedName>
    <definedName name="Platinas" localSheetId="8">#REF!</definedName>
    <definedName name="Platinas">#REF!</definedName>
    <definedName name="Plaz">[103]BASES!$E$27</definedName>
    <definedName name="PlazAIU">[17]AIU!$D$12</definedName>
    <definedName name="Plazo">[39]BASES!$E$27</definedName>
    <definedName name="PlazoAIU" localSheetId="6">#REF!</definedName>
    <definedName name="PlazoAIU" localSheetId="2">#REF!</definedName>
    <definedName name="PlazoAIU" localSheetId="3">#REF!</definedName>
    <definedName name="PlazoAIU" localSheetId="4">#REF!</definedName>
    <definedName name="PlazoAIU" localSheetId="5">#REF!</definedName>
    <definedName name="PlazoAIU" localSheetId="26">#REF!</definedName>
    <definedName name="PlazoAIU" localSheetId="27">#REF!</definedName>
    <definedName name="PlazoAIU" localSheetId="7">#REF!</definedName>
    <definedName name="PlazoAIU" localSheetId="8">#REF!</definedName>
    <definedName name="PlazoAIU" localSheetId="9">#REF!</definedName>
    <definedName name="PlazoAIU">#REF!</definedName>
    <definedName name="PLPLUNN" localSheetId="6" hidden="1">{"TAB1",#N/A,TRUE,"GENERAL";"TAB2",#N/A,TRUE,"GENERAL";"TAB3",#N/A,TRUE,"GENERAL";"TAB4",#N/A,TRUE,"GENERAL";"TAB5",#N/A,TRUE,"GENERAL"}</definedName>
    <definedName name="PLPLUNN" localSheetId="2" hidden="1">{"TAB1",#N/A,TRUE,"GENERAL";"TAB2",#N/A,TRUE,"GENERAL";"TAB3",#N/A,TRUE,"GENERAL";"TAB4",#N/A,TRUE,"GENERAL";"TAB5",#N/A,TRUE,"GENERAL"}</definedName>
    <definedName name="PLPLUNN" localSheetId="3" hidden="1">{"TAB1",#N/A,TRUE,"GENERAL";"TAB2",#N/A,TRUE,"GENERAL";"TAB3",#N/A,TRUE,"GENERAL";"TAB4",#N/A,TRUE,"GENERAL";"TAB5",#N/A,TRUE,"GENERAL"}</definedName>
    <definedName name="PLPLUNN" localSheetId="4" hidden="1">{"TAB1",#N/A,TRUE,"GENERAL";"TAB2",#N/A,TRUE,"GENERAL";"TAB3",#N/A,TRUE,"GENERAL";"TAB4",#N/A,TRUE,"GENERAL";"TAB5",#N/A,TRUE,"GENERAL"}</definedName>
    <definedName name="PLPLUNN" localSheetId="5" hidden="1">{"TAB1",#N/A,TRUE,"GENERAL";"TAB2",#N/A,TRUE,"GENERAL";"TAB3",#N/A,TRUE,"GENERAL";"TAB4",#N/A,TRUE,"GENERAL";"TAB5",#N/A,TRUE,"GENERAL"}</definedName>
    <definedName name="PLPLUNN" localSheetId="7" hidden="1">{"TAB1",#N/A,TRUE,"GENERAL";"TAB2",#N/A,TRUE,"GENERAL";"TAB3",#N/A,TRUE,"GENERAL";"TAB4",#N/A,TRUE,"GENERAL";"TAB5",#N/A,TRUE,"GENERAL"}</definedName>
    <definedName name="PLPLUNN" hidden="1">{"TAB1",#N/A,TRUE,"GENERAL";"TAB2",#N/A,TRUE,"GENERAL";"TAB3",#N/A,TRUE,"GENERAL";"TAB4",#N/A,TRUE,"GENERAL";"TAB5",#N/A,TRUE,"GENERAL"}</definedName>
    <definedName name="PMP" localSheetId="6">#REF!</definedName>
    <definedName name="PMP" localSheetId="2">#REF!</definedName>
    <definedName name="PMP" localSheetId="3">#REF!</definedName>
    <definedName name="PMP" localSheetId="4">#REF!</definedName>
    <definedName name="PMP" localSheetId="5">#REF!</definedName>
    <definedName name="PMP" localSheetId="7">#REF!</definedName>
    <definedName name="PMP" localSheetId="8">#REF!</definedName>
    <definedName name="PMP">#REF!</definedName>
    <definedName name="POCETAS" localSheetId="6">#REF!</definedName>
    <definedName name="POCETAS" localSheetId="2">#REF!</definedName>
    <definedName name="POCETAS" localSheetId="3">#REF!</definedName>
    <definedName name="POCETAS" localSheetId="4">#REF!</definedName>
    <definedName name="POCETAS" localSheetId="5">#REF!</definedName>
    <definedName name="POCETAS" localSheetId="26">#REF!</definedName>
    <definedName name="POCETAS" localSheetId="27">#REF!</definedName>
    <definedName name="POCETAS" localSheetId="7">#REF!</definedName>
    <definedName name="POCETAS" localSheetId="8">#REF!</definedName>
    <definedName name="POCETAS" localSheetId="9">#REF!</definedName>
    <definedName name="POCETAS">#REF!</definedName>
    <definedName name="POIUP" localSheetId="6" hidden="1">{"via1",#N/A,TRUE,"general";"via2",#N/A,TRUE,"general";"via3",#N/A,TRUE,"general"}</definedName>
    <definedName name="POIUP" localSheetId="2" hidden="1">{"via1",#N/A,TRUE,"general";"via2",#N/A,TRUE,"general";"via3",#N/A,TRUE,"general"}</definedName>
    <definedName name="POIUP" localSheetId="3" hidden="1">{"via1",#N/A,TRUE,"general";"via2",#N/A,TRUE,"general";"via3",#N/A,TRUE,"general"}</definedName>
    <definedName name="POIUP" localSheetId="4" hidden="1">{"via1",#N/A,TRUE,"general";"via2",#N/A,TRUE,"general";"via3",#N/A,TRUE,"general"}</definedName>
    <definedName name="POIUP" localSheetId="5" hidden="1">{"via1",#N/A,TRUE,"general";"via2",#N/A,TRUE,"general";"via3",#N/A,TRUE,"general"}</definedName>
    <definedName name="POIUP" localSheetId="7" hidden="1">{"via1",#N/A,TRUE,"general";"via2",#N/A,TRUE,"general";"via3",#N/A,TRUE,"general"}</definedName>
    <definedName name="POIUP" hidden="1">{"via1",#N/A,TRUE,"general";"via2",#N/A,TRUE,"general";"via3",#N/A,TRUE,"general"}</definedName>
    <definedName name="popop" localSheetId="6" hidden="1">{"via1",#N/A,TRUE,"general";"via2",#N/A,TRUE,"general";"via3",#N/A,TRUE,"general"}</definedName>
    <definedName name="popop" localSheetId="2" hidden="1">{"via1",#N/A,TRUE,"general";"via2",#N/A,TRUE,"general";"via3",#N/A,TRUE,"general"}</definedName>
    <definedName name="popop" localSheetId="3" hidden="1">{"via1",#N/A,TRUE,"general";"via2",#N/A,TRUE,"general";"via3",#N/A,TRUE,"general"}</definedName>
    <definedName name="popop" localSheetId="4" hidden="1">{"via1",#N/A,TRUE,"general";"via2",#N/A,TRUE,"general";"via3",#N/A,TRUE,"general"}</definedName>
    <definedName name="popop" localSheetId="5" hidden="1">{"via1",#N/A,TRUE,"general";"via2",#N/A,TRUE,"general";"via3",#N/A,TRUE,"general"}</definedName>
    <definedName name="popop" localSheetId="7" hidden="1">{"via1",#N/A,TRUE,"general";"via2",#N/A,TRUE,"general";"via3",#N/A,TRUE,"general"}</definedName>
    <definedName name="popop" hidden="1">{"via1",#N/A,TRUE,"general";"via2",#N/A,TRUE,"general";"via3",#N/A,TRUE,"general"}</definedName>
    <definedName name="popp" localSheetId="6" hidden="1">{"via1",#N/A,TRUE,"general";"via2",#N/A,TRUE,"general";"via3",#N/A,TRUE,"general"}</definedName>
    <definedName name="popp" localSheetId="2" hidden="1">{"via1",#N/A,TRUE,"general";"via2",#N/A,TRUE,"general";"via3",#N/A,TRUE,"general"}</definedName>
    <definedName name="popp" localSheetId="3" hidden="1">{"via1",#N/A,TRUE,"general";"via2",#N/A,TRUE,"general";"via3",#N/A,TRUE,"general"}</definedName>
    <definedName name="popp" localSheetId="4" hidden="1">{"via1",#N/A,TRUE,"general";"via2",#N/A,TRUE,"general";"via3",#N/A,TRUE,"general"}</definedName>
    <definedName name="popp" localSheetId="5" hidden="1">{"via1",#N/A,TRUE,"general";"via2",#N/A,TRUE,"general";"via3",#N/A,TRUE,"general"}</definedName>
    <definedName name="popp" localSheetId="7" hidden="1">{"via1",#N/A,TRUE,"general";"via2",#N/A,TRUE,"general";"via3",#N/A,TRUE,"general"}</definedName>
    <definedName name="popp" hidden="1">{"via1",#N/A,TRUE,"general";"via2",#N/A,TRUE,"general";"via3",#N/A,TRUE,"general"}</definedName>
    <definedName name="popu" localSheetId="6">#REF!</definedName>
    <definedName name="popu" localSheetId="2">#REF!</definedName>
    <definedName name="popu" localSheetId="3">#REF!</definedName>
    <definedName name="popu" localSheetId="4">#REF!</definedName>
    <definedName name="popu" localSheetId="5">#REF!</definedName>
    <definedName name="popu" localSheetId="26">#REF!</definedName>
    <definedName name="popu" localSheetId="27">#REF!</definedName>
    <definedName name="popu" localSheetId="7">#REF!</definedName>
    <definedName name="popu" localSheetId="8">#REF!</definedName>
    <definedName name="popu" localSheetId="9">#REF!</definedName>
    <definedName name="popu">#REF!</definedName>
    <definedName name="popvds" localSheetId="6" hidden="1">{"TAB1",#N/A,TRUE,"GENERAL";"TAB2",#N/A,TRUE,"GENERAL";"TAB3",#N/A,TRUE,"GENERAL";"TAB4",#N/A,TRUE,"GENERAL";"TAB5",#N/A,TRUE,"GENERAL"}</definedName>
    <definedName name="popvds" localSheetId="2" hidden="1">{"TAB1",#N/A,TRUE,"GENERAL";"TAB2",#N/A,TRUE,"GENERAL";"TAB3",#N/A,TRUE,"GENERAL";"TAB4",#N/A,TRUE,"GENERAL";"TAB5",#N/A,TRUE,"GENERAL"}</definedName>
    <definedName name="popvds" localSheetId="3" hidden="1">{"TAB1",#N/A,TRUE,"GENERAL";"TAB2",#N/A,TRUE,"GENERAL";"TAB3",#N/A,TRUE,"GENERAL";"TAB4",#N/A,TRUE,"GENERAL";"TAB5",#N/A,TRUE,"GENERAL"}</definedName>
    <definedName name="popvds" localSheetId="4" hidden="1">{"TAB1",#N/A,TRUE,"GENERAL";"TAB2",#N/A,TRUE,"GENERAL";"TAB3",#N/A,TRUE,"GENERAL";"TAB4",#N/A,TRUE,"GENERAL";"TAB5",#N/A,TRUE,"GENERAL"}</definedName>
    <definedName name="popvds" localSheetId="5" hidden="1">{"TAB1",#N/A,TRUE,"GENERAL";"TAB2",#N/A,TRUE,"GENERAL";"TAB3",#N/A,TRUE,"GENERAL";"TAB4",#N/A,TRUE,"GENERAL";"TAB5",#N/A,TRUE,"GENERAL"}</definedName>
    <definedName name="popvds" localSheetId="7" hidden="1">{"TAB1",#N/A,TRUE,"GENERAL";"TAB2",#N/A,TRUE,"GENERAL";"TAB3",#N/A,TRUE,"GENERAL";"TAB4",#N/A,TRUE,"GENERAL";"TAB5",#N/A,TRUE,"GENERAL"}</definedName>
    <definedName name="popvds" hidden="1">{"TAB1",#N/A,TRUE,"GENERAL";"TAB2",#N/A,TRUE,"GENERAL";"TAB3",#N/A,TRUE,"GENERAL";"TAB4",#N/A,TRUE,"GENERAL";"TAB5",#N/A,TRUE,"GENERAL"}</definedName>
    <definedName name="porc" localSheetId="6">#REF!</definedName>
    <definedName name="porc" localSheetId="2">#REF!</definedName>
    <definedName name="porc" localSheetId="3">#REF!</definedName>
    <definedName name="porc" localSheetId="4">#REF!</definedName>
    <definedName name="porc" localSheetId="5">#REF!</definedName>
    <definedName name="porc" localSheetId="26">#REF!</definedName>
    <definedName name="porc" localSheetId="27">#REF!</definedName>
    <definedName name="porc" localSheetId="7">#REF!</definedName>
    <definedName name="porc" localSheetId="8">#REF!</definedName>
    <definedName name="porc" localSheetId="9">#REF!</definedName>
    <definedName name="porc">#REF!</definedName>
    <definedName name="PORCE">[40]BASES!$E$26</definedName>
    <definedName name="Porcentaje" localSheetId="6">#REF!</definedName>
    <definedName name="Porcentaje" localSheetId="2">#REF!</definedName>
    <definedName name="Porcentaje" localSheetId="3">#REF!</definedName>
    <definedName name="Porcentaje" localSheetId="4">#REF!</definedName>
    <definedName name="Porcentaje" localSheetId="5">#REF!</definedName>
    <definedName name="Porcentaje" localSheetId="7">#REF!</definedName>
    <definedName name="Porcentaje" localSheetId="8">#REF!</definedName>
    <definedName name="Porcentaje">#REF!</definedName>
    <definedName name="PORCENTAJE1" localSheetId="6">#REF!</definedName>
    <definedName name="PORCENTAJE1" localSheetId="2">#REF!</definedName>
    <definedName name="PORCENTAJE1" localSheetId="3">#REF!</definedName>
    <definedName name="PORCENTAJE1" localSheetId="4">#REF!</definedName>
    <definedName name="PORCENTAJE1" localSheetId="5">#REF!</definedName>
    <definedName name="PORCENTAJE1" localSheetId="7">#REF!</definedName>
    <definedName name="PORCENTAJE1" localSheetId="8">#REF!</definedName>
    <definedName name="PORCENTAJE1">#REF!</definedName>
    <definedName name="PORTADA2" localSheetId="6">'[104]Hoja 1 '!#REF!</definedName>
    <definedName name="PORTADA2" localSheetId="2">'[104]Hoja 1 '!#REF!</definedName>
    <definedName name="PORTADA2" localSheetId="3">'[104]Hoja 1 '!#REF!</definedName>
    <definedName name="PORTADA2" localSheetId="4">'[104]Hoja 1 '!#REF!</definedName>
    <definedName name="PORTADA2" localSheetId="5">'[104]Hoja 1 '!#REF!</definedName>
    <definedName name="PORTADA2" localSheetId="7">'[104]Hoja 1 '!#REF!</definedName>
    <definedName name="PORTADA2" localSheetId="8">'[104]Hoja 1 '!#REF!</definedName>
    <definedName name="PORTADA2">'[104]Hoja 1 '!#REF!</definedName>
    <definedName name="POSICION_PRESUP" localSheetId="6">[11]Tablas!#REF!</definedName>
    <definedName name="POSICION_PRESUP" localSheetId="2">[11]Tablas!#REF!</definedName>
    <definedName name="POSICION_PRESUP" localSheetId="3">[11]Tablas!#REF!</definedName>
    <definedName name="POSICION_PRESUP" localSheetId="4">[11]Tablas!#REF!</definedName>
    <definedName name="POSICION_PRESUP" localSheetId="5">[11]Tablas!#REF!</definedName>
    <definedName name="POSICION_PRESUP" localSheetId="7">[11]Tablas!#REF!</definedName>
    <definedName name="POSICION_PRESUP" localSheetId="8">[11]Tablas!#REF!</definedName>
    <definedName name="POSICION_PRESUP">[11]Tablas!#REF!</definedName>
    <definedName name="POSICIONES" localSheetId="6">#REF!</definedName>
    <definedName name="POSICIONES" localSheetId="2">#REF!</definedName>
    <definedName name="POSICIONES" localSheetId="3">#REF!</definedName>
    <definedName name="POSICIONES" localSheetId="4">#REF!</definedName>
    <definedName name="POSICIONES" localSheetId="5">#REF!</definedName>
    <definedName name="POSICIONES" localSheetId="7">#REF!</definedName>
    <definedName name="POSICIONES" localSheetId="8">#REF!</definedName>
    <definedName name="POSICIONES">#REF!</definedName>
    <definedName name="pouig" localSheetId="6" hidden="1">{"via1",#N/A,TRUE,"general";"via2",#N/A,TRUE,"general";"via3",#N/A,TRUE,"general"}</definedName>
    <definedName name="pouig" localSheetId="2" hidden="1">{"via1",#N/A,TRUE,"general";"via2",#N/A,TRUE,"general";"via3",#N/A,TRUE,"general"}</definedName>
    <definedName name="pouig" localSheetId="3" hidden="1">{"via1",#N/A,TRUE,"general";"via2",#N/A,TRUE,"general";"via3",#N/A,TRUE,"general"}</definedName>
    <definedName name="pouig" localSheetId="4" hidden="1">{"via1",#N/A,TRUE,"general";"via2",#N/A,TRUE,"general";"via3",#N/A,TRUE,"general"}</definedName>
    <definedName name="pouig" localSheetId="5" hidden="1">{"via1",#N/A,TRUE,"general";"via2",#N/A,TRUE,"general";"via3",#N/A,TRUE,"general"}</definedName>
    <definedName name="pouig" localSheetId="7" hidden="1">{"via1",#N/A,TRUE,"general";"via2",#N/A,TRUE,"general";"via3",#N/A,TRUE,"general"}</definedName>
    <definedName name="pouig" hidden="1">{"via1",#N/A,TRUE,"general";"via2",#N/A,TRUE,"general";"via3",#N/A,TRUE,"general"}</definedName>
    <definedName name="POZO">[62]Tablas!$C$1:$C$65536</definedName>
    <definedName name="PPPP" localSheetId="6" hidden="1">{#N/A,#N/A,FALSE,"orthoflow";#N/A,#N/A,FALSE,"Miscelaneos";#N/A,#N/A,FALSE,"Instrumentacio";#N/A,#N/A,FALSE,"Electrico";#N/A,#N/A,FALSE,"Valv. Seguridad"}</definedName>
    <definedName name="PPPP" localSheetId="2" hidden="1">{#N/A,#N/A,FALSE,"orthoflow";#N/A,#N/A,FALSE,"Miscelaneos";#N/A,#N/A,FALSE,"Instrumentacio";#N/A,#N/A,FALSE,"Electrico";#N/A,#N/A,FALSE,"Valv. Seguridad"}</definedName>
    <definedName name="PPPP" localSheetId="3" hidden="1">{#N/A,#N/A,FALSE,"orthoflow";#N/A,#N/A,FALSE,"Miscelaneos";#N/A,#N/A,FALSE,"Instrumentacio";#N/A,#N/A,FALSE,"Electrico";#N/A,#N/A,FALSE,"Valv. Seguridad"}</definedName>
    <definedName name="PPPP" localSheetId="4" hidden="1">{#N/A,#N/A,FALSE,"orthoflow";#N/A,#N/A,FALSE,"Miscelaneos";#N/A,#N/A,FALSE,"Instrumentacio";#N/A,#N/A,FALSE,"Electrico";#N/A,#N/A,FALSE,"Valv. Seguridad"}</definedName>
    <definedName name="PPPP" localSheetId="5" hidden="1">{#N/A,#N/A,FALSE,"orthoflow";#N/A,#N/A,FALSE,"Miscelaneos";#N/A,#N/A,FALSE,"Instrumentacio";#N/A,#N/A,FALSE,"Electrico";#N/A,#N/A,FALSE,"Valv. Seguridad"}</definedName>
    <definedName name="PPPP" localSheetId="7"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6" hidden="1">{"via1",#N/A,TRUE,"general";"via2",#N/A,TRUE,"general";"via3",#N/A,TRUE,"general"}</definedName>
    <definedName name="ppppp9" localSheetId="2" hidden="1">{"via1",#N/A,TRUE,"general";"via2",#N/A,TRUE,"general";"via3",#N/A,TRUE,"general"}</definedName>
    <definedName name="ppppp9" localSheetId="3" hidden="1">{"via1",#N/A,TRUE,"general";"via2",#N/A,TRUE,"general";"via3",#N/A,TRUE,"general"}</definedName>
    <definedName name="ppppp9" localSheetId="4" hidden="1">{"via1",#N/A,TRUE,"general";"via2",#N/A,TRUE,"general";"via3",#N/A,TRUE,"general"}</definedName>
    <definedName name="ppppp9" localSheetId="5" hidden="1">{"via1",#N/A,TRUE,"general";"via2",#N/A,TRUE,"general";"via3",#N/A,TRUE,"general"}</definedName>
    <definedName name="ppppp9" localSheetId="7" hidden="1">{"via1",#N/A,TRUE,"general";"via2",#N/A,TRUE,"general";"via3",#N/A,TRUE,"general"}</definedName>
    <definedName name="ppppp9" hidden="1">{"via1",#N/A,TRUE,"general";"via2",#N/A,TRUE,"general";"via3",#N/A,TRUE,"general"}</definedName>
    <definedName name="pppppd" localSheetId="6" hidden="1">{"TAB1",#N/A,TRUE,"GENERAL";"TAB2",#N/A,TRUE,"GENERAL";"TAB3",#N/A,TRUE,"GENERAL";"TAB4",#N/A,TRUE,"GENERAL";"TAB5",#N/A,TRUE,"GENERAL"}</definedName>
    <definedName name="pppppd" localSheetId="2" hidden="1">{"TAB1",#N/A,TRUE,"GENERAL";"TAB2",#N/A,TRUE,"GENERAL";"TAB3",#N/A,TRUE,"GENERAL";"TAB4",#N/A,TRUE,"GENERAL";"TAB5",#N/A,TRUE,"GENERAL"}</definedName>
    <definedName name="pppppd" localSheetId="3" hidden="1">{"TAB1",#N/A,TRUE,"GENERAL";"TAB2",#N/A,TRUE,"GENERAL";"TAB3",#N/A,TRUE,"GENERAL";"TAB4",#N/A,TRUE,"GENERAL";"TAB5",#N/A,TRUE,"GENERAL"}</definedName>
    <definedName name="pppppd" localSheetId="4" hidden="1">{"TAB1",#N/A,TRUE,"GENERAL";"TAB2",#N/A,TRUE,"GENERAL";"TAB3",#N/A,TRUE,"GENERAL";"TAB4",#N/A,TRUE,"GENERAL";"TAB5",#N/A,TRUE,"GENERAL"}</definedName>
    <definedName name="pppppd" localSheetId="5" hidden="1">{"TAB1",#N/A,TRUE,"GENERAL";"TAB2",#N/A,TRUE,"GENERAL";"TAB3",#N/A,TRUE,"GENERAL";"TAB4",#N/A,TRUE,"GENERAL";"TAB5",#N/A,TRUE,"GENERAL"}</definedName>
    <definedName name="pppppd" localSheetId="7" hidden="1">{"TAB1",#N/A,TRUE,"GENERAL";"TAB2",#N/A,TRUE,"GENERAL";"TAB3",#N/A,TRUE,"GENERAL";"TAB4",#N/A,TRUE,"GENERAL";"TAB5",#N/A,TRUE,"GENERAL"}</definedName>
    <definedName name="pppppd" hidden="1">{"TAB1",#N/A,TRUE,"GENERAL";"TAB2",#N/A,TRUE,"GENERAL";"TAB3",#N/A,TRUE,"GENERAL";"TAB4",#N/A,TRUE,"GENERAL";"TAB5",#N/A,TRUE,"GENERAL"}</definedName>
    <definedName name="pqroj" localSheetId="6" hidden="1">{"via1",#N/A,TRUE,"general";"via2",#N/A,TRUE,"general";"via3",#N/A,TRUE,"general"}</definedName>
    <definedName name="pqroj" localSheetId="2" hidden="1">{"via1",#N/A,TRUE,"general";"via2",#N/A,TRUE,"general";"via3",#N/A,TRUE,"general"}</definedName>
    <definedName name="pqroj" localSheetId="3" hidden="1">{"via1",#N/A,TRUE,"general";"via2",#N/A,TRUE,"general";"via3",#N/A,TRUE,"general"}</definedName>
    <definedName name="pqroj" localSheetId="4" hidden="1">{"via1",#N/A,TRUE,"general";"via2",#N/A,TRUE,"general";"via3",#N/A,TRUE,"general"}</definedName>
    <definedName name="pqroj" localSheetId="5" hidden="1">{"via1",#N/A,TRUE,"general";"via2",#N/A,TRUE,"general";"via3",#N/A,TRUE,"general"}</definedName>
    <definedName name="pqroj" localSheetId="7" hidden="1">{"via1",#N/A,TRUE,"general";"via2",#N/A,TRUE,"general";"via3",#N/A,TRUE,"general"}</definedName>
    <definedName name="pqroj" hidden="1">{"via1",#N/A,TRUE,"general";"via2",#N/A,TRUE,"general";"via3",#N/A,TRUE,"general"}</definedName>
    <definedName name="Pr">[52]medelo!$D$46</definedName>
    <definedName name="PRE" localSheetId="6">#REF!</definedName>
    <definedName name="PRE" localSheetId="2">#REF!</definedName>
    <definedName name="PRE" localSheetId="3">#REF!</definedName>
    <definedName name="PRE" localSheetId="4">#REF!</definedName>
    <definedName name="PRE" localSheetId="5">#REF!</definedName>
    <definedName name="PRE" localSheetId="26">#REF!</definedName>
    <definedName name="PRE" localSheetId="27">#REF!</definedName>
    <definedName name="PRE" localSheetId="7">#REF!</definedName>
    <definedName name="PRE" localSheetId="8">#REF!</definedName>
    <definedName name="PRE" localSheetId="9">#REF!</definedName>
    <definedName name="PRE">#REF!</definedName>
    <definedName name="PRECIO">[105]PRECIOS!$A$5:$M$167</definedName>
    <definedName name="PREST" localSheetId="6">#REF!</definedName>
    <definedName name="PREST" localSheetId="2">#REF!</definedName>
    <definedName name="PREST" localSheetId="3">#REF!</definedName>
    <definedName name="PREST" localSheetId="4">#REF!</definedName>
    <definedName name="PREST" localSheetId="5">#REF!</definedName>
    <definedName name="PREST" localSheetId="26">#REF!</definedName>
    <definedName name="PREST" localSheetId="27">#REF!</definedName>
    <definedName name="PREST" localSheetId="7">#REF!</definedName>
    <definedName name="PREST" localSheetId="8">#REF!</definedName>
    <definedName name="PREST" localSheetId="9">#REF!</definedName>
    <definedName name="PREST">#REF!</definedName>
    <definedName name="PRIMER" localSheetId="6" hidden="1">{"via1",#N/A,TRUE,"general";"via2",#N/A,TRUE,"general";"via3",#N/A,TRUE,"general"}</definedName>
    <definedName name="PRIMER" localSheetId="2" hidden="1">{"via1",#N/A,TRUE,"general";"via2",#N/A,TRUE,"general";"via3",#N/A,TRUE,"general"}</definedName>
    <definedName name="PRIMER" localSheetId="3" hidden="1">{"via1",#N/A,TRUE,"general";"via2",#N/A,TRUE,"general";"via3",#N/A,TRUE,"general"}</definedName>
    <definedName name="PRIMER" localSheetId="4" hidden="1">{"via1",#N/A,TRUE,"general";"via2",#N/A,TRUE,"general";"via3",#N/A,TRUE,"general"}</definedName>
    <definedName name="PRIMER" localSheetId="5" hidden="1">{"via1",#N/A,TRUE,"general";"via2",#N/A,TRUE,"general";"via3",#N/A,TRUE,"general"}</definedName>
    <definedName name="PRIMER" localSheetId="7" hidden="1">{"via1",#N/A,TRUE,"general";"via2",#N/A,TRUE,"general";"via3",#N/A,TRUE,"general"}</definedName>
    <definedName name="PRIMER" hidden="1">{"via1",#N/A,TRUE,"general";"via2",#N/A,TRUE,"general";"via3",#N/A,TRUE,"general"}</definedName>
    <definedName name="PRIMERO">'[96]Informe Semanal 1'!$V$43:$W$43</definedName>
    <definedName name="PRIMET" localSheetId="6" hidden="1">{"TAB1",#N/A,TRUE,"GENERAL";"TAB2",#N/A,TRUE,"GENERAL";"TAB3",#N/A,TRUE,"GENERAL";"TAB4",#N/A,TRUE,"GENERAL";"TAB5",#N/A,TRUE,"GENERAL"}</definedName>
    <definedName name="PRIMET" localSheetId="2" hidden="1">{"TAB1",#N/A,TRUE,"GENERAL";"TAB2",#N/A,TRUE,"GENERAL";"TAB3",#N/A,TRUE,"GENERAL";"TAB4",#N/A,TRUE,"GENERAL";"TAB5",#N/A,TRUE,"GENERAL"}</definedName>
    <definedName name="PRIMET" localSheetId="3" hidden="1">{"TAB1",#N/A,TRUE,"GENERAL";"TAB2",#N/A,TRUE,"GENERAL";"TAB3",#N/A,TRUE,"GENERAL";"TAB4",#N/A,TRUE,"GENERAL";"TAB5",#N/A,TRUE,"GENERAL"}</definedName>
    <definedName name="PRIMET" localSheetId="4" hidden="1">{"TAB1",#N/A,TRUE,"GENERAL";"TAB2",#N/A,TRUE,"GENERAL";"TAB3",#N/A,TRUE,"GENERAL";"TAB4",#N/A,TRUE,"GENERAL";"TAB5",#N/A,TRUE,"GENERAL"}</definedName>
    <definedName name="PRIMET" localSheetId="5" hidden="1">{"TAB1",#N/A,TRUE,"GENERAL";"TAB2",#N/A,TRUE,"GENERAL";"TAB3",#N/A,TRUE,"GENERAL";"TAB4",#N/A,TRUE,"GENERAL";"TAB5",#N/A,TRUE,"GENERAL"}</definedName>
    <definedName name="PRIMET" localSheetId="7" hidden="1">{"TAB1",#N/A,TRUE,"GENERAL";"TAB2",#N/A,TRUE,"GENERAL";"TAB3",#N/A,TRUE,"GENERAL";"TAB4",#N/A,TRUE,"GENERAL";"TAB5",#N/A,TRUE,"GENERAL"}</definedName>
    <definedName name="PRIMET" hidden="1">{"TAB1",#N/A,TRUE,"GENERAL";"TAB2",#N/A,TRUE,"GENERAL";"TAB3",#N/A,TRUE,"GENERAL";"TAB4",#N/A,TRUE,"GENERAL";"TAB5",#N/A,TRUE,"GENERAL"}</definedName>
    <definedName name="Princ" localSheetId="6">#REF!</definedName>
    <definedName name="Princ" localSheetId="2">#REF!</definedName>
    <definedName name="Princ" localSheetId="3">#REF!</definedName>
    <definedName name="Princ" localSheetId="4">#REF!</definedName>
    <definedName name="Princ" localSheetId="5">#REF!</definedName>
    <definedName name="Princ" localSheetId="7">#REF!</definedName>
    <definedName name="Princ" localSheetId="8">#REF!</definedName>
    <definedName name="Princ">#REF!</definedName>
    <definedName name="PRINT_AREA">#N/A</definedName>
    <definedName name="Print_Area_MI" localSheetId="6">#REF!</definedName>
    <definedName name="Print_Area_MI" localSheetId="2">#REF!</definedName>
    <definedName name="Print_Area_MI" localSheetId="3">#REF!</definedName>
    <definedName name="Print_Area_MI" localSheetId="4">#REF!</definedName>
    <definedName name="Print_Area_MI" localSheetId="5">#REF!</definedName>
    <definedName name="Print_Area_MI" localSheetId="26">#REF!</definedName>
    <definedName name="Print_Area_MI" localSheetId="27">#REF!</definedName>
    <definedName name="Print_Area_MI" localSheetId="7">#REF!</definedName>
    <definedName name="Print_Area_MI" localSheetId="8">#REF!</definedName>
    <definedName name="Print_Area_MI" localSheetId="9">#REF!</definedName>
    <definedName name="Print_Area_MI">#REF!</definedName>
    <definedName name="Print_Area_Reset" localSheetId="6">OFFSET('1p.'!Full_Print,0,0,Last_Row)</definedName>
    <definedName name="Print_Area_Reset" localSheetId="2">OFFSET('421.1'!Full_Print,0,0,Last_Row)</definedName>
    <definedName name="Print_Area_Reset" localSheetId="3">OFFSET('450.2P'!Full_Print,0,0,Last_Row)</definedName>
    <definedName name="Print_Area_Reset" localSheetId="4">OFFSET('460.1P'!Full_Print,0,0,Last_Row)</definedName>
    <definedName name="Print_Area_Reset" localSheetId="5">OFFSET('466.1'!Full_Print,0,0,Last_Row)</definedName>
    <definedName name="Print_Area_Reset" localSheetId="7">OFFSET('900.4P'!Full_Print,0,0,Last_Row)</definedName>
    <definedName name="Print_Area_Reset" localSheetId="8">OFFSET('PPTO CONSTRUCCION'!Full_Print,0,0,[0]!Last_Row)</definedName>
    <definedName name="Print_Area_Reset">OFFSET(Full_Print,0,0,Last_Row)</definedName>
    <definedName name="PRINT_TITLES">#N/A</definedName>
    <definedName name="PRINT_TITLES_MI">#N/A</definedName>
    <definedName name="PRINT1" localSheetId="6">'[3]7422CW00'!#REF!</definedName>
    <definedName name="PRINT1" localSheetId="2">'[3]7422CW00'!#REF!</definedName>
    <definedName name="PRINT1" localSheetId="3">'[3]7422CW00'!#REF!</definedName>
    <definedName name="PRINT1" localSheetId="4">'[3]7422CW00'!#REF!</definedName>
    <definedName name="PRINT1" localSheetId="5">'[3]7422CW00'!#REF!</definedName>
    <definedName name="PRINT1" localSheetId="7">'[3]7422CW00'!#REF!</definedName>
    <definedName name="PRINT1" localSheetId="8">'[3]7422CW00'!#REF!</definedName>
    <definedName name="PRINT1">'[3]7422CW00'!#REF!</definedName>
    <definedName name="PRINT2" localSheetId="6">'[3]7422CW00'!#REF!</definedName>
    <definedName name="PRINT2" localSheetId="2">'[3]7422CW00'!#REF!</definedName>
    <definedName name="PRINT2" localSheetId="3">'[3]7422CW00'!#REF!</definedName>
    <definedName name="PRINT2" localSheetId="4">'[3]7422CW00'!#REF!</definedName>
    <definedName name="PRINT2" localSheetId="5">'[3]7422CW00'!#REF!</definedName>
    <definedName name="PRINT2" localSheetId="7">'[3]7422CW00'!#REF!</definedName>
    <definedName name="PRINT2" localSheetId="8">'[3]7422CW00'!#REF!</definedName>
    <definedName name="PRINT2">'[3]7422CW00'!#REF!</definedName>
    <definedName name="PRIVADO" localSheetId="6">#REF!</definedName>
    <definedName name="PRIVADO" localSheetId="2">#REF!</definedName>
    <definedName name="PRIVADO" localSheetId="3">#REF!</definedName>
    <definedName name="PRIVADO" localSheetId="4">#REF!</definedName>
    <definedName name="PRIVADO" localSheetId="5">#REF!</definedName>
    <definedName name="PRIVADO" localSheetId="7">#REF!</definedName>
    <definedName name="PRIVADO" localSheetId="8">#REF!</definedName>
    <definedName name="PRIVADO">#REF!</definedName>
    <definedName name="prn">[60]Hoja1!$C$3</definedName>
    <definedName name="prnf">[60]Hoja1!$C$6</definedName>
    <definedName name="ProbRange">0</definedName>
    <definedName name="ProbRangeMit">0</definedName>
    <definedName name="PROC" localSheetId="6">#REF!</definedName>
    <definedName name="PROC" localSheetId="2">#REF!</definedName>
    <definedName name="PROC" localSheetId="3">#REF!</definedName>
    <definedName name="PROC" localSheetId="4">#REF!</definedName>
    <definedName name="PROC" localSheetId="5">#REF!</definedName>
    <definedName name="PROC" localSheetId="7">#REF!</definedName>
    <definedName name="PROC" localSheetId="8">#REF!</definedName>
    <definedName name="PROC">#REF!</definedName>
    <definedName name="PROCEDIM_SELECC" localSheetId="6">#REF!</definedName>
    <definedName name="PROCEDIM_SELECC" localSheetId="2">#REF!</definedName>
    <definedName name="PROCEDIM_SELECC" localSheetId="3">#REF!</definedName>
    <definedName name="PROCEDIM_SELECC" localSheetId="4">#REF!</definedName>
    <definedName name="PROCEDIM_SELECC" localSheetId="5">#REF!</definedName>
    <definedName name="PROCEDIM_SELECC" localSheetId="7">#REF!</definedName>
    <definedName name="PROCEDIM_SELECC" localSheetId="8">#REF!</definedName>
    <definedName name="PROCEDIM_SELECC">#REF!</definedName>
    <definedName name="PROCESO" localSheetId="6">#REF!</definedName>
    <definedName name="PROCESO" localSheetId="2">#REF!</definedName>
    <definedName name="PROCESO" localSheetId="3">#REF!</definedName>
    <definedName name="PROCESO" localSheetId="4">#REF!</definedName>
    <definedName name="PROCESO" localSheetId="5">#REF!</definedName>
    <definedName name="PROCESO" localSheetId="7">#REF!</definedName>
    <definedName name="PROCESO" localSheetId="8">#REF!</definedName>
    <definedName name="PROCESO">#REF!</definedName>
    <definedName name="PRODUCTO" localSheetId="6">#REF!</definedName>
    <definedName name="PRODUCTO" localSheetId="2">#REF!</definedName>
    <definedName name="PRODUCTO" localSheetId="3">#REF!</definedName>
    <definedName name="PRODUCTO" localSheetId="4">#REF!</definedName>
    <definedName name="PRODUCTO" localSheetId="5">#REF!</definedName>
    <definedName name="PRODUCTO" localSheetId="7">#REF!</definedName>
    <definedName name="PRODUCTO" localSheetId="8">#REF!</definedName>
    <definedName name="PRODUCTO">#REF!</definedName>
    <definedName name="PrOfic">[39]BASES!$B$31</definedName>
    <definedName name="PROGDES" localSheetId="6">#REF!</definedName>
    <definedName name="PROGDES" localSheetId="2">#REF!</definedName>
    <definedName name="PROGDES" localSheetId="3">#REF!</definedName>
    <definedName name="PROGDES" localSheetId="4">#REF!</definedName>
    <definedName name="PROGDES" localSheetId="5">#REF!</definedName>
    <definedName name="PROGDES" localSheetId="7">#REF!</definedName>
    <definedName name="PROGDES" localSheetId="8">#REF!</definedName>
    <definedName name="PROGDES">#REF!</definedName>
    <definedName name="Programa" localSheetId="6">#REF!</definedName>
    <definedName name="Programa" localSheetId="2">#REF!</definedName>
    <definedName name="Programa" localSheetId="3">#REF!</definedName>
    <definedName name="Programa" localSheetId="4">#REF!</definedName>
    <definedName name="Programa" localSheetId="5">#REF!</definedName>
    <definedName name="Programa" localSheetId="7">#REF!</definedName>
    <definedName name="Programa" localSheetId="8">#REF!</definedName>
    <definedName name="Programa">#REF!</definedName>
    <definedName name="programainv" localSheetId="6">'1p.'!ERR</definedName>
    <definedName name="programainv" localSheetId="2">'421.1'!ERR</definedName>
    <definedName name="programainv" localSheetId="3">'450.2P'!ERR</definedName>
    <definedName name="programainv" localSheetId="4">'460.1P'!ERR</definedName>
    <definedName name="programainv" localSheetId="5">'466.1'!ERR</definedName>
    <definedName name="programainv" localSheetId="7">'900.4P'!ERR</definedName>
    <definedName name="programainv">[0]!ERR</definedName>
    <definedName name="Proponente" localSheetId="6">#REF!</definedName>
    <definedName name="Proponente" localSheetId="2">#REF!</definedName>
    <definedName name="Proponente" localSheetId="3">#REF!</definedName>
    <definedName name="Proponente" localSheetId="4">#REF!</definedName>
    <definedName name="Proponente" localSheetId="5">#REF!</definedName>
    <definedName name="Proponente" localSheetId="26">#REF!</definedName>
    <definedName name="Proponente" localSheetId="27">#REF!</definedName>
    <definedName name="Proponente" localSheetId="7">#REF!</definedName>
    <definedName name="Proponente" localSheetId="8">#REF!</definedName>
    <definedName name="Proponente" localSheetId="9">#REF!</definedName>
    <definedName name="Proponente">#REF!</definedName>
    <definedName name="PRUEBA" localSheetId="26">[106]!absc</definedName>
    <definedName name="PRUEBA" localSheetId="27">[106]!absc</definedName>
    <definedName name="PRUEBA" localSheetId="8">[106]!absc</definedName>
    <definedName name="PRUEBA" localSheetId="9">[106]!absc</definedName>
    <definedName name="PRUEBA">[106]!absc</definedName>
    <definedName name="prueba1" localSheetId="26">[106]!absc</definedName>
    <definedName name="prueba1" localSheetId="27">[106]!absc</definedName>
    <definedName name="prueba1" localSheetId="8">[106]!absc</definedName>
    <definedName name="prueba1" localSheetId="9">[106]!absc</definedName>
    <definedName name="prueba1">[106]!absc</definedName>
    <definedName name="PRUEBA2" localSheetId="6">#REF!</definedName>
    <definedName name="PRUEBA2" localSheetId="2">#REF!</definedName>
    <definedName name="PRUEBA2" localSheetId="3">#REF!</definedName>
    <definedName name="PRUEBA2" localSheetId="4">#REF!</definedName>
    <definedName name="PRUEBA2" localSheetId="5">#REF!</definedName>
    <definedName name="PRUEBA2" localSheetId="26">#REF!</definedName>
    <definedName name="PRUEBA2" localSheetId="27">#REF!</definedName>
    <definedName name="PRUEBA2" localSheetId="7">#REF!</definedName>
    <definedName name="PRUEBA2" localSheetId="8">#REF!</definedName>
    <definedName name="PRUEBA2" localSheetId="9">#REF!</definedName>
    <definedName name="PRUEBA2">#REF!</definedName>
    <definedName name="ps" localSheetId="6">#REF!</definedName>
    <definedName name="ps" localSheetId="2">#REF!</definedName>
    <definedName name="ps" localSheetId="3">#REF!</definedName>
    <definedName name="ps" localSheetId="4">#REF!</definedName>
    <definedName name="ps" localSheetId="5">#REF!</definedName>
    <definedName name="ps" localSheetId="7">#REF!</definedName>
    <definedName name="ps" localSheetId="8">#REF!</definedName>
    <definedName name="ps">#REF!</definedName>
    <definedName name="PSTRESS_RELIEVI" localSheetId="6">#REF!</definedName>
    <definedName name="PSTRESS_RELIEVI" localSheetId="2">#REF!</definedName>
    <definedName name="PSTRESS_RELIEVI" localSheetId="3">#REF!</definedName>
    <definedName name="PSTRESS_RELIEVI" localSheetId="4">#REF!</definedName>
    <definedName name="PSTRESS_RELIEVI" localSheetId="5">#REF!</definedName>
    <definedName name="PSTRESS_RELIEVI" localSheetId="7">#REF!</definedName>
    <definedName name="PSTRESS_RELIEVI" localSheetId="8">#REF!</definedName>
    <definedName name="PSTRESS_RELIEVI">#REF!</definedName>
    <definedName name="PTAR" localSheetId="6" hidden="1">{#N/A,#N/A,FALSE,"Estatico";#N/A,#N/A,FALSE,"Tuberia";#N/A,#N/A,FALSE,"Instrumentación";#N/A,#N/A,FALSE,"Mecanica";#N/A,#N/A,FALSE,"Electrico";#N/A,#N/A,FALSE,"Ofic.Civiles"}</definedName>
    <definedName name="PTAR" localSheetId="2" hidden="1">{#N/A,#N/A,FALSE,"Estatico";#N/A,#N/A,FALSE,"Tuberia";#N/A,#N/A,FALSE,"Instrumentación";#N/A,#N/A,FALSE,"Mecanica";#N/A,#N/A,FALSE,"Electrico";#N/A,#N/A,FALSE,"Ofic.Civiles"}</definedName>
    <definedName name="PTAR" localSheetId="3" hidden="1">{#N/A,#N/A,FALSE,"Estatico";#N/A,#N/A,FALSE,"Tuberia";#N/A,#N/A,FALSE,"Instrumentación";#N/A,#N/A,FALSE,"Mecanica";#N/A,#N/A,FALSE,"Electrico";#N/A,#N/A,FALSE,"Ofic.Civiles"}</definedName>
    <definedName name="PTAR" localSheetId="4" hidden="1">{#N/A,#N/A,FALSE,"Estatico";#N/A,#N/A,FALSE,"Tuberia";#N/A,#N/A,FALSE,"Instrumentación";#N/A,#N/A,FALSE,"Mecanica";#N/A,#N/A,FALSE,"Electrico";#N/A,#N/A,FALSE,"Ofic.Civiles"}</definedName>
    <definedName name="PTAR" localSheetId="5" hidden="1">{#N/A,#N/A,FALSE,"Estatico";#N/A,#N/A,FALSE,"Tuberia";#N/A,#N/A,FALSE,"Instrumentación";#N/A,#N/A,FALSE,"Mecanica";#N/A,#N/A,FALSE,"Electrico";#N/A,#N/A,FALSE,"Ofic.Civiles"}</definedName>
    <definedName name="PTAR" localSheetId="7"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6" hidden="1">{"TAB1",#N/A,TRUE,"GENERAL";"TAB2",#N/A,TRUE,"GENERAL";"TAB3",#N/A,TRUE,"GENERAL";"TAB4",#N/A,TRUE,"GENERAL";"TAB5",#N/A,TRUE,"GENERAL"}</definedName>
    <definedName name="ptope" localSheetId="2" hidden="1">{"TAB1",#N/A,TRUE,"GENERAL";"TAB2",#N/A,TRUE,"GENERAL";"TAB3",#N/A,TRUE,"GENERAL";"TAB4",#N/A,TRUE,"GENERAL";"TAB5",#N/A,TRUE,"GENERAL"}</definedName>
    <definedName name="ptope" localSheetId="3" hidden="1">{"TAB1",#N/A,TRUE,"GENERAL";"TAB2",#N/A,TRUE,"GENERAL";"TAB3",#N/A,TRUE,"GENERAL";"TAB4",#N/A,TRUE,"GENERAL";"TAB5",#N/A,TRUE,"GENERAL"}</definedName>
    <definedName name="ptope" localSheetId="4" hidden="1">{"TAB1",#N/A,TRUE,"GENERAL";"TAB2",#N/A,TRUE,"GENERAL";"TAB3",#N/A,TRUE,"GENERAL";"TAB4",#N/A,TRUE,"GENERAL";"TAB5",#N/A,TRUE,"GENERAL"}</definedName>
    <definedName name="ptope" localSheetId="5" hidden="1">{"TAB1",#N/A,TRUE,"GENERAL";"TAB2",#N/A,TRUE,"GENERAL";"TAB3",#N/A,TRUE,"GENERAL";"TAB4",#N/A,TRUE,"GENERAL";"TAB5",#N/A,TRUE,"GENERAL"}</definedName>
    <definedName name="ptope" localSheetId="7" hidden="1">{"TAB1",#N/A,TRUE,"GENERAL";"TAB2",#N/A,TRUE,"GENERAL";"TAB3",#N/A,TRUE,"GENERAL";"TAB4",#N/A,TRUE,"GENERAL";"TAB5",#N/A,TRUE,"GENERAL"}</definedName>
    <definedName name="ptope" hidden="1">{"TAB1",#N/A,TRUE,"GENERAL";"TAB2",#N/A,TRUE,"GENERAL";"TAB3",#N/A,TRUE,"GENERAL";"TAB4",#N/A,TRUE,"GENERAL";"TAB5",#N/A,TRUE,"GENERAL"}</definedName>
    <definedName name="ptopes" localSheetId="6" hidden="1">{"via1",#N/A,TRUE,"general";"via2",#N/A,TRUE,"general";"via3",#N/A,TRUE,"general"}</definedName>
    <definedName name="ptopes" localSheetId="2" hidden="1">{"via1",#N/A,TRUE,"general";"via2",#N/A,TRUE,"general";"via3",#N/A,TRUE,"general"}</definedName>
    <definedName name="ptopes" localSheetId="3" hidden="1">{"via1",#N/A,TRUE,"general";"via2",#N/A,TRUE,"general";"via3",#N/A,TRUE,"general"}</definedName>
    <definedName name="ptopes" localSheetId="4" hidden="1">{"via1",#N/A,TRUE,"general";"via2",#N/A,TRUE,"general";"via3",#N/A,TRUE,"general"}</definedName>
    <definedName name="ptopes" localSheetId="5" hidden="1">{"via1",#N/A,TRUE,"general";"via2",#N/A,TRUE,"general";"via3",#N/A,TRUE,"general"}</definedName>
    <definedName name="ptopes" localSheetId="7" hidden="1">{"via1",#N/A,TRUE,"general";"via2",#N/A,TRUE,"general";"via3",#N/A,TRUE,"general"}</definedName>
    <definedName name="ptopes" hidden="1">{"via1",#N/A,TRUE,"general";"via2",#N/A,TRUE,"general";"via3",#N/A,TRUE,"general"}</definedName>
    <definedName name="PW" localSheetId="6">#REF!</definedName>
    <definedName name="PW" localSheetId="2">#REF!</definedName>
    <definedName name="PW" localSheetId="3">#REF!</definedName>
    <definedName name="PW" localSheetId="4">#REF!</definedName>
    <definedName name="PW" localSheetId="5">#REF!</definedName>
    <definedName name="PW" localSheetId="7">#REF!</definedName>
    <definedName name="PW" localSheetId="8">#REF!</definedName>
    <definedName name="PW">#REF!</definedName>
    <definedName name="Pwf">'[107]ORITO 02 '!$A$12</definedName>
    <definedName name="Pwf_actual">'[107]ORITO 02 '!$E$6</definedName>
    <definedName name="Pwf_i">[52]medelo!$A$66:$A$83</definedName>
    <definedName name="Pwf_min">'[107]ORITO 02 '!$E$8</definedName>
    <definedName name="Pwfd" localSheetId="6">#REF!</definedName>
    <definedName name="Pwfd" localSheetId="2">#REF!</definedName>
    <definedName name="Pwfd" localSheetId="3">#REF!</definedName>
    <definedName name="Pwfd" localSheetId="4">#REF!</definedName>
    <definedName name="Pwfd" localSheetId="5">#REF!</definedName>
    <definedName name="Pwfd" localSheetId="7">#REF!</definedName>
    <definedName name="Pwfd" localSheetId="8">#REF!</definedName>
    <definedName name="Pwfd">#REF!</definedName>
    <definedName name="Q" localSheetId="6">#REF!</definedName>
    <definedName name="Q" localSheetId="2">#REF!</definedName>
    <definedName name="Q" localSheetId="3">#REF!</definedName>
    <definedName name="Q" localSheetId="4">#REF!</definedName>
    <definedName name="Q" localSheetId="5">#REF!</definedName>
    <definedName name="Q" localSheetId="26">#REF!</definedName>
    <definedName name="Q" localSheetId="27">#REF!</definedName>
    <definedName name="Q" localSheetId="7">#REF!</definedName>
    <definedName name="Q" localSheetId="8">#REF!</definedName>
    <definedName name="Q" localSheetId="9">#REF!</definedName>
    <definedName name="Q">#REF!</definedName>
    <definedName name="Q_actual">'[107]ORITO 02 '!$E$7</definedName>
    <definedName name="Q_BRUTO" localSheetId="6">#REF!</definedName>
    <definedName name="Q_BRUTO" localSheetId="2">#REF!</definedName>
    <definedName name="Q_BRUTO" localSheetId="3">#REF!</definedName>
    <definedName name="Q_BRUTO" localSheetId="4">#REF!</definedName>
    <definedName name="Q_BRUTO" localSheetId="5">#REF!</definedName>
    <definedName name="Q_BRUTO" localSheetId="7">#REF!</definedName>
    <definedName name="Q_BRUTO" localSheetId="8">#REF!</definedName>
    <definedName name="Q_BRUTO">#REF!</definedName>
    <definedName name="q1q1q" localSheetId="6" hidden="1">{"via1",#N/A,TRUE,"general";"via2",#N/A,TRUE,"general";"via3",#N/A,TRUE,"general"}</definedName>
    <definedName name="q1q1q" localSheetId="2" hidden="1">{"via1",#N/A,TRUE,"general";"via2",#N/A,TRUE,"general";"via3",#N/A,TRUE,"general"}</definedName>
    <definedName name="q1q1q" localSheetId="3" hidden="1">{"via1",#N/A,TRUE,"general";"via2",#N/A,TRUE,"general";"via3",#N/A,TRUE,"general"}</definedName>
    <definedName name="q1q1q" localSheetId="4" hidden="1">{"via1",#N/A,TRUE,"general";"via2",#N/A,TRUE,"general";"via3",#N/A,TRUE,"general"}</definedName>
    <definedName name="q1q1q" localSheetId="5" hidden="1">{"via1",#N/A,TRUE,"general";"via2",#N/A,TRUE,"general";"via3",#N/A,TRUE,"general"}</definedName>
    <definedName name="q1q1q" localSheetId="7" hidden="1">{"via1",#N/A,TRUE,"general";"via2",#N/A,TRUE,"general";"via3",#N/A,TRUE,"general"}</definedName>
    <definedName name="q1q1q" hidden="1">{"via1",#N/A,TRUE,"general";"via2",#N/A,TRUE,"general";"via3",#N/A,TRUE,"general"}</definedName>
    <definedName name="qaedtguj" localSheetId="6" hidden="1">{"via1",#N/A,TRUE,"general";"via2",#N/A,TRUE,"general";"via3",#N/A,TRUE,"general"}</definedName>
    <definedName name="qaedtguj" localSheetId="2" hidden="1">{"via1",#N/A,TRUE,"general";"via2",#N/A,TRUE,"general";"via3",#N/A,TRUE,"general"}</definedName>
    <definedName name="qaedtguj" localSheetId="3" hidden="1">{"via1",#N/A,TRUE,"general";"via2",#N/A,TRUE,"general";"via3",#N/A,TRUE,"general"}</definedName>
    <definedName name="qaedtguj" localSheetId="4" hidden="1">{"via1",#N/A,TRUE,"general";"via2",#N/A,TRUE,"general";"via3",#N/A,TRUE,"general"}</definedName>
    <definedName name="qaedtguj" localSheetId="5" hidden="1">{"via1",#N/A,TRUE,"general";"via2",#N/A,TRUE,"general";"via3",#N/A,TRUE,"general"}</definedName>
    <definedName name="qaedtguj" localSheetId="7" hidden="1">{"via1",#N/A,TRUE,"general";"via2",#N/A,TRUE,"general";"via3",#N/A,TRUE,"general"}</definedName>
    <definedName name="qaedtguj" hidden="1">{"via1",#N/A,TRUE,"general";"via2",#N/A,TRUE,"general";"via3",#N/A,TRUE,"general"}</definedName>
    <definedName name="QAQSWS" localSheetId="6" hidden="1">{"via1",#N/A,TRUE,"general";"via2",#N/A,TRUE,"general";"via3",#N/A,TRUE,"general"}</definedName>
    <definedName name="QAQSWS" localSheetId="2" hidden="1">{"via1",#N/A,TRUE,"general";"via2",#N/A,TRUE,"general";"via3",#N/A,TRUE,"general"}</definedName>
    <definedName name="QAQSWS" localSheetId="3" hidden="1">{"via1",#N/A,TRUE,"general";"via2",#N/A,TRUE,"general";"via3",#N/A,TRUE,"general"}</definedName>
    <definedName name="QAQSWS" localSheetId="4" hidden="1">{"via1",#N/A,TRUE,"general";"via2",#N/A,TRUE,"general";"via3",#N/A,TRUE,"general"}</definedName>
    <definedName name="QAQSWS" localSheetId="5" hidden="1">{"via1",#N/A,TRUE,"general";"via2",#N/A,TRUE,"general";"via3",#N/A,TRUE,"general"}</definedName>
    <definedName name="QAQSWS" localSheetId="7" hidden="1">{"via1",#N/A,TRUE,"general";"via2",#N/A,TRUE,"general";"via3",#N/A,TRUE,"general"}</definedName>
    <definedName name="QAQSWS" hidden="1">{"via1",#N/A,TRUE,"general";"via2",#N/A,TRUE,"general";"via3",#N/A,TRUE,"general"}</definedName>
    <definedName name="qaqwwxcr" localSheetId="6" hidden="1">{"via1",#N/A,TRUE,"general";"via2",#N/A,TRUE,"general";"via3",#N/A,TRUE,"general"}</definedName>
    <definedName name="qaqwwxcr" localSheetId="2" hidden="1">{"via1",#N/A,TRUE,"general";"via2",#N/A,TRUE,"general";"via3",#N/A,TRUE,"general"}</definedName>
    <definedName name="qaqwwxcr" localSheetId="3" hidden="1">{"via1",#N/A,TRUE,"general";"via2",#N/A,TRUE,"general";"via3",#N/A,TRUE,"general"}</definedName>
    <definedName name="qaqwwxcr" localSheetId="4" hidden="1">{"via1",#N/A,TRUE,"general";"via2",#N/A,TRUE,"general";"via3",#N/A,TRUE,"general"}</definedName>
    <definedName name="qaqwwxcr" localSheetId="5" hidden="1">{"via1",#N/A,TRUE,"general";"via2",#N/A,TRUE,"general";"via3",#N/A,TRUE,"general"}</definedName>
    <definedName name="qaqwwxcr" localSheetId="7" hidden="1">{"via1",#N/A,TRUE,"general";"via2",#N/A,TRUE,"general";"via3",#N/A,TRUE,"general"}</definedName>
    <definedName name="qaqwwxcr" hidden="1">{"via1",#N/A,TRUE,"general";"via2",#N/A,TRUE,"general";"via3",#N/A,TRUE,"general"}</definedName>
    <definedName name="qaz" localSheetId="6">#REF!</definedName>
    <definedName name="qaz" localSheetId="2">#REF!</definedName>
    <definedName name="qaz" localSheetId="3">#REF!</definedName>
    <definedName name="qaz" localSheetId="4">#REF!</definedName>
    <definedName name="qaz" localSheetId="5">#REF!</definedName>
    <definedName name="qaz" localSheetId="26">#REF!</definedName>
    <definedName name="qaz" localSheetId="27">#REF!</definedName>
    <definedName name="qaz" localSheetId="7">#REF!</definedName>
    <definedName name="qaz" localSheetId="8">#REF!</definedName>
    <definedName name="qaz" localSheetId="9">#REF!</definedName>
    <definedName name="qaz">#REF!</definedName>
    <definedName name="qedcd" localSheetId="6" hidden="1">{"via1",#N/A,TRUE,"general";"via2",#N/A,TRUE,"general";"via3",#N/A,TRUE,"general"}</definedName>
    <definedName name="qedcd" localSheetId="2" hidden="1">{"via1",#N/A,TRUE,"general";"via2",#N/A,TRUE,"general";"via3",#N/A,TRUE,"general"}</definedName>
    <definedName name="qedcd" localSheetId="3" hidden="1">{"via1",#N/A,TRUE,"general";"via2",#N/A,TRUE,"general";"via3",#N/A,TRUE,"general"}</definedName>
    <definedName name="qedcd" localSheetId="4" hidden="1">{"via1",#N/A,TRUE,"general";"via2",#N/A,TRUE,"general";"via3",#N/A,TRUE,"general"}</definedName>
    <definedName name="qedcd" localSheetId="5" hidden="1">{"via1",#N/A,TRUE,"general";"via2",#N/A,TRUE,"general";"via3",#N/A,TRUE,"general"}</definedName>
    <definedName name="qedcd" localSheetId="7" hidden="1">{"via1",#N/A,TRUE,"general";"via2",#N/A,TRUE,"general";"via3",#N/A,TRUE,"general"}</definedName>
    <definedName name="qedcd" hidden="1">{"via1",#N/A,TRUE,"general";"via2",#N/A,TRUE,"general";"via3",#N/A,TRUE,"general"}</definedName>
    <definedName name="qeqewe" localSheetId="6" hidden="1">{"TAB1",#N/A,TRUE,"GENERAL";"TAB2",#N/A,TRUE,"GENERAL";"TAB3",#N/A,TRUE,"GENERAL";"TAB4",#N/A,TRUE,"GENERAL";"TAB5",#N/A,TRUE,"GENERAL"}</definedName>
    <definedName name="qeqewe" localSheetId="2" hidden="1">{"TAB1",#N/A,TRUE,"GENERAL";"TAB2",#N/A,TRUE,"GENERAL";"TAB3",#N/A,TRUE,"GENERAL";"TAB4",#N/A,TRUE,"GENERAL";"TAB5",#N/A,TRUE,"GENERAL"}</definedName>
    <definedName name="qeqewe" localSheetId="3" hidden="1">{"TAB1",#N/A,TRUE,"GENERAL";"TAB2",#N/A,TRUE,"GENERAL";"TAB3",#N/A,TRUE,"GENERAL";"TAB4",#N/A,TRUE,"GENERAL";"TAB5",#N/A,TRUE,"GENERAL"}</definedName>
    <definedName name="qeqewe" localSheetId="4" hidden="1">{"TAB1",#N/A,TRUE,"GENERAL";"TAB2",#N/A,TRUE,"GENERAL";"TAB3",#N/A,TRUE,"GENERAL";"TAB4",#N/A,TRUE,"GENERAL";"TAB5",#N/A,TRUE,"GENERAL"}</definedName>
    <definedName name="qeqewe" localSheetId="5" hidden="1">{"TAB1",#N/A,TRUE,"GENERAL";"TAB2",#N/A,TRUE,"GENERAL";"TAB3",#N/A,TRUE,"GENERAL";"TAB4",#N/A,TRUE,"GENERAL";"TAB5",#N/A,TRUE,"GENERAL"}</definedName>
    <definedName name="qeqewe" localSheetId="7" hidden="1">{"TAB1",#N/A,TRUE,"GENERAL";"TAB2",#N/A,TRUE,"GENERAL";"TAB3",#N/A,TRUE,"GENERAL";"TAB4",#N/A,TRUE,"GENERAL";"TAB5",#N/A,TRUE,"GENERAL"}</definedName>
    <definedName name="qeqewe" hidden="1">{"TAB1",#N/A,TRUE,"GENERAL";"TAB2",#N/A,TRUE,"GENERAL";"TAB3",#N/A,TRUE,"GENERAL";"TAB4",#N/A,TRUE,"GENERAL";"TAB5",#N/A,TRUE,"GENERAL"}</definedName>
    <definedName name="qewj" localSheetId="6" hidden="1">{"via1",#N/A,TRUE,"general";"via2",#N/A,TRUE,"general";"via3",#N/A,TRUE,"general"}</definedName>
    <definedName name="qewj" localSheetId="2" hidden="1">{"via1",#N/A,TRUE,"general";"via2",#N/A,TRUE,"general";"via3",#N/A,TRUE,"general"}</definedName>
    <definedName name="qewj" localSheetId="3" hidden="1">{"via1",#N/A,TRUE,"general";"via2",#N/A,TRUE,"general";"via3",#N/A,TRUE,"general"}</definedName>
    <definedName name="qewj" localSheetId="4" hidden="1">{"via1",#N/A,TRUE,"general";"via2",#N/A,TRUE,"general";"via3",#N/A,TRUE,"general"}</definedName>
    <definedName name="qewj" localSheetId="5" hidden="1">{"via1",#N/A,TRUE,"general";"via2",#N/A,TRUE,"general";"via3",#N/A,TRUE,"general"}</definedName>
    <definedName name="qewj" localSheetId="7" hidden="1">{"via1",#N/A,TRUE,"general";"via2",#N/A,TRUE,"general";"via3",#N/A,TRUE,"general"}</definedName>
    <definedName name="qewj" hidden="1">{"via1",#N/A,TRUE,"general";"via2",#N/A,TRUE,"general";"via3",#N/A,TRUE,"general"}</definedName>
    <definedName name="Qmax">[52]medelo!$B$63</definedName>
    <definedName name="qqqqqw" localSheetId="6" hidden="1">{"via1",#N/A,TRUE,"general";"via2",#N/A,TRUE,"general";"via3",#N/A,TRUE,"general"}</definedName>
    <definedName name="qqqqqw" localSheetId="2" hidden="1">{"via1",#N/A,TRUE,"general";"via2",#N/A,TRUE,"general";"via3",#N/A,TRUE,"general"}</definedName>
    <definedName name="qqqqqw" localSheetId="3" hidden="1">{"via1",#N/A,TRUE,"general";"via2",#N/A,TRUE,"general";"via3",#N/A,TRUE,"general"}</definedName>
    <definedName name="qqqqqw" localSheetId="4" hidden="1">{"via1",#N/A,TRUE,"general";"via2",#N/A,TRUE,"general";"via3",#N/A,TRUE,"general"}</definedName>
    <definedName name="qqqqqw" localSheetId="5" hidden="1">{"via1",#N/A,TRUE,"general";"via2",#N/A,TRUE,"general";"via3",#N/A,TRUE,"general"}</definedName>
    <definedName name="qqqqqw" localSheetId="7" hidden="1">{"via1",#N/A,TRUE,"general";"via2",#N/A,TRUE,"general";"via3",#N/A,TRUE,"general"}</definedName>
    <definedName name="qqqqqw" hidden="1">{"via1",#N/A,TRUE,"general";"via2",#N/A,TRUE,"general";"via3",#N/A,TRUE,"general"}</definedName>
    <definedName name="QS" localSheetId="6">#REF!</definedName>
    <definedName name="QS" localSheetId="2">#REF!</definedName>
    <definedName name="QS" localSheetId="3">#REF!</definedName>
    <definedName name="QS" localSheetId="4">#REF!</definedName>
    <definedName name="QS" localSheetId="5">#REF!</definedName>
    <definedName name="QS" localSheetId="7">#REF!</definedName>
    <definedName name="QS" localSheetId="8">#REF!</definedName>
    <definedName name="QS">#REF!</definedName>
    <definedName name="Qt">'[107]ORITO 02 '!$E$9</definedName>
    <definedName name="QTIES" localSheetId="6">#REF!</definedName>
    <definedName name="QTIES" localSheetId="2">#REF!</definedName>
    <definedName name="QTIES" localSheetId="3">#REF!</definedName>
    <definedName name="QTIES" localSheetId="4">#REF!</definedName>
    <definedName name="QTIES" localSheetId="5">#REF!</definedName>
    <definedName name="QTIES" localSheetId="7">#REF!</definedName>
    <definedName name="QTIES" localSheetId="8">#REF!</definedName>
    <definedName name="QTIES">#REF!</definedName>
    <definedName name="QTY" localSheetId="6">#REF!</definedName>
    <definedName name="QTY" localSheetId="2">#REF!</definedName>
    <definedName name="QTY" localSheetId="3">#REF!</definedName>
    <definedName name="QTY" localSheetId="4">#REF!</definedName>
    <definedName name="QTY" localSheetId="5">#REF!</definedName>
    <definedName name="QTY" localSheetId="7">#REF!</definedName>
    <definedName name="QTY" localSheetId="8">#REF!</definedName>
    <definedName name="QTY">#REF!</definedName>
    <definedName name="qw" localSheetId="6" hidden="1">{"via1",#N/A,TRUE,"general";"via2",#N/A,TRUE,"general";"via3",#N/A,TRUE,"general"}</definedName>
    <definedName name="qw" localSheetId="2" hidden="1">{"via1",#N/A,TRUE,"general";"via2",#N/A,TRUE,"general";"via3",#N/A,TRUE,"general"}</definedName>
    <definedName name="qw" localSheetId="3" hidden="1">{"via1",#N/A,TRUE,"general";"via2",#N/A,TRUE,"general";"via3",#N/A,TRUE,"general"}</definedName>
    <definedName name="qw" localSheetId="4" hidden="1">{"via1",#N/A,TRUE,"general";"via2",#N/A,TRUE,"general";"via3",#N/A,TRUE,"general"}</definedName>
    <definedName name="qw" localSheetId="5" hidden="1">{"via1",#N/A,TRUE,"general";"via2",#N/A,TRUE,"general";"via3",#N/A,TRUE,"general"}</definedName>
    <definedName name="qw" localSheetId="7" hidden="1">{"via1",#N/A,TRUE,"general";"via2",#N/A,TRUE,"general";"via3",#N/A,TRUE,"general"}</definedName>
    <definedName name="qw" hidden="1">{"via1",#N/A,TRUE,"general";"via2",#N/A,TRUE,"general";"via3",#N/A,TRUE,"general"}</definedName>
    <definedName name="qwdas2" localSheetId="6" hidden="1">{"via1",#N/A,TRUE,"general";"via2",#N/A,TRUE,"general";"via3",#N/A,TRUE,"general"}</definedName>
    <definedName name="qwdas2" localSheetId="2" hidden="1">{"via1",#N/A,TRUE,"general";"via2",#N/A,TRUE,"general";"via3",#N/A,TRUE,"general"}</definedName>
    <definedName name="qwdas2" localSheetId="3" hidden="1">{"via1",#N/A,TRUE,"general";"via2",#N/A,TRUE,"general";"via3",#N/A,TRUE,"general"}</definedName>
    <definedName name="qwdas2" localSheetId="4" hidden="1">{"via1",#N/A,TRUE,"general";"via2",#N/A,TRUE,"general";"via3",#N/A,TRUE,"general"}</definedName>
    <definedName name="qwdas2" localSheetId="5" hidden="1">{"via1",#N/A,TRUE,"general";"via2",#N/A,TRUE,"general";"via3",#N/A,TRUE,"general"}</definedName>
    <definedName name="qwdas2" localSheetId="7" hidden="1">{"via1",#N/A,TRUE,"general";"via2",#N/A,TRUE,"general";"via3",#N/A,TRUE,"general"}</definedName>
    <definedName name="qwdas2" hidden="1">{"via1",#N/A,TRUE,"general";"via2",#N/A,TRUE,"general";"via3",#N/A,TRUE,"general"}</definedName>
    <definedName name="QWE" localSheetId="6">#REF!</definedName>
    <definedName name="QWE" localSheetId="2">#REF!</definedName>
    <definedName name="QWE" localSheetId="3">#REF!</definedName>
    <definedName name="QWE" localSheetId="4">#REF!</definedName>
    <definedName name="QWE" localSheetId="5">#REF!</definedName>
    <definedName name="QWE" localSheetId="7">#REF!</definedName>
    <definedName name="QWE" localSheetId="8">#REF!</definedName>
    <definedName name="QWE">#REF!</definedName>
    <definedName name="qweqe" localSheetId="6" hidden="1">{"TAB1",#N/A,TRUE,"GENERAL";"TAB2",#N/A,TRUE,"GENERAL";"TAB3",#N/A,TRUE,"GENERAL";"TAB4",#N/A,TRUE,"GENERAL";"TAB5",#N/A,TRUE,"GENERAL"}</definedName>
    <definedName name="qweqe" localSheetId="2" hidden="1">{"TAB1",#N/A,TRUE,"GENERAL";"TAB2",#N/A,TRUE,"GENERAL";"TAB3",#N/A,TRUE,"GENERAL";"TAB4",#N/A,TRUE,"GENERAL";"TAB5",#N/A,TRUE,"GENERAL"}</definedName>
    <definedName name="qweqe" localSheetId="3" hidden="1">{"TAB1",#N/A,TRUE,"GENERAL";"TAB2",#N/A,TRUE,"GENERAL";"TAB3",#N/A,TRUE,"GENERAL";"TAB4",#N/A,TRUE,"GENERAL";"TAB5",#N/A,TRUE,"GENERAL"}</definedName>
    <definedName name="qweqe" localSheetId="4" hidden="1">{"TAB1",#N/A,TRUE,"GENERAL";"TAB2",#N/A,TRUE,"GENERAL";"TAB3",#N/A,TRUE,"GENERAL";"TAB4",#N/A,TRUE,"GENERAL";"TAB5",#N/A,TRUE,"GENERAL"}</definedName>
    <definedName name="qweqe" localSheetId="5" hidden="1">{"TAB1",#N/A,TRUE,"GENERAL";"TAB2",#N/A,TRUE,"GENERAL";"TAB3",#N/A,TRUE,"GENERAL";"TAB4",#N/A,TRUE,"GENERAL";"TAB5",#N/A,TRUE,"GENERAL"}</definedName>
    <definedName name="qweqe" localSheetId="7" hidden="1">{"TAB1",#N/A,TRUE,"GENERAL";"TAB2",#N/A,TRUE,"GENERAL";"TAB3",#N/A,TRUE,"GENERAL";"TAB4",#N/A,TRUE,"GENERAL";"TAB5",#N/A,TRUE,"GENERAL"}</definedName>
    <definedName name="qweqe" hidden="1">{"TAB1",#N/A,TRUE,"GENERAL";"TAB2",#N/A,TRUE,"GENERAL";"TAB3",#N/A,TRUE,"GENERAL";"TAB4",#N/A,TRUE,"GENERAL";"TAB5",#N/A,TRUE,"GENERAL"}</definedName>
    <definedName name="QWERTY" localSheetId="6">'1p.'!ERR</definedName>
    <definedName name="QWERTY" localSheetId="2">'421.1'!ERR</definedName>
    <definedName name="QWERTY" localSheetId="3">'450.2P'!ERR</definedName>
    <definedName name="QWERTY" localSheetId="4">'460.1P'!ERR</definedName>
    <definedName name="QWERTY" localSheetId="5">'466.1'!ERR</definedName>
    <definedName name="QWERTY" localSheetId="7">'900.4P'!ERR</definedName>
    <definedName name="QWERTY">[0]!ERR</definedName>
    <definedName name="qwewertet" localSheetId="6" hidden="1">{#N/A,#N/A,TRUE,"1842CWN0"}</definedName>
    <definedName name="qwewertet" localSheetId="2" hidden="1">{#N/A,#N/A,TRUE,"1842CWN0"}</definedName>
    <definedName name="qwewertet" localSheetId="3" hidden="1">{#N/A,#N/A,TRUE,"1842CWN0"}</definedName>
    <definedName name="qwewertet" localSheetId="4" hidden="1">{#N/A,#N/A,TRUE,"1842CWN0"}</definedName>
    <definedName name="qwewertet" localSheetId="5" hidden="1">{#N/A,#N/A,TRUE,"1842CWN0"}</definedName>
    <definedName name="qwewertet" localSheetId="7" hidden="1">{#N/A,#N/A,TRUE,"1842CWN0"}</definedName>
    <definedName name="qwewertet" hidden="1">{#N/A,#N/A,TRUE,"1842CWN0"}</definedName>
    <definedName name="qwqwqwj" localSheetId="6" hidden="1">{"TAB1",#N/A,TRUE,"GENERAL";"TAB2",#N/A,TRUE,"GENERAL";"TAB3",#N/A,TRUE,"GENERAL";"TAB4",#N/A,TRUE,"GENERAL";"TAB5",#N/A,TRUE,"GENERAL"}</definedName>
    <definedName name="qwqwqwj" localSheetId="2" hidden="1">{"TAB1",#N/A,TRUE,"GENERAL";"TAB2",#N/A,TRUE,"GENERAL";"TAB3",#N/A,TRUE,"GENERAL";"TAB4",#N/A,TRUE,"GENERAL";"TAB5",#N/A,TRUE,"GENERAL"}</definedName>
    <definedName name="qwqwqwj" localSheetId="3" hidden="1">{"TAB1",#N/A,TRUE,"GENERAL";"TAB2",#N/A,TRUE,"GENERAL";"TAB3",#N/A,TRUE,"GENERAL";"TAB4",#N/A,TRUE,"GENERAL";"TAB5",#N/A,TRUE,"GENERAL"}</definedName>
    <definedName name="qwqwqwj" localSheetId="4" hidden="1">{"TAB1",#N/A,TRUE,"GENERAL";"TAB2",#N/A,TRUE,"GENERAL";"TAB3",#N/A,TRUE,"GENERAL";"TAB4",#N/A,TRUE,"GENERAL";"TAB5",#N/A,TRUE,"GENERAL"}</definedName>
    <definedName name="qwqwqwj" localSheetId="5" hidden="1">{"TAB1",#N/A,TRUE,"GENERAL";"TAB2",#N/A,TRUE,"GENERAL";"TAB3",#N/A,TRUE,"GENERAL";"TAB4",#N/A,TRUE,"GENERAL";"TAB5",#N/A,TRUE,"GENERAL"}</definedName>
    <definedName name="qwqwqwj" localSheetId="7" hidden="1">{"TAB1",#N/A,TRUE,"GENERAL";"TAB2",#N/A,TRUE,"GENERAL";"TAB3",#N/A,TRUE,"GENERAL";"TAB4",#N/A,TRUE,"GENERAL";"TAB5",#N/A,TRUE,"GENERAL"}</definedName>
    <definedName name="qwqwqwj" hidden="1">{"TAB1",#N/A,TRUE,"GENERAL";"TAB2",#N/A,TRUE,"GENERAL";"TAB3",#N/A,TRUE,"GENERAL";"TAB4",#N/A,TRUE,"GENERAL";"TAB5",#N/A,TRUE,"GENERAL"}</definedName>
    <definedName name="R._SECO" localSheetId="6">#REF!</definedName>
    <definedName name="R._SECO" localSheetId="2">#REF!</definedName>
    <definedName name="R._SECO" localSheetId="3">#REF!</definedName>
    <definedName name="R._SECO" localSheetId="4">#REF!</definedName>
    <definedName name="R._SECO" localSheetId="5">#REF!</definedName>
    <definedName name="R._SECO" localSheetId="7">#REF!</definedName>
    <definedName name="R._SECO" localSheetId="8">#REF!</definedName>
    <definedName name="R._SECO">#REF!</definedName>
    <definedName name="R_2" localSheetId="6">#REF!</definedName>
    <definedName name="R_2" localSheetId="2">#REF!</definedName>
    <definedName name="R_2" localSheetId="3">#REF!</definedName>
    <definedName name="R_2" localSheetId="4">#REF!</definedName>
    <definedName name="R_2" localSheetId="5">#REF!</definedName>
    <definedName name="R_2" localSheetId="7">#REF!</definedName>
    <definedName name="R_2" localSheetId="8">#REF!</definedName>
    <definedName name="R_2">#REF!</definedName>
    <definedName name="R_c" localSheetId="6">#REF!</definedName>
    <definedName name="R_c" localSheetId="2">#REF!</definedName>
    <definedName name="R_c" localSheetId="3">#REF!</definedName>
    <definedName name="R_c" localSheetId="4">#REF!</definedName>
    <definedName name="R_c" localSheetId="5">#REF!</definedName>
    <definedName name="R_c" localSheetId="7">#REF!</definedName>
    <definedName name="R_c" localSheetId="8">#REF!</definedName>
    <definedName name="R_c">#REF!</definedName>
    <definedName name="RANGO_FECHA" localSheetId="6">#REF!</definedName>
    <definedName name="RANGO_FECHA" localSheetId="2">#REF!</definedName>
    <definedName name="RANGO_FECHA" localSheetId="3">#REF!</definedName>
    <definedName name="RANGO_FECHA" localSheetId="4">#REF!</definedName>
    <definedName name="RANGO_FECHA" localSheetId="5">#REF!</definedName>
    <definedName name="RANGO_FECHA" localSheetId="7">#REF!</definedName>
    <definedName name="RANGO_FECHA" localSheetId="8">#REF!</definedName>
    <definedName name="RANGO_FECHA">#REF!</definedName>
    <definedName name="Rates" localSheetId="6">#REF!</definedName>
    <definedName name="Rates" localSheetId="2">#REF!</definedName>
    <definedName name="Rates" localSheetId="3">#REF!</definedName>
    <definedName name="Rates" localSheetId="4">#REF!</definedName>
    <definedName name="Rates" localSheetId="5">#REF!</definedName>
    <definedName name="Rates" localSheetId="7">#REF!</definedName>
    <definedName name="Rates" localSheetId="8">#REF!</definedName>
    <definedName name="Rates">#REF!</definedName>
    <definedName name="RD" localSheetId="6">#REF!</definedName>
    <definedName name="RD" localSheetId="2">#REF!</definedName>
    <definedName name="RD" localSheetId="3">#REF!</definedName>
    <definedName name="RD" localSheetId="4">#REF!</definedName>
    <definedName name="RD" localSheetId="5">#REF!</definedName>
    <definedName name="RD" localSheetId="7">#REF!</definedName>
    <definedName name="RD" localSheetId="8">#REF!</definedName>
    <definedName name="RD">#REF!</definedName>
    <definedName name="rdq" localSheetId="6">#REF!</definedName>
    <definedName name="rdq" localSheetId="2">#REF!</definedName>
    <definedName name="rdq" localSheetId="3">#REF!</definedName>
    <definedName name="rdq" localSheetId="4">#REF!</definedName>
    <definedName name="rdq" localSheetId="5">#REF!</definedName>
    <definedName name="rdq" localSheetId="7">#REF!</definedName>
    <definedName name="rdq" localSheetId="8">#REF!</definedName>
    <definedName name="rdq">#REF!</definedName>
    <definedName name="Reactores" localSheetId="6">#REF!</definedName>
    <definedName name="Reactores" localSheetId="2">#REF!</definedName>
    <definedName name="Reactores" localSheetId="3">#REF!</definedName>
    <definedName name="Reactores" localSheetId="4">#REF!</definedName>
    <definedName name="Reactores" localSheetId="5">#REF!</definedName>
    <definedName name="Reactores" localSheetId="7">#REF!</definedName>
    <definedName name="Reactores" localSheetId="8">#REF!</definedName>
    <definedName name="Reactores">#REF!</definedName>
    <definedName name="RECALL">'[99] CHICAS+Nafta'!$E$9:$E$21</definedName>
    <definedName name="Recall_2">'[99] ASR+Nafta'!$E$9:$E$21</definedName>
    <definedName name="Recall_3">'[99]Todos+Nafta'!$E$9:$E$21</definedName>
    <definedName name="Recorder" localSheetId="6">#REF!</definedName>
    <definedName name="Recorder" localSheetId="2">#REF!</definedName>
    <definedName name="Recorder" localSheetId="3">#REF!</definedName>
    <definedName name="Recorder" localSheetId="4">#REF!</definedName>
    <definedName name="Recorder" localSheetId="5">#REF!</definedName>
    <definedName name="Recorder" localSheetId="7">#REF!</definedName>
    <definedName name="Recorder" localSheetId="8">#REF!</definedName>
    <definedName name="Recorder">#REF!</definedName>
    <definedName name="recursos">[108]RECURSOS!$A$8:$A$204</definedName>
    <definedName name="rege" localSheetId="6" hidden="1">{"TAB1",#N/A,TRUE,"GENERAL";"TAB2",#N/A,TRUE,"GENERAL";"TAB3",#N/A,TRUE,"GENERAL";"TAB4",#N/A,TRUE,"GENERAL";"TAB5",#N/A,TRUE,"GENERAL"}</definedName>
    <definedName name="rege" localSheetId="2" hidden="1">{"TAB1",#N/A,TRUE,"GENERAL";"TAB2",#N/A,TRUE,"GENERAL";"TAB3",#N/A,TRUE,"GENERAL";"TAB4",#N/A,TRUE,"GENERAL";"TAB5",#N/A,TRUE,"GENERAL"}</definedName>
    <definedName name="rege" localSheetId="3" hidden="1">{"TAB1",#N/A,TRUE,"GENERAL";"TAB2",#N/A,TRUE,"GENERAL";"TAB3",#N/A,TRUE,"GENERAL";"TAB4",#N/A,TRUE,"GENERAL";"TAB5",#N/A,TRUE,"GENERAL"}</definedName>
    <definedName name="rege" localSheetId="4" hidden="1">{"TAB1",#N/A,TRUE,"GENERAL";"TAB2",#N/A,TRUE,"GENERAL";"TAB3",#N/A,TRUE,"GENERAL";"TAB4",#N/A,TRUE,"GENERAL";"TAB5",#N/A,TRUE,"GENERAL"}</definedName>
    <definedName name="rege" localSheetId="5" hidden="1">{"TAB1",#N/A,TRUE,"GENERAL";"TAB2",#N/A,TRUE,"GENERAL";"TAB3",#N/A,TRUE,"GENERAL";"TAB4",#N/A,TRUE,"GENERAL";"TAB5",#N/A,TRUE,"GENERAL"}</definedName>
    <definedName name="rege" localSheetId="7" hidden="1">{"TAB1",#N/A,TRUE,"GENERAL";"TAB2",#N/A,TRUE,"GENERAL";"TAB3",#N/A,TRUE,"GENERAL";"TAB4",#N/A,TRUE,"GENERAL";"TAB5",#N/A,TRUE,"GENERAL"}</definedName>
    <definedName name="rege" hidden="1">{"TAB1",#N/A,TRUE,"GENERAL";"TAB2",#N/A,TRUE,"GENERAL";"TAB3",#N/A,TRUE,"GENERAL";"TAB4",#N/A,TRUE,"GENERAL";"TAB5",#N/A,TRUE,"GENERAL"}</definedName>
    <definedName name="REGIMEN_CONTRAT">[98]Tablas!$M$6:$M$8</definedName>
    <definedName name="REGIONAL">[98]Tablas!$I$6:$I$10</definedName>
    <definedName name="RegistroCoordinador" localSheetId="6">#REF!</definedName>
    <definedName name="RegistroCoordinador" localSheetId="2">#REF!</definedName>
    <definedName name="RegistroCoordinador" localSheetId="3">#REF!</definedName>
    <definedName name="RegistroCoordinador" localSheetId="4">#REF!</definedName>
    <definedName name="RegistroCoordinador" localSheetId="5">#REF!</definedName>
    <definedName name="RegistroCoordinador" localSheetId="7">#REF!</definedName>
    <definedName name="RegistroCoordinador" localSheetId="8">#REF!</definedName>
    <definedName name="RegistroCoordinador">#REF!</definedName>
    <definedName name="regresd" localSheetId="6" hidden="1">{"TAB1",#N/A,TRUE,"GENERAL";"TAB2",#N/A,TRUE,"GENERAL";"TAB3",#N/A,TRUE,"GENERAL";"TAB4",#N/A,TRUE,"GENERAL";"TAB5",#N/A,TRUE,"GENERAL"}</definedName>
    <definedName name="regresd" localSheetId="2" hidden="1">{"TAB1",#N/A,TRUE,"GENERAL";"TAB2",#N/A,TRUE,"GENERAL";"TAB3",#N/A,TRUE,"GENERAL";"TAB4",#N/A,TRUE,"GENERAL";"TAB5",#N/A,TRUE,"GENERAL"}</definedName>
    <definedName name="regresd" localSheetId="3" hidden="1">{"TAB1",#N/A,TRUE,"GENERAL";"TAB2",#N/A,TRUE,"GENERAL";"TAB3",#N/A,TRUE,"GENERAL";"TAB4",#N/A,TRUE,"GENERAL";"TAB5",#N/A,TRUE,"GENERAL"}</definedName>
    <definedName name="regresd" localSheetId="4" hidden="1">{"TAB1",#N/A,TRUE,"GENERAL";"TAB2",#N/A,TRUE,"GENERAL";"TAB3",#N/A,TRUE,"GENERAL";"TAB4",#N/A,TRUE,"GENERAL";"TAB5",#N/A,TRUE,"GENERAL"}</definedName>
    <definedName name="regresd" localSheetId="5" hidden="1">{"TAB1",#N/A,TRUE,"GENERAL";"TAB2",#N/A,TRUE,"GENERAL";"TAB3",#N/A,TRUE,"GENERAL";"TAB4",#N/A,TRUE,"GENERAL";"TAB5",#N/A,TRUE,"GENERAL"}</definedName>
    <definedName name="regresd" localSheetId="7" hidden="1">{"TAB1",#N/A,TRUE,"GENERAL";"TAB2",#N/A,TRUE,"GENERAL";"TAB3",#N/A,TRUE,"GENERAL";"TAB4",#N/A,TRUE,"GENERAL";"TAB5",#N/A,TRUE,"GENERAL"}</definedName>
    <definedName name="regresd" hidden="1">{"TAB1",#N/A,TRUE,"GENERAL";"TAB2",#N/A,TRUE,"GENERAL";"TAB3",#N/A,TRUE,"GENERAL";"TAB4",#N/A,TRUE,"GENERAL";"TAB5",#N/A,TRUE,"GENERAL"}</definedName>
    <definedName name="regthio" localSheetId="6" hidden="1">{"TAB1",#N/A,TRUE,"GENERAL";"TAB2",#N/A,TRUE,"GENERAL";"TAB3",#N/A,TRUE,"GENERAL";"TAB4",#N/A,TRUE,"GENERAL";"TAB5",#N/A,TRUE,"GENERAL"}</definedName>
    <definedName name="regthio" localSheetId="2" hidden="1">{"TAB1",#N/A,TRUE,"GENERAL";"TAB2",#N/A,TRUE,"GENERAL";"TAB3",#N/A,TRUE,"GENERAL";"TAB4",#N/A,TRUE,"GENERAL";"TAB5",#N/A,TRUE,"GENERAL"}</definedName>
    <definedName name="regthio" localSheetId="3" hidden="1">{"TAB1",#N/A,TRUE,"GENERAL";"TAB2",#N/A,TRUE,"GENERAL";"TAB3",#N/A,TRUE,"GENERAL";"TAB4",#N/A,TRUE,"GENERAL";"TAB5",#N/A,TRUE,"GENERAL"}</definedName>
    <definedName name="regthio" localSheetId="4" hidden="1">{"TAB1",#N/A,TRUE,"GENERAL";"TAB2",#N/A,TRUE,"GENERAL";"TAB3",#N/A,TRUE,"GENERAL";"TAB4",#N/A,TRUE,"GENERAL";"TAB5",#N/A,TRUE,"GENERAL"}</definedName>
    <definedName name="regthio" localSheetId="5" hidden="1">{"TAB1",#N/A,TRUE,"GENERAL";"TAB2",#N/A,TRUE,"GENERAL";"TAB3",#N/A,TRUE,"GENERAL";"TAB4",#N/A,TRUE,"GENERAL";"TAB5",#N/A,TRUE,"GENERAL"}</definedName>
    <definedName name="regthio" localSheetId="7" hidden="1">{"TAB1",#N/A,TRUE,"GENERAL";"TAB2",#N/A,TRUE,"GENERAL";"TAB3",#N/A,TRUE,"GENERAL";"TAB4",#N/A,TRUE,"GENERAL";"TAB5",#N/A,TRUE,"GENERAL"}</definedName>
    <definedName name="regthio" hidden="1">{"TAB1",#N/A,TRUE,"GENERAL";"TAB2",#N/A,TRUE,"GENERAL";"TAB3",#N/A,TRUE,"GENERAL";"TAB4",#N/A,TRUE,"GENERAL";"TAB5",#N/A,TRUE,"GENERAL"}</definedName>
    <definedName name="REICIO" localSheetId="6">'1p.'!ERR</definedName>
    <definedName name="REICIO" localSheetId="2">'421.1'!ERR</definedName>
    <definedName name="REICIO" localSheetId="3">'450.2P'!ERR</definedName>
    <definedName name="REICIO" localSheetId="4">'460.1P'!ERR</definedName>
    <definedName name="REICIO" localSheetId="5">'466.1'!ERR</definedName>
    <definedName name="REICIO" localSheetId="7">'900.4P'!ERR</definedName>
    <definedName name="REICIO">[0]!ERR</definedName>
    <definedName name="Reimbursement">"Reembolso"</definedName>
    <definedName name="reinicio" localSheetId="6">'1p.'!ERR</definedName>
    <definedName name="reinicio" localSheetId="2">'421.1'!ERR</definedName>
    <definedName name="reinicio" localSheetId="3">'450.2P'!ERR</definedName>
    <definedName name="reinicio" localSheetId="4">'460.1P'!ERR</definedName>
    <definedName name="reinicio" localSheetId="5">'466.1'!ERR</definedName>
    <definedName name="reinicio" localSheetId="7">'900.4P'!ERR</definedName>
    <definedName name="reinicio">[0]!ERR</definedName>
    <definedName name="REJHE" localSheetId="6" hidden="1">{"via1",#N/A,TRUE,"general";"via2",#N/A,TRUE,"general";"via3",#N/A,TRUE,"general"}</definedName>
    <definedName name="REJHE" localSheetId="2" hidden="1">{"via1",#N/A,TRUE,"general";"via2",#N/A,TRUE,"general";"via3",#N/A,TRUE,"general"}</definedName>
    <definedName name="REJHE" localSheetId="3" hidden="1">{"via1",#N/A,TRUE,"general";"via2",#N/A,TRUE,"general";"via3",#N/A,TRUE,"general"}</definedName>
    <definedName name="REJHE" localSheetId="4" hidden="1">{"via1",#N/A,TRUE,"general";"via2",#N/A,TRUE,"general";"via3",#N/A,TRUE,"general"}</definedName>
    <definedName name="REJHE" localSheetId="5" hidden="1">{"via1",#N/A,TRUE,"general";"via2",#N/A,TRUE,"general";"via3",#N/A,TRUE,"general"}</definedName>
    <definedName name="REJHE" localSheetId="7" hidden="1">{"via1",#N/A,TRUE,"general";"via2",#N/A,TRUE,"general";"via3",#N/A,TRUE,"general"}</definedName>
    <definedName name="REJHE" hidden="1">{"via1",#N/A,TRUE,"general";"via2",#N/A,TRUE,"general";"via3",#N/A,TRUE,"general"}</definedName>
    <definedName name="rell" localSheetId="6">#REF!</definedName>
    <definedName name="rell" localSheetId="2">#REF!</definedName>
    <definedName name="rell" localSheetId="3">#REF!</definedName>
    <definedName name="rell" localSheetId="4">#REF!</definedName>
    <definedName name="rell" localSheetId="5">#REF!</definedName>
    <definedName name="rell" localSheetId="26">#REF!</definedName>
    <definedName name="rell" localSheetId="27">#REF!</definedName>
    <definedName name="rell" localSheetId="7">#REF!</definedName>
    <definedName name="rell" localSheetId="8">#REF!</definedName>
    <definedName name="rell" localSheetId="9">#REF!</definedName>
    <definedName name="rell">#REF!</definedName>
    <definedName name="remanentes">'[31]Reservas de Petróleo'!$A$2,'[31]Reservas de Petróleo'!$A$1,'[31]Reservas de Petróleo'!$D$4,'[31]Reservas de Petróleo'!$H$1:$H$65536</definedName>
    <definedName name="rendimiento" localSheetId="6">#REF!</definedName>
    <definedName name="rendimiento" localSheetId="2">#REF!</definedName>
    <definedName name="rendimiento" localSheetId="3">#REF!</definedName>
    <definedName name="rendimiento" localSheetId="4">#REF!</definedName>
    <definedName name="rendimiento" localSheetId="5">#REF!</definedName>
    <definedName name="rendimiento" localSheetId="7">#REF!</definedName>
    <definedName name="rendimiento" localSheetId="8">#REF!</definedName>
    <definedName name="rendimiento">#REF!</definedName>
    <definedName name="RENDIMIENTO____CARGA" localSheetId="6">#REF!</definedName>
    <definedName name="RENDIMIENTO____CARGA" localSheetId="2">#REF!</definedName>
    <definedName name="RENDIMIENTO____CARGA" localSheetId="3">#REF!</definedName>
    <definedName name="RENDIMIENTO____CARGA" localSheetId="4">#REF!</definedName>
    <definedName name="RENDIMIENTO____CARGA" localSheetId="5">#REF!</definedName>
    <definedName name="RENDIMIENTO____CARGA" localSheetId="7">#REF!</definedName>
    <definedName name="RENDIMIENTO____CARGA" localSheetId="8">#REF!</definedName>
    <definedName name="RENDIMIENTO____CARGA">#REF!</definedName>
    <definedName name="Renoai">[17]EVA!$D$27</definedName>
    <definedName name="REPXXX" localSheetId="6">#REF!</definedName>
    <definedName name="REPXXX" localSheetId="2">#REF!</definedName>
    <definedName name="REPXXX" localSheetId="3">#REF!</definedName>
    <definedName name="REPXXX" localSheetId="4">#REF!</definedName>
    <definedName name="REPXXX" localSheetId="5">#REF!</definedName>
    <definedName name="REPXXX" localSheetId="7">#REF!</definedName>
    <definedName name="REPXXX" localSheetId="8">#REF!</definedName>
    <definedName name="REPXXX">#REF!</definedName>
    <definedName name="Requerimiento" localSheetId="6">#REF!</definedName>
    <definedName name="Requerimiento" localSheetId="2">#REF!</definedName>
    <definedName name="Requerimiento" localSheetId="3">#REF!</definedName>
    <definedName name="Requerimiento" localSheetId="4">#REF!</definedName>
    <definedName name="Requerimiento" localSheetId="5">#REF!</definedName>
    <definedName name="Requerimiento" localSheetId="7">#REF!</definedName>
    <definedName name="Requerimiento" localSheetId="8">#REF!</definedName>
    <definedName name="Requerimiento">#REF!</definedName>
    <definedName name="Requerimientos" localSheetId="6">#REF!</definedName>
    <definedName name="Requerimientos" localSheetId="2">#REF!</definedName>
    <definedName name="Requerimientos" localSheetId="3">#REF!</definedName>
    <definedName name="Requerimientos" localSheetId="4">#REF!</definedName>
    <definedName name="Requerimientos" localSheetId="5">#REF!</definedName>
    <definedName name="Requerimientos" localSheetId="7">#REF!</definedName>
    <definedName name="Requerimientos" localSheetId="8">#REF!</definedName>
    <definedName name="Requerimientos">#REF!</definedName>
    <definedName name="rer" localSheetId="6" hidden="1">{"via1",#N/A,TRUE,"general";"via2",#N/A,TRUE,"general";"via3",#N/A,TRUE,"general"}</definedName>
    <definedName name="rer" localSheetId="2" hidden="1">{"via1",#N/A,TRUE,"general";"via2",#N/A,TRUE,"general";"via3",#N/A,TRUE,"general"}</definedName>
    <definedName name="rer" localSheetId="3" hidden="1">{"via1",#N/A,TRUE,"general";"via2",#N/A,TRUE,"general";"via3",#N/A,TRUE,"general"}</definedName>
    <definedName name="rer" localSheetId="4" hidden="1">{"via1",#N/A,TRUE,"general";"via2",#N/A,TRUE,"general";"via3",#N/A,TRUE,"general"}</definedName>
    <definedName name="rer" localSheetId="5" hidden="1">{"via1",#N/A,TRUE,"general";"via2",#N/A,TRUE,"general";"via3",#N/A,TRUE,"general"}</definedName>
    <definedName name="rer" localSheetId="7" hidden="1">{"via1",#N/A,TRUE,"general";"via2",#N/A,TRUE,"general";"via3",#N/A,TRUE,"general"}</definedName>
    <definedName name="rer" hidden="1">{"via1",#N/A,TRUE,"general";"via2",#N/A,TRUE,"general";"via3",#N/A,TRUE,"general"}</definedName>
    <definedName name="rererw" localSheetId="6" hidden="1">{"TAB1",#N/A,TRUE,"GENERAL";"TAB2",#N/A,TRUE,"GENERAL";"TAB3",#N/A,TRUE,"GENERAL";"TAB4",#N/A,TRUE,"GENERAL";"TAB5",#N/A,TRUE,"GENERAL"}</definedName>
    <definedName name="rererw" localSheetId="2" hidden="1">{"TAB1",#N/A,TRUE,"GENERAL";"TAB2",#N/A,TRUE,"GENERAL";"TAB3",#N/A,TRUE,"GENERAL";"TAB4",#N/A,TRUE,"GENERAL";"TAB5",#N/A,TRUE,"GENERAL"}</definedName>
    <definedName name="rererw" localSheetId="3" hidden="1">{"TAB1",#N/A,TRUE,"GENERAL";"TAB2",#N/A,TRUE,"GENERAL";"TAB3",#N/A,TRUE,"GENERAL";"TAB4",#N/A,TRUE,"GENERAL";"TAB5",#N/A,TRUE,"GENERAL"}</definedName>
    <definedName name="rererw" localSheetId="4" hidden="1">{"TAB1",#N/A,TRUE,"GENERAL";"TAB2",#N/A,TRUE,"GENERAL";"TAB3",#N/A,TRUE,"GENERAL";"TAB4",#N/A,TRUE,"GENERAL";"TAB5",#N/A,TRUE,"GENERAL"}</definedName>
    <definedName name="rererw" localSheetId="5" hidden="1">{"TAB1",#N/A,TRUE,"GENERAL";"TAB2",#N/A,TRUE,"GENERAL";"TAB3",#N/A,TRUE,"GENERAL";"TAB4",#N/A,TRUE,"GENERAL";"TAB5",#N/A,TRUE,"GENERAL"}</definedName>
    <definedName name="rererw" localSheetId="7" hidden="1">{"TAB1",#N/A,TRUE,"GENERAL";"TAB2",#N/A,TRUE,"GENERAL";"TAB3",#N/A,TRUE,"GENERAL";"TAB4",#N/A,TRUE,"GENERAL";"TAB5",#N/A,TRUE,"GENERAL"}</definedName>
    <definedName name="rererw" hidden="1">{"TAB1",#N/A,TRUE,"GENERAL";"TAB2",#N/A,TRUE,"GENERAL";"TAB3",#N/A,TRUE,"GENERAL";"TAB4",#N/A,TRUE,"GENERAL";"TAB5",#N/A,TRUE,"GENERAL"}</definedName>
    <definedName name="rerg" localSheetId="6" hidden="1">{"TAB1",#N/A,TRUE,"GENERAL";"TAB2",#N/A,TRUE,"GENERAL";"TAB3",#N/A,TRUE,"GENERAL";"TAB4",#N/A,TRUE,"GENERAL";"TAB5",#N/A,TRUE,"GENERAL"}</definedName>
    <definedName name="rerg" localSheetId="2" hidden="1">{"TAB1",#N/A,TRUE,"GENERAL";"TAB2",#N/A,TRUE,"GENERAL";"TAB3",#N/A,TRUE,"GENERAL";"TAB4",#N/A,TRUE,"GENERAL";"TAB5",#N/A,TRUE,"GENERAL"}</definedName>
    <definedName name="rerg" localSheetId="3" hidden="1">{"TAB1",#N/A,TRUE,"GENERAL";"TAB2",#N/A,TRUE,"GENERAL";"TAB3",#N/A,TRUE,"GENERAL";"TAB4",#N/A,TRUE,"GENERAL";"TAB5",#N/A,TRUE,"GENERAL"}</definedName>
    <definedName name="rerg" localSheetId="4" hidden="1">{"TAB1",#N/A,TRUE,"GENERAL";"TAB2",#N/A,TRUE,"GENERAL";"TAB3",#N/A,TRUE,"GENERAL";"TAB4",#N/A,TRUE,"GENERAL";"TAB5",#N/A,TRUE,"GENERAL"}</definedName>
    <definedName name="rerg" localSheetId="5" hidden="1">{"TAB1",#N/A,TRUE,"GENERAL";"TAB2",#N/A,TRUE,"GENERAL";"TAB3",#N/A,TRUE,"GENERAL";"TAB4",#N/A,TRUE,"GENERAL";"TAB5",#N/A,TRUE,"GENERAL"}</definedName>
    <definedName name="rerg" localSheetId="7" hidden="1">{"TAB1",#N/A,TRUE,"GENERAL";"TAB2",#N/A,TRUE,"GENERAL";"TAB3",#N/A,TRUE,"GENERAL";"TAB4",#N/A,TRUE,"GENERAL";"TAB5",#N/A,TRUE,"GENERAL"}</definedName>
    <definedName name="rerg" hidden="1">{"TAB1",#N/A,TRUE,"GENERAL";"TAB2",#N/A,TRUE,"GENERAL";"TAB3",#N/A,TRUE,"GENERAL";"TAB4",#N/A,TRUE,"GENERAL";"TAB5",#N/A,TRUE,"GENERAL"}</definedName>
    <definedName name="rerrrrw" localSheetId="6" hidden="1">{"TAB1",#N/A,TRUE,"GENERAL";"TAB2",#N/A,TRUE,"GENERAL";"TAB3",#N/A,TRUE,"GENERAL";"TAB4",#N/A,TRUE,"GENERAL";"TAB5",#N/A,TRUE,"GENERAL"}</definedName>
    <definedName name="rerrrrw" localSheetId="2" hidden="1">{"TAB1",#N/A,TRUE,"GENERAL";"TAB2",#N/A,TRUE,"GENERAL";"TAB3",#N/A,TRUE,"GENERAL";"TAB4",#N/A,TRUE,"GENERAL";"TAB5",#N/A,TRUE,"GENERAL"}</definedName>
    <definedName name="rerrrrw" localSheetId="3" hidden="1">{"TAB1",#N/A,TRUE,"GENERAL";"TAB2",#N/A,TRUE,"GENERAL";"TAB3",#N/A,TRUE,"GENERAL";"TAB4",#N/A,TRUE,"GENERAL";"TAB5",#N/A,TRUE,"GENERAL"}</definedName>
    <definedName name="rerrrrw" localSheetId="4" hidden="1">{"TAB1",#N/A,TRUE,"GENERAL";"TAB2",#N/A,TRUE,"GENERAL";"TAB3",#N/A,TRUE,"GENERAL";"TAB4",#N/A,TRUE,"GENERAL";"TAB5",#N/A,TRUE,"GENERAL"}</definedName>
    <definedName name="rerrrrw" localSheetId="5" hidden="1">{"TAB1",#N/A,TRUE,"GENERAL";"TAB2",#N/A,TRUE,"GENERAL";"TAB3",#N/A,TRUE,"GENERAL";"TAB4",#N/A,TRUE,"GENERAL";"TAB5",#N/A,TRUE,"GENERAL"}</definedName>
    <definedName name="rerrrrw" localSheetId="7" hidden="1">{"TAB1",#N/A,TRUE,"GENERAL";"TAB2",#N/A,TRUE,"GENERAL";"TAB3",#N/A,TRUE,"GENERAL";"TAB4",#N/A,TRUE,"GENERAL";"TAB5",#N/A,TRUE,"GENERAL"}</definedName>
    <definedName name="rerrrrw" hidden="1">{"TAB1",#N/A,TRUE,"GENERAL";"TAB2",#N/A,TRUE,"GENERAL";"TAB3",#N/A,TRUE,"GENERAL";"TAB4",#N/A,TRUE,"GENERAL";"TAB5",#N/A,TRUE,"GENERAL"}</definedName>
    <definedName name="RES" localSheetId="6">#REF!</definedName>
    <definedName name="RES" localSheetId="2">#REF!</definedName>
    <definedName name="RES" localSheetId="3">#REF!</definedName>
    <definedName name="RES" localSheetId="4">#REF!</definedName>
    <definedName name="RES" localSheetId="5">#REF!</definedName>
    <definedName name="RES" localSheetId="7">#REF!</definedName>
    <definedName name="RES" localSheetId="8">#REF!</definedName>
    <definedName name="RES">#REF!</definedName>
    <definedName name="Resistividad" localSheetId="6">#REF!</definedName>
    <definedName name="Resistividad" localSheetId="2">#REF!</definedName>
    <definedName name="Resistividad" localSheetId="3">#REF!</definedName>
    <definedName name="Resistividad" localSheetId="4">#REF!</definedName>
    <definedName name="Resistividad" localSheetId="5">#REF!</definedName>
    <definedName name="Resistividad" localSheetId="7">#REF!</definedName>
    <definedName name="Resistividad" localSheetId="8">#REF!</definedName>
    <definedName name="Resistividad">#REF!</definedName>
    <definedName name="resu" localSheetId="6">[109]original_sist!$B$1:$L$167</definedName>
    <definedName name="resu" localSheetId="2">[109]original_sist!$B$1:$L$167</definedName>
    <definedName name="resu" localSheetId="3">[109]original_sist!$B$1:$L$167</definedName>
    <definedName name="resu" localSheetId="4">[109]original_sist!$B$1:$L$167</definedName>
    <definedName name="resu" localSheetId="5">[109]original_sist!$B$1:$L$167</definedName>
    <definedName name="resu" localSheetId="7">[109]original_sist!$B$1:$L$167</definedName>
    <definedName name="resu">[110]original_sist!$B$1:$L$167</definedName>
    <definedName name="resu8" localSheetId="8">[9]!resu8</definedName>
    <definedName name="resu8">[9]!resu8</definedName>
    <definedName name="resufi" localSheetId="6">#REF!</definedName>
    <definedName name="resufi" localSheetId="2">#REF!</definedName>
    <definedName name="resufi" localSheetId="3">#REF!</definedName>
    <definedName name="resufi" localSheetId="4">#REF!</definedName>
    <definedName name="resufi" localSheetId="5">#REF!</definedName>
    <definedName name="resufi" localSheetId="7">#REF!</definedName>
    <definedName name="resufi" localSheetId="8">#REF!</definedName>
    <definedName name="resufi">#REF!</definedName>
    <definedName name="resufi1" localSheetId="6">#REF!</definedName>
    <definedName name="resufi1" localSheetId="2">#REF!</definedName>
    <definedName name="resufi1" localSheetId="3">#REF!</definedName>
    <definedName name="resufi1" localSheetId="4">#REF!</definedName>
    <definedName name="resufi1" localSheetId="5">#REF!</definedName>
    <definedName name="resufi1" localSheetId="7">#REF!</definedName>
    <definedName name="resufi1" localSheetId="8">#REF!</definedName>
    <definedName name="resufi1">#REF!</definedName>
    <definedName name="resumen" localSheetId="6">#REF!</definedName>
    <definedName name="resumen" localSheetId="2">#REF!</definedName>
    <definedName name="resumen" localSheetId="3">#REF!</definedName>
    <definedName name="resumen" localSheetId="4">#REF!</definedName>
    <definedName name="resumen" localSheetId="5">#REF!</definedName>
    <definedName name="resumen" localSheetId="7">#REF!</definedName>
    <definedName name="resumen" localSheetId="8">#REF!</definedName>
    <definedName name="resumen">#REF!</definedName>
    <definedName name="resumen_final" localSheetId="6">#REF!</definedName>
    <definedName name="resumen_final" localSheetId="2">#REF!</definedName>
    <definedName name="resumen_final" localSheetId="3">#REF!</definedName>
    <definedName name="resumen_final" localSheetId="4">#REF!</definedName>
    <definedName name="resumen_final" localSheetId="5">#REF!</definedName>
    <definedName name="resumen_final" localSheetId="7">#REF!</definedName>
    <definedName name="resumen_final" localSheetId="8">#REF!</definedName>
    <definedName name="resumen_final">#REF!</definedName>
    <definedName name="resumen_final1" localSheetId="6">#REF!</definedName>
    <definedName name="resumen_final1" localSheetId="2">#REF!</definedName>
    <definedName name="resumen_final1" localSheetId="3">#REF!</definedName>
    <definedName name="resumen_final1" localSheetId="4">#REF!</definedName>
    <definedName name="resumen_final1" localSheetId="5">#REF!</definedName>
    <definedName name="resumen_final1" localSheetId="7">#REF!</definedName>
    <definedName name="resumen_final1" localSheetId="8">#REF!</definedName>
    <definedName name="resumen_final1">#REF!</definedName>
    <definedName name="Retenc">[39]BASES!$E$31</definedName>
    <definedName name="RETTRE" localSheetId="6" hidden="1">{"via1",#N/A,TRUE,"general";"via2",#N/A,TRUE,"general";"via3",#N/A,TRUE,"general"}</definedName>
    <definedName name="RETTRE" localSheetId="2" hidden="1">{"via1",#N/A,TRUE,"general";"via2",#N/A,TRUE,"general";"via3",#N/A,TRUE,"general"}</definedName>
    <definedName name="RETTRE" localSheetId="3" hidden="1">{"via1",#N/A,TRUE,"general";"via2",#N/A,TRUE,"general";"via3",#N/A,TRUE,"general"}</definedName>
    <definedName name="RETTRE" localSheetId="4" hidden="1">{"via1",#N/A,TRUE,"general";"via2",#N/A,TRUE,"general";"via3",#N/A,TRUE,"general"}</definedName>
    <definedName name="RETTRE" localSheetId="5" hidden="1">{"via1",#N/A,TRUE,"general";"via2",#N/A,TRUE,"general";"via3",#N/A,TRUE,"general"}</definedName>
    <definedName name="RETTRE" localSheetId="7" hidden="1">{"via1",#N/A,TRUE,"general";"via2",#N/A,TRUE,"general";"via3",#N/A,TRUE,"general"}</definedName>
    <definedName name="RETTRE" hidden="1">{"via1",#N/A,TRUE,"general";"via2",#N/A,TRUE,"general";"via3",#N/A,TRUE,"general"}</definedName>
    <definedName name="rety" localSheetId="6" hidden="1">{"TAB1",#N/A,TRUE,"GENERAL";"TAB2",#N/A,TRUE,"GENERAL";"TAB3",#N/A,TRUE,"GENERAL";"TAB4",#N/A,TRUE,"GENERAL";"TAB5",#N/A,TRUE,"GENERAL"}</definedName>
    <definedName name="rety" localSheetId="2" hidden="1">{"TAB1",#N/A,TRUE,"GENERAL";"TAB2",#N/A,TRUE,"GENERAL";"TAB3",#N/A,TRUE,"GENERAL";"TAB4",#N/A,TRUE,"GENERAL";"TAB5",#N/A,TRUE,"GENERAL"}</definedName>
    <definedName name="rety" localSheetId="3" hidden="1">{"TAB1",#N/A,TRUE,"GENERAL";"TAB2",#N/A,TRUE,"GENERAL";"TAB3",#N/A,TRUE,"GENERAL";"TAB4",#N/A,TRUE,"GENERAL";"TAB5",#N/A,TRUE,"GENERAL"}</definedName>
    <definedName name="rety" localSheetId="4" hidden="1">{"TAB1",#N/A,TRUE,"GENERAL";"TAB2",#N/A,TRUE,"GENERAL";"TAB3",#N/A,TRUE,"GENERAL";"TAB4",#N/A,TRUE,"GENERAL";"TAB5",#N/A,TRUE,"GENERAL"}</definedName>
    <definedName name="rety" localSheetId="5" hidden="1">{"TAB1",#N/A,TRUE,"GENERAL";"TAB2",#N/A,TRUE,"GENERAL";"TAB3",#N/A,TRUE,"GENERAL";"TAB4",#N/A,TRUE,"GENERAL";"TAB5",#N/A,TRUE,"GENERAL"}</definedName>
    <definedName name="rety" localSheetId="7" hidden="1">{"TAB1",#N/A,TRUE,"GENERAL";"TAB2",#N/A,TRUE,"GENERAL";"TAB3",#N/A,TRUE,"GENERAL";"TAB4",#N/A,TRUE,"GENERAL";"TAB5",#N/A,TRUE,"GENERAL"}</definedName>
    <definedName name="rety" hidden="1">{"TAB1",#N/A,TRUE,"GENERAL";"TAB2",#N/A,TRUE,"GENERAL";"TAB3",#N/A,TRUE,"GENERAL";"TAB4",#N/A,TRUE,"GENERAL";"TAB5",#N/A,TRUE,"GENERAL"}</definedName>
    <definedName name="rewfreg" localSheetId="6" hidden="1">{"via1",#N/A,TRUE,"general";"via2",#N/A,TRUE,"general";"via3",#N/A,TRUE,"general"}</definedName>
    <definedName name="rewfreg" localSheetId="2" hidden="1">{"via1",#N/A,TRUE,"general";"via2",#N/A,TRUE,"general";"via3",#N/A,TRUE,"general"}</definedName>
    <definedName name="rewfreg" localSheetId="3" hidden="1">{"via1",#N/A,TRUE,"general";"via2",#N/A,TRUE,"general";"via3",#N/A,TRUE,"general"}</definedName>
    <definedName name="rewfreg" localSheetId="4" hidden="1">{"via1",#N/A,TRUE,"general";"via2",#N/A,TRUE,"general";"via3",#N/A,TRUE,"general"}</definedName>
    <definedName name="rewfreg" localSheetId="5" hidden="1">{"via1",#N/A,TRUE,"general";"via2",#N/A,TRUE,"general";"via3",#N/A,TRUE,"general"}</definedName>
    <definedName name="rewfreg" localSheetId="7" hidden="1">{"via1",#N/A,TRUE,"general";"via2",#N/A,TRUE,"general";"via3",#N/A,TRUE,"general"}</definedName>
    <definedName name="rewfreg" hidden="1">{"via1",#N/A,TRUE,"general";"via2",#N/A,TRUE,"general";"via3",#N/A,TRUE,"general"}</definedName>
    <definedName name="rewr" localSheetId="6" hidden="1">{"via1",#N/A,TRUE,"general";"via2",#N/A,TRUE,"general";"via3",#N/A,TRUE,"general"}</definedName>
    <definedName name="rewr" localSheetId="2" hidden="1">{"via1",#N/A,TRUE,"general";"via2",#N/A,TRUE,"general";"via3",#N/A,TRUE,"general"}</definedName>
    <definedName name="rewr" localSheetId="3" hidden="1">{"via1",#N/A,TRUE,"general";"via2",#N/A,TRUE,"general";"via3",#N/A,TRUE,"general"}</definedName>
    <definedName name="rewr" localSheetId="4" hidden="1">{"via1",#N/A,TRUE,"general";"via2",#N/A,TRUE,"general";"via3",#N/A,TRUE,"general"}</definedName>
    <definedName name="rewr" localSheetId="5" hidden="1">{"via1",#N/A,TRUE,"general";"via2",#N/A,TRUE,"general";"via3",#N/A,TRUE,"general"}</definedName>
    <definedName name="rewr" localSheetId="7" hidden="1">{"via1",#N/A,TRUE,"general";"via2",#N/A,TRUE,"general";"via3",#N/A,TRUE,"general"}</definedName>
    <definedName name="rewr" hidden="1">{"via1",#N/A,TRUE,"general";"via2",#N/A,TRUE,"general";"via3",#N/A,TRUE,"general"}</definedName>
    <definedName name="REWWER" localSheetId="6" hidden="1">{"TAB1",#N/A,TRUE,"GENERAL";"TAB2",#N/A,TRUE,"GENERAL";"TAB3",#N/A,TRUE,"GENERAL";"TAB4",#N/A,TRUE,"GENERAL";"TAB5",#N/A,TRUE,"GENERAL"}</definedName>
    <definedName name="REWWER" localSheetId="2" hidden="1">{"TAB1",#N/A,TRUE,"GENERAL";"TAB2",#N/A,TRUE,"GENERAL";"TAB3",#N/A,TRUE,"GENERAL";"TAB4",#N/A,TRUE,"GENERAL";"TAB5",#N/A,TRUE,"GENERAL"}</definedName>
    <definedName name="REWWER" localSheetId="3" hidden="1">{"TAB1",#N/A,TRUE,"GENERAL";"TAB2",#N/A,TRUE,"GENERAL";"TAB3",#N/A,TRUE,"GENERAL";"TAB4",#N/A,TRUE,"GENERAL";"TAB5",#N/A,TRUE,"GENERAL"}</definedName>
    <definedName name="REWWER" localSheetId="4" hidden="1">{"TAB1",#N/A,TRUE,"GENERAL";"TAB2",#N/A,TRUE,"GENERAL";"TAB3",#N/A,TRUE,"GENERAL";"TAB4",#N/A,TRUE,"GENERAL";"TAB5",#N/A,TRUE,"GENERAL"}</definedName>
    <definedName name="REWWER" localSheetId="5" hidden="1">{"TAB1",#N/A,TRUE,"GENERAL";"TAB2",#N/A,TRUE,"GENERAL";"TAB3",#N/A,TRUE,"GENERAL";"TAB4",#N/A,TRUE,"GENERAL";"TAB5",#N/A,TRUE,"GENERAL"}</definedName>
    <definedName name="REWWER" localSheetId="7" hidden="1">{"TAB1",#N/A,TRUE,"GENERAL";"TAB2",#N/A,TRUE,"GENERAL";"TAB3",#N/A,TRUE,"GENERAL";"TAB4",#N/A,TRUE,"GENERAL";"TAB5",#N/A,TRUE,"GENERAL"}</definedName>
    <definedName name="REWWER" hidden="1">{"TAB1",#N/A,TRUE,"GENERAL";"TAB2",#N/A,TRUE,"GENERAL";"TAB3",#N/A,TRUE,"GENERAL";"TAB4",#N/A,TRUE,"GENERAL";"TAB5",#N/A,TRUE,"GENERAL"}</definedName>
    <definedName name="reyepoi" localSheetId="6" hidden="1">{"TAB1",#N/A,TRUE,"GENERAL";"TAB2",#N/A,TRUE,"GENERAL";"TAB3",#N/A,TRUE,"GENERAL";"TAB4",#N/A,TRUE,"GENERAL";"TAB5",#N/A,TRUE,"GENERAL"}</definedName>
    <definedName name="reyepoi" localSheetId="2" hidden="1">{"TAB1",#N/A,TRUE,"GENERAL";"TAB2",#N/A,TRUE,"GENERAL";"TAB3",#N/A,TRUE,"GENERAL";"TAB4",#N/A,TRUE,"GENERAL";"TAB5",#N/A,TRUE,"GENERAL"}</definedName>
    <definedName name="reyepoi" localSheetId="3" hidden="1">{"TAB1",#N/A,TRUE,"GENERAL";"TAB2",#N/A,TRUE,"GENERAL";"TAB3",#N/A,TRUE,"GENERAL";"TAB4",#N/A,TRUE,"GENERAL";"TAB5",#N/A,TRUE,"GENERAL"}</definedName>
    <definedName name="reyepoi" localSheetId="4" hidden="1">{"TAB1",#N/A,TRUE,"GENERAL";"TAB2",#N/A,TRUE,"GENERAL";"TAB3",#N/A,TRUE,"GENERAL";"TAB4",#N/A,TRUE,"GENERAL";"TAB5",#N/A,TRUE,"GENERAL"}</definedName>
    <definedName name="reyepoi" localSheetId="5" hidden="1">{"TAB1",#N/A,TRUE,"GENERAL";"TAB2",#N/A,TRUE,"GENERAL";"TAB3",#N/A,TRUE,"GENERAL";"TAB4",#N/A,TRUE,"GENERAL";"TAB5",#N/A,TRUE,"GENERAL"}</definedName>
    <definedName name="reyepoi" localSheetId="7" hidden="1">{"TAB1",#N/A,TRUE,"GENERAL";"TAB2",#N/A,TRUE,"GENERAL";"TAB3",#N/A,TRUE,"GENERAL";"TAB4",#N/A,TRUE,"GENERAL";"TAB5",#N/A,TRUE,"GENERAL"}</definedName>
    <definedName name="reyepoi" hidden="1">{"TAB1",#N/A,TRUE,"GENERAL";"TAB2",#N/A,TRUE,"GENERAL";"TAB3",#N/A,TRUE,"GENERAL";"TAB4",#N/A,TRUE,"GENERAL";"TAB5",#N/A,TRUE,"GENERAL"}</definedName>
    <definedName name="reyety" localSheetId="6" hidden="1">{"via1",#N/A,TRUE,"general";"via2",#N/A,TRUE,"general";"via3",#N/A,TRUE,"general"}</definedName>
    <definedName name="reyety" localSheetId="2" hidden="1">{"via1",#N/A,TRUE,"general";"via2",#N/A,TRUE,"general";"via3",#N/A,TRUE,"general"}</definedName>
    <definedName name="reyety" localSheetId="3" hidden="1">{"via1",#N/A,TRUE,"general";"via2",#N/A,TRUE,"general";"via3",#N/A,TRUE,"general"}</definedName>
    <definedName name="reyety" localSheetId="4" hidden="1">{"via1",#N/A,TRUE,"general";"via2",#N/A,TRUE,"general";"via3",#N/A,TRUE,"general"}</definedName>
    <definedName name="reyety" localSheetId="5" hidden="1">{"via1",#N/A,TRUE,"general";"via2",#N/A,TRUE,"general";"via3",#N/A,TRUE,"general"}</definedName>
    <definedName name="reyety" localSheetId="7" hidden="1">{"via1",#N/A,TRUE,"general";"via2",#N/A,TRUE,"general";"via3",#N/A,TRUE,"general"}</definedName>
    <definedName name="reyety" hidden="1">{"via1",#N/A,TRUE,"general";"via2",#N/A,TRUE,"general";"via3",#N/A,TRUE,"general"}</definedName>
    <definedName name="reyty" localSheetId="6" hidden="1">{"via1",#N/A,TRUE,"general";"via2",#N/A,TRUE,"general";"via3",#N/A,TRUE,"general"}</definedName>
    <definedName name="reyty" localSheetId="2" hidden="1">{"via1",#N/A,TRUE,"general";"via2",#N/A,TRUE,"general";"via3",#N/A,TRUE,"general"}</definedName>
    <definedName name="reyty" localSheetId="3" hidden="1">{"via1",#N/A,TRUE,"general";"via2",#N/A,TRUE,"general";"via3",#N/A,TRUE,"general"}</definedName>
    <definedName name="reyty" localSheetId="4" hidden="1">{"via1",#N/A,TRUE,"general";"via2",#N/A,TRUE,"general";"via3",#N/A,TRUE,"general"}</definedName>
    <definedName name="reyty" localSheetId="5" hidden="1">{"via1",#N/A,TRUE,"general";"via2",#N/A,TRUE,"general";"via3",#N/A,TRUE,"general"}</definedName>
    <definedName name="reyty" localSheetId="7" hidden="1">{"via1",#N/A,TRUE,"general";"via2",#N/A,TRUE,"general";"via3",#N/A,TRUE,"general"}</definedName>
    <definedName name="reyty" hidden="1">{"via1",#N/A,TRUE,"general";"via2",#N/A,TRUE,"general";"via3",#N/A,TRUE,"general"}</definedName>
    <definedName name="reyyt" localSheetId="6" hidden="1">{"via1",#N/A,TRUE,"general";"via2",#N/A,TRUE,"general";"via3",#N/A,TRUE,"general"}</definedName>
    <definedName name="reyyt" localSheetId="2" hidden="1">{"via1",#N/A,TRUE,"general";"via2",#N/A,TRUE,"general";"via3",#N/A,TRUE,"general"}</definedName>
    <definedName name="reyyt" localSheetId="3" hidden="1">{"via1",#N/A,TRUE,"general";"via2",#N/A,TRUE,"general";"via3",#N/A,TRUE,"general"}</definedName>
    <definedName name="reyyt" localSheetId="4" hidden="1">{"via1",#N/A,TRUE,"general";"via2",#N/A,TRUE,"general";"via3",#N/A,TRUE,"general"}</definedName>
    <definedName name="reyyt" localSheetId="5" hidden="1">{"via1",#N/A,TRUE,"general";"via2",#N/A,TRUE,"general";"via3",#N/A,TRUE,"general"}</definedName>
    <definedName name="reyyt" localSheetId="7" hidden="1">{"via1",#N/A,TRUE,"general";"via2",#N/A,TRUE,"general";"via3",#N/A,TRUE,"general"}</definedName>
    <definedName name="reyyt" hidden="1">{"via1",#N/A,TRUE,"general";"via2",#N/A,TRUE,"general";"via3",#N/A,TRUE,"general"}</definedName>
    <definedName name="rfhnhjyu" localSheetId="6" hidden="1">{"TAB1",#N/A,TRUE,"GENERAL";"TAB2",#N/A,TRUE,"GENERAL";"TAB3",#N/A,TRUE,"GENERAL";"TAB4",#N/A,TRUE,"GENERAL";"TAB5",#N/A,TRUE,"GENERAL"}</definedName>
    <definedName name="rfhnhjyu" localSheetId="2" hidden="1">{"TAB1",#N/A,TRUE,"GENERAL";"TAB2",#N/A,TRUE,"GENERAL";"TAB3",#N/A,TRUE,"GENERAL";"TAB4",#N/A,TRUE,"GENERAL";"TAB5",#N/A,TRUE,"GENERAL"}</definedName>
    <definedName name="rfhnhjyu" localSheetId="3" hidden="1">{"TAB1",#N/A,TRUE,"GENERAL";"TAB2",#N/A,TRUE,"GENERAL";"TAB3",#N/A,TRUE,"GENERAL";"TAB4",#N/A,TRUE,"GENERAL";"TAB5",#N/A,TRUE,"GENERAL"}</definedName>
    <definedName name="rfhnhjyu" localSheetId="4" hidden="1">{"TAB1",#N/A,TRUE,"GENERAL";"TAB2",#N/A,TRUE,"GENERAL";"TAB3",#N/A,TRUE,"GENERAL";"TAB4",#N/A,TRUE,"GENERAL";"TAB5",#N/A,TRUE,"GENERAL"}</definedName>
    <definedName name="rfhnhjyu" localSheetId="5" hidden="1">{"TAB1",#N/A,TRUE,"GENERAL";"TAB2",#N/A,TRUE,"GENERAL";"TAB3",#N/A,TRUE,"GENERAL";"TAB4",#N/A,TRUE,"GENERAL";"TAB5",#N/A,TRUE,"GENERAL"}</definedName>
    <definedName name="rfhnhjyu" localSheetId="7" hidden="1">{"TAB1",#N/A,TRUE,"GENERAL";"TAB2",#N/A,TRUE,"GENERAL";"TAB3",#N/A,TRUE,"GENERAL";"TAB4",#N/A,TRUE,"GENERAL";"TAB5",#N/A,TRUE,"GENERAL"}</definedName>
    <definedName name="rfhnhjyu" hidden="1">{"TAB1",#N/A,TRUE,"GENERAL";"TAB2",#N/A,TRUE,"GENERAL";"TAB3",#N/A,TRUE,"GENERAL";"TAB4",#N/A,TRUE,"GENERAL";"TAB5",#N/A,TRUE,"GENERAL"}</definedName>
    <definedName name="rfrf" localSheetId="6" hidden="1">{"via1",#N/A,TRUE,"general";"via2",#N/A,TRUE,"general";"via3",#N/A,TRUE,"general"}</definedName>
    <definedName name="rfrf" localSheetId="2" hidden="1">{"via1",#N/A,TRUE,"general";"via2",#N/A,TRUE,"general";"via3",#N/A,TRUE,"general"}</definedName>
    <definedName name="rfrf" localSheetId="3" hidden="1">{"via1",#N/A,TRUE,"general";"via2",#N/A,TRUE,"general";"via3",#N/A,TRUE,"general"}</definedName>
    <definedName name="rfrf" localSheetId="4" hidden="1">{"via1",#N/A,TRUE,"general";"via2",#N/A,TRUE,"general";"via3",#N/A,TRUE,"general"}</definedName>
    <definedName name="rfrf" localSheetId="5" hidden="1">{"via1",#N/A,TRUE,"general";"via2",#N/A,TRUE,"general";"via3",#N/A,TRUE,"general"}</definedName>
    <definedName name="rfrf" localSheetId="7" hidden="1">{"via1",#N/A,TRUE,"general";"via2",#N/A,TRUE,"general";"via3",#N/A,TRUE,"general"}</definedName>
    <definedName name="rfrf" hidden="1">{"via1",#N/A,TRUE,"general";"via2",#N/A,TRUE,"general";"via3",#N/A,TRUE,"general"}</definedName>
    <definedName name="RFV" localSheetId="6">#REF!</definedName>
    <definedName name="RFV" localSheetId="2">#REF!</definedName>
    <definedName name="RFV" localSheetId="3">#REF!</definedName>
    <definedName name="RFV" localSheetId="4">#REF!</definedName>
    <definedName name="RFV" localSheetId="5">#REF!</definedName>
    <definedName name="RFV" localSheetId="7">#REF!</definedName>
    <definedName name="RFV" localSheetId="8">#REF!</definedName>
    <definedName name="RFV">#REF!</definedName>
    <definedName name="RG" localSheetId="6">#REF!</definedName>
    <definedName name="RG" localSheetId="2">#REF!</definedName>
    <definedName name="RG" localSheetId="3">#REF!</definedName>
    <definedName name="RG" localSheetId="4">#REF!</definedName>
    <definedName name="RG" localSheetId="5">#REF!</definedName>
    <definedName name="RG" localSheetId="7">#REF!</definedName>
    <definedName name="RG" localSheetId="8">#REF!</definedName>
    <definedName name="RG">#REF!</definedName>
    <definedName name="rge" localSheetId="6" hidden="1">{"via1",#N/A,TRUE,"general";"via2",#N/A,TRUE,"general";"via3",#N/A,TRUE,"general"}</definedName>
    <definedName name="rge" localSheetId="2" hidden="1">{"via1",#N/A,TRUE,"general";"via2",#N/A,TRUE,"general";"via3",#N/A,TRUE,"general"}</definedName>
    <definedName name="rge" localSheetId="3" hidden="1">{"via1",#N/A,TRUE,"general";"via2",#N/A,TRUE,"general";"via3",#N/A,TRUE,"general"}</definedName>
    <definedName name="rge" localSheetId="4" hidden="1">{"via1",#N/A,TRUE,"general";"via2",#N/A,TRUE,"general";"via3",#N/A,TRUE,"general"}</definedName>
    <definedName name="rge" localSheetId="5" hidden="1">{"via1",#N/A,TRUE,"general";"via2",#N/A,TRUE,"general";"via3",#N/A,TRUE,"general"}</definedName>
    <definedName name="rge" localSheetId="7" hidden="1">{"via1",#N/A,TRUE,"general";"via2",#N/A,TRUE,"general";"via3",#N/A,TRUE,"general"}</definedName>
    <definedName name="rge" hidden="1">{"via1",#N/A,TRUE,"general";"via2",#N/A,TRUE,"general";"via3",#N/A,TRUE,"general"}</definedName>
    <definedName name="rgegg" localSheetId="6" hidden="1">{"via1",#N/A,TRUE,"general";"via2",#N/A,TRUE,"general";"via3",#N/A,TRUE,"general"}</definedName>
    <definedName name="rgegg" localSheetId="2" hidden="1">{"via1",#N/A,TRUE,"general";"via2",#N/A,TRUE,"general";"via3",#N/A,TRUE,"general"}</definedName>
    <definedName name="rgegg" localSheetId="3" hidden="1">{"via1",#N/A,TRUE,"general";"via2",#N/A,TRUE,"general";"via3",#N/A,TRUE,"general"}</definedName>
    <definedName name="rgegg" localSheetId="4" hidden="1">{"via1",#N/A,TRUE,"general";"via2",#N/A,TRUE,"general";"via3",#N/A,TRUE,"general"}</definedName>
    <definedName name="rgegg" localSheetId="5" hidden="1">{"via1",#N/A,TRUE,"general";"via2",#N/A,TRUE,"general";"via3",#N/A,TRUE,"general"}</definedName>
    <definedName name="rgegg" localSheetId="7" hidden="1">{"via1",#N/A,TRUE,"general";"via2",#N/A,TRUE,"general";"via3",#N/A,TRUE,"general"}</definedName>
    <definedName name="rgegg" hidden="1">{"via1",#N/A,TRUE,"general";"via2",#N/A,TRUE,"general";"via3",#N/A,TRUE,"general"}</definedName>
    <definedName name="rhh" localSheetId="6" hidden="1">{"TAB1",#N/A,TRUE,"GENERAL";"TAB2",#N/A,TRUE,"GENERAL";"TAB3",#N/A,TRUE,"GENERAL";"TAB4",#N/A,TRUE,"GENERAL";"TAB5",#N/A,TRUE,"GENERAL"}</definedName>
    <definedName name="rhh" localSheetId="2" hidden="1">{"TAB1",#N/A,TRUE,"GENERAL";"TAB2",#N/A,TRUE,"GENERAL";"TAB3",#N/A,TRUE,"GENERAL";"TAB4",#N/A,TRUE,"GENERAL";"TAB5",#N/A,TRUE,"GENERAL"}</definedName>
    <definedName name="rhh" localSheetId="3" hidden="1">{"TAB1",#N/A,TRUE,"GENERAL";"TAB2",#N/A,TRUE,"GENERAL";"TAB3",#N/A,TRUE,"GENERAL";"TAB4",#N/A,TRUE,"GENERAL";"TAB5",#N/A,TRUE,"GENERAL"}</definedName>
    <definedName name="rhh" localSheetId="4" hidden="1">{"TAB1",#N/A,TRUE,"GENERAL";"TAB2",#N/A,TRUE,"GENERAL";"TAB3",#N/A,TRUE,"GENERAL";"TAB4",#N/A,TRUE,"GENERAL";"TAB5",#N/A,TRUE,"GENERAL"}</definedName>
    <definedName name="rhh" localSheetId="5" hidden="1">{"TAB1",#N/A,TRUE,"GENERAL";"TAB2",#N/A,TRUE,"GENERAL";"TAB3",#N/A,TRUE,"GENERAL";"TAB4",#N/A,TRUE,"GENERAL";"TAB5",#N/A,TRUE,"GENERAL"}</definedName>
    <definedName name="rhh" localSheetId="7" hidden="1">{"TAB1",#N/A,TRUE,"GENERAL";"TAB2",#N/A,TRUE,"GENERAL";"TAB3",#N/A,TRUE,"GENERAL";"TAB4",#N/A,TRUE,"GENERAL";"TAB5",#N/A,TRUE,"GENERAL"}</definedName>
    <definedName name="rhh" hidden="1">{"TAB1",#N/A,TRUE,"GENERAL";"TAB2",#N/A,TRUE,"GENERAL";"TAB3",#N/A,TRUE,"GENERAL";"TAB4",#N/A,TRUE,"GENERAL";"TAB5",#N/A,TRUE,"GENERAL"}</definedName>
    <definedName name="rhrtd" localSheetId="6" hidden="1">{"TAB1",#N/A,TRUE,"GENERAL";"TAB2",#N/A,TRUE,"GENERAL";"TAB3",#N/A,TRUE,"GENERAL";"TAB4",#N/A,TRUE,"GENERAL";"TAB5",#N/A,TRUE,"GENERAL"}</definedName>
    <definedName name="rhrtd" localSheetId="2" hidden="1">{"TAB1",#N/A,TRUE,"GENERAL";"TAB2",#N/A,TRUE,"GENERAL";"TAB3",#N/A,TRUE,"GENERAL";"TAB4",#N/A,TRUE,"GENERAL";"TAB5",#N/A,TRUE,"GENERAL"}</definedName>
    <definedName name="rhrtd" localSheetId="3" hidden="1">{"TAB1",#N/A,TRUE,"GENERAL";"TAB2",#N/A,TRUE,"GENERAL";"TAB3",#N/A,TRUE,"GENERAL";"TAB4",#N/A,TRUE,"GENERAL";"TAB5",#N/A,TRUE,"GENERAL"}</definedName>
    <definedName name="rhrtd" localSheetId="4" hidden="1">{"TAB1",#N/A,TRUE,"GENERAL";"TAB2",#N/A,TRUE,"GENERAL";"TAB3",#N/A,TRUE,"GENERAL";"TAB4",#N/A,TRUE,"GENERAL";"TAB5",#N/A,TRUE,"GENERAL"}</definedName>
    <definedName name="rhrtd" localSheetId="5" hidden="1">{"TAB1",#N/A,TRUE,"GENERAL";"TAB2",#N/A,TRUE,"GENERAL";"TAB3",#N/A,TRUE,"GENERAL";"TAB4",#N/A,TRUE,"GENERAL";"TAB5",#N/A,TRUE,"GENERAL"}</definedName>
    <definedName name="rhrtd" localSheetId="7" hidden="1">{"TAB1",#N/A,TRUE,"GENERAL";"TAB2",#N/A,TRUE,"GENERAL";"TAB3",#N/A,TRUE,"GENERAL";"TAB4",#N/A,TRUE,"GENERAL";"TAB5",#N/A,TRUE,"GENERAL"}</definedName>
    <definedName name="rhrtd" hidden="1">{"TAB1",#N/A,TRUE,"GENERAL";"TAB2",#N/A,TRUE,"GENERAL";"TAB3",#N/A,TRUE,"GENERAL";"TAB4",#N/A,TRUE,"GENERAL";"TAB5",#N/A,TRUE,"GENERAL"}</definedName>
    <definedName name="rhtry" localSheetId="6" hidden="1">{"TAB1",#N/A,TRUE,"GENERAL";"TAB2",#N/A,TRUE,"GENERAL";"TAB3",#N/A,TRUE,"GENERAL";"TAB4",#N/A,TRUE,"GENERAL";"TAB5",#N/A,TRUE,"GENERAL"}</definedName>
    <definedName name="rhtry" localSheetId="2" hidden="1">{"TAB1",#N/A,TRUE,"GENERAL";"TAB2",#N/A,TRUE,"GENERAL";"TAB3",#N/A,TRUE,"GENERAL";"TAB4",#N/A,TRUE,"GENERAL";"TAB5",#N/A,TRUE,"GENERAL"}</definedName>
    <definedName name="rhtry" localSheetId="3" hidden="1">{"TAB1",#N/A,TRUE,"GENERAL";"TAB2",#N/A,TRUE,"GENERAL";"TAB3",#N/A,TRUE,"GENERAL";"TAB4",#N/A,TRUE,"GENERAL";"TAB5",#N/A,TRUE,"GENERAL"}</definedName>
    <definedName name="rhtry" localSheetId="4" hidden="1">{"TAB1",#N/A,TRUE,"GENERAL";"TAB2",#N/A,TRUE,"GENERAL";"TAB3",#N/A,TRUE,"GENERAL";"TAB4",#N/A,TRUE,"GENERAL";"TAB5",#N/A,TRUE,"GENERAL"}</definedName>
    <definedName name="rhtry" localSheetId="5" hidden="1">{"TAB1",#N/A,TRUE,"GENERAL";"TAB2",#N/A,TRUE,"GENERAL";"TAB3",#N/A,TRUE,"GENERAL";"TAB4",#N/A,TRUE,"GENERAL";"TAB5",#N/A,TRUE,"GENERAL"}</definedName>
    <definedName name="rhtry" localSheetId="7" hidden="1">{"TAB1",#N/A,TRUE,"GENERAL";"TAB2",#N/A,TRUE,"GENERAL";"TAB3",#N/A,TRUE,"GENERAL";"TAB4",#N/A,TRUE,"GENERAL";"TAB5",#N/A,TRUE,"GENERAL"}</definedName>
    <definedName name="rhtry" hidden="1">{"TAB1",#N/A,TRUE,"GENERAL";"TAB2",#N/A,TRUE,"GENERAL";"TAB3",#N/A,TRUE,"GENERAL";"TAB4",#N/A,TRUE,"GENERAL";"TAB5",#N/A,TRUE,"GENERAL"}</definedName>
    <definedName name="RID" localSheetId="8">[111]Ingenieria!#REF!</definedName>
    <definedName name="RID">[111]Ingenieria!#REF!</definedName>
    <definedName name="RISP" localSheetId="8">'[3]7422CW00'!#REF!</definedName>
    <definedName name="RISP">'[3]7422CW00'!#REF!</definedName>
    <definedName name="rj" localSheetId="6" hidden="1">{"TAB1",#N/A,TRUE,"GENERAL";"TAB2",#N/A,TRUE,"GENERAL";"TAB3",#N/A,TRUE,"GENERAL";"TAB4",#N/A,TRUE,"GENERAL";"TAB5",#N/A,TRUE,"GENERAL"}</definedName>
    <definedName name="rj" localSheetId="2" hidden="1">{"TAB1",#N/A,TRUE,"GENERAL";"TAB2",#N/A,TRUE,"GENERAL";"TAB3",#N/A,TRUE,"GENERAL";"TAB4",#N/A,TRUE,"GENERAL";"TAB5",#N/A,TRUE,"GENERAL"}</definedName>
    <definedName name="rj" localSheetId="3" hidden="1">{"TAB1",#N/A,TRUE,"GENERAL";"TAB2",#N/A,TRUE,"GENERAL";"TAB3",#N/A,TRUE,"GENERAL";"TAB4",#N/A,TRUE,"GENERAL";"TAB5",#N/A,TRUE,"GENERAL"}</definedName>
    <definedName name="rj" localSheetId="4" hidden="1">{"TAB1",#N/A,TRUE,"GENERAL";"TAB2",#N/A,TRUE,"GENERAL";"TAB3",#N/A,TRUE,"GENERAL";"TAB4",#N/A,TRUE,"GENERAL";"TAB5",#N/A,TRUE,"GENERAL"}</definedName>
    <definedName name="rj" localSheetId="5" hidden="1">{"TAB1",#N/A,TRUE,"GENERAL";"TAB2",#N/A,TRUE,"GENERAL";"TAB3",#N/A,TRUE,"GENERAL";"TAB4",#N/A,TRUE,"GENERAL";"TAB5",#N/A,TRUE,"GENERAL"}</definedName>
    <definedName name="rj" localSheetId="7" hidden="1">{"TAB1",#N/A,TRUE,"GENERAL";"TAB2",#N/A,TRUE,"GENERAL";"TAB3",#N/A,TRUE,"GENERAL";"TAB4",#N/A,TRUE,"GENERAL";"TAB5",#N/A,TRUE,"GENERAL"}</definedName>
    <definedName name="rj" hidden="1">{"TAB1",#N/A,TRUE,"GENERAL";"TAB2",#N/A,TRUE,"GENERAL";"TAB3",#N/A,TRUE,"GENERAL";"TAB4",#N/A,TRUE,"GENERAL";"TAB5",#N/A,TRUE,"GENERAL"}</definedName>
    <definedName name="rjjth" localSheetId="6" hidden="1">{"TAB1",#N/A,TRUE,"GENERAL";"TAB2",#N/A,TRUE,"GENERAL";"TAB3",#N/A,TRUE,"GENERAL";"TAB4",#N/A,TRUE,"GENERAL";"TAB5",#N/A,TRUE,"GENERAL"}</definedName>
    <definedName name="rjjth" localSheetId="2" hidden="1">{"TAB1",#N/A,TRUE,"GENERAL";"TAB2",#N/A,TRUE,"GENERAL";"TAB3",#N/A,TRUE,"GENERAL";"TAB4",#N/A,TRUE,"GENERAL";"TAB5",#N/A,TRUE,"GENERAL"}</definedName>
    <definedName name="rjjth" localSheetId="3" hidden="1">{"TAB1",#N/A,TRUE,"GENERAL";"TAB2",#N/A,TRUE,"GENERAL";"TAB3",#N/A,TRUE,"GENERAL";"TAB4",#N/A,TRUE,"GENERAL";"TAB5",#N/A,TRUE,"GENERAL"}</definedName>
    <definedName name="rjjth" localSheetId="4" hidden="1">{"TAB1",#N/A,TRUE,"GENERAL";"TAB2",#N/A,TRUE,"GENERAL";"TAB3",#N/A,TRUE,"GENERAL";"TAB4",#N/A,TRUE,"GENERAL";"TAB5",#N/A,TRUE,"GENERAL"}</definedName>
    <definedName name="rjjth" localSheetId="5" hidden="1">{"TAB1",#N/A,TRUE,"GENERAL";"TAB2",#N/A,TRUE,"GENERAL";"TAB3",#N/A,TRUE,"GENERAL";"TAB4",#N/A,TRUE,"GENERAL";"TAB5",#N/A,TRUE,"GENERAL"}</definedName>
    <definedName name="rjjth" localSheetId="7" hidden="1">{"TAB1",#N/A,TRUE,"GENERAL";"TAB2",#N/A,TRUE,"GENERAL";"TAB3",#N/A,TRUE,"GENERAL";"TAB4",#N/A,TRUE,"GENERAL";"TAB5",#N/A,TRUE,"GENERAL"}</definedName>
    <definedName name="rjjth" hidden="1">{"TAB1",#N/A,TRUE,"GENERAL";"TAB2",#N/A,TRUE,"GENERAL";"TAB3",#N/A,TRUE,"GENERAL";"TAB4",#N/A,TRUE,"GENERAL";"TAB5",#N/A,TRUE,"GENERAL"}</definedName>
    <definedName name="rjy" localSheetId="6" hidden="1">{"via1",#N/A,TRUE,"general";"via2",#N/A,TRUE,"general";"via3",#N/A,TRUE,"general"}</definedName>
    <definedName name="rjy" localSheetId="2" hidden="1">{"via1",#N/A,TRUE,"general";"via2",#N/A,TRUE,"general";"via3",#N/A,TRUE,"general"}</definedName>
    <definedName name="rjy" localSheetId="3" hidden="1">{"via1",#N/A,TRUE,"general";"via2",#N/A,TRUE,"general";"via3",#N/A,TRUE,"general"}</definedName>
    <definedName name="rjy" localSheetId="4" hidden="1">{"via1",#N/A,TRUE,"general";"via2",#N/A,TRUE,"general";"via3",#N/A,TRUE,"general"}</definedName>
    <definedName name="rjy" localSheetId="5" hidden="1">{"via1",#N/A,TRUE,"general";"via2",#N/A,TRUE,"general";"via3",#N/A,TRUE,"general"}</definedName>
    <definedName name="rjy" localSheetId="7" hidden="1">{"via1",#N/A,TRUE,"general";"via2",#N/A,TRUE,"general";"via3",#N/A,TRUE,"general"}</definedName>
    <definedName name="rjy" hidden="1">{"via1",#N/A,TRUE,"general";"via2",#N/A,TRUE,"general";"via3",#N/A,TRUE,"general"}</definedName>
    <definedName name="rkjyk" localSheetId="6" hidden="1">{"TAB1",#N/A,TRUE,"GENERAL";"TAB2",#N/A,TRUE,"GENERAL";"TAB3",#N/A,TRUE,"GENERAL";"TAB4",#N/A,TRUE,"GENERAL";"TAB5",#N/A,TRUE,"GENERAL"}</definedName>
    <definedName name="rkjyk" localSheetId="2" hidden="1">{"TAB1",#N/A,TRUE,"GENERAL";"TAB2",#N/A,TRUE,"GENERAL";"TAB3",#N/A,TRUE,"GENERAL";"TAB4",#N/A,TRUE,"GENERAL";"TAB5",#N/A,TRUE,"GENERAL"}</definedName>
    <definedName name="rkjyk" localSheetId="3" hidden="1">{"TAB1",#N/A,TRUE,"GENERAL";"TAB2",#N/A,TRUE,"GENERAL";"TAB3",#N/A,TRUE,"GENERAL";"TAB4",#N/A,TRUE,"GENERAL";"TAB5",#N/A,TRUE,"GENERAL"}</definedName>
    <definedName name="rkjyk" localSheetId="4" hidden="1">{"TAB1",#N/A,TRUE,"GENERAL";"TAB2",#N/A,TRUE,"GENERAL";"TAB3",#N/A,TRUE,"GENERAL";"TAB4",#N/A,TRUE,"GENERAL";"TAB5",#N/A,TRUE,"GENERAL"}</definedName>
    <definedName name="rkjyk" localSheetId="5" hidden="1">{"TAB1",#N/A,TRUE,"GENERAL";"TAB2",#N/A,TRUE,"GENERAL";"TAB3",#N/A,TRUE,"GENERAL";"TAB4",#N/A,TRUE,"GENERAL";"TAB5",#N/A,TRUE,"GENERAL"}</definedName>
    <definedName name="rkjyk" localSheetId="7" hidden="1">{"TAB1",#N/A,TRUE,"GENERAL";"TAB2",#N/A,TRUE,"GENERAL";"TAB3",#N/A,TRUE,"GENERAL";"TAB4",#N/A,TRUE,"GENERAL";"TAB5",#N/A,TRUE,"GENERAL"}</definedName>
    <definedName name="rkjyk" hidden="1">{"TAB1",#N/A,TRUE,"GENERAL";"TAB2",#N/A,TRUE,"GENERAL";"TAB3",#N/A,TRUE,"GENERAL";"TAB4",#N/A,TRUE,"GENERAL";"TAB5",#N/A,TRUE,"GENERAL"}</definedName>
    <definedName name="rkru" localSheetId="6" hidden="1">{"via1",#N/A,TRUE,"general";"via2",#N/A,TRUE,"general";"via3",#N/A,TRUE,"general"}</definedName>
    <definedName name="rkru" localSheetId="2" hidden="1">{"via1",#N/A,TRUE,"general";"via2",#N/A,TRUE,"general";"via3",#N/A,TRUE,"general"}</definedName>
    <definedName name="rkru" localSheetId="3" hidden="1">{"via1",#N/A,TRUE,"general";"via2",#N/A,TRUE,"general";"via3",#N/A,TRUE,"general"}</definedName>
    <definedName name="rkru" localSheetId="4" hidden="1">{"via1",#N/A,TRUE,"general";"via2",#N/A,TRUE,"general";"via3",#N/A,TRUE,"general"}</definedName>
    <definedName name="rkru" localSheetId="5" hidden="1">{"via1",#N/A,TRUE,"general";"via2",#N/A,TRUE,"general";"via3",#N/A,TRUE,"general"}</definedName>
    <definedName name="rkru" localSheetId="7" hidden="1">{"via1",#N/A,TRUE,"general";"via2",#N/A,TRUE,"general";"via3",#N/A,TRUE,"general"}</definedName>
    <definedName name="rkru" hidden="1">{"via1",#N/A,TRUE,"general";"via2",#N/A,TRUE,"general";"via3",#N/A,TRUE,"general"}</definedName>
    <definedName name="rky" localSheetId="6" hidden="1">{"TAB1",#N/A,TRUE,"GENERAL";"TAB2",#N/A,TRUE,"GENERAL";"TAB3",#N/A,TRUE,"GENERAL";"TAB4",#N/A,TRUE,"GENERAL";"TAB5",#N/A,TRUE,"GENERAL"}</definedName>
    <definedName name="rky" localSheetId="2" hidden="1">{"TAB1",#N/A,TRUE,"GENERAL";"TAB2",#N/A,TRUE,"GENERAL";"TAB3",#N/A,TRUE,"GENERAL";"TAB4",#N/A,TRUE,"GENERAL";"TAB5",#N/A,TRUE,"GENERAL"}</definedName>
    <definedName name="rky" localSheetId="3" hidden="1">{"TAB1",#N/A,TRUE,"GENERAL";"TAB2",#N/A,TRUE,"GENERAL";"TAB3",#N/A,TRUE,"GENERAL";"TAB4",#N/A,TRUE,"GENERAL";"TAB5",#N/A,TRUE,"GENERAL"}</definedName>
    <definedName name="rky" localSheetId="4" hidden="1">{"TAB1",#N/A,TRUE,"GENERAL";"TAB2",#N/A,TRUE,"GENERAL";"TAB3",#N/A,TRUE,"GENERAL";"TAB4",#N/A,TRUE,"GENERAL";"TAB5",#N/A,TRUE,"GENERAL"}</definedName>
    <definedName name="rky" localSheetId="5" hidden="1">{"TAB1",#N/A,TRUE,"GENERAL";"TAB2",#N/A,TRUE,"GENERAL";"TAB3",#N/A,TRUE,"GENERAL";"TAB4",#N/A,TRUE,"GENERAL";"TAB5",#N/A,TRUE,"GENERAL"}</definedName>
    <definedName name="rky" localSheetId="7" hidden="1">{"TAB1",#N/A,TRUE,"GENERAL";"TAB2",#N/A,TRUE,"GENERAL";"TAB3",#N/A,TRUE,"GENERAL";"TAB4",#N/A,TRUE,"GENERAL";"TAB5",#N/A,TRUE,"GENERAL"}</definedName>
    <definedName name="rky" hidden="1">{"TAB1",#N/A,TRUE,"GENERAL";"TAB2",#N/A,TRUE,"GENERAL";"TAB3",#N/A,TRUE,"GENERAL";"TAB4",#N/A,TRUE,"GENERAL";"TAB5",#N/A,TRUE,"GENERAL"}</definedName>
    <definedName name="rnf">[60]Datos!$D$12</definedName>
    <definedName name="Ro" localSheetId="6">#REF!,#REF!,#REF!</definedName>
    <definedName name="Ro" localSheetId="2">#REF!,#REF!,#REF!</definedName>
    <definedName name="Ro" localSheetId="3">#REF!,#REF!,#REF!</definedName>
    <definedName name="Ro" localSheetId="4">#REF!,#REF!,#REF!</definedName>
    <definedName name="Ro" localSheetId="5">#REF!,#REF!,#REF!</definedName>
    <definedName name="Ro" localSheetId="7">#REF!,#REF!,#REF!</definedName>
    <definedName name="Ro" localSheetId="8">#REF!,#REF!,#REF!</definedName>
    <definedName name="Ro">#REF!,#REF!,#REF!</definedName>
    <definedName name="rr" localSheetId="6">'1p.'!ERR</definedName>
    <definedName name="rr" localSheetId="2">'421.1'!ERR</definedName>
    <definedName name="rr" localSheetId="3">'450.2P'!ERR</definedName>
    <definedName name="rr" localSheetId="4">'460.1P'!ERR</definedName>
    <definedName name="rr" localSheetId="5">'466.1'!ERR</definedName>
    <definedName name="rr" localSheetId="7">'900.4P'!ERR</definedName>
    <definedName name="rr">[0]!ERR</definedName>
    <definedName name="rrr" localSheetId="6" hidden="1">{"via1",#N/A,TRUE,"general";"via2",#N/A,TRUE,"general";"via3",#N/A,TRUE,"general"}</definedName>
    <definedName name="rrr" localSheetId="2" hidden="1">{"via1",#N/A,TRUE,"general";"via2",#N/A,TRUE,"general";"via3",#N/A,TRUE,"general"}</definedName>
    <definedName name="rrr" localSheetId="3" hidden="1">{"via1",#N/A,TRUE,"general";"via2",#N/A,TRUE,"general";"via3",#N/A,TRUE,"general"}</definedName>
    <definedName name="rrr" localSheetId="4" hidden="1">{"via1",#N/A,TRUE,"general";"via2",#N/A,TRUE,"general";"via3",#N/A,TRUE,"general"}</definedName>
    <definedName name="rrr" localSheetId="5" hidden="1">{"via1",#N/A,TRUE,"general";"via2",#N/A,TRUE,"general";"via3",#N/A,TRUE,"general"}</definedName>
    <definedName name="rrr" localSheetId="7" hidden="1">{"via1",#N/A,TRUE,"general";"via2",#N/A,TRUE,"general";"via3",#N/A,TRUE,"general"}</definedName>
    <definedName name="rrr" hidden="1">{"via1",#N/A,TRUE,"general";"via2",#N/A,TRUE,"general";"via3",#N/A,TRUE,"general"}</definedName>
    <definedName name="rrrr" localSheetId="8">'[112]Form5 _Pág_ 1'!#REF!</definedName>
    <definedName name="rrrr">'[112]Form5 _Pág_ 1'!#REF!</definedName>
    <definedName name="rrrrrb" localSheetId="6" hidden="1">{"via1",#N/A,TRUE,"general";"via2",#N/A,TRUE,"general";"via3",#N/A,TRUE,"general"}</definedName>
    <definedName name="rrrrrb" localSheetId="2" hidden="1">{"via1",#N/A,TRUE,"general";"via2",#N/A,TRUE,"general";"via3",#N/A,TRUE,"general"}</definedName>
    <definedName name="rrrrrb" localSheetId="3" hidden="1">{"via1",#N/A,TRUE,"general";"via2",#N/A,TRUE,"general";"via3",#N/A,TRUE,"general"}</definedName>
    <definedName name="rrrrrb" localSheetId="4" hidden="1">{"via1",#N/A,TRUE,"general";"via2",#N/A,TRUE,"general";"via3",#N/A,TRUE,"general"}</definedName>
    <definedName name="rrrrrb" localSheetId="5" hidden="1">{"via1",#N/A,TRUE,"general";"via2",#N/A,TRUE,"general";"via3",#N/A,TRUE,"general"}</definedName>
    <definedName name="rrrrrb" localSheetId="7" hidden="1">{"via1",#N/A,TRUE,"general";"via2",#N/A,TRUE,"general";"via3",#N/A,TRUE,"general"}</definedName>
    <definedName name="rrrrrb" hidden="1">{"via1",#N/A,TRUE,"general";"via2",#N/A,TRUE,"general";"via3",#N/A,TRUE,"general"}</definedName>
    <definedName name="rrrrrrre" localSheetId="6" hidden="1">{"TAB1",#N/A,TRUE,"GENERAL";"TAB2",#N/A,TRUE,"GENERAL";"TAB3",#N/A,TRUE,"GENERAL";"TAB4",#N/A,TRUE,"GENERAL";"TAB5",#N/A,TRUE,"GENERAL"}</definedName>
    <definedName name="rrrrrrre" localSheetId="2" hidden="1">{"TAB1",#N/A,TRUE,"GENERAL";"TAB2",#N/A,TRUE,"GENERAL";"TAB3",#N/A,TRUE,"GENERAL";"TAB4",#N/A,TRUE,"GENERAL";"TAB5",#N/A,TRUE,"GENERAL"}</definedName>
    <definedName name="rrrrrrre" localSheetId="3" hidden="1">{"TAB1",#N/A,TRUE,"GENERAL";"TAB2",#N/A,TRUE,"GENERAL";"TAB3",#N/A,TRUE,"GENERAL";"TAB4",#N/A,TRUE,"GENERAL";"TAB5",#N/A,TRUE,"GENERAL"}</definedName>
    <definedName name="rrrrrrre" localSheetId="4" hidden="1">{"TAB1",#N/A,TRUE,"GENERAL";"TAB2",#N/A,TRUE,"GENERAL";"TAB3",#N/A,TRUE,"GENERAL";"TAB4",#N/A,TRUE,"GENERAL";"TAB5",#N/A,TRUE,"GENERAL"}</definedName>
    <definedName name="rrrrrrre" localSheetId="5" hidden="1">{"TAB1",#N/A,TRUE,"GENERAL";"TAB2",#N/A,TRUE,"GENERAL";"TAB3",#N/A,TRUE,"GENERAL";"TAB4",#N/A,TRUE,"GENERAL";"TAB5",#N/A,TRUE,"GENERAL"}</definedName>
    <definedName name="rrrrrrre" localSheetId="7" hidden="1">{"TAB1",#N/A,TRUE,"GENERAL";"TAB2",#N/A,TRUE,"GENERAL";"TAB3",#N/A,TRUE,"GENERAL";"TAB4",#N/A,TRUE,"GENERAL";"TAB5",#N/A,TRUE,"GENERAL"}</definedName>
    <definedName name="rrrrrrre" hidden="1">{"TAB1",#N/A,TRUE,"GENERAL";"TAB2",#N/A,TRUE,"GENERAL";"TAB3",#N/A,TRUE,"GENERAL";"TAB4",#N/A,TRUE,"GENERAL";"TAB5",#N/A,TRUE,"GENERAL"}</definedName>
    <definedName name="rrrrt" localSheetId="6" hidden="1">{"via1",#N/A,TRUE,"general";"via2",#N/A,TRUE,"general";"via3",#N/A,TRUE,"general"}</definedName>
    <definedName name="rrrrt" localSheetId="2" hidden="1">{"via1",#N/A,TRUE,"general";"via2",#N/A,TRUE,"general";"via3",#N/A,TRUE,"general"}</definedName>
    <definedName name="rrrrt" localSheetId="3" hidden="1">{"via1",#N/A,TRUE,"general";"via2",#N/A,TRUE,"general";"via3",#N/A,TRUE,"general"}</definedName>
    <definedName name="rrrrt" localSheetId="4" hidden="1">{"via1",#N/A,TRUE,"general";"via2",#N/A,TRUE,"general";"via3",#N/A,TRUE,"general"}</definedName>
    <definedName name="rrrrt" localSheetId="5" hidden="1">{"via1",#N/A,TRUE,"general";"via2",#N/A,TRUE,"general";"via3",#N/A,TRUE,"general"}</definedName>
    <definedName name="rrrrt" localSheetId="7" hidden="1">{"via1",#N/A,TRUE,"general";"via2",#N/A,TRUE,"general";"via3",#N/A,TRUE,"general"}</definedName>
    <definedName name="rrrrt" hidden="1">{"via1",#N/A,TRUE,"general";"via2",#N/A,TRUE,"general";"via3",#N/A,TRUE,"general"}</definedName>
    <definedName name="Rs" localSheetId="6">#REF!</definedName>
    <definedName name="Rs" localSheetId="2">#REF!</definedName>
    <definedName name="Rs" localSheetId="3">#REF!</definedName>
    <definedName name="Rs" localSheetId="4">#REF!</definedName>
    <definedName name="Rs" localSheetId="5">#REF!</definedName>
    <definedName name="Rs" localSheetId="7">#REF!</definedName>
    <definedName name="Rs" localSheetId="8">#REF!</definedName>
    <definedName name="Rs">#REF!</definedName>
    <definedName name="rsdgsd5" localSheetId="6" hidden="1">{"TAB1",#N/A,TRUE,"GENERAL";"TAB2",#N/A,TRUE,"GENERAL";"TAB3",#N/A,TRUE,"GENERAL";"TAB4",#N/A,TRUE,"GENERAL";"TAB5",#N/A,TRUE,"GENERAL"}</definedName>
    <definedName name="rsdgsd5" localSheetId="2" hidden="1">{"TAB1",#N/A,TRUE,"GENERAL";"TAB2",#N/A,TRUE,"GENERAL";"TAB3",#N/A,TRUE,"GENERAL";"TAB4",#N/A,TRUE,"GENERAL";"TAB5",#N/A,TRUE,"GENERAL"}</definedName>
    <definedName name="rsdgsd5" localSheetId="3" hidden="1">{"TAB1",#N/A,TRUE,"GENERAL";"TAB2",#N/A,TRUE,"GENERAL";"TAB3",#N/A,TRUE,"GENERAL";"TAB4",#N/A,TRUE,"GENERAL";"TAB5",#N/A,TRUE,"GENERAL"}</definedName>
    <definedName name="rsdgsd5" localSheetId="4" hidden="1">{"TAB1",#N/A,TRUE,"GENERAL";"TAB2",#N/A,TRUE,"GENERAL";"TAB3",#N/A,TRUE,"GENERAL";"TAB4",#N/A,TRUE,"GENERAL";"TAB5",#N/A,TRUE,"GENERAL"}</definedName>
    <definedName name="rsdgsd5" localSheetId="5" hidden="1">{"TAB1",#N/A,TRUE,"GENERAL";"TAB2",#N/A,TRUE,"GENERAL";"TAB3",#N/A,TRUE,"GENERAL";"TAB4",#N/A,TRUE,"GENERAL";"TAB5",#N/A,TRUE,"GENERAL"}</definedName>
    <definedName name="rsdgsd5" localSheetId="7" hidden="1">{"TAB1",#N/A,TRUE,"GENERAL";"TAB2",#N/A,TRUE,"GENERAL";"TAB3",#N/A,TRUE,"GENERAL";"TAB4",#N/A,TRUE,"GENERAL";"TAB5",#N/A,TRUE,"GENERAL"}</definedName>
    <definedName name="rsdgsd5" hidden="1">{"TAB1",#N/A,TRUE,"GENERAL";"TAB2",#N/A,TRUE,"GENERAL";"TAB3",#N/A,TRUE,"GENERAL";"TAB4",#N/A,TRUE,"GENERAL";"TAB5",#N/A,TRUE,"GENERAL"}</definedName>
    <definedName name="RSS" localSheetId="6">#REF!</definedName>
    <definedName name="RSS" localSheetId="2">#REF!</definedName>
    <definedName name="RSS" localSheetId="3">#REF!</definedName>
    <definedName name="RSS" localSheetId="4">#REF!</definedName>
    <definedName name="RSS" localSheetId="5">#REF!</definedName>
    <definedName name="RSS" localSheetId="7">#REF!</definedName>
    <definedName name="RSS" localSheetId="8">#REF!</definedName>
    <definedName name="RSS">#REF!</definedName>
    <definedName name="rt" localSheetId="6" hidden="1">{"TAB1",#N/A,TRUE,"GENERAL";"TAB2",#N/A,TRUE,"GENERAL";"TAB3",#N/A,TRUE,"GENERAL";"TAB4",#N/A,TRUE,"GENERAL";"TAB5",#N/A,TRUE,"GENERAL"}</definedName>
    <definedName name="rt" localSheetId="2" hidden="1">{"TAB1",#N/A,TRUE,"GENERAL";"TAB2",#N/A,TRUE,"GENERAL";"TAB3",#N/A,TRUE,"GENERAL";"TAB4",#N/A,TRUE,"GENERAL";"TAB5",#N/A,TRUE,"GENERAL"}</definedName>
    <definedName name="rt" localSheetId="3" hidden="1">{"TAB1",#N/A,TRUE,"GENERAL";"TAB2",#N/A,TRUE,"GENERAL";"TAB3",#N/A,TRUE,"GENERAL";"TAB4",#N/A,TRUE,"GENERAL";"TAB5",#N/A,TRUE,"GENERAL"}</definedName>
    <definedName name="rt" localSheetId="4" hidden="1">{"TAB1",#N/A,TRUE,"GENERAL";"TAB2",#N/A,TRUE,"GENERAL";"TAB3",#N/A,TRUE,"GENERAL";"TAB4",#N/A,TRUE,"GENERAL";"TAB5",#N/A,TRUE,"GENERAL"}</definedName>
    <definedName name="rt" localSheetId="5" hidden="1">{"TAB1",#N/A,TRUE,"GENERAL";"TAB2",#N/A,TRUE,"GENERAL";"TAB3",#N/A,TRUE,"GENERAL";"TAB4",#N/A,TRUE,"GENERAL";"TAB5",#N/A,TRUE,"GENERAL"}</definedName>
    <definedName name="rt" localSheetId="7" hidden="1">{"TAB1",#N/A,TRUE,"GENERAL";"TAB2",#N/A,TRUE,"GENERAL";"TAB3",#N/A,TRUE,"GENERAL";"TAB4",#N/A,TRUE,"GENERAL";"TAB5",#N/A,TRUE,"GENERAL"}</definedName>
    <definedName name="rt" hidden="1">{"TAB1",#N/A,TRUE,"GENERAL";"TAB2",#N/A,TRUE,"GENERAL";"TAB3",#N/A,TRUE,"GENERAL";"TAB4",#N/A,TRUE,"GENERAL";"TAB5",#N/A,TRUE,"GENERAL"}</definedName>
    <definedName name="rte" localSheetId="6" hidden="1">{"TAB1",#N/A,TRUE,"GENERAL";"TAB2",#N/A,TRUE,"GENERAL";"TAB3",#N/A,TRUE,"GENERAL";"TAB4",#N/A,TRUE,"GENERAL";"TAB5",#N/A,TRUE,"GENERAL"}</definedName>
    <definedName name="rte" localSheetId="2" hidden="1">{"TAB1",#N/A,TRUE,"GENERAL";"TAB2",#N/A,TRUE,"GENERAL";"TAB3",#N/A,TRUE,"GENERAL";"TAB4",#N/A,TRUE,"GENERAL";"TAB5",#N/A,TRUE,"GENERAL"}</definedName>
    <definedName name="rte" localSheetId="3" hidden="1">{"TAB1",#N/A,TRUE,"GENERAL";"TAB2",#N/A,TRUE,"GENERAL";"TAB3",#N/A,TRUE,"GENERAL";"TAB4",#N/A,TRUE,"GENERAL";"TAB5",#N/A,TRUE,"GENERAL"}</definedName>
    <definedName name="rte" localSheetId="4" hidden="1">{"TAB1",#N/A,TRUE,"GENERAL";"TAB2",#N/A,TRUE,"GENERAL";"TAB3",#N/A,TRUE,"GENERAL";"TAB4",#N/A,TRUE,"GENERAL";"TAB5",#N/A,TRUE,"GENERAL"}</definedName>
    <definedName name="rte" localSheetId="5" hidden="1">{"TAB1",#N/A,TRUE,"GENERAL";"TAB2",#N/A,TRUE,"GENERAL";"TAB3",#N/A,TRUE,"GENERAL";"TAB4",#N/A,TRUE,"GENERAL";"TAB5",#N/A,TRUE,"GENERAL"}</definedName>
    <definedName name="rte" localSheetId="7" hidden="1">{"TAB1",#N/A,TRUE,"GENERAL";"TAB2",#N/A,TRUE,"GENERAL";"TAB3",#N/A,TRUE,"GENERAL";"TAB4",#N/A,TRUE,"GENERAL";"TAB5",#N/A,TRUE,"GENERAL"}</definedName>
    <definedName name="rte" hidden="1">{"TAB1",#N/A,TRUE,"GENERAL";"TAB2",#N/A,TRUE,"GENERAL";"TAB3",#N/A,TRUE,"GENERAL";"TAB4",#N/A,TRUE,"GENERAL";"TAB5",#N/A,TRUE,"GENERAL"}</definedName>
    <definedName name="rteg" localSheetId="6" hidden="1">{"via1",#N/A,TRUE,"general";"via2",#N/A,TRUE,"general";"via3",#N/A,TRUE,"general"}</definedName>
    <definedName name="rteg" localSheetId="2" hidden="1">{"via1",#N/A,TRUE,"general";"via2",#N/A,TRUE,"general";"via3",#N/A,TRUE,"general"}</definedName>
    <definedName name="rteg" localSheetId="3" hidden="1">{"via1",#N/A,TRUE,"general";"via2",#N/A,TRUE,"general";"via3",#N/A,TRUE,"general"}</definedName>
    <definedName name="rteg" localSheetId="4" hidden="1">{"via1",#N/A,TRUE,"general";"via2",#N/A,TRUE,"general";"via3",#N/A,TRUE,"general"}</definedName>
    <definedName name="rteg" localSheetId="5" hidden="1">{"via1",#N/A,TRUE,"general";"via2",#N/A,TRUE,"general";"via3",#N/A,TRUE,"general"}</definedName>
    <definedName name="rteg" localSheetId="7" hidden="1">{"via1",#N/A,TRUE,"general";"via2",#N/A,TRUE,"general";"via3",#N/A,TRUE,"general"}</definedName>
    <definedName name="rteg" hidden="1">{"via1",#N/A,TRUE,"general";"via2",#N/A,TRUE,"general";"via3",#N/A,TRUE,"general"}</definedName>
    <definedName name="rtert" localSheetId="6" hidden="1">{"TAB1",#N/A,TRUE,"GENERAL";"TAB2",#N/A,TRUE,"GENERAL";"TAB3",#N/A,TRUE,"GENERAL";"TAB4",#N/A,TRUE,"GENERAL";"TAB5",#N/A,TRUE,"GENERAL"}</definedName>
    <definedName name="rtert" localSheetId="2" hidden="1">{"TAB1",#N/A,TRUE,"GENERAL";"TAB2",#N/A,TRUE,"GENERAL";"TAB3",#N/A,TRUE,"GENERAL";"TAB4",#N/A,TRUE,"GENERAL";"TAB5",#N/A,TRUE,"GENERAL"}</definedName>
    <definedName name="rtert" localSheetId="3" hidden="1">{"TAB1",#N/A,TRUE,"GENERAL";"TAB2",#N/A,TRUE,"GENERAL";"TAB3",#N/A,TRUE,"GENERAL";"TAB4",#N/A,TRUE,"GENERAL";"TAB5",#N/A,TRUE,"GENERAL"}</definedName>
    <definedName name="rtert" localSheetId="4" hidden="1">{"TAB1",#N/A,TRUE,"GENERAL";"TAB2",#N/A,TRUE,"GENERAL";"TAB3",#N/A,TRUE,"GENERAL";"TAB4",#N/A,TRUE,"GENERAL";"TAB5",#N/A,TRUE,"GENERAL"}</definedName>
    <definedName name="rtert" localSheetId="5" hidden="1">{"TAB1",#N/A,TRUE,"GENERAL";"TAB2",#N/A,TRUE,"GENERAL";"TAB3",#N/A,TRUE,"GENERAL";"TAB4",#N/A,TRUE,"GENERAL";"TAB5",#N/A,TRUE,"GENERAL"}</definedName>
    <definedName name="rtert" localSheetId="7" hidden="1">{"TAB1",#N/A,TRUE,"GENERAL";"TAB2",#N/A,TRUE,"GENERAL";"TAB3",#N/A,TRUE,"GENERAL";"TAB4",#N/A,TRUE,"GENERAL";"TAB5",#N/A,TRUE,"GENERAL"}</definedName>
    <definedName name="rtert" hidden="1">{"TAB1",#N/A,TRUE,"GENERAL";"TAB2",#N/A,TRUE,"GENERAL";"TAB3",#N/A,TRUE,"GENERAL";"TAB4",#N/A,TRUE,"GENERAL";"TAB5",#N/A,TRUE,"GENERAL"}</definedName>
    <definedName name="rtes" localSheetId="6" hidden="1">{"via1",#N/A,TRUE,"general";"via2",#N/A,TRUE,"general";"via3",#N/A,TRUE,"general"}</definedName>
    <definedName name="rtes" localSheetId="2" hidden="1">{"via1",#N/A,TRUE,"general";"via2",#N/A,TRUE,"general";"via3",#N/A,TRUE,"general"}</definedName>
    <definedName name="rtes" localSheetId="3" hidden="1">{"via1",#N/A,TRUE,"general";"via2",#N/A,TRUE,"general";"via3",#N/A,TRUE,"general"}</definedName>
    <definedName name="rtes" localSheetId="4" hidden="1">{"via1",#N/A,TRUE,"general";"via2",#N/A,TRUE,"general";"via3",#N/A,TRUE,"general"}</definedName>
    <definedName name="rtes" localSheetId="5" hidden="1">{"via1",#N/A,TRUE,"general";"via2",#N/A,TRUE,"general";"via3",#N/A,TRUE,"general"}</definedName>
    <definedName name="rtes" localSheetId="7" hidden="1">{"via1",#N/A,TRUE,"general";"via2",#N/A,TRUE,"general";"via3",#N/A,TRUE,"general"}</definedName>
    <definedName name="rtes" hidden="1">{"via1",#N/A,TRUE,"general";"via2",#N/A,TRUE,"general";"via3",#N/A,TRUE,"general"}</definedName>
    <definedName name="rtewth" localSheetId="6" hidden="1">{"TAB1",#N/A,TRUE,"GENERAL";"TAB2",#N/A,TRUE,"GENERAL";"TAB3",#N/A,TRUE,"GENERAL";"TAB4",#N/A,TRUE,"GENERAL";"TAB5",#N/A,TRUE,"GENERAL"}</definedName>
    <definedName name="rtewth" localSheetId="2" hidden="1">{"TAB1",#N/A,TRUE,"GENERAL";"TAB2",#N/A,TRUE,"GENERAL";"TAB3",#N/A,TRUE,"GENERAL";"TAB4",#N/A,TRUE,"GENERAL";"TAB5",#N/A,TRUE,"GENERAL"}</definedName>
    <definedName name="rtewth" localSheetId="3" hidden="1">{"TAB1",#N/A,TRUE,"GENERAL";"TAB2",#N/A,TRUE,"GENERAL";"TAB3",#N/A,TRUE,"GENERAL";"TAB4",#N/A,TRUE,"GENERAL";"TAB5",#N/A,TRUE,"GENERAL"}</definedName>
    <definedName name="rtewth" localSheetId="4" hidden="1">{"TAB1",#N/A,TRUE,"GENERAL";"TAB2",#N/A,TRUE,"GENERAL";"TAB3",#N/A,TRUE,"GENERAL";"TAB4",#N/A,TRUE,"GENERAL";"TAB5",#N/A,TRUE,"GENERAL"}</definedName>
    <definedName name="rtewth" localSheetId="5" hidden="1">{"TAB1",#N/A,TRUE,"GENERAL";"TAB2",#N/A,TRUE,"GENERAL";"TAB3",#N/A,TRUE,"GENERAL";"TAB4",#N/A,TRUE,"GENERAL";"TAB5",#N/A,TRUE,"GENERAL"}</definedName>
    <definedName name="rtewth" localSheetId="7" hidden="1">{"TAB1",#N/A,TRUE,"GENERAL";"TAB2",#N/A,TRUE,"GENERAL";"TAB3",#N/A,TRUE,"GENERAL";"TAB4",#N/A,TRUE,"GENERAL";"TAB5",#N/A,TRUE,"GENERAL"}</definedName>
    <definedName name="rtewth" hidden="1">{"TAB1",#N/A,TRUE,"GENERAL";"TAB2",#N/A,TRUE,"GENERAL";"TAB3",#N/A,TRUE,"GENERAL";"TAB4",#N/A,TRUE,"GENERAL";"TAB5",#N/A,TRUE,"GENERAL"}</definedName>
    <definedName name="rthjtj" localSheetId="6" hidden="1">{"TAB1",#N/A,TRUE,"GENERAL";"TAB2",#N/A,TRUE,"GENERAL";"TAB3",#N/A,TRUE,"GENERAL";"TAB4",#N/A,TRUE,"GENERAL";"TAB5",#N/A,TRUE,"GENERAL"}</definedName>
    <definedName name="rthjtj" localSheetId="2" hidden="1">{"TAB1",#N/A,TRUE,"GENERAL";"TAB2",#N/A,TRUE,"GENERAL";"TAB3",#N/A,TRUE,"GENERAL";"TAB4",#N/A,TRUE,"GENERAL";"TAB5",#N/A,TRUE,"GENERAL"}</definedName>
    <definedName name="rthjtj" localSheetId="3" hidden="1">{"TAB1",#N/A,TRUE,"GENERAL";"TAB2",#N/A,TRUE,"GENERAL";"TAB3",#N/A,TRUE,"GENERAL";"TAB4",#N/A,TRUE,"GENERAL";"TAB5",#N/A,TRUE,"GENERAL"}</definedName>
    <definedName name="rthjtj" localSheetId="4" hidden="1">{"TAB1",#N/A,TRUE,"GENERAL";"TAB2",#N/A,TRUE,"GENERAL";"TAB3",#N/A,TRUE,"GENERAL";"TAB4",#N/A,TRUE,"GENERAL";"TAB5",#N/A,TRUE,"GENERAL"}</definedName>
    <definedName name="rthjtj" localSheetId="5" hidden="1">{"TAB1",#N/A,TRUE,"GENERAL";"TAB2",#N/A,TRUE,"GENERAL";"TAB3",#N/A,TRUE,"GENERAL";"TAB4",#N/A,TRUE,"GENERAL";"TAB5",#N/A,TRUE,"GENERAL"}</definedName>
    <definedName name="rthjtj" localSheetId="7" hidden="1">{"TAB1",#N/A,TRUE,"GENERAL";"TAB2",#N/A,TRUE,"GENERAL";"TAB3",#N/A,TRUE,"GENERAL";"TAB4",#N/A,TRUE,"GENERAL";"TAB5",#N/A,TRUE,"GENERAL"}</definedName>
    <definedName name="rthjtj" hidden="1">{"TAB1",#N/A,TRUE,"GENERAL";"TAB2",#N/A,TRUE,"GENERAL";"TAB3",#N/A,TRUE,"GENERAL";"TAB4",#N/A,TRUE,"GENERAL";"TAB5",#N/A,TRUE,"GENERAL"}</definedName>
    <definedName name="rthrthg" localSheetId="6" hidden="1">{"via1",#N/A,TRUE,"general";"via2",#N/A,TRUE,"general";"via3",#N/A,TRUE,"general"}</definedName>
    <definedName name="rthrthg" localSheetId="2" hidden="1">{"via1",#N/A,TRUE,"general";"via2",#N/A,TRUE,"general";"via3",#N/A,TRUE,"general"}</definedName>
    <definedName name="rthrthg" localSheetId="3" hidden="1">{"via1",#N/A,TRUE,"general";"via2",#N/A,TRUE,"general";"via3",#N/A,TRUE,"general"}</definedName>
    <definedName name="rthrthg" localSheetId="4" hidden="1">{"via1",#N/A,TRUE,"general";"via2",#N/A,TRUE,"general";"via3",#N/A,TRUE,"general"}</definedName>
    <definedName name="rthrthg" localSheetId="5" hidden="1">{"via1",#N/A,TRUE,"general";"via2",#N/A,TRUE,"general";"via3",#N/A,TRUE,"general"}</definedName>
    <definedName name="rthrthg" localSheetId="7" hidden="1">{"via1",#N/A,TRUE,"general";"via2",#N/A,TRUE,"general";"via3",#N/A,TRUE,"general"}</definedName>
    <definedName name="rthrthg" hidden="1">{"via1",#N/A,TRUE,"general";"via2",#N/A,TRUE,"general";"via3",#N/A,TRUE,"general"}</definedName>
    <definedName name="rthtrh" localSheetId="6" hidden="1">{"via1",#N/A,TRUE,"general";"via2",#N/A,TRUE,"general";"via3",#N/A,TRUE,"general"}</definedName>
    <definedName name="rthtrh" localSheetId="2" hidden="1">{"via1",#N/A,TRUE,"general";"via2",#N/A,TRUE,"general";"via3",#N/A,TRUE,"general"}</definedName>
    <definedName name="rthtrh" localSheetId="3" hidden="1">{"via1",#N/A,TRUE,"general";"via2",#N/A,TRUE,"general";"via3",#N/A,TRUE,"general"}</definedName>
    <definedName name="rthtrh" localSheetId="4" hidden="1">{"via1",#N/A,TRUE,"general";"via2",#N/A,TRUE,"general";"via3",#N/A,TRUE,"general"}</definedName>
    <definedName name="rthtrh" localSheetId="5" hidden="1">{"via1",#N/A,TRUE,"general";"via2",#N/A,TRUE,"general";"via3",#N/A,TRUE,"general"}</definedName>
    <definedName name="rthtrh" localSheetId="7" hidden="1">{"via1",#N/A,TRUE,"general";"via2",#N/A,TRUE,"general";"via3",#N/A,TRUE,"general"}</definedName>
    <definedName name="rthtrh" hidden="1">{"via1",#N/A,TRUE,"general";"via2",#N/A,TRUE,"general";"via3",#N/A,TRUE,"general"}</definedName>
    <definedName name="rtkk" localSheetId="6" hidden="1">{"via1",#N/A,TRUE,"general";"via2",#N/A,TRUE,"general";"via3",#N/A,TRUE,"general"}</definedName>
    <definedName name="rtkk" localSheetId="2" hidden="1">{"via1",#N/A,TRUE,"general";"via2",#N/A,TRUE,"general";"via3",#N/A,TRUE,"general"}</definedName>
    <definedName name="rtkk" localSheetId="3" hidden="1">{"via1",#N/A,TRUE,"general";"via2",#N/A,TRUE,"general";"via3",#N/A,TRUE,"general"}</definedName>
    <definedName name="rtkk" localSheetId="4" hidden="1">{"via1",#N/A,TRUE,"general";"via2",#N/A,TRUE,"general";"via3",#N/A,TRUE,"general"}</definedName>
    <definedName name="rtkk" localSheetId="5" hidden="1">{"via1",#N/A,TRUE,"general";"via2",#N/A,TRUE,"general";"via3",#N/A,TRUE,"general"}</definedName>
    <definedName name="rtkk" localSheetId="7" hidden="1">{"via1",#N/A,TRUE,"general";"via2",#N/A,TRUE,"general";"via3",#N/A,TRUE,"general"}</definedName>
    <definedName name="rtkk" hidden="1">{"via1",#N/A,TRUE,"general";"via2",#N/A,TRUE,"general";"via3",#N/A,TRUE,"general"}</definedName>
    <definedName name="rttthy" localSheetId="6" hidden="1">{"via1",#N/A,TRUE,"general";"via2",#N/A,TRUE,"general";"via3",#N/A,TRUE,"general"}</definedName>
    <definedName name="rttthy" localSheetId="2" hidden="1">{"via1",#N/A,TRUE,"general";"via2",#N/A,TRUE,"general";"via3",#N/A,TRUE,"general"}</definedName>
    <definedName name="rttthy" localSheetId="3" hidden="1">{"via1",#N/A,TRUE,"general";"via2",#N/A,TRUE,"general";"via3",#N/A,TRUE,"general"}</definedName>
    <definedName name="rttthy" localSheetId="4" hidden="1">{"via1",#N/A,TRUE,"general";"via2",#N/A,TRUE,"general";"via3",#N/A,TRUE,"general"}</definedName>
    <definedName name="rttthy" localSheetId="5" hidden="1">{"via1",#N/A,TRUE,"general";"via2",#N/A,TRUE,"general";"via3",#N/A,TRUE,"general"}</definedName>
    <definedName name="rttthy" localSheetId="7" hidden="1">{"via1",#N/A,TRUE,"general";"via2",#N/A,TRUE,"general";"via3",#N/A,TRUE,"general"}</definedName>
    <definedName name="rttthy" hidden="1">{"via1",#N/A,TRUE,"general";"via2",#N/A,TRUE,"general";"via3",#N/A,TRUE,"general"}</definedName>
    <definedName name="rtu" localSheetId="6" hidden="1">{"via1",#N/A,TRUE,"general";"via2",#N/A,TRUE,"general";"via3",#N/A,TRUE,"general"}</definedName>
    <definedName name="rtu" localSheetId="2" hidden="1">{"via1",#N/A,TRUE,"general";"via2",#N/A,TRUE,"general";"via3",#N/A,TRUE,"general"}</definedName>
    <definedName name="rtu" localSheetId="3" hidden="1">{"via1",#N/A,TRUE,"general";"via2",#N/A,TRUE,"general";"via3",#N/A,TRUE,"general"}</definedName>
    <definedName name="rtu" localSheetId="4" hidden="1">{"via1",#N/A,TRUE,"general";"via2",#N/A,TRUE,"general";"via3",#N/A,TRUE,"general"}</definedName>
    <definedName name="rtu" localSheetId="5" hidden="1">{"via1",#N/A,TRUE,"general";"via2",#N/A,TRUE,"general";"via3",#N/A,TRUE,"general"}</definedName>
    <definedName name="rtu" localSheetId="7" hidden="1">{"via1",#N/A,TRUE,"general";"via2",#N/A,TRUE,"general";"via3",#N/A,TRUE,"general"}</definedName>
    <definedName name="rtu" hidden="1">{"via1",#N/A,TRUE,"general";"via2",#N/A,TRUE,"general";"via3",#N/A,TRUE,"general"}</definedName>
    <definedName name="rtug" localSheetId="6" hidden="1">{"TAB1",#N/A,TRUE,"GENERAL";"TAB2",#N/A,TRUE,"GENERAL";"TAB3",#N/A,TRUE,"GENERAL";"TAB4",#N/A,TRUE,"GENERAL";"TAB5",#N/A,TRUE,"GENERAL"}</definedName>
    <definedName name="rtug" localSheetId="2" hidden="1">{"TAB1",#N/A,TRUE,"GENERAL";"TAB2",#N/A,TRUE,"GENERAL";"TAB3",#N/A,TRUE,"GENERAL";"TAB4",#N/A,TRUE,"GENERAL";"TAB5",#N/A,TRUE,"GENERAL"}</definedName>
    <definedName name="rtug" localSheetId="3" hidden="1">{"TAB1",#N/A,TRUE,"GENERAL";"TAB2",#N/A,TRUE,"GENERAL";"TAB3",#N/A,TRUE,"GENERAL";"TAB4",#N/A,TRUE,"GENERAL";"TAB5",#N/A,TRUE,"GENERAL"}</definedName>
    <definedName name="rtug" localSheetId="4" hidden="1">{"TAB1",#N/A,TRUE,"GENERAL";"TAB2",#N/A,TRUE,"GENERAL";"TAB3",#N/A,TRUE,"GENERAL";"TAB4",#N/A,TRUE,"GENERAL";"TAB5",#N/A,TRUE,"GENERAL"}</definedName>
    <definedName name="rtug" localSheetId="5" hidden="1">{"TAB1",#N/A,TRUE,"GENERAL";"TAB2",#N/A,TRUE,"GENERAL";"TAB3",#N/A,TRUE,"GENERAL";"TAB4",#N/A,TRUE,"GENERAL";"TAB5",#N/A,TRUE,"GENERAL"}</definedName>
    <definedName name="rtug" localSheetId="7" hidden="1">{"TAB1",#N/A,TRUE,"GENERAL";"TAB2",#N/A,TRUE,"GENERAL";"TAB3",#N/A,TRUE,"GENERAL";"TAB4",#N/A,TRUE,"GENERAL";"TAB5",#N/A,TRUE,"GENERAL"}</definedName>
    <definedName name="rtug" hidden="1">{"TAB1",#N/A,TRUE,"GENERAL";"TAB2",#N/A,TRUE,"GENERAL";"TAB3",#N/A,TRUE,"GENERAL";"TAB4",#N/A,TRUE,"GENERAL";"TAB5",#N/A,TRUE,"GENERAL"}</definedName>
    <definedName name="rtugsd" localSheetId="6" hidden="1">{"TAB1",#N/A,TRUE,"GENERAL";"TAB2",#N/A,TRUE,"GENERAL";"TAB3",#N/A,TRUE,"GENERAL";"TAB4",#N/A,TRUE,"GENERAL";"TAB5",#N/A,TRUE,"GENERAL"}</definedName>
    <definedName name="rtugsd" localSheetId="2" hidden="1">{"TAB1",#N/A,TRUE,"GENERAL";"TAB2",#N/A,TRUE,"GENERAL";"TAB3",#N/A,TRUE,"GENERAL";"TAB4",#N/A,TRUE,"GENERAL";"TAB5",#N/A,TRUE,"GENERAL"}</definedName>
    <definedName name="rtugsd" localSheetId="3" hidden="1">{"TAB1",#N/A,TRUE,"GENERAL";"TAB2",#N/A,TRUE,"GENERAL";"TAB3",#N/A,TRUE,"GENERAL";"TAB4",#N/A,TRUE,"GENERAL";"TAB5",#N/A,TRUE,"GENERAL"}</definedName>
    <definedName name="rtugsd" localSheetId="4" hidden="1">{"TAB1",#N/A,TRUE,"GENERAL";"TAB2",#N/A,TRUE,"GENERAL";"TAB3",#N/A,TRUE,"GENERAL";"TAB4",#N/A,TRUE,"GENERAL";"TAB5",#N/A,TRUE,"GENERAL"}</definedName>
    <definedName name="rtugsd" localSheetId="5" hidden="1">{"TAB1",#N/A,TRUE,"GENERAL";"TAB2",#N/A,TRUE,"GENERAL";"TAB3",#N/A,TRUE,"GENERAL";"TAB4",#N/A,TRUE,"GENERAL";"TAB5",#N/A,TRUE,"GENERAL"}</definedName>
    <definedName name="rtugsd" localSheetId="7" hidden="1">{"TAB1",#N/A,TRUE,"GENERAL";"TAB2",#N/A,TRUE,"GENERAL";"TAB3",#N/A,TRUE,"GENERAL";"TAB4",#N/A,TRUE,"GENERAL";"TAB5",#N/A,TRUE,"GENERAL"}</definedName>
    <definedName name="rtugsd" hidden="1">{"TAB1",#N/A,TRUE,"GENERAL";"TAB2",#N/A,TRUE,"GENERAL";"TAB3",#N/A,TRUE,"GENERAL";"TAB4",#N/A,TRUE,"GENERAL";"TAB5",#N/A,TRUE,"GENERAL"}</definedName>
    <definedName name="rturtu" localSheetId="6" hidden="1">{"via1",#N/A,TRUE,"general";"via2",#N/A,TRUE,"general";"via3",#N/A,TRUE,"general"}</definedName>
    <definedName name="rturtu" localSheetId="2" hidden="1">{"via1",#N/A,TRUE,"general";"via2",#N/A,TRUE,"general";"via3",#N/A,TRUE,"general"}</definedName>
    <definedName name="rturtu" localSheetId="3" hidden="1">{"via1",#N/A,TRUE,"general";"via2",#N/A,TRUE,"general";"via3",#N/A,TRUE,"general"}</definedName>
    <definedName name="rturtu" localSheetId="4" hidden="1">{"via1",#N/A,TRUE,"general";"via2",#N/A,TRUE,"general";"via3",#N/A,TRUE,"general"}</definedName>
    <definedName name="rturtu" localSheetId="5" hidden="1">{"via1",#N/A,TRUE,"general";"via2",#N/A,TRUE,"general";"via3",#N/A,TRUE,"general"}</definedName>
    <definedName name="rturtu" localSheetId="7" hidden="1">{"via1",#N/A,TRUE,"general";"via2",#N/A,TRUE,"general";"via3",#N/A,TRUE,"general"}</definedName>
    <definedName name="rturtu" hidden="1">{"via1",#N/A,TRUE,"general";"via2",#N/A,TRUE,"general";"via3",#N/A,TRUE,"general"}</definedName>
    <definedName name="rturu" localSheetId="6" hidden="1">{"via1",#N/A,TRUE,"general";"via2",#N/A,TRUE,"general";"via3",#N/A,TRUE,"general"}</definedName>
    <definedName name="rturu" localSheetId="2" hidden="1">{"via1",#N/A,TRUE,"general";"via2",#N/A,TRUE,"general";"via3",#N/A,TRUE,"general"}</definedName>
    <definedName name="rturu" localSheetId="3" hidden="1">{"via1",#N/A,TRUE,"general";"via2",#N/A,TRUE,"general";"via3",#N/A,TRUE,"general"}</definedName>
    <definedName name="rturu" localSheetId="4" hidden="1">{"via1",#N/A,TRUE,"general";"via2",#N/A,TRUE,"general";"via3",#N/A,TRUE,"general"}</definedName>
    <definedName name="rturu" localSheetId="5" hidden="1">{"via1",#N/A,TRUE,"general";"via2",#N/A,TRUE,"general";"via3",#N/A,TRUE,"general"}</definedName>
    <definedName name="rturu" localSheetId="7" hidden="1">{"via1",#N/A,TRUE,"general";"via2",#N/A,TRUE,"general";"via3",#N/A,TRUE,"general"}</definedName>
    <definedName name="rturu" hidden="1">{"via1",#N/A,TRUE,"general";"via2",#N/A,TRUE,"general";"via3",#N/A,TRUE,"general"}</definedName>
    <definedName name="rtut" localSheetId="6" hidden="1">{"via1",#N/A,TRUE,"general";"via2",#N/A,TRUE,"general";"via3",#N/A,TRUE,"general"}</definedName>
    <definedName name="rtut" localSheetId="2" hidden="1">{"via1",#N/A,TRUE,"general";"via2",#N/A,TRUE,"general";"via3",#N/A,TRUE,"general"}</definedName>
    <definedName name="rtut" localSheetId="3" hidden="1">{"via1",#N/A,TRUE,"general";"via2",#N/A,TRUE,"general";"via3",#N/A,TRUE,"general"}</definedName>
    <definedName name="rtut" localSheetId="4" hidden="1">{"via1",#N/A,TRUE,"general";"via2",#N/A,TRUE,"general";"via3",#N/A,TRUE,"general"}</definedName>
    <definedName name="rtut" localSheetId="5" hidden="1">{"via1",#N/A,TRUE,"general";"via2",#N/A,TRUE,"general";"via3",#N/A,TRUE,"general"}</definedName>
    <definedName name="rtut" localSheetId="7" hidden="1">{"via1",#N/A,TRUE,"general";"via2",#N/A,TRUE,"general";"via3",#N/A,TRUE,"general"}</definedName>
    <definedName name="rtut" hidden="1">{"via1",#N/A,TRUE,"general";"via2",#N/A,TRUE,"general";"via3",#N/A,TRUE,"general"}</definedName>
    <definedName name="rtutru" localSheetId="6" hidden="1">{"via1",#N/A,TRUE,"general";"via2",#N/A,TRUE,"general";"via3",#N/A,TRUE,"general"}</definedName>
    <definedName name="rtutru" localSheetId="2" hidden="1">{"via1",#N/A,TRUE,"general";"via2",#N/A,TRUE,"general";"via3",#N/A,TRUE,"general"}</definedName>
    <definedName name="rtutru" localSheetId="3" hidden="1">{"via1",#N/A,TRUE,"general";"via2",#N/A,TRUE,"general";"via3",#N/A,TRUE,"general"}</definedName>
    <definedName name="rtutru" localSheetId="4" hidden="1">{"via1",#N/A,TRUE,"general";"via2",#N/A,TRUE,"general";"via3",#N/A,TRUE,"general"}</definedName>
    <definedName name="rtutru" localSheetId="5" hidden="1">{"via1",#N/A,TRUE,"general";"via2",#N/A,TRUE,"general";"via3",#N/A,TRUE,"general"}</definedName>
    <definedName name="rtutru" localSheetId="7" hidden="1">{"via1",#N/A,TRUE,"general";"via2",#N/A,TRUE,"general";"via3",#N/A,TRUE,"general"}</definedName>
    <definedName name="rtutru" hidden="1">{"via1",#N/A,TRUE,"general";"via2",#N/A,TRUE,"general";"via3",#N/A,TRUE,"general"}</definedName>
    <definedName name="rtuy" localSheetId="6" hidden="1">{"via1",#N/A,TRUE,"general";"via2",#N/A,TRUE,"general";"via3",#N/A,TRUE,"general"}</definedName>
    <definedName name="rtuy" localSheetId="2" hidden="1">{"via1",#N/A,TRUE,"general";"via2",#N/A,TRUE,"general";"via3",#N/A,TRUE,"general"}</definedName>
    <definedName name="rtuy" localSheetId="3" hidden="1">{"via1",#N/A,TRUE,"general";"via2",#N/A,TRUE,"general";"via3",#N/A,TRUE,"general"}</definedName>
    <definedName name="rtuy" localSheetId="4" hidden="1">{"via1",#N/A,TRUE,"general";"via2",#N/A,TRUE,"general";"via3",#N/A,TRUE,"general"}</definedName>
    <definedName name="rtuy" localSheetId="5" hidden="1">{"via1",#N/A,TRUE,"general";"via2",#N/A,TRUE,"general";"via3",#N/A,TRUE,"general"}</definedName>
    <definedName name="rtuy" localSheetId="7" hidden="1">{"via1",#N/A,TRUE,"general";"via2",#N/A,TRUE,"general";"via3",#N/A,TRUE,"general"}</definedName>
    <definedName name="rtuy" hidden="1">{"via1",#N/A,TRUE,"general";"via2",#N/A,TRUE,"general";"via3",#N/A,TRUE,"general"}</definedName>
    <definedName name="rtyhr" localSheetId="6" hidden="1">{"TAB1",#N/A,TRUE,"GENERAL";"TAB2",#N/A,TRUE,"GENERAL";"TAB3",#N/A,TRUE,"GENERAL";"TAB4",#N/A,TRUE,"GENERAL";"TAB5",#N/A,TRUE,"GENERAL"}</definedName>
    <definedName name="rtyhr" localSheetId="2" hidden="1">{"TAB1",#N/A,TRUE,"GENERAL";"TAB2",#N/A,TRUE,"GENERAL";"TAB3",#N/A,TRUE,"GENERAL";"TAB4",#N/A,TRUE,"GENERAL";"TAB5",#N/A,TRUE,"GENERAL"}</definedName>
    <definedName name="rtyhr" localSheetId="3" hidden="1">{"TAB1",#N/A,TRUE,"GENERAL";"TAB2",#N/A,TRUE,"GENERAL";"TAB3",#N/A,TRUE,"GENERAL";"TAB4",#N/A,TRUE,"GENERAL";"TAB5",#N/A,TRUE,"GENERAL"}</definedName>
    <definedName name="rtyhr" localSheetId="4" hidden="1">{"TAB1",#N/A,TRUE,"GENERAL";"TAB2",#N/A,TRUE,"GENERAL";"TAB3",#N/A,TRUE,"GENERAL";"TAB4",#N/A,TRUE,"GENERAL";"TAB5",#N/A,TRUE,"GENERAL"}</definedName>
    <definedName name="rtyhr" localSheetId="5" hidden="1">{"TAB1",#N/A,TRUE,"GENERAL";"TAB2",#N/A,TRUE,"GENERAL";"TAB3",#N/A,TRUE,"GENERAL";"TAB4",#N/A,TRUE,"GENERAL";"TAB5",#N/A,TRUE,"GENERAL"}</definedName>
    <definedName name="rtyhr" localSheetId="7" hidden="1">{"TAB1",#N/A,TRUE,"GENERAL";"TAB2",#N/A,TRUE,"GENERAL";"TAB3",#N/A,TRUE,"GENERAL";"TAB4",#N/A,TRUE,"GENERAL";"TAB5",#N/A,TRUE,"GENERAL"}</definedName>
    <definedName name="rtyhr" hidden="1">{"TAB1",#N/A,TRUE,"GENERAL";"TAB2",#N/A,TRUE,"GENERAL";"TAB3",#N/A,TRUE,"GENERAL";"TAB4",#N/A,TRUE,"GENERAL";"TAB5",#N/A,TRUE,"GENERAL"}</definedName>
    <definedName name="rtym" localSheetId="6" hidden="1">{"via1",#N/A,TRUE,"general";"via2",#N/A,TRUE,"general";"via3",#N/A,TRUE,"general"}</definedName>
    <definedName name="rtym" localSheetId="2" hidden="1">{"via1",#N/A,TRUE,"general";"via2",#N/A,TRUE,"general";"via3",#N/A,TRUE,"general"}</definedName>
    <definedName name="rtym" localSheetId="3" hidden="1">{"via1",#N/A,TRUE,"general";"via2",#N/A,TRUE,"general";"via3",#N/A,TRUE,"general"}</definedName>
    <definedName name="rtym" localSheetId="4" hidden="1">{"via1",#N/A,TRUE,"general";"via2",#N/A,TRUE,"general";"via3",#N/A,TRUE,"general"}</definedName>
    <definedName name="rtym" localSheetId="5" hidden="1">{"via1",#N/A,TRUE,"general";"via2",#N/A,TRUE,"general";"via3",#N/A,TRUE,"general"}</definedName>
    <definedName name="rtym" localSheetId="7" hidden="1">{"via1",#N/A,TRUE,"general";"via2",#N/A,TRUE,"general";"via3",#N/A,TRUE,"general"}</definedName>
    <definedName name="rtym" hidden="1">{"via1",#N/A,TRUE,"general";"via2",#N/A,TRUE,"general";"via3",#N/A,TRUE,"general"}</definedName>
    <definedName name="rtyrey" localSheetId="6" hidden="1">{"TAB1",#N/A,TRUE,"GENERAL";"TAB2",#N/A,TRUE,"GENERAL";"TAB3",#N/A,TRUE,"GENERAL";"TAB4",#N/A,TRUE,"GENERAL";"TAB5",#N/A,TRUE,"GENERAL"}</definedName>
    <definedName name="rtyrey" localSheetId="2" hidden="1">{"TAB1",#N/A,TRUE,"GENERAL";"TAB2",#N/A,TRUE,"GENERAL";"TAB3",#N/A,TRUE,"GENERAL";"TAB4",#N/A,TRUE,"GENERAL";"TAB5",#N/A,TRUE,"GENERAL"}</definedName>
    <definedName name="rtyrey" localSheetId="3" hidden="1">{"TAB1",#N/A,TRUE,"GENERAL";"TAB2",#N/A,TRUE,"GENERAL";"TAB3",#N/A,TRUE,"GENERAL";"TAB4",#N/A,TRUE,"GENERAL";"TAB5",#N/A,TRUE,"GENERAL"}</definedName>
    <definedName name="rtyrey" localSheetId="4" hidden="1">{"TAB1",#N/A,TRUE,"GENERAL";"TAB2",#N/A,TRUE,"GENERAL";"TAB3",#N/A,TRUE,"GENERAL";"TAB4",#N/A,TRUE,"GENERAL";"TAB5",#N/A,TRUE,"GENERAL"}</definedName>
    <definedName name="rtyrey" localSheetId="5" hidden="1">{"TAB1",#N/A,TRUE,"GENERAL";"TAB2",#N/A,TRUE,"GENERAL";"TAB3",#N/A,TRUE,"GENERAL";"TAB4",#N/A,TRUE,"GENERAL";"TAB5",#N/A,TRUE,"GENERAL"}</definedName>
    <definedName name="rtyrey" localSheetId="7" hidden="1">{"TAB1",#N/A,TRUE,"GENERAL";"TAB2",#N/A,TRUE,"GENERAL";"TAB3",#N/A,TRUE,"GENERAL";"TAB4",#N/A,TRUE,"GENERAL";"TAB5",#N/A,TRUE,"GENERAL"}</definedName>
    <definedName name="rtyrey" hidden="1">{"TAB1",#N/A,TRUE,"GENERAL";"TAB2",#N/A,TRUE,"GENERAL";"TAB3",#N/A,TRUE,"GENERAL";"TAB4",#N/A,TRUE,"GENERAL";"TAB5",#N/A,TRUE,"GENERAL"}</definedName>
    <definedName name="rtyrh" localSheetId="6" hidden="1">{"via1",#N/A,TRUE,"general";"via2",#N/A,TRUE,"general";"via3",#N/A,TRUE,"general"}</definedName>
    <definedName name="rtyrh" localSheetId="2" hidden="1">{"via1",#N/A,TRUE,"general";"via2",#N/A,TRUE,"general";"via3",#N/A,TRUE,"general"}</definedName>
    <definedName name="rtyrh" localSheetId="3" hidden="1">{"via1",#N/A,TRUE,"general";"via2",#N/A,TRUE,"general";"via3",#N/A,TRUE,"general"}</definedName>
    <definedName name="rtyrh" localSheetId="4" hidden="1">{"via1",#N/A,TRUE,"general";"via2",#N/A,TRUE,"general";"via3",#N/A,TRUE,"general"}</definedName>
    <definedName name="rtyrh" localSheetId="5" hidden="1">{"via1",#N/A,TRUE,"general";"via2",#N/A,TRUE,"general";"via3",#N/A,TRUE,"general"}</definedName>
    <definedName name="rtyrh" localSheetId="7" hidden="1">{"via1",#N/A,TRUE,"general";"via2",#N/A,TRUE,"general";"via3",#N/A,TRUE,"general"}</definedName>
    <definedName name="rtyrh" hidden="1">{"via1",#N/A,TRUE,"general";"via2",#N/A,TRUE,"general";"via3",#N/A,TRUE,"general"}</definedName>
    <definedName name="RTYRTY" localSheetId="6" hidden="1">{"via1",#N/A,TRUE,"general";"via2",#N/A,TRUE,"general";"via3",#N/A,TRUE,"general"}</definedName>
    <definedName name="RTYRTY" localSheetId="2" hidden="1">{"via1",#N/A,TRUE,"general";"via2",#N/A,TRUE,"general";"via3",#N/A,TRUE,"general"}</definedName>
    <definedName name="RTYRTY" localSheetId="3" hidden="1">{"via1",#N/A,TRUE,"general";"via2",#N/A,TRUE,"general";"via3",#N/A,TRUE,"general"}</definedName>
    <definedName name="RTYRTY" localSheetId="4" hidden="1">{"via1",#N/A,TRUE,"general";"via2",#N/A,TRUE,"general";"via3",#N/A,TRUE,"general"}</definedName>
    <definedName name="RTYRTY" localSheetId="5" hidden="1">{"via1",#N/A,TRUE,"general";"via2",#N/A,TRUE,"general";"via3",#N/A,TRUE,"general"}</definedName>
    <definedName name="RTYRTY" localSheetId="7" hidden="1">{"via1",#N/A,TRUE,"general";"via2",#N/A,TRUE,"general";"via3",#N/A,TRUE,"general"}</definedName>
    <definedName name="RTYRTY" hidden="1">{"via1",#N/A,TRUE,"general";"via2",#N/A,TRUE,"general";"via3",#N/A,TRUE,"general"}</definedName>
    <definedName name="rtyt" localSheetId="6" hidden="1">{"TAB1",#N/A,TRUE,"GENERAL";"TAB2",#N/A,TRUE,"GENERAL";"TAB3",#N/A,TRUE,"GENERAL";"TAB4",#N/A,TRUE,"GENERAL";"TAB5",#N/A,TRUE,"GENERAL"}</definedName>
    <definedName name="rtyt" localSheetId="2" hidden="1">{"TAB1",#N/A,TRUE,"GENERAL";"TAB2",#N/A,TRUE,"GENERAL";"TAB3",#N/A,TRUE,"GENERAL";"TAB4",#N/A,TRUE,"GENERAL";"TAB5",#N/A,TRUE,"GENERAL"}</definedName>
    <definedName name="rtyt" localSheetId="3" hidden="1">{"TAB1",#N/A,TRUE,"GENERAL";"TAB2",#N/A,TRUE,"GENERAL";"TAB3",#N/A,TRUE,"GENERAL";"TAB4",#N/A,TRUE,"GENERAL";"TAB5",#N/A,TRUE,"GENERAL"}</definedName>
    <definedName name="rtyt" localSheetId="4" hidden="1">{"TAB1",#N/A,TRUE,"GENERAL";"TAB2",#N/A,TRUE,"GENERAL";"TAB3",#N/A,TRUE,"GENERAL";"TAB4",#N/A,TRUE,"GENERAL";"TAB5",#N/A,TRUE,"GENERAL"}</definedName>
    <definedName name="rtyt" localSheetId="5" hidden="1">{"TAB1",#N/A,TRUE,"GENERAL";"TAB2",#N/A,TRUE,"GENERAL";"TAB3",#N/A,TRUE,"GENERAL";"TAB4",#N/A,TRUE,"GENERAL";"TAB5",#N/A,TRUE,"GENERAL"}</definedName>
    <definedName name="rtyt" localSheetId="7" hidden="1">{"TAB1",#N/A,TRUE,"GENERAL";"TAB2",#N/A,TRUE,"GENERAL";"TAB3",#N/A,TRUE,"GENERAL";"TAB4",#N/A,TRUE,"GENERAL";"TAB5",#N/A,TRUE,"GENERAL"}</definedName>
    <definedName name="rtyt" hidden="1">{"TAB1",#N/A,TRUE,"GENERAL";"TAB2",#N/A,TRUE,"GENERAL";"TAB3",#N/A,TRUE,"GENERAL";"TAB4",#N/A,TRUE,"GENERAL";"TAB5",#N/A,TRUE,"GENERAL"}</definedName>
    <definedName name="rtytry" localSheetId="6" hidden="1">{"via1",#N/A,TRUE,"general";"via2",#N/A,TRUE,"general";"via3",#N/A,TRUE,"general"}</definedName>
    <definedName name="rtytry" localSheetId="2" hidden="1">{"via1",#N/A,TRUE,"general";"via2",#N/A,TRUE,"general";"via3",#N/A,TRUE,"general"}</definedName>
    <definedName name="rtytry" localSheetId="3" hidden="1">{"via1",#N/A,TRUE,"general";"via2",#N/A,TRUE,"general";"via3",#N/A,TRUE,"general"}</definedName>
    <definedName name="rtytry" localSheetId="4" hidden="1">{"via1",#N/A,TRUE,"general";"via2",#N/A,TRUE,"general";"via3",#N/A,TRUE,"general"}</definedName>
    <definedName name="rtytry" localSheetId="5" hidden="1">{"via1",#N/A,TRUE,"general";"via2",#N/A,TRUE,"general";"via3",#N/A,TRUE,"general"}</definedName>
    <definedName name="rtytry" localSheetId="7" hidden="1">{"via1",#N/A,TRUE,"general";"via2",#N/A,TRUE,"general";"via3",#N/A,TRUE,"general"}</definedName>
    <definedName name="rtytry" hidden="1">{"via1",#N/A,TRUE,"general";"via2",#N/A,TRUE,"general";"via3",#N/A,TRUE,"general"}</definedName>
    <definedName name="ruru" localSheetId="6" hidden="1">{"TAB1",#N/A,TRUE,"GENERAL";"TAB2",#N/A,TRUE,"GENERAL";"TAB3",#N/A,TRUE,"GENERAL";"TAB4",#N/A,TRUE,"GENERAL";"TAB5",#N/A,TRUE,"GENERAL"}</definedName>
    <definedName name="ruru" localSheetId="2" hidden="1">{"TAB1",#N/A,TRUE,"GENERAL";"TAB2",#N/A,TRUE,"GENERAL";"TAB3",#N/A,TRUE,"GENERAL";"TAB4",#N/A,TRUE,"GENERAL";"TAB5",#N/A,TRUE,"GENERAL"}</definedName>
    <definedName name="ruru" localSheetId="3" hidden="1">{"TAB1",#N/A,TRUE,"GENERAL";"TAB2",#N/A,TRUE,"GENERAL";"TAB3",#N/A,TRUE,"GENERAL";"TAB4",#N/A,TRUE,"GENERAL";"TAB5",#N/A,TRUE,"GENERAL"}</definedName>
    <definedName name="ruru" localSheetId="4" hidden="1">{"TAB1",#N/A,TRUE,"GENERAL";"TAB2",#N/A,TRUE,"GENERAL";"TAB3",#N/A,TRUE,"GENERAL";"TAB4",#N/A,TRUE,"GENERAL";"TAB5",#N/A,TRUE,"GENERAL"}</definedName>
    <definedName name="ruru" localSheetId="5" hidden="1">{"TAB1",#N/A,TRUE,"GENERAL";"TAB2",#N/A,TRUE,"GENERAL";"TAB3",#N/A,TRUE,"GENERAL";"TAB4",#N/A,TRUE,"GENERAL";"TAB5",#N/A,TRUE,"GENERAL"}</definedName>
    <definedName name="ruru" localSheetId="7" hidden="1">{"TAB1",#N/A,TRUE,"GENERAL";"TAB2",#N/A,TRUE,"GENERAL";"TAB3",#N/A,TRUE,"GENERAL";"TAB4",#N/A,TRUE,"GENERAL";"TAB5",#N/A,TRUE,"GENERAL"}</definedName>
    <definedName name="ruru" hidden="1">{"TAB1",#N/A,TRUE,"GENERAL";"TAB2",#N/A,TRUE,"GENERAL";"TAB3",#N/A,TRUE,"GENERAL";"TAB4",#N/A,TRUE,"GENERAL";"TAB5",#N/A,TRUE,"GENERAL"}</definedName>
    <definedName name="RUT" localSheetId="6">#REF!</definedName>
    <definedName name="RUT" localSheetId="2">#REF!</definedName>
    <definedName name="RUT" localSheetId="3">#REF!</definedName>
    <definedName name="RUT" localSheetId="4">#REF!</definedName>
    <definedName name="RUT" localSheetId="5">#REF!</definedName>
    <definedName name="RUT" localSheetId="7">#REF!</definedName>
    <definedName name="RUT" localSheetId="8">#REF!</definedName>
    <definedName name="RUT">#REF!</definedName>
    <definedName name="rutu" localSheetId="6" hidden="1">{"via1",#N/A,TRUE,"general";"via2",#N/A,TRUE,"general";"via3",#N/A,TRUE,"general"}</definedName>
    <definedName name="rutu" localSheetId="2" hidden="1">{"via1",#N/A,TRUE,"general";"via2",#N/A,TRUE,"general";"via3",#N/A,TRUE,"general"}</definedName>
    <definedName name="rutu" localSheetId="3" hidden="1">{"via1",#N/A,TRUE,"general";"via2",#N/A,TRUE,"general";"via3",#N/A,TRUE,"general"}</definedName>
    <definedName name="rutu" localSheetId="4" hidden="1">{"via1",#N/A,TRUE,"general";"via2",#N/A,TRUE,"general";"via3",#N/A,TRUE,"general"}</definedName>
    <definedName name="rutu" localSheetId="5" hidden="1">{"via1",#N/A,TRUE,"general";"via2",#N/A,TRUE,"general";"via3",#N/A,TRUE,"general"}</definedName>
    <definedName name="rutu" localSheetId="7" hidden="1">{"via1",#N/A,TRUE,"general";"via2",#N/A,TRUE,"general";"via3",#N/A,TRUE,"general"}</definedName>
    <definedName name="rutu" hidden="1">{"via1",#N/A,TRUE,"general";"via2",#N/A,TRUE,"general";"via3",#N/A,TRUE,"general"}</definedName>
    <definedName name="rwt" localSheetId="6" hidden="1">{"via1",#N/A,TRUE,"general";"via2",#N/A,TRUE,"general";"via3",#N/A,TRUE,"general"}</definedName>
    <definedName name="rwt" localSheetId="2" hidden="1">{"via1",#N/A,TRUE,"general";"via2",#N/A,TRUE,"general";"via3",#N/A,TRUE,"general"}</definedName>
    <definedName name="rwt" localSheetId="3" hidden="1">{"via1",#N/A,TRUE,"general";"via2",#N/A,TRUE,"general";"via3",#N/A,TRUE,"general"}</definedName>
    <definedName name="rwt" localSheetId="4" hidden="1">{"via1",#N/A,TRUE,"general";"via2",#N/A,TRUE,"general";"via3",#N/A,TRUE,"general"}</definedName>
    <definedName name="rwt" localSheetId="5" hidden="1">{"via1",#N/A,TRUE,"general";"via2",#N/A,TRUE,"general";"via3",#N/A,TRUE,"general"}</definedName>
    <definedName name="rwt" localSheetId="7" hidden="1">{"via1",#N/A,TRUE,"general";"via2",#N/A,TRUE,"general";"via3",#N/A,TRUE,"general"}</definedName>
    <definedName name="rwt" hidden="1">{"via1",#N/A,TRUE,"general";"via2",#N/A,TRUE,"general";"via3",#N/A,TRUE,"general"}</definedName>
    <definedName name="ry" localSheetId="6" hidden="1">{"via1",#N/A,TRUE,"general";"via2",#N/A,TRUE,"general";"via3",#N/A,TRUE,"general"}</definedName>
    <definedName name="ry" localSheetId="2" hidden="1">{"via1",#N/A,TRUE,"general";"via2",#N/A,TRUE,"general";"via3",#N/A,TRUE,"general"}</definedName>
    <definedName name="ry" localSheetId="3" hidden="1">{"via1",#N/A,TRUE,"general";"via2",#N/A,TRUE,"general";"via3",#N/A,TRUE,"general"}</definedName>
    <definedName name="ry" localSheetId="4" hidden="1">{"via1",#N/A,TRUE,"general";"via2",#N/A,TRUE,"general";"via3",#N/A,TRUE,"general"}</definedName>
    <definedName name="ry" localSheetId="5" hidden="1">{"via1",#N/A,TRUE,"general";"via2",#N/A,TRUE,"general";"via3",#N/A,TRUE,"general"}</definedName>
    <definedName name="ry" localSheetId="7" hidden="1">{"via1",#N/A,TRUE,"general";"via2",#N/A,TRUE,"general";"via3",#N/A,TRUE,"general"}</definedName>
    <definedName name="ry" hidden="1">{"via1",#N/A,TRUE,"general";"via2",#N/A,TRUE,"general";"via3",#N/A,TRUE,"general"}</definedName>
    <definedName name="ryeryb" localSheetId="6" hidden="1">{"TAB1",#N/A,TRUE,"GENERAL";"TAB2",#N/A,TRUE,"GENERAL";"TAB3",#N/A,TRUE,"GENERAL";"TAB4",#N/A,TRUE,"GENERAL";"TAB5",#N/A,TRUE,"GENERAL"}</definedName>
    <definedName name="ryeryb" localSheetId="2" hidden="1">{"TAB1",#N/A,TRUE,"GENERAL";"TAB2",#N/A,TRUE,"GENERAL";"TAB3",#N/A,TRUE,"GENERAL";"TAB4",#N/A,TRUE,"GENERAL";"TAB5",#N/A,TRUE,"GENERAL"}</definedName>
    <definedName name="ryeryb" localSheetId="3" hidden="1">{"TAB1",#N/A,TRUE,"GENERAL";"TAB2",#N/A,TRUE,"GENERAL";"TAB3",#N/A,TRUE,"GENERAL";"TAB4",#N/A,TRUE,"GENERAL";"TAB5",#N/A,TRUE,"GENERAL"}</definedName>
    <definedName name="ryeryb" localSheetId="4" hidden="1">{"TAB1",#N/A,TRUE,"GENERAL";"TAB2",#N/A,TRUE,"GENERAL";"TAB3",#N/A,TRUE,"GENERAL";"TAB4",#N/A,TRUE,"GENERAL";"TAB5",#N/A,TRUE,"GENERAL"}</definedName>
    <definedName name="ryeryb" localSheetId="5" hidden="1">{"TAB1",#N/A,TRUE,"GENERAL";"TAB2",#N/A,TRUE,"GENERAL";"TAB3",#N/A,TRUE,"GENERAL";"TAB4",#N/A,TRUE,"GENERAL";"TAB5",#N/A,TRUE,"GENERAL"}</definedName>
    <definedName name="ryeryb" localSheetId="7" hidden="1">{"TAB1",#N/A,TRUE,"GENERAL";"TAB2",#N/A,TRUE,"GENERAL";"TAB3",#N/A,TRUE,"GENERAL";"TAB4",#N/A,TRUE,"GENERAL";"TAB5",#N/A,TRUE,"GENERAL"}</definedName>
    <definedName name="ryeryb" hidden="1">{"TAB1",#N/A,TRUE,"GENERAL";"TAB2",#N/A,TRUE,"GENERAL";"TAB3",#N/A,TRUE,"GENERAL";"TAB4",#N/A,TRUE,"GENERAL";"TAB5",#N/A,TRUE,"GENERAL"}</definedName>
    <definedName name="rytrsdg" localSheetId="6" hidden="1">{"via1",#N/A,TRUE,"general";"via2",#N/A,TRUE,"general";"via3",#N/A,TRUE,"general"}</definedName>
    <definedName name="rytrsdg" localSheetId="2" hidden="1">{"via1",#N/A,TRUE,"general";"via2",#N/A,TRUE,"general";"via3",#N/A,TRUE,"general"}</definedName>
    <definedName name="rytrsdg" localSheetId="3" hidden="1">{"via1",#N/A,TRUE,"general";"via2",#N/A,TRUE,"general";"via3",#N/A,TRUE,"general"}</definedName>
    <definedName name="rytrsdg" localSheetId="4" hidden="1">{"via1",#N/A,TRUE,"general";"via2",#N/A,TRUE,"general";"via3",#N/A,TRUE,"general"}</definedName>
    <definedName name="rytrsdg" localSheetId="5" hidden="1">{"via1",#N/A,TRUE,"general";"via2",#N/A,TRUE,"general";"via3",#N/A,TRUE,"general"}</definedName>
    <definedName name="rytrsdg" localSheetId="7" hidden="1">{"via1",#N/A,TRUE,"general";"via2",#N/A,TRUE,"general";"via3",#N/A,TRUE,"general"}</definedName>
    <definedName name="rytrsdg" hidden="1">{"via1",#N/A,TRUE,"general";"via2",#N/A,TRUE,"general";"via3",#N/A,TRUE,"general"}</definedName>
    <definedName name="s" localSheetId="6">'1p.'!ERR</definedName>
    <definedName name="s" localSheetId="2">'421.1'!ERR</definedName>
    <definedName name="s" localSheetId="3">'450.2P'!ERR</definedName>
    <definedName name="s" localSheetId="4">'460.1P'!ERR</definedName>
    <definedName name="s" localSheetId="5">'466.1'!ERR</definedName>
    <definedName name="s" localSheetId="7">'900.4P'!ERR</definedName>
    <definedName name="s">[0]!ERR</definedName>
    <definedName name="saa" localSheetId="6" hidden="1">{"via1",#N/A,TRUE,"general";"via2",#N/A,TRUE,"general";"via3",#N/A,TRUE,"general"}</definedName>
    <definedName name="saa" localSheetId="2" hidden="1">{"via1",#N/A,TRUE,"general";"via2",#N/A,TRUE,"general";"via3",#N/A,TRUE,"general"}</definedName>
    <definedName name="saa" localSheetId="3" hidden="1">{"via1",#N/A,TRUE,"general";"via2",#N/A,TRUE,"general";"via3",#N/A,TRUE,"general"}</definedName>
    <definedName name="saa" localSheetId="4" hidden="1">{"via1",#N/A,TRUE,"general";"via2",#N/A,TRUE,"general";"via3",#N/A,TRUE,"general"}</definedName>
    <definedName name="saa" localSheetId="5" hidden="1">{"via1",#N/A,TRUE,"general";"via2",#N/A,TRUE,"general";"via3",#N/A,TRUE,"general"}</definedName>
    <definedName name="saa" localSheetId="7" hidden="1">{"via1",#N/A,TRUE,"general";"via2",#N/A,TRUE,"general";"via3",#N/A,TRUE,"general"}</definedName>
    <definedName name="saa" hidden="1">{"via1",#N/A,TRUE,"general";"via2",#N/A,TRUE,"general";"via3",#N/A,TRUE,"general"}</definedName>
    <definedName name="SAD" localSheetId="6" hidden="1">{"via1",#N/A,TRUE,"general";"via2",#N/A,TRUE,"general";"via3",#N/A,TRUE,"general"}</definedName>
    <definedName name="SAD" localSheetId="2" hidden="1">{"via1",#N/A,TRUE,"general";"via2",#N/A,TRUE,"general";"via3",#N/A,TRUE,"general"}</definedName>
    <definedName name="SAD" localSheetId="3" hidden="1">{"via1",#N/A,TRUE,"general";"via2",#N/A,TRUE,"general";"via3",#N/A,TRUE,"general"}</definedName>
    <definedName name="SAD" localSheetId="4" hidden="1">{"via1",#N/A,TRUE,"general";"via2",#N/A,TRUE,"general";"via3",#N/A,TRUE,"general"}</definedName>
    <definedName name="SAD" localSheetId="5" hidden="1">{"via1",#N/A,TRUE,"general";"via2",#N/A,TRUE,"general";"via3",#N/A,TRUE,"general"}</definedName>
    <definedName name="SAD" localSheetId="7" hidden="1">{"via1",#N/A,TRUE,"general";"via2",#N/A,TRUE,"general";"via3",#N/A,TRUE,"general"}</definedName>
    <definedName name="SAD" hidden="1">{"via1",#N/A,TRUE,"general";"via2",#N/A,TRUE,"general";"via3",#N/A,TRUE,"general"}</definedName>
    <definedName name="SADF" localSheetId="6" hidden="1">{"via1",#N/A,TRUE,"general";"via2",#N/A,TRUE,"general";"via3",#N/A,TRUE,"general"}</definedName>
    <definedName name="SADF" localSheetId="2" hidden="1">{"via1",#N/A,TRUE,"general";"via2",#N/A,TRUE,"general";"via3",#N/A,TRUE,"general"}</definedName>
    <definedName name="SADF" localSheetId="3" hidden="1">{"via1",#N/A,TRUE,"general";"via2",#N/A,TRUE,"general";"via3",#N/A,TRUE,"general"}</definedName>
    <definedName name="SADF" localSheetId="4" hidden="1">{"via1",#N/A,TRUE,"general";"via2",#N/A,TRUE,"general";"via3",#N/A,TRUE,"general"}</definedName>
    <definedName name="SADF" localSheetId="5" hidden="1">{"via1",#N/A,TRUE,"general";"via2",#N/A,TRUE,"general";"via3",#N/A,TRUE,"general"}</definedName>
    <definedName name="SADF" localSheetId="7" hidden="1">{"via1",#N/A,TRUE,"general";"via2",#N/A,TRUE,"general";"via3",#N/A,TRUE,"general"}</definedName>
    <definedName name="SADF" hidden="1">{"via1",#N/A,TRUE,"general";"via2",#N/A,TRUE,"general";"via3",#N/A,TRUE,"general"}</definedName>
    <definedName name="sadff" localSheetId="6" hidden="1">{"TAB1",#N/A,TRUE,"GENERAL";"TAB2",#N/A,TRUE,"GENERAL";"TAB3",#N/A,TRUE,"GENERAL";"TAB4",#N/A,TRUE,"GENERAL";"TAB5",#N/A,TRUE,"GENERAL"}</definedName>
    <definedName name="sadff" localSheetId="2" hidden="1">{"TAB1",#N/A,TRUE,"GENERAL";"TAB2",#N/A,TRUE,"GENERAL";"TAB3",#N/A,TRUE,"GENERAL";"TAB4",#N/A,TRUE,"GENERAL";"TAB5",#N/A,TRUE,"GENERAL"}</definedName>
    <definedName name="sadff" localSheetId="3" hidden="1">{"TAB1",#N/A,TRUE,"GENERAL";"TAB2",#N/A,TRUE,"GENERAL";"TAB3",#N/A,TRUE,"GENERAL";"TAB4",#N/A,TRUE,"GENERAL";"TAB5",#N/A,TRUE,"GENERAL"}</definedName>
    <definedName name="sadff" localSheetId="4" hidden="1">{"TAB1",#N/A,TRUE,"GENERAL";"TAB2",#N/A,TRUE,"GENERAL";"TAB3",#N/A,TRUE,"GENERAL";"TAB4",#N/A,TRUE,"GENERAL";"TAB5",#N/A,TRUE,"GENERAL"}</definedName>
    <definedName name="sadff" localSheetId="5" hidden="1">{"TAB1",#N/A,TRUE,"GENERAL";"TAB2",#N/A,TRUE,"GENERAL";"TAB3",#N/A,TRUE,"GENERAL";"TAB4",#N/A,TRUE,"GENERAL";"TAB5",#N/A,TRUE,"GENERAL"}</definedName>
    <definedName name="sadff" localSheetId="7" hidden="1">{"TAB1",#N/A,TRUE,"GENERAL";"TAB2",#N/A,TRUE,"GENERAL";"TAB3",#N/A,TRUE,"GENERAL";"TAB4",#N/A,TRUE,"GENERAL";"TAB5",#N/A,TRUE,"GENERAL"}</definedName>
    <definedName name="sadff" hidden="1">{"TAB1",#N/A,TRUE,"GENERAL";"TAB2",#N/A,TRUE,"GENERAL";"TAB3",#N/A,TRUE,"GENERAL";"TAB4",#N/A,TRUE,"GENERAL";"TAB5",#N/A,TRUE,"GENERAL"}</definedName>
    <definedName name="sadfo" localSheetId="6" hidden="1">{"via1",#N/A,TRUE,"general";"via2",#N/A,TRUE,"general";"via3",#N/A,TRUE,"general"}</definedName>
    <definedName name="sadfo" localSheetId="2" hidden="1">{"via1",#N/A,TRUE,"general";"via2",#N/A,TRUE,"general";"via3",#N/A,TRUE,"general"}</definedName>
    <definedName name="sadfo" localSheetId="3" hidden="1">{"via1",#N/A,TRUE,"general";"via2",#N/A,TRUE,"general";"via3",#N/A,TRUE,"general"}</definedName>
    <definedName name="sadfo" localSheetId="4" hidden="1">{"via1",#N/A,TRUE,"general";"via2",#N/A,TRUE,"general";"via3",#N/A,TRUE,"general"}</definedName>
    <definedName name="sadfo" localSheetId="5" hidden="1">{"via1",#N/A,TRUE,"general";"via2",#N/A,TRUE,"general";"via3",#N/A,TRUE,"general"}</definedName>
    <definedName name="sadfo" localSheetId="7" hidden="1">{"via1",#N/A,TRUE,"general";"via2",#N/A,TRUE,"general";"via3",#N/A,TRUE,"general"}</definedName>
    <definedName name="sadfo" hidden="1">{"via1",#N/A,TRUE,"general";"via2",#N/A,TRUE,"general";"via3",#N/A,TRUE,"general"}</definedName>
    <definedName name="safdp" localSheetId="6" hidden="1">{"TAB1",#N/A,TRUE,"GENERAL";"TAB2",#N/A,TRUE,"GENERAL";"TAB3",#N/A,TRUE,"GENERAL";"TAB4",#N/A,TRUE,"GENERAL";"TAB5",#N/A,TRUE,"GENERAL"}</definedName>
    <definedName name="safdp" localSheetId="2" hidden="1">{"TAB1",#N/A,TRUE,"GENERAL";"TAB2",#N/A,TRUE,"GENERAL";"TAB3",#N/A,TRUE,"GENERAL";"TAB4",#N/A,TRUE,"GENERAL";"TAB5",#N/A,TRUE,"GENERAL"}</definedName>
    <definedName name="safdp" localSheetId="3" hidden="1">{"TAB1",#N/A,TRUE,"GENERAL";"TAB2",#N/A,TRUE,"GENERAL";"TAB3",#N/A,TRUE,"GENERAL";"TAB4",#N/A,TRUE,"GENERAL";"TAB5",#N/A,TRUE,"GENERAL"}</definedName>
    <definedName name="safdp" localSheetId="4" hidden="1">{"TAB1",#N/A,TRUE,"GENERAL";"TAB2",#N/A,TRUE,"GENERAL";"TAB3",#N/A,TRUE,"GENERAL";"TAB4",#N/A,TRUE,"GENERAL";"TAB5",#N/A,TRUE,"GENERAL"}</definedName>
    <definedName name="safdp" localSheetId="5" hidden="1">{"TAB1",#N/A,TRUE,"GENERAL";"TAB2",#N/A,TRUE,"GENERAL";"TAB3",#N/A,TRUE,"GENERAL";"TAB4",#N/A,TRUE,"GENERAL";"TAB5",#N/A,TRUE,"GENERAL"}</definedName>
    <definedName name="safdp" localSheetId="7" hidden="1">{"TAB1",#N/A,TRUE,"GENERAL";"TAB2",#N/A,TRUE,"GENERAL";"TAB3",#N/A,TRUE,"GENERAL";"TAB4",#N/A,TRUE,"GENERAL";"TAB5",#N/A,TRUE,"GENERAL"}</definedName>
    <definedName name="safdp" hidden="1">{"TAB1",#N/A,TRUE,"GENERAL";"TAB2",#N/A,TRUE,"GENERAL";"TAB3",#N/A,TRUE,"GENERAL";"TAB4",#N/A,TRUE,"GENERAL";"TAB5",#N/A,TRUE,"GENERAL"}</definedName>
    <definedName name="salarios" localSheetId="6">'1p.'!ERR</definedName>
    <definedName name="salarios" localSheetId="2">'421.1'!ERR</definedName>
    <definedName name="salarios" localSheetId="3">'450.2P'!ERR</definedName>
    <definedName name="salarios" localSheetId="4">'460.1P'!ERR</definedName>
    <definedName name="salarios" localSheetId="5">'466.1'!ERR</definedName>
    <definedName name="salarios" localSheetId="7">'900.4P'!ERR</definedName>
    <definedName name="salarios">[0]!ERR</definedName>
    <definedName name="SalConv">'[10]DATOS CONTRATO'!$G$14</definedName>
    <definedName name="SALID1" localSheetId="6">#REF!</definedName>
    <definedName name="SALID1" localSheetId="2">#REF!</definedName>
    <definedName name="SALID1" localSheetId="3">#REF!</definedName>
    <definedName name="SALID1" localSheetId="4">#REF!</definedName>
    <definedName name="SALID1" localSheetId="5">#REF!</definedName>
    <definedName name="SALID1" localSheetId="7">#REF!</definedName>
    <definedName name="SALID1" localSheetId="8">#REF!</definedName>
    <definedName name="SALID1">#REF!</definedName>
    <definedName name="SalMinimo">[39]BASES!$E$41</definedName>
    <definedName name="sbgfbgdr" localSheetId="6" hidden="1">{"via1",#N/A,TRUE,"general";"via2",#N/A,TRUE,"general";"via3",#N/A,TRUE,"general"}</definedName>
    <definedName name="sbgfbgdr" localSheetId="2" hidden="1">{"via1",#N/A,TRUE,"general";"via2",#N/A,TRUE,"general";"via3",#N/A,TRUE,"general"}</definedName>
    <definedName name="sbgfbgdr" localSheetId="3" hidden="1">{"via1",#N/A,TRUE,"general";"via2",#N/A,TRUE,"general";"via3",#N/A,TRUE,"general"}</definedName>
    <definedName name="sbgfbgdr" localSheetId="4" hidden="1">{"via1",#N/A,TRUE,"general";"via2",#N/A,TRUE,"general";"via3",#N/A,TRUE,"general"}</definedName>
    <definedName name="sbgfbgdr" localSheetId="5" hidden="1">{"via1",#N/A,TRUE,"general";"via2",#N/A,TRUE,"general";"via3",#N/A,TRUE,"general"}</definedName>
    <definedName name="sbgfbgdr" localSheetId="7" hidden="1">{"via1",#N/A,TRUE,"general";"via2",#N/A,TRUE,"general";"via3",#N/A,TRUE,"general"}</definedName>
    <definedName name="sbgfbgdr" hidden="1">{"via1",#N/A,TRUE,"general";"via2",#N/A,TRUE,"general";"via3",#N/A,TRUE,"general"}</definedName>
    <definedName name="SBS" localSheetId="6">#REF!</definedName>
    <definedName name="SBS" localSheetId="2">#REF!</definedName>
    <definedName name="SBS" localSheetId="3">#REF!</definedName>
    <definedName name="SBS" localSheetId="4">#REF!</definedName>
    <definedName name="SBS" localSheetId="5">#REF!</definedName>
    <definedName name="SBS" localSheetId="7">#REF!</definedName>
    <definedName name="SBS" localSheetId="8">#REF!</definedName>
    <definedName name="SBS">#REF!</definedName>
    <definedName name="Sched_Pay" localSheetId="6">#REF!</definedName>
    <definedName name="Sched_Pay" localSheetId="2">#REF!</definedName>
    <definedName name="Sched_Pay" localSheetId="3">#REF!</definedName>
    <definedName name="Sched_Pay" localSheetId="4">#REF!</definedName>
    <definedName name="Sched_Pay" localSheetId="5">#REF!</definedName>
    <definedName name="Sched_Pay" localSheetId="7">#REF!</definedName>
    <definedName name="Sched_Pay" localSheetId="8">#REF!</definedName>
    <definedName name="Sched_Pay">#REF!</definedName>
    <definedName name="Scheduled_Extra_Payments" localSheetId="6">#REF!</definedName>
    <definedName name="Scheduled_Extra_Payments" localSheetId="2">#REF!</definedName>
    <definedName name="Scheduled_Extra_Payments" localSheetId="3">#REF!</definedName>
    <definedName name="Scheduled_Extra_Payments" localSheetId="4">#REF!</definedName>
    <definedName name="Scheduled_Extra_Payments" localSheetId="5">#REF!</definedName>
    <definedName name="Scheduled_Extra_Payments" localSheetId="7">#REF!</definedName>
    <definedName name="Scheduled_Extra_Payments" localSheetId="8">#REF!</definedName>
    <definedName name="Scheduled_Extra_Payments">#REF!</definedName>
    <definedName name="Scheduled_Interest_Rate" localSheetId="6">#REF!</definedName>
    <definedName name="Scheduled_Interest_Rate" localSheetId="2">#REF!</definedName>
    <definedName name="Scheduled_Interest_Rate" localSheetId="3">#REF!</definedName>
    <definedName name="Scheduled_Interest_Rate" localSheetId="4">#REF!</definedName>
    <definedName name="Scheduled_Interest_Rate" localSheetId="5">#REF!</definedName>
    <definedName name="Scheduled_Interest_Rate" localSheetId="7">#REF!</definedName>
    <definedName name="Scheduled_Interest_Rate" localSheetId="8">#REF!</definedName>
    <definedName name="Scheduled_Interest_Rate">#REF!</definedName>
    <definedName name="Scheduled_Monthly_Payment" localSheetId="6">#REF!</definedName>
    <definedName name="Scheduled_Monthly_Payment" localSheetId="2">#REF!</definedName>
    <definedName name="Scheduled_Monthly_Payment" localSheetId="3">#REF!</definedName>
    <definedName name="Scheduled_Monthly_Payment" localSheetId="4">#REF!</definedName>
    <definedName name="Scheduled_Monthly_Payment" localSheetId="5">#REF!</definedName>
    <definedName name="Scheduled_Monthly_Payment" localSheetId="7">#REF!</definedName>
    <definedName name="Scheduled_Monthly_Payment" localSheetId="8">#REF!</definedName>
    <definedName name="Scheduled_Monthly_Payment">#REF!</definedName>
    <definedName name="sd" localSheetId="6" hidden="1">{"TAB1",#N/A,TRUE,"GENERAL";"TAB2",#N/A,TRUE,"GENERAL";"TAB3",#N/A,TRUE,"GENERAL";"TAB4",#N/A,TRUE,"GENERAL";"TAB5",#N/A,TRUE,"GENERAL"}</definedName>
    <definedName name="sd" localSheetId="2" hidden="1">{"TAB1",#N/A,TRUE,"GENERAL";"TAB2",#N/A,TRUE,"GENERAL";"TAB3",#N/A,TRUE,"GENERAL";"TAB4",#N/A,TRUE,"GENERAL";"TAB5",#N/A,TRUE,"GENERAL"}</definedName>
    <definedName name="sd" localSheetId="3" hidden="1">{"TAB1",#N/A,TRUE,"GENERAL";"TAB2",#N/A,TRUE,"GENERAL";"TAB3",#N/A,TRUE,"GENERAL";"TAB4",#N/A,TRUE,"GENERAL";"TAB5",#N/A,TRUE,"GENERAL"}</definedName>
    <definedName name="sd" localSheetId="4" hidden="1">{"TAB1",#N/A,TRUE,"GENERAL";"TAB2",#N/A,TRUE,"GENERAL";"TAB3",#N/A,TRUE,"GENERAL";"TAB4",#N/A,TRUE,"GENERAL";"TAB5",#N/A,TRUE,"GENERAL"}</definedName>
    <definedName name="sd" localSheetId="5" hidden="1">{"TAB1",#N/A,TRUE,"GENERAL";"TAB2",#N/A,TRUE,"GENERAL";"TAB3",#N/A,TRUE,"GENERAL";"TAB4",#N/A,TRUE,"GENERAL";"TAB5",#N/A,TRUE,"GENERAL"}</definedName>
    <definedName name="sd" localSheetId="7" hidden="1">{"TAB1",#N/A,TRUE,"GENERAL";"TAB2",#N/A,TRUE,"GENERAL";"TAB3",#N/A,TRUE,"GENERAL";"TAB4",#N/A,TRUE,"GENERAL";"TAB5",#N/A,TRUE,"GENERAL"}</definedName>
    <definedName name="sd" hidden="1">{"TAB1",#N/A,TRUE,"GENERAL";"TAB2",#N/A,TRUE,"GENERAL";"TAB3",#N/A,TRUE,"GENERAL";"TAB4",#N/A,TRUE,"GENERAL";"TAB5",#N/A,TRUE,"GENERAL"}</definedName>
    <definedName name="sdaf" localSheetId="6" hidden="1">{"via1",#N/A,TRUE,"general";"via2",#N/A,TRUE,"general";"via3",#N/A,TRUE,"general"}</definedName>
    <definedName name="sdaf" localSheetId="2" hidden="1">{"via1",#N/A,TRUE,"general";"via2",#N/A,TRUE,"general";"via3",#N/A,TRUE,"general"}</definedName>
    <definedName name="sdaf" localSheetId="3" hidden="1">{"via1",#N/A,TRUE,"general";"via2",#N/A,TRUE,"general";"via3",#N/A,TRUE,"general"}</definedName>
    <definedName name="sdaf" localSheetId="4" hidden="1">{"via1",#N/A,TRUE,"general";"via2",#N/A,TRUE,"general";"via3",#N/A,TRUE,"general"}</definedName>
    <definedName name="sdaf" localSheetId="5" hidden="1">{"via1",#N/A,TRUE,"general";"via2",#N/A,TRUE,"general";"via3",#N/A,TRUE,"general"}</definedName>
    <definedName name="sdaf" localSheetId="7" hidden="1">{"via1",#N/A,TRUE,"general";"via2",#N/A,TRUE,"general";"via3",#N/A,TRUE,"general"}</definedName>
    <definedName name="sdaf" hidden="1">{"via1",#N/A,TRUE,"general";"via2",#N/A,TRUE,"general";"via3",#N/A,TRUE,"general"}</definedName>
    <definedName name="sdas" localSheetId="6" hidden="1">{"via1",#N/A,TRUE,"general";"via2",#N/A,TRUE,"general";"via3",#N/A,TRUE,"general"}</definedName>
    <definedName name="sdas" localSheetId="2" hidden="1">{"via1",#N/A,TRUE,"general";"via2",#N/A,TRUE,"general";"via3",#N/A,TRUE,"general"}</definedName>
    <definedName name="sdas" localSheetId="3" hidden="1">{"via1",#N/A,TRUE,"general";"via2",#N/A,TRUE,"general";"via3",#N/A,TRUE,"general"}</definedName>
    <definedName name="sdas" localSheetId="4" hidden="1">{"via1",#N/A,TRUE,"general";"via2",#N/A,TRUE,"general";"via3",#N/A,TRUE,"general"}</definedName>
    <definedName name="sdas" localSheetId="5" hidden="1">{"via1",#N/A,TRUE,"general";"via2",#N/A,TRUE,"general";"via3",#N/A,TRUE,"general"}</definedName>
    <definedName name="sdas" localSheetId="7" hidden="1">{"via1",#N/A,TRUE,"general";"via2",#N/A,TRUE,"general";"via3",#N/A,TRUE,"general"}</definedName>
    <definedName name="sdas" hidden="1">{"via1",#N/A,TRUE,"general";"via2",#N/A,TRUE,"general";"via3",#N/A,TRUE,"general"}</definedName>
    <definedName name="sdasdf" localSheetId="6" hidden="1">{"via1",#N/A,TRUE,"general";"via2",#N/A,TRUE,"general";"via3",#N/A,TRUE,"general"}</definedName>
    <definedName name="sdasdf" localSheetId="2" hidden="1">{"via1",#N/A,TRUE,"general";"via2",#N/A,TRUE,"general";"via3",#N/A,TRUE,"general"}</definedName>
    <definedName name="sdasdf" localSheetId="3" hidden="1">{"via1",#N/A,TRUE,"general";"via2",#N/A,TRUE,"general";"via3",#N/A,TRUE,"general"}</definedName>
    <definedName name="sdasdf" localSheetId="4" hidden="1">{"via1",#N/A,TRUE,"general";"via2",#N/A,TRUE,"general";"via3",#N/A,TRUE,"general"}</definedName>
    <definedName name="sdasdf" localSheetId="5" hidden="1">{"via1",#N/A,TRUE,"general";"via2",#N/A,TRUE,"general";"via3",#N/A,TRUE,"general"}</definedName>
    <definedName name="sdasdf" localSheetId="7" hidden="1">{"via1",#N/A,TRUE,"general";"via2",#N/A,TRUE,"general";"via3",#N/A,TRUE,"general"}</definedName>
    <definedName name="sdasdf" hidden="1">{"via1",#N/A,TRUE,"general";"via2",#N/A,TRUE,"general";"via3",#N/A,TRUE,"general"}</definedName>
    <definedName name="SDCDSCT" localSheetId="6" hidden="1">{"TAB1",#N/A,TRUE,"GENERAL";"TAB2",#N/A,TRUE,"GENERAL";"TAB3",#N/A,TRUE,"GENERAL";"TAB4",#N/A,TRUE,"GENERAL";"TAB5",#N/A,TRUE,"GENERAL"}</definedName>
    <definedName name="SDCDSCT" localSheetId="2" hidden="1">{"TAB1",#N/A,TRUE,"GENERAL";"TAB2",#N/A,TRUE,"GENERAL";"TAB3",#N/A,TRUE,"GENERAL";"TAB4",#N/A,TRUE,"GENERAL";"TAB5",#N/A,TRUE,"GENERAL"}</definedName>
    <definedName name="SDCDSCT" localSheetId="3" hidden="1">{"TAB1",#N/A,TRUE,"GENERAL";"TAB2",#N/A,TRUE,"GENERAL";"TAB3",#N/A,TRUE,"GENERAL";"TAB4",#N/A,TRUE,"GENERAL";"TAB5",#N/A,TRUE,"GENERAL"}</definedName>
    <definedName name="SDCDSCT" localSheetId="4" hidden="1">{"TAB1",#N/A,TRUE,"GENERAL";"TAB2",#N/A,TRUE,"GENERAL";"TAB3",#N/A,TRUE,"GENERAL";"TAB4",#N/A,TRUE,"GENERAL";"TAB5",#N/A,TRUE,"GENERAL"}</definedName>
    <definedName name="SDCDSCT" localSheetId="5" hidden="1">{"TAB1",#N/A,TRUE,"GENERAL";"TAB2",#N/A,TRUE,"GENERAL";"TAB3",#N/A,TRUE,"GENERAL";"TAB4",#N/A,TRUE,"GENERAL";"TAB5",#N/A,TRUE,"GENERAL"}</definedName>
    <definedName name="SDCDSCT" localSheetId="7" hidden="1">{"TAB1",#N/A,TRUE,"GENERAL";"TAB2",#N/A,TRUE,"GENERAL";"TAB3",#N/A,TRUE,"GENERAL";"TAB4",#N/A,TRUE,"GENERAL";"TAB5",#N/A,TRUE,"GENERAL"}</definedName>
    <definedName name="SDCDSCT" hidden="1">{"TAB1",#N/A,TRUE,"GENERAL";"TAB2",#N/A,TRUE,"GENERAL";"TAB3",#N/A,TRUE,"GENERAL";"TAB4",#N/A,TRUE,"GENERAL";"TAB5",#N/A,TRUE,"GENERAL"}</definedName>
    <definedName name="SDDSAFF" localSheetId="6" hidden="1">{#N/A,#N/A,TRUE,"1842CWN0"}</definedName>
    <definedName name="SDDSAFF" localSheetId="2" hidden="1">{#N/A,#N/A,TRUE,"1842CWN0"}</definedName>
    <definedName name="SDDSAFF" localSheetId="3" hidden="1">{#N/A,#N/A,TRUE,"1842CWN0"}</definedName>
    <definedName name="SDDSAFF" localSheetId="4" hidden="1">{#N/A,#N/A,TRUE,"1842CWN0"}</definedName>
    <definedName name="SDDSAFF" localSheetId="5" hidden="1">{#N/A,#N/A,TRUE,"1842CWN0"}</definedName>
    <definedName name="SDDSAFF" localSheetId="7" hidden="1">{#N/A,#N/A,TRUE,"1842CWN0"}</definedName>
    <definedName name="SDDSAFF" hidden="1">{#N/A,#N/A,TRUE,"1842CWN0"}</definedName>
    <definedName name="SDFCE" localSheetId="6" hidden="1">{"TAB1",#N/A,TRUE,"GENERAL";"TAB2",#N/A,TRUE,"GENERAL";"TAB3",#N/A,TRUE,"GENERAL";"TAB4",#N/A,TRUE,"GENERAL";"TAB5",#N/A,TRUE,"GENERAL"}</definedName>
    <definedName name="SDFCE" localSheetId="2" hidden="1">{"TAB1",#N/A,TRUE,"GENERAL";"TAB2",#N/A,TRUE,"GENERAL";"TAB3",#N/A,TRUE,"GENERAL";"TAB4",#N/A,TRUE,"GENERAL";"TAB5",#N/A,TRUE,"GENERAL"}</definedName>
    <definedName name="SDFCE" localSheetId="3" hidden="1">{"TAB1",#N/A,TRUE,"GENERAL";"TAB2",#N/A,TRUE,"GENERAL";"TAB3",#N/A,TRUE,"GENERAL";"TAB4",#N/A,TRUE,"GENERAL";"TAB5",#N/A,TRUE,"GENERAL"}</definedName>
    <definedName name="SDFCE" localSheetId="4" hidden="1">{"TAB1",#N/A,TRUE,"GENERAL";"TAB2",#N/A,TRUE,"GENERAL";"TAB3",#N/A,TRUE,"GENERAL";"TAB4",#N/A,TRUE,"GENERAL";"TAB5",#N/A,TRUE,"GENERAL"}</definedName>
    <definedName name="SDFCE" localSheetId="5" hidden="1">{"TAB1",#N/A,TRUE,"GENERAL";"TAB2",#N/A,TRUE,"GENERAL";"TAB3",#N/A,TRUE,"GENERAL";"TAB4",#N/A,TRUE,"GENERAL";"TAB5",#N/A,TRUE,"GENERAL"}</definedName>
    <definedName name="SDFCE" localSheetId="7" hidden="1">{"TAB1",#N/A,TRUE,"GENERAL";"TAB2",#N/A,TRUE,"GENERAL";"TAB3",#N/A,TRUE,"GENERAL";"TAB4",#N/A,TRUE,"GENERAL";"TAB5",#N/A,TRUE,"GENERAL"}</definedName>
    <definedName name="SDFCE" hidden="1">{"TAB1",#N/A,TRUE,"GENERAL";"TAB2",#N/A,TRUE,"GENERAL";"TAB3",#N/A,TRUE,"GENERAL";"TAB4",#N/A,TRUE,"GENERAL";"TAB5",#N/A,TRUE,"GENERAL"}</definedName>
    <definedName name="sdfd" localSheetId="6" hidden="1">{"via1",#N/A,TRUE,"general";"via2",#N/A,TRUE,"general";"via3",#N/A,TRUE,"general"}</definedName>
    <definedName name="sdfd" localSheetId="2" hidden="1">{"via1",#N/A,TRUE,"general";"via2",#N/A,TRUE,"general";"via3",#N/A,TRUE,"general"}</definedName>
    <definedName name="sdfd" localSheetId="3" hidden="1">{"via1",#N/A,TRUE,"general";"via2",#N/A,TRUE,"general";"via3",#N/A,TRUE,"general"}</definedName>
    <definedName name="sdfd" localSheetId="4" hidden="1">{"via1",#N/A,TRUE,"general";"via2",#N/A,TRUE,"general";"via3",#N/A,TRUE,"general"}</definedName>
    <definedName name="sdfd" localSheetId="5" hidden="1">{"via1",#N/A,TRUE,"general";"via2",#N/A,TRUE,"general";"via3",#N/A,TRUE,"general"}</definedName>
    <definedName name="sdfd" localSheetId="7" hidden="1">{"via1",#N/A,TRUE,"general";"via2",#N/A,TRUE,"general";"via3",#N/A,TRUE,"general"}</definedName>
    <definedName name="sdfd" hidden="1">{"via1",#N/A,TRUE,"general";"via2",#N/A,TRUE,"general";"via3",#N/A,TRUE,"general"}</definedName>
    <definedName name="SDFDG" localSheetId="6" hidden="1">{#N/A,#N/A,TRUE,"1842CWN0"}</definedName>
    <definedName name="SDFDG" localSheetId="2" hidden="1">{#N/A,#N/A,TRUE,"1842CWN0"}</definedName>
    <definedName name="SDFDG" localSheetId="3" hidden="1">{#N/A,#N/A,TRUE,"1842CWN0"}</definedName>
    <definedName name="SDFDG" localSheetId="4" hidden="1">{#N/A,#N/A,TRUE,"1842CWN0"}</definedName>
    <definedName name="SDFDG" localSheetId="5" hidden="1">{#N/A,#N/A,TRUE,"1842CWN0"}</definedName>
    <definedName name="SDFDG" localSheetId="7" hidden="1">{#N/A,#N/A,TRUE,"1842CWN0"}</definedName>
    <definedName name="SDFDG" hidden="1">{#N/A,#N/A,TRUE,"1842CWN0"}</definedName>
    <definedName name="sdfds" localSheetId="6" hidden="1">{"via1",#N/A,TRUE,"general";"via2",#N/A,TRUE,"general";"via3",#N/A,TRUE,"general"}</definedName>
    <definedName name="sdfds" localSheetId="2" hidden="1">{"via1",#N/A,TRUE,"general";"via2",#N/A,TRUE,"general";"via3",#N/A,TRUE,"general"}</definedName>
    <definedName name="sdfds" localSheetId="3" hidden="1">{"via1",#N/A,TRUE,"general";"via2",#N/A,TRUE,"general";"via3",#N/A,TRUE,"general"}</definedName>
    <definedName name="sdfds" localSheetId="4" hidden="1">{"via1",#N/A,TRUE,"general";"via2",#N/A,TRUE,"general";"via3",#N/A,TRUE,"general"}</definedName>
    <definedName name="sdfds" localSheetId="5" hidden="1">{"via1",#N/A,TRUE,"general";"via2",#N/A,TRUE,"general";"via3",#N/A,TRUE,"general"}</definedName>
    <definedName name="sdfds" localSheetId="7" hidden="1">{"via1",#N/A,TRUE,"general";"via2",#N/A,TRUE,"general";"via3",#N/A,TRUE,"general"}</definedName>
    <definedName name="sdfds" hidden="1">{"via1",#N/A,TRUE,"general";"via2",#N/A,TRUE,"general";"via3",#N/A,TRUE,"general"}</definedName>
    <definedName name="SDFDSO" localSheetId="6" hidden="1">{"via1",#N/A,TRUE,"general";"via2",#N/A,TRUE,"general";"via3",#N/A,TRUE,"general"}</definedName>
    <definedName name="SDFDSO" localSheetId="2" hidden="1">{"via1",#N/A,TRUE,"general";"via2",#N/A,TRUE,"general";"via3",#N/A,TRUE,"general"}</definedName>
    <definedName name="SDFDSO" localSheetId="3" hidden="1">{"via1",#N/A,TRUE,"general";"via2",#N/A,TRUE,"general";"via3",#N/A,TRUE,"general"}</definedName>
    <definedName name="SDFDSO" localSheetId="4" hidden="1">{"via1",#N/A,TRUE,"general";"via2",#N/A,TRUE,"general";"via3",#N/A,TRUE,"general"}</definedName>
    <definedName name="SDFDSO" localSheetId="5" hidden="1">{"via1",#N/A,TRUE,"general";"via2",#N/A,TRUE,"general";"via3",#N/A,TRUE,"general"}</definedName>
    <definedName name="SDFDSO" localSheetId="7" hidden="1">{"via1",#N/A,TRUE,"general";"via2",#N/A,TRUE,"general";"via3",#N/A,TRUE,"general"}</definedName>
    <definedName name="SDFDSO" hidden="1">{"via1",#N/A,TRUE,"general";"via2",#N/A,TRUE,"general";"via3",#N/A,TRUE,"general"}</definedName>
    <definedName name="sdfdstp" localSheetId="6" hidden="1">{"TAB1",#N/A,TRUE,"GENERAL";"TAB2",#N/A,TRUE,"GENERAL";"TAB3",#N/A,TRUE,"GENERAL";"TAB4",#N/A,TRUE,"GENERAL";"TAB5",#N/A,TRUE,"GENERAL"}</definedName>
    <definedName name="sdfdstp" localSheetId="2" hidden="1">{"TAB1",#N/A,TRUE,"GENERAL";"TAB2",#N/A,TRUE,"GENERAL";"TAB3",#N/A,TRUE,"GENERAL";"TAB4",#N/A,TRUE,"GENERAL";"TAB5",#N/A,TRUE,"GENERAL"}</definedName>
    <definedName name="sdfdstp" localSheetId="3" hidden="1">{"TAB1",#N/A,TRUE,"GENERAL";"TAB2",#N/A,TRUE,"GENERAL";"TAB3",#N/A,TRUE,"GENERAL";"TAB4",#N/A,TRUE,"GENERAL";"TAB5",#N/A,TRUE,"GENERAL"}</definedName>
    <definedName name="sdfdstp" localSheetId="4" hidden="1">{"TAB1",#N/A,TRUE,"GENERAL";"TAB2",#N/A,TRUE,"GENERAL";"TAB3",#N/A,TRUE,"GENERAL";"TAB4",#N/A,TRUE,"GENERAL";"TAB5",#N/A,TRUE,"GENERAL"}</definedName>
    <definedName name="sdfdstp" localSheetId="5" hidden="1">{"TAB1",#N/A,TRUE,"GENERAL";"TAB2",#N/A,TRUE,"GENERAL";"TAB3",#N/A,TRUE,"GENERAL";"TAB4",#N/A,TRUE,"GENERAL";"TAB5",#N/A,TRUE,"GENERAL"}</definedName>
    <definedName name="sdfdstp" localSheetId="7" hidden="1">{"TAB1",#N/A,TRUE,"GENERAL";"TAB2",#N/A,TRUE,"GENERAL";"TAB3",#N/A,TRUE,"GENERAL";"TAB4",#N/A,TRUE,"GENERAL";"TAB5",#N/A,TRUE,"GENERAL"}</definedName>
    <definedName name="sdfdstp" hidden="1">{"TAB1",#N/A,TRUE,"GENERAL";"TAB2",#N/A,TRUE,"GENERAL";"TAB3",#N/A,TRUE,"GENERAL";"TAB4",#N/A,TRUE,"GENERAL";"TAB5",#N/A,TRUE,"GENERAL"}</definedName>
    <definedName name="SDFEO" localSheetId="6" hidden="1">{"via1",#N/A,TRUE,"general";"via2",#N/A,TRUE,"general";"via3",#N/A,TRUE,"general"}</definedName>
    <definedName name="SDFEO" localSheetId="2" hidden="1">{"via1",#N/A,TRUE,"general";"via2",#N/A,TRUE,"general";"via3",#N/A,TRUE,"general"}</definedName>
    <definedName name="SDFEO" localSheetId="3" hidden="1">{"via1",#N/A,TRUE,"general";"via2",#N/A,TRUE,"general";"via3",#N/A,TRUE,"general"}</definedName>
    <definedName name="SDFEO" localSheetId="4" hidden="1">{"via1",#N/A,TRUE,"general";"via2",#N/A,TRUE,"general";"via3",#N/A,TRUE,"general"}</definedName>
    <definedName name="SDFEO" localSheetId="5" hidden="1">{"via1",#N/A,TRUE,"general";"via2",#N/A,TRUE,"general";"via3",#N/A,TRUE,"general"}</definedName>
    <definedName name="SDFEO" localSheetId="7" hidden="1">{"via1",#N/A,TRUE,"general";"via2",#N/A,TRUE,"general";"via3",#N/A,TRUE,"general"}</definedName>
    <definedName name="SDFEO" hidden="1">{"via1",#N/A,TRUE,"general";"via2",#N/A,TRUE,"general";"via3",#N/A,TRUE,"general"}</definedName>
    <definedName name="sdfg" localSheetId="6" hidden="1">{"TAB1",#N/A,TRUE,"GENERAL";"TAB2",#N/A,TRUE,"GENERAL";"TAB3",#N/A,TRUE,"GENERAL";"TAB4",#N/A,TRUE,"GENERAL";"TAB5",#N/A,TRUE,"GENERAL"}</definedName>
    <definedName name="sdfg" localSheetId="2" hidden="1">{"TAB1",#N/A,TRUE,"GENERAL";"TAB2",#N/A,TRUE,"GENERAL";"TAB3",#N/A,TRUE,"GENERAL";"TAB4",#N/A,TRUE,"GENERAL";"TAB5",#N/A,TRUE,"GENERAL"}</definedName>
    <definedName name="sdfg" localSheetId="3" hidden="1">{"TAB1",#N/A,TRUE,"GENERAL";"TAB2",#N/A,TRUE,"GENERAL";"TAB3",#N/A,TRUE,"GENERAL";"TAB4",#N/A,TRUE,"GENERAL";"TAB5",#N/A,TRUE,"GENERAL"}</definedName>
    <definedName name="sdfg" localSheetId="4" hidden="1">{"TAB1",#N/A,TRUE,"GENERAL";"TAB2",#N/A,TRUE,"GENERAL";"TAB3",#N/A,TRUE,"GENERAL";"TAB4",#N/A,TRUE,"GENERAL";"TAB5",#N/A,TRUE,"GENERAL"}</definedName>
    <definedName name="sdfg" localSheetId="5" hidden="1">{"TAB1",#N/A,TRUE,"GENERAL";"TAB2",#N/A,TRUE,"GENERAL";"TAB3",#N/A,TRUE,"GENERAL";"TAB4",#N/A,TRUE,"GENERAL";"TAB5",#N/A,TRUE,"GENERAL"}</definedName>
    <definedName name="sdfg" localSheetId="7" hidden="1">{"TAB1",#N/A,TRUE,"GENERAL";"TAB2",#N/A,TRUE,"GENERAL";"TAB3",#N/A,TRUE,"GENERAL";"TAB4",#N/A,TRUE,"GENERAL";"TAB5",#N/A,TRUE,"GENERAL"}</definedName>
    <definedName name="sdfg" hidden="1">{"TAB1",#N/A,TRUE,"GENERAL";"TAB2",#N/A,TRUE,"GENERAL";"TAB3",#N/A,TRUE,"GENERAL";"TAB4",#N/A,TRUE,"GENERAL";"TAB5",#N/A,TRUE,"GENERAL"}</definedName>
    <definedName name="sdfgdsfk" localSheetId="6" hidden="1">{"via1",#N/A,TRUE,"general";"via2",#N/A,TRUE,"general";"via3",#N/A,TRUE,"general"}</definedName>
    <definedName name="sdfgdsfk" localSheetId="2" hidden="1">{"via1",#N/A,TRUE,"general";"via2",#N/A,TRUE,"general";"via3",#N/A,TRUE,"general"}</definedName>
    <definedName name="sdfgdsfk" localSheetId="3" hidden="1">{"via1",#N/A,TRUE,"general";"via2",#N/A,TRUE,"general";"via3",#N/A,TRUE,"general"}</definedName>
    <definedName name="sdfgdsfk" localSheetId="4" hidden="1">{"via1",#N/A,TRUE,"general";"via2",#N/A,TRUE,"general";"via3",#N/A,TRUE,"general"}</definedName>
    <definedName name="sdfgdsfk" localSheetId="5" hidden="1">{"via1",#N/A,TRUE,"general";"via2",#N/A,TRUE,"general";"via3",#N/A,TRUE,"general"}</definedName>
    <definedName name="sdfgdsfk" localSheetId="7" hidden="1">{"via1",#N/A,TRUE,"general";"via2",#N/A,TRUE,"general";"via3",#N/A,TRUE,"general"}</definedName>
    <definedName name="sdfgdsfk" hidden="1">{"via1",#N/A,TRUE,"general";"via2",#N/A,TRUE,"general";"via3",#N/A,TRUE,"general"}</definedName>
    <definedName name="sdfgsg" localSheetId="6" hidden="1">{"via1",#N/A,TRUE,"general";"via2",#N/A,TRUE,"general";"via3",#N/A,TRUE,"general"}</definedName>
    <definedName name="sdfgsg" localSheetId="2" hidden="1">{"via1",#N/A,TRUE,"general";"via2",#N/A,TRUE,"general";"via3",#N/A,TRUE,"general"}</definedName>
    <definedName name="sdfgsg" localSheetId="3" hidden="1">{"via1",#N/A,TRUE,"general";"via2",#N/A,TRUE,"general";"via3",#N/A,TRUE,"general"}</definedName>
    <definedName name="sdfgsg" localSheetId="4" hidden="1">{"via1",#N/A,TRUE,"general";"via2",#N/A,TRUE,"general";"via3",#N/A,TRUE,"general"}</definedName>
    <definedName name="sdfgsg" localSheetId="5" hidden="1">{"via1",#N/A,TRUE,"general";"via2",#N/A,TRUE,"general";"via3",#N/A,TRUE,"general"}</definedName>
    <definedName name="sdfgsg" localSheetId="7" hidden="1">{"via1",#N/A,TRUE,"general";"via2",#N/A,TRUE,"general";"via3",#N/A,TRUE,"general"}</definedName>
    <definedName name="sdfgsg" hidden="1">{"via1",#N/A,TRUE,"general";"via2",#N/A,TRUE,"general";"via3",#N/A,TRUE,"general"}</definedName>
    <definedName name="SDFLJK" localSheetId="6" hidden="1">{"TAB1",#N/A,TRUE,"GENERAL";"TAB2",#N/A,TRUE,"GENERAL";"TAB3",#N/A,TRUE,"GENERAL";"TAB4",#N/A,TRUE,"GENERAL";"TAB5",#N/A,TRUE,"GENERAL"}</definedName>
    <definedName name="SDFLJK" localSheetId="2" hidden="1">{"TAB1",#N/A,TRUE,"GENERAL";"TAB2",#N/A,TRUE,"GENERAL";"TAB3",#N/A,TRUE,"GENERAL";"TAB4",#N/A,TRUE,"GENERAL";"TAB5",#N/A,TRUE,"GENERAL"}</definedName>
    <definedName name="SDFLJK" localSheetId="3" hidden="1">{"TAB1",#N/A,TRUE,"GENERAL";"TAB2",#N/A,TRUE,"GENERAL";"TAB3",#N/A,TRUE,"GENERAL";"TAB4",#N/A,TRUE,"GENERAL";"TAB5",#N/A,TRUE,"GENERAL"}</definedName>
    <definedName name="SDFLJK" localSheetId="4" hidden="1">{"TAB1",#N/A,TRUE,"GENERAL";"TAB2",#N/A,TRUE,"GENERAL";"TAB3",#N/A,TRUE,"GENERAL";"TAB4",#N/A,TRUE,"GENERAL";"TAB5",#N/A,TRUE,"GENERAL"}</definedName>
    <definedName name="SDFLJK" localSheetId="5" hidden="1">{"TAB1",#N/A,TRUE,"GENERAL";"TAB2",#N/A,TRUE,"GENERAL";"TAB3",#N/A,TRUE,"GENERAL";"TAB4",#N/A,TRUE,"GENERAL";"TAB5",#N/A,TRUE,"GENERAL"}</definedName>
    <definedName name="SDFLJK" localSheetId="7" hidden="1">{"TAB1",#N/A,TRUE,"GENERAL";"TAB2",#N/A,TRUE,"GENERAL";"TAB3",#N/A,TRUE,"GENERAL";"TAB4",#N/A,TRUE,"GENERAL";"TAB5",#N/A,TRUE,"GENERAL"}</definedName>
    <definedName name="SDFLJK" hidden="1">{"TAB1",#N/A,TRUE,"GENERAL";"TAB2",#N/A,TRUE,"GENERAL";"TAB3",#N/A,TRUE,"GENERAL";"TAB4",#N/A,TRUE,"GENERAL";"TAB5",#N/A,TRUE,"GENERAL"}</definedName>
    <definedName name="sdfsd4" localSheetId="6" hidden="1">{"via1",#N/A,TRUE,"general";"via2",#N/A,TRUE,"general";"via3",#N/A,TRUE,"general"}</definedName>
    <definedName name="sdfsd4" localSheetId="2" hidden="1">{"via1",#N/A,TRUE,"general";"via2",#N/A,TRUE,"general";"via3",#N/A,TRUE,"general"}</definedName>
    <definedName name="sdfsd4" localSheetId="3" hidden="1">{"via1",#N/A,TRUE,"general";"via2",#N/A,TRUE,"general";"via3",#N/A,TRUE,"general"}</definedName>
    <definedName name="sdfsd4" localSheetId="4" hidden="1">{"via1",#N/A,TRUE,"general";"via2",#N/A,TRUE,"general";"via3",#N/A,TRUE,"general"}</definedName>
    <definedName name="sdfsd4" localSheetId="5" hidden="1">{"via1",#N/A,TRUE,"general";"via2",#N/A,TRUE,"general";"via3",#N/A,TRUE,"general"}</definedName>
    <definedName name="sdfsd4" localSheetId="7" hidden="1">{"via1",#N/A,TRUE,"general";"via2",#N/A,TRUE,"general";"via3",#N/A,TRUE,"general"}</definedName>
    <definedName name="sdfsd4" hidden="1">{"via1",#N/A,TRUE,"general";"via2",#N/A,TRUE,"general";"via3",#N/A,TRUE,"general"}</definedName>
    <definedName name="SDFSDF" localSheetId="6" hidden="1">{"TAB1",#N/A,TRUE,"GENERAL";"TAB2",#N/A,TRUE,"GENERAL";"TAB3",#N/A,TRUE,"GENERAL";"TAB4",#N/A,TRUE,"GENERAL";"TAB5",#N/A,TRUE,"GENERAL"}</definedName>
    <definedName name="SDFSDF" localSheetId="2" hidden="1">{"TAB1",#N/A,TRUE,"GENERAL";"TAB2",#N/A,TRUE,"GENERAL";"TAB3",#N/A,TRUE,"GENERAL";"TAB4",#N/A,TRUE,"GENERAL";"TAB5",#N/A,TRUE,"GENERAL"}</definedName>
    <definedName name="SDFSDF" localSheetId="3" hidden="1">{"TAB1",#N/A,TRUE,"GENERAL";"TAB2",#N/A,TRUE,"GENERAL";"TAB3",#N/A,TRUE,"GENERAL";"TAB4",#N/A,TRUE,"GENERAL";"TAB5",#N/A,TRUE,"GENERAL"}</definedName>
    <definedName name="SDFSDF" localSheetId="4" hidden="1">{"TAB1",#N/A,TRUE,"GENERAL";"TAB2",#N/A,TRUE,"GENERAL";"TAB3",#N/A,TRUE,"GENERAL";"TAB4",#N/A,TRUE,"GENERAL";"TAB5",#N/A,TRUE,"GENERAL"}</definedName>
    <definedName name="SDFSDF" localSheetId="5" hidden="1">{"TAB1",#N/A,TRUE,"GENERAL";"TAB2",#N/A,TRUE,"GENERAL";"TAB3",#N/A,TRUE,"GENERAL";"TAB4",#N/A,TRUE,"GENERAL";"TAB5",#N/A,TRUE,"GENERAL"}</definedName>
    <definedName name="SDFSDF" localSheetId="7" hidden="1">{"TAB1",#N/A,TRUE,"GENERAL";"TAB2",#N/A,TRUE,"GENERAL";"TAB3",#N/A,TRUE,"GENERAL";"TAB4",#N/A,TRUE,"GENERAL";"TAB5",#N/A,TRUE,"GENERAL"}</definedName>
    <definedName name="SDFSDF" hidden="1">{"TAB1",#N/A,TRUE,"GENERAL";"TAB2",#N/A,TRUE,"GENERAL";"TAB3",#N/A,TRUE,"GENERAL";"TAB4",#N/A,TRUE,"GENERAL";"TAB5",#N/A,TRUE,"GENERAL"}</definedName>
    <definedName name="sdfsdfb" localSheetId="6" hidden="1">{"via1",#N/A,TRUE,"general";"via2",#N/A,TRUE,"general";"via3",#N/A,TRUE,"general"}</definedName>
    <definedName name="sdfsdfb" localSheetId="2" hidden="1">{"via1",#N/A,TRUE,"general";"via2",#N/A,TRUE,"general";"via3",#N/A,TRUE,"general"}</definedName>
    <definedName name="sdfsdfb" localSheetId="3" hidden="1">{"via1",#N/A,TRUE,"general";"via2",#N/A,TRUE,"general";"via3",#N/A,TRUE,"general"}</definedName>
    <definedName name="sdfsdfb" localSheetId="4" hidden="1">{"via1",#N/A,TRUE,"general";"via2",#N/A,TRUE,"general";"via3",#N/A,TRUE,"general"}</definedName>
    <definedName name="sdfsdfb" localSheetId="5" hidden="1">{"via1",#N/A,TRUE,"general";"via2",#N/A,TRUE,"general";"via3",#N/A,TRUE,"general"}</definedName>
    <definedName name="sdfsdfb" localSheetId="7" hidden="1">{"via1",#N/A,TRUE,"general";"via2",#N/A,TRUE,"general";"via3",#N/A,TRUE,"general"}</definedName>
    <definedName name="sdfsdfb" hidden="1">{"via1",#N/A,TRUE,"general";"via2",#N/A,TRUE,"general";"via3",#N/A,TRUE,"general"}</definedName>
    <definedName name="sdfsdgg" localSheetId="6" hidden="1">{#N/A,#N/A,TRUE,"INGENIERIA";#N/A,#N/A,TRUE,"COMPRAS";#N/A,#N/A,TRUE,"DIRECCION";#N/A,#N/A,TRUE,"RESUMEN"}</definedName>
    <definedName name="sdfsdgg" localSheetId="2" hidden="1">{#N/A,#N/A,TRUE,"INGENIERIA";#N/A,#N/A,TRUE,"COMPRAS";#N/A,#N/A,TRUE,"DIRECCION";#N/A,#N/A,TRUE,"RESUMEN"}</definedName>
    <definedName name="sdfsdgg" localSheetId="3" hidden="1">{#N/A,#N/A,TRUE,"INGENIERIA";#N/A,#N/A,TRUE,"COMPRAS";#N/A,#N/A,TRUE,"DIRECCION";#N/A,#N/A,TRUE,"RESUMEN"}</definedName>
    <definedName name="sdfsdgg" localSheetId="4" hidden="1">{#N/A,#N/A,TRUE,"INGENIERIA";#N/A,#N/A,TRUE,"COMPRAS";#N/A,#N/A,TRUE,"DIRECCION";#N/A,#N/A,TRUE,"RESUMEN"}</definedName>
    <definedName name="sdfsdgg" localSheetId="5" hidden="1">{#N/A,#N/A,TRUE,"INGENIERIA";#N/A,#N/A,TRUE,"COMPRAS";#N/A,#N/A,TRUE,"DIRECCION";#N/A,#N/A,TRUE,"RESUMEN"}</definedName>
    <definedName name="sdfsdgg" localSheetId="7" hidden="1">{#N/A,#N/A,TRUE,"INGENIERIA";#N/A,#N/A,TRUE,"COMPRAS";#N/A,#N/A,TRUE,"DIRECCION";#N/A,#N/A,TRUE,"RESUMEN"}</definedName>
    <definedName name="sdfsdgg" hidden="1">{#N/A,#N/A,TRUE,"INGENIERIA";#N/A,#N/A,TRUE,"COMPRAS";#N/A,#N/A,TRUE,"DIRECCION";#N/A,#N/A,TRUE,"RESUMEN"}</definedName>
    <definedName name="SDFSF" localSheetId="6" hidden="1">{"TAB1",#N/A,TRUE,"GENERAL";"TAB2",#N/A,TRUE,"GENERAL";"TAB3",#N/A,TRUE,"GENERAL";"TAB4",#N/A,TRUE,"GENERAL";"TAB5",#N/A,TRUE,"GENERAL"}</definedName>
    <definedName name="SDFSF" localSheetId="2" hidden="1">{"TAB1",#N/A,TRUE,"GENERAL";"TAB2",#N/A,TRUE,"GENERAL";"TAB3",#N/A,TRUE,"GENERAL";"TAB4",#N/A,TRUE,"GENERAL";"TAB5",#N/A,TRUE,"GENERAL"}</definedName>
    <definedName name="SDFSF" localSheetId="3" hidden="1">{"TAB1",#N/A,TRUE,"GENERAL";"TAB2",#N/A,TRUE,"GENERAL";"TAB3",#N/A,TRUE,"GENERAL";"TAB4",#N/A,TRUE,"GENERAL";"TAB5",#N/A,TRUE,"GENERAL"}</definedName>
    <definedName name="SDFSF" localSheetId="4" hidden="1">{"TAB1",#N/A,TRUE,"GENERAL";"TAB2",#N/A,TRUE,"GENERAL";"TAB3",#N/A,TRUE,"GENERAL";"TAB4",#N/A,TRUE,"GENERAL";"TAB5",#N/A,TRUE,"GENERAL"}</definedName>
    <definedName name="SDFSF" localSheetId="5" hidden="1">{"TAB1",#N/A,TRUE,"GENERAL";"TAB2",#N/A,TRUE,"GENERAL";"TAB3",#N/A,TRUE,"GENERAL";"TAB4",#N/A,TRUE,"GENERAL";"TAB5",#N/A,TRUE,"GENERAL"}</definedName>
    <definedName name="SDFSF" localSheetId="7" hidden="1">{"TAB1",#N/A,TRUE,"GENERAL";"TAB2",#N/A,TRUE,"GENERAL";"TAB3",#N/A,TRUE,"GENERAL";"TAB4",#N/A,TRUE,"GENERAL";"TAB5",#N/A,TRUE,"GENERAL"}</definedName>
    <definedName name="SDFSF" hidden="1">{"TAB1",#N/A,TRUE,"GENERAL";"TAB2",#N/A,TRUE,"GENERAL";"TAB3",#N/A,TRUE,"GENERAL";"TAB4",#N/A,TRUE,"GENERAL";"TAB5",#N/A,TRUE,"GENERAL"}</definedName>
    <definedName name="sdfsv" localSheetId="6" hidden="1">{"TAB1",#N/A,TRUE,"GENERAL";"TAB2",#N/A,TRUE,"GENERAL";"TAB3",#N/A,TRUE,"GENERAL";"TAB4",#N/A,TRUE,"GENERAL";"TAB5",#N/A,TRUE,"GENERAL"}</definedName>
    <definedName name="sdfsv" localSheetId="2" hidden="1">{"TAB1",#N/A,TRUE,"GENERAL";"TAB2",#N/A,TRUE,"GENERAL";"TAB3",#N/A,TRUE,"GENERAL";"TAB4",#N/A,TRUE,"GENERAL";"TAB5",#N/A,TRUE,"GENERAL"}</definedName>
    <definedName name="sdfsv" localSheetId="3" hidden="1">{"TAB1",#N/A,TRUE,"GENERAL";"TAB2",#N/A,TRUE,"GENERAL";"TAB3",#N/A,TRUE,"GENERAL";"TAB4",#N/A,TRUE,"GENERAL";"TAB5",#N/A,TRUE,"GENERAL"}</definedName>
    <definedName name="sdfsv" localSheetId="4" hidden="1">{"TAB1",#N/A,TRUE,"GENERAL";"TAB2",#N/A,TRUE,"GENERAL";"TAB3",#N/A,TRUE,"GENERAL";"TAB4",#N/A,TRUE,"GENERAL";"TAB5",#N/A,TRUE,"GENERAL"}</definedName>
    <definedName name="sdfsv" localSheetId="5" hidden="1">{"TAB1",#N/A,TRUE,"GENERAL";"TAB2",#N/A,TRUE,"GENERAL";"TAB3",#N/A,TRUE,"GENERAL";"TAB4",#N/A,TRUE,"GENERAL";"TAB5",#N/A,TRUE,"GENERAL"}</definedName>
    <definedName name="sdfsv" localSheetId="7" hidden="1">{"TAB1",#N/A,TRUE,"GENERAL";"TAB2",#N/A,TRUE,"GENERAL";"TAB3",#N/A,TRUE,"GENERAL";"TAB4",#N/A,TRUE,"GENERAL";"TAB5",#N/A,TRUE,"GENERAL"}</definedName>
    <definedName name="sdfsv" hidden="1">{"TAB1",#N/A,TRUE,"GENERAL";"TAB2",#N/A,TRUE,"GENERAL";"TAB3",#N/A,TRUE,"GENERAL";"TAB4",#N/A,TRUE,"GENERAL";"TAB5",#N/A,TRUE,"GENERAL"}</definedName>
    <definedName name="sdgfd" localSheetId="6" hidden="1">{"TAB1",#N/A,TRUE,"GENERAL";"TAB2",#N/A,TRUE,"GENERAL";"TAB3",#N/A,TRUE,"GENERAL";"TAB4",#N/A,TRUE,"GENERAL";"TAB5",#N/A,TRUE,"GENERAL"}</definedName>
    <definedName name="sdgfd" localSheetId="2" hidden="1">{"TAB1",#N/A,TRUE,"GENERAL";"TAB2",#N/A,TRUE,"GENERAL";"TAB3",#N/A,TRUE,"GENERAL";"TAB4",#N/A,TRUE,"GENERAL";"TAB5",#N/A,TRUE,"GENERAL"}</definedName>
    <definedName name="sdgfd" localSheetId="3" hidden="1">{"TAB1",#N/A,TRUE,"GENERAL";"TAB2",#N/A,TRUE,"GENERAL";"TAB3",#N/A,TRUE,"GENERAL";"TAB4",#N/A,TRUE,"GENERAL";"TAB5",#N/A,TRUE,"GENERAL"}</definedName>
    <definedName name="sdgfd" localSheetId="4" hidden="1">{"TAB1",#N/A,TRUE,"GENERAL";"TAB2",#N/A,TRUE,"GENERAL";"TAB3",#N/A,TRUE,"GENERAL";"TAB4",#N/A,TRUE,"GENERAL";"TAB5",#N/A,TRUE,"GENERAL"}</definedName>
    <definedName name="sdgfd" localSheetId="5" hidden="1">{"TAB1",#N/A,TRUE,"GENERAL";"TAB2",#N/A,TRUE,"GENERAL";"TAB3",#N/A,TRUE,"GENERAL";"TAB4",#N/A,TRUE,"GENERAL";"TAB5",#N/A,TRUE,"GENERAL"}</definedName>
    <definedName name="sdgfd" localSheetId="7" hidden="1">{"TAB1",#N/A,TRUE,"GENERAL";"TAB2",#N/A,TRUE,"GENERAL";"TAB3",#N/A,TRUE,"GENERAL";"TAB4",#N/A,TRUE,"GENERAL";"TAB5",#N/A,TRUE,"GENERAL"}</definedName>
    <definedName name="sdgfd" hidden="1">{"TAB1",#N/A,TRUE,"GENERAL";"TAB2",#N/A,TRUE,"GENERAL";"TAB3",#N/A,TRUE,"GENERAL";"TAB4",#N/A,TRUE,"GENERAL";"TAB5",#N/A,TRUE,"GENERAL"}</definedName>
    <definedName name="sdgfgp" localSheetId="6" hidden="1">{"via1",#N/A,TRUE,"general";"via2",#N/A,TRUE,"general";"via3",#N/A,TRUE,"general"}</definedName>
    <definedName name="sdgfgp" localSheetId="2" hidden="1">{"via1",#N/A,TRUE,"general";"via2",#N/A,TRUE,"general";"via3",#N/A,TRUE,"general"}</definedName>
    <definedName name="sdgfgp" localSheetId="3" hidden="1">{"via1",#N/A,TRUE,"general";"via2",#N/A,TRUE,"general";"via3",#N/A,TRUE,"general"}</definedName>
    <definedName name="sdgfgp" localSheetId="4" hidden="1">{"via1",#N/A,TRUE,"general";"via2",#N/A,TRUE,"general";"via3",#N/A,TRUE,"general"}</definedName>
    <definedName name="sdgfgp" localSheetId="5" hidden="1">{"via1",#N/A,TRUE,"general";"via2",#N/A,TRUE,"general";"via3",#N/A,TRUE,"general"}</definedName>
    <definedName name="sdgfgp" localSheetId="7" hidden="1">{"via1",#N/A,TRUE,"general";"via2",#N/A,TRUE,"general";"via3",#N/A,TRUE,"general"}</definedName>
    <definedName name="sdgfgp" hidden="1">{"via1",#N/A,TRUE,"general";"via2",#N/A,TRUE,"general";"via3",#N/A,TRUE,"general"}</definedName>
    <definedName name="sdgfiu" localSheetId="6" hidden="1">{"via1",#N/A,TRUE,"general";"via2",#N/A,TRUE,"general";"via3",#N/A,TRUE,"general"}</definedName>
    <definedName name="sdgfiu" localSheetId="2" hidden="1">{"via1",#N/A,TRUE,"general";"via2",#N/A,TRUE,"general";"via3",#N/A,TRUE,"general"}</definedName>
    <definedName name="sdgfiu" localSheetId="3" hidden="1">{"via1",#N/A,TRUE,"general";"via2",#N/A,TRUE,"general";"via3",#N/A,TRUE,"general"}</definedName>
    <definedName name="sdgfiu" localSheetId="4" hidden="1">{"via1",#N/A,TRUE,"general";"via2",#N/A,TRUE,"general";"via3",#N/A,TRUE,"general"}</definedName>
    <definedName name="sdgfiu" localSheetId="5" hidden="1">{"via1",#N/A,TRUE,"general";"via2",#N/A,TRUE,"general";"via3",#N/A,TRUE,"general"}</definedName>
    <definedName name="sdgfiu" localSheetId="7" hidden="1">{"via1",#N/A,TRUE,"general";"via2",#N/A,TRUE,"general";"via3",#N/A,TRUE,"general"}</definedName>
    <definedName name="sdgfiu" hidden="1">{"via1",#N/A,TRUE,"general";"via2",#N/A,TRUE,"general";"via3",#N/A,TRUE,"general"}</definedName>
    <definedName name="sdgsd" localSheetId="6" hidden="1">{"TAB1",#N/A,TRUE,"GENERAL";"TAB2",#N/A,TRUE,"GENERAL";"TAB3",#N/A,TRUE,"GENERAL";"TAB4",#N/A,TRUE,"GENERAL";"TAB5",#N/A,TRUE,"GENERAL"}</definedName>
    <definedName name="sdgsd" localSheetId="2" hidden="1">{"TAB1",#N/A,TRUE,"GENERAL";"TAB2",#N/A,TRUE,"GENERAL";"TAB3",#N/A,TRUE,"GENERAL";"TAB4",#N/A,TRUE,"GENERAL";"TAB5",#N/A,TRUE,"GENERAL"}</definedName>
    <definedName name="sdgsd" localSheetId="3" hidden="1">{"TAB1",#N/A,TRUE,"GENERAL";"TAB2",#N/A,TRUE,"GENERAL";"TAB3",#N/A,TRUE,"GENERAL";"TAB4",#N/A,TRUE,"GENERAL";"TAB5",#N/A,TRUE,"GENERAL"}</definedName>
    <definedName name="sdgsd" localSheetId="4" hidden="1">{"TAB1",#N/A,TRUE,"GENERAL";"TAB2",#N/A,TRUE,"GENERAL";"TAB3",#N/A,TRUE,"GENERAL";"TAB4",#N/A,TRUE,"GENERAL";"TAB5",#N/A,TRUE,"GENERAL"}</definedName>
    <definedName name="sdgsd" localSheetId="5" hidden="1">{"TAB1",#N/A,TRUE,"GENERAL";"TAB2",#N/A,TRUE,"GENERAL";"TAB3",#N/A,TRUE,"GENERAL";"TAB4",#N/A,TRUE,"GENERAL";"TAB5",#N/A,TRUE,"GENERAL"}</definedName>
    <definedName name="sdgsd" localSheetId="7" hidden="1">{"TAB1",#N/A,TRUE,"GENERAL";"TAB2",#N/A,TRUE,"GENERAL";"TAB3",#N/A,TRUE,"GENERAL";"TAB4",#N/A,TRUE,"GENERAL";"TAB5",#N/A,TRUE,"GENERAL"}</definedName>
    <definedName name="sdgsd" hidden="1">{"TAB1",#N/A,TRUE,"GENERAL";"TAB2",#N/A,TRUE,"GENERAL";"TAB3",#N/A,TRUE,"GENERAL";"TAB4",#N/A,TRUE,"GENERAL";"TAB5",#N/A,TRUE,"GENERAL"}</definedName>
    <definedName name="sdgsg" localSheetId="6" hidden="1">{"via1",#N/A,TRUE,"general";"via2",#N/A,TRUE,"general";"via3",#N/A,TRUE,"general"}</definedName>
    <definedName name="sdgsg" localSheetId="2" hidden="1">{"via1",#N/A,TRUE,"general";"via2",#N/A,TRUE,"general";"via3",#N/A,TRUE,"general"}</definedName>
    <definedName name="sdgsg" localSheetId="3" hidden="1">{"via1",#N/A,TRUE,"general";"via2",#N/A,TRUE,"general";"via3",#N/A,TRUE,"general"}</definedName>
    <definedName name="sdgsg" localSheetId="4" hidden="1">{"via1",#N/A,TRUE,"general";"via2",#N/A,TRUE,"general";"via3",#N/A,TRUE,"general"}</definedName>
    <definedName name="sdgsg" localSheetId="5" hidden="1">{"via1",#N/A,TRUE,"general";"via2",#N/A,TRUE,"general";"via3",#N/A,TRUE,"general"}</definedName>
    <definedName name="sdgsg" localSheetId="7" hidden="1">{"via1",#N/A,TRUE,"general";"via2",#N/A,TRUE,"general";"via3",#N/A,TRUE,"general"}</definedName>
    <definedName name="sdgsg" hidden="1">{"via1",#N/A,TRUE,"general";"via2",#N/A,TRUE,"general";"via3",#N/A,TRUE,"general"}</definedName>
    <definedName name="SDIKOM" localSheetId="6" hidden="1">{"TAB1",#N/A,TRUE,"GENERAL";"TAB2",#N/A,TRUE,"GENERAL";"TAB3",#N/A,TRUE,"GENERAL";"TAB4",#N/A,TRUE,"GENERAL";"TAB5",#N/A,TRUE,"GENERAL"}</definedName>
    <definedName name="SDIKOM" localSheetId="2" hidden="1">{"TAB1",#N/A,TRUE,"GENERAL";"TAB2",#N/A,TRUE,"GENERAL";"TAB3",#N/A,TRUE,"GENERAL";"TAB4",#N/A,TRUE,"GENERAL";"TAB5",#N/A,TRUE,"GENERAL"}</definedName>
    <definedName name="SDIKOM" localSheetId="3" hidden="1">{"TAB1",#N/A,TRUE,"GENERAL";"TAB2",#N/A,TRUE,"GENERAL";"TAB3",#N/A,TRUE,"GENERAL";"TAB4",#N/A,TRUE,"GENERAL";"TAB5",#N/A,TRUE,"GENERAL"}</definedName>
    <definedName name="SDIKOM" localSheetId="4" hidden="1">{"TAB1",#N/A,TRUE,"GENERAL";"TAB2",#N/A,TRUE,"GENERAL";"TAB3",#N/A,TRUE,"GENERAL";"TAB4",#N/A,TRUE,"GENERAL";"TAB5",#N/A,TRUE,"GENERAL"}</definedName>
    <definedName name="SDIKOM" localSheetId="5" hidden="1">{"TAB1",#N/A,TRUE,"GENERAL";"TAB2",#N/A,TRUE,"GENERAL";"TAB3",#N/A,TRUE,"GENERAL";"TAB4",#N/A,TRUE,"GENERAL";"TAB5",#N/A,TRUE,"GENERAL"}</definedName>
    <definedName name="SDIKOM" localSheetId="7" hidden="1">{"TAB1",#N/A,TRUE,"GENERAL";"TAB2",#N/A,TRUE,"GENERAL";"TAB3",#N/A,TRUE,"GENERAL";"TAB4",#N/A,TRUE,"GENERAL";"TAB5",#N/A,TRUE,"GENERAL"}</definedName>
    <definedName name="SDIKOM" hidden="1">{"TAB1",#N/A,TRUE,"GENERAL";"TAB2",#N/A,TRUE,"GENERAL";"TAB3",#N/A,TRUE,"GENERAL";"TAB4",#N/A,TRUE,"GENERAL";"TAB5",#N/A,TRUE,"GENERAL"}</definedName>
    <definedName name="sdsdfh" localSheetId="6" hidden="1">{"via1",#N/A,TRUE,"general";"via2",#N/A,TRUE,"general";"via3",#N/A,TRUE,"general"}</definedName>
    <definedName name="sdsdfh" localSheetId="2" hidden="1">{"via1",#N/A,TRUE,"general";"via2",#N/A,TRUE,"general";"via3",#N/A,TRUE,"general"}</definedName>
    <definedName name="sdsdfh" localSheetId="3" hidden="1">{"via1",#N/A,TRUE,"general";"via2",#N/A,TRUE,"general";"via3",#N/A,TRUE,"general"}</definedName>
    <definedName name="sdsdfh" localSheetId="4" hidden="1">{"via1",#N/A,TRUE,"general";"via2",#N/A,TRUE,"general";"via3",#N/A,TRUE,"general"}</definedName>
    <definedName name="sdsdfh" localSheetId="5" hidden="1">{"via1",#N/A,TRUE,"general";"via2",#N/A,TRUE,"general";"via3",#N/A,TRUE,"general"}</definedName>
    <definedName name="sdsdfh" localSheetId="7" hidden="1">{"via1",#N/A,TRUE,"general";"via2",#N/A,TRUE,"general";"via3",#N/A,TRUE,"general"}</definedName>
    <definedName name="sdsdfh" hidden="1">{"via1",#N/A,TRUE,"general";"via2",#N/A,TRUE,"general";"via3",#N/A,TRUE,"general"}</definedName>
    <definedName name="sdsdfsdff" localSheetId="6" hidden="1">{#N/A,#N/A,TRUE,"1842CWN0"}</definedName>
    <definedName name="sdsdfsdff" localSheetId="2" hidden="1">{#N/A,#N/A,TRUE,"1842CWN0"}</definedName>
    <definedName name="sdsdfsdff" localSheetId="3" hidden="1">{#N/A,#N/A,TRUE,"1842CWN0"}</definedName>
    <definedName name="sdsdfsdff" localSheetId="4" hidden="1">{#N/A,#N/A,TRUE,"1842CWN0"}</definedName>
    <definedName name="sdsdfsdff" localSheetId="5" hidden="1">{#N/A,#N/A,TRUE,"1842CWN0"}</definedName>
    <definedName name="sdsdfsdff" localSheetId="7" hidden="1">{#N/A,#N/A,TRUE,"1842CWN0"}</definedName>
    <definedName name="sdsdfsdff" hidden="1">{#N/A,#N/A,TRUE,"1842CWN0"}</definedName>
    <definedName name="SECTOR" localSheetId="6">#REF!</definedName>
    <definedName name="SECTOR" localSheetId="2">#REF!</definedName>
    <definedName name="SECTOR" localSheetId="3">#REF!</definedName>
    <definedName name="SECTOR" localSheetId="4">#REF!</definedName>
    <definedName name="SECTOR" localSheetId="5">#REF!</definedName>
    <definedName name="SECTOR" localSheetId="26">#REF!</definedName>
    <definedName name="SECTOR" localSheetId="27">#REF!</definedName>
    <definedName name="SECTOR" localSheetId="7">#REF!</definedName>
    <definedName name="SECTOR" localSheetId="8">#REF!</definedName>
    <definedName name="SECTOR" localSheetId="9">#REF!</definedName>
    <definedName name="SECTOR">#REF!</definedName>
    <definedName name="SEMANA_C3" localSheetId="6">#REF!</definedName>
    <definedName name="SEMANA_C3" localSheetId="2">#REF!</definedName>
    <definedName name="SEMANA_C3" localSheetId="3">#REF!</definedName>
    <definedName name="SEMANA_C3" localSheetId="4">#REF!</definedName>
    <definedName name="SEMANA_C3" localSheetId="5">#REF!</definedName>
    <definedName name="SEMANA_C3" localSheetId="7">#REF!</definedName>
    <definedName name="SEMANA_C3" localSheetId="8">#REF!</definedName>
    <definedName name="SEMANA_C3">#REF!</definedName>
    <definedName name="sena">[60]Hoja1!$C$14</definedName>
    <definedName name="SERO" localSheetId="6">'1p.'!ERR</definedName>
    <definedName name="SERO" localSheetId="2">'421.1'!ERR</definedName>
    <definedName name="SERO" localSheetId="3">'450.2P'!ERR</definedName>
    <definedName name="SERO" localSheetId="4">'460.1P'!ERR</definedName>
    <definedName name="SERO" localSheetId="5">'466.1'!ERR</definedName>
    <definedName name="SERO" localSheetId="7">'900.4P'!ERR</definedName>
    <definedName name="SERO">[0]!ERR</definedName>
    <definedName name="setrj" localSheetId="6" hidden="1">{"via1",#N/A,TRUE,"general";"via2",#N/A,TRUE,"general";"via3",#N/A,TRUE,"general"}</definedName>
    <definedName name="setrj" localSheetId="2" hidden="1">{"via1",#N/A,TRUE,"general";"via2",#N/A,TRUE,"general";"via3",#N/A,TRUE,"general"}</definedName>
    <definedName name="setrj" localSheetId="3" hidden="1">{"via1",#N/A,TRUE,"general";"via2",#N/A,TRUE,"general";"via3",#N/A,TRUE,"general"}</definedName>
    <definedName name="setrj" localSheetId="4" hidden="1">{"via1",#N/A,TRUE,"general";"via2",#N/A,TRUE,"general";"via3",#N/A,TRUE,"general"}</definedName>
    <definedName name="setrj" localSheetId="5" hidden="1">{"via1",#N/A,TRUE,"general";"via2",#N/A,TRUE,"general";"via3",#N/A,TRUE,"general"}</definedName>
    <definedName name="setrj" localSheetId="7" hidden="1">{"via1",#N/A,TRUE,"general";"via2",#N/A,TRUE,"general";"via3",#N/A,TRUE,"general"}</definedName>
    <definedName name="setrj" hidden="1">{"via1",#N/A,TRUE,"general";"via2",#N/A,TRUE,"general";"via3",#N/A,TRUE,"general"}</definedName>
    <definedName name="sett" localSheetId="6" hidden="1">{"via1",#N/A,TRUE,"general";"via2",#N/A,TRUE,"general";"via3",#N/A,TRUE,"general"}</definedName>
    <definedName name="sett" localSheetId="2" hidden="1">{"via1",#N/A,TRUE,"general";"via2",#N/A,TRUE,"general";"via3",#N/A,TRUE,"general"}</definedName>
    <definedName name="sett" localSheetId="3" hidden="1">{"via1",#N/A,TRUE,"general";"via2",#N/A,TRUE,"general";"via3",#N/A,TRUE,"general"}</definedName>
    <definedName name="sett" localSheetId="4" hidden="1">{"via1",#N/A,TRUE,"general";"via2",#N/A,TRUE,"general";"via3",#N/A,TRUE,"general"}</definedName>
    <definedName name="sett" localSheetId="5" hidden="1">{"via1",#N/A,TRUE,"general";"via2",#N/A,TRUE,"general";"via3",#N/A,TRUE,"general"}</definedName>
    <definedName name="sett" localSheetId="7" hidden="1">{"via1",#N/A,TRUE,"general";"via2",#N/A,TRUE,"general";"via3",#N/A,TRUE,"general"}</definedName>
    <definedName name="sett" hidden="1">{"via1",#N/A,TRUE,"general";"via2",#N/A,TRUE,"general";"via3",#N/A,TRUE,"general"}</definedName>
    <definedName name="sf">[60]Hoja1!$C$12</definedName>
    <definedName name="sfasf" localSheetId="6" hidden="1">{"TAB1",#N/A,TRUE,"GENERAL";"TAB2",#N/A,TRUE,"GENERAL";"TAB3",#N/A,TRUE,"GENERAL";"TAB4",#N/A,TRUE,"GENERAL";"TAB5",#N/A,TRUE,"GENERAL"}</definedName>
    <definedName name="sfasf" localSheetId="2" hidden="1">{"TAB1",#N/A,TRUE,"GENERAL";"TAB2",#N/A,TRUE,"GENERAL";"TAB3",#N/A,TRUE,"GENERAL";"TAB4",#N/A,TRUE,"GENERAL";"TAB5",#N/A,TRUE,"GENERAL"}</definedName>
    <definedName name="sfasf" localSheetId="3" hidden="1">{"TAB1",#N/A,TRUE,"GENERAL";"TAB2",#N/A,TRUE,"GENERAL";"TAB3",#N/A,TRUE,"GENERAL";"TAB4",#N/A,TRUE,"GENERAL";"TAB5",#N/A,TRUE,"GENERAL"}</definedName>
    <definedName name="sfasf" localSheetId="4" hidden="1">{"TAB1",#N/A,TRUE,"GENERAL";"TAB2",#N/A,TRUE,"GENERAL";"TAB3",#N/A,TRUE,"GENERAL";"TAB4",#N/A,TRUE,"GENERAL";"TAB5",#N/A,TRUE,"GENERAL"}</definedName>
    <definedName name="sfasf" localSheetId="5" hidden="1">{"TAB1",#N/A,TRUE,"GENERAL";"TAB2",#N/A,TRUE,"GENERAL";"TAB3",#N/A,TRUE,"GENERAL";"TAB4",#N/A,TRUE,"GENERAL";"TAB5",#N/A,TRUE,"GENERAL"}</definedName>
    <definedName name="sfasf" localSheetId="7" hidden="1">{"TAB1",#N/A,TRUE,"GENERAL";"TAB2",#N/A,TRUE,"GENERAL";"TAB3",#N/A,TRUE,"GENERAL";"TAB4",#N/A,TRUE,"GENERAL";"TAB5",#N/A,TRUE,"GENERAL"}</definedName>
    <definedName name="sfasf" hidden="1">{"TAB1",#N/A,TRUE,"GENERAL";"TAB2",#N/A,TRUE,"GENERAL";"TAB3",#N/A,TRUE,"GENERAL";"TAB4",#N/A,TRUE,"GENERAL";"TAB5",#N/A,TRUE,"GENERAL"}</definedName>
    <definedName name="SFHSGFH" localSheetId="6" hidden="1">{"TAB1",#N/A,TRUE,"GENERAL";"TAB2",#N/A,TRUE,"GENERAL";"TAB3",#N/A,TRUE,"GENERAL";"TAB4",#N/A,TRUE,"GENERAL";"TAB5",#N/A,TRUE,"GENERAL"}</definedName>
    <definedName name="SFHSGFH" localSheetId="2" hidden="1">{"TAB1",#N/A,TRUE,"GENERAL";"TAB2",#N/A,TRUE,"GENERAL";"TAB3",#N/A,TRUE,"GENERAL";"TAB4",#N/A,TRUE,"GENERAL";"TAB5",#N/A,TRUE,"GENERAL"}</definedName>
    <definedName name="SFHSGFH" localSheetId="3" hidden="1">{"TAB1",#N/A,TRUE,"GENERAL";"TAB2",#N/A,TRUE,"GENERAL";"TAB3",#N/A,TRUE,"GENERAL";"TAB4",#N/A,TRUE,"GENERAL";"TAB5",#N/A,TRUE,"GENERAL"}</definedName>
    <definedName name="SFHSGFH" localSheetId="4" hidden="1">{"TAB1",#N/A,TRUE,"GENERAL";"TAB2",#N/A,TRUE,"GENERAL";"TAB3",#N/A,TRUE,"GENERAL";"TAB4",#N/A,TRUE,"GENERAL";"TAB5",#N/A,TRUE,"GENERAL"}</definedName>
    <definedName name="SFHSGFH" localSheetId="5" hidden="1">{"TAB1",#N/A,TRUE,"GENERAL";"TAB2",#N/A,TRUE,"GENERAL";"TAB3",#N/A,TRUE,"GENERAL";"TAB4",#N/A,TRUE,"GENERAL";"TAB5",#N/A,TRUE,"GENERAL"}</definedName>
    <definedName name="SFHSGFH" localSheetId="7" hidden="1">{"TAB1",#N/A,TRUE,"GENERAL";"TAB2",#N/A,TRUE,"GENERAL";"TAB3",#N/A,TRUE,"GENERAL";"TAB4",#N/A,TRUE,"GENERAL";"TAB5",#N/A,TRUE,"GENERAL"}</definedName>
    <definedName name="SFHSGFH" hidden="1">{"TAB1",#N/A,TRUE,"GENERAL";"TAB2",#N/A,TRUE,"GENERAL";"TAB3",#N/A,TRUE,"GENERAL";"TAB4",#N/A,TRUE,"GENERAL";"TAB5",#N/A,TRUE,"GENERAL"}</definedName>
    <definedName name="sfsd" localSheetId="6" hidden="1">{"via1",#N/A,TRUE,"general";"via2",#N/A,TRUE,"general";"via3",#N/A,TRUE,"general"}</definedName>
    <definedName name="sfsd" localSheetId="2" hidden="1">{"via1",#N/A,TRUE,"general";"via2",#N/A,TRUE,"general";"via3",#N/A,TRUE,"general"}</definedName>
    <definedName name="sfsd" localSheetId="3" hidden="1">{"via1",#N/A,TRUE,"general";"via2",#N/A,TRUE,"general";"via3",#N/A,TRUE,"general"}</definedName>
    <definedName name="sfsd" localSheetId="4" hidden="1">{"via1",#N/A,TRUE,"general";"via2",#N/A,TRUE,"general";"via3",#N/A,TRUE,"general"}</definedName>
    <definedName name="sfsd" localSheetId="5" hidden="1">{"via1",#N/A,TRUE,"general";"via2",#N/A,TRUE,"general";"via3",#N/A,TRUE,"general"}</definedName>
    <definedName name="sfsd" localSheetId="7" hidden="1">{"via1",#N/A,TRUE,"general";"via2",#N/A,TRUE,"general";"via3",#N/A,TRUE,"general"}</definedName>
    <definedName name="sfsd" hidden="1">{"via1",#N/A,TRUE,"general";"via2",#N/A,TRUE,"general";"via3",#N/A,TRUE,"general"}</definedName>
    <definedName name="sfsdf" localSheetId="6" hidden="1">{"TAB1",#N/A,TRUE,"GENERAL";"TAB2",#N/A,TRUE,"GENERAL";"TAB3",#N/A,TRUE,"GENERAL";"TAB4",#N/A,TRUE,"GENERAL";"TAB5",#N/A,TRUE,"GENERAL"}</definedName>
    <definedName name="sfsdf" localSheetId="2" hidden="1">{"TAB1",#N/A,TRUE,"GENERAL";"TAB2",#N/A,TRUE,"GENERAL";"TAB3",#N/A,TRUE,"GENERAL";"TAB4",#N/A,TRUE,"GENERAL";"TAB5",#N/A,TRUE,"GENERAL"}</definedName>
    <definedName name="sfsdf" localSheetId="3" hidden="1">{"TAB1",#N/A,TRUE,"GENERAL";"TAB2",#N/A,TRUE,"GENERAL";"TAB3",#N/A,TRUE,"GENERAL";"TAB4",#N/A,TRUE,"GENERAL";"TAB5",#N/A,TRUE,"GENERAL"}</definedName>
    <definedName name="sfsdf" localSheetId="4" hidden="1">{"TAB1",#N/A,TRUE,"GENERAL";"TAB2",#N/A,TRUE,"GENERAL";"TAB3",#N/A,TRUE,"GENERAL";"TAB4",#N/A,TRUE,"GENERAL";"TAB5",#N/A,TRUE,"GENERAL"}</definedName>
    <definedName name="sfsdf" localSheetId="5" hidden="1">{"TAB1",#N/A,TRUE,"GENERAL";"TAB2",#N/A,TRUE,"GENERAL";"TAB3",#N/A,TRUE,"GENERAL";"TAB4",#N/A,TRUE,"GENERAL";"TAB5",#N/A,TRUE,"GENERAL"}</definedName>
    <definedName name="sfsdf" localSheetId="7" hidden="1">{"TAB1",#N/A,TRUE,"GENERAL";"TAB2",#N/A,TRUE,"GENERAL";"TAB3",#N/A,TRUE,"GENERAL";"TAB4",#N/A,TRUE,"GENERAL";"TAB5",#N/A,TRUE,"GENERAL"}</definedName>
    <definedName name="sfsdf" hidden="1">{"TAB1",#N/A,TRUE,"GENERAL";"TAB2",#N/A,TRUE,"GENERAL";"TAB3",#N/A,TRUE,"GENERAL";"TAB4",#N/A,TRUE,"GENERAL";"TAB5",#N/A,TRUE,"GENERAL"}</definedName>
    <definedName name="sfsdferg" localSheetId="6" hidden="1">{"TAB1",#N/A,TRUE,"GENERAL";"TAB2",#N/A,TRUE,"GENERAL";"TAB3",#N/A,TRUE,"GENERAL";"TAB4",#N/A,TRUE,"GENERAL";"TAB5",#N/A,TRUE,"GENERAL"}</definedName>
    <definedName name="sfsdferg" localSheetId="2" hidden="1">{"TAB1",#N/A,TRUE,"GENERAL";"TAB2",#N/A,TRUE,"GENERAL";"TAB3",#N/A,TRUE,"GENERAL";"TAB4",#N/A,TRUE,"GENERAL";"TAB5",#N/A,TRUE,"GENERAL"}</definedName>
    <definedName name="sfsdferg" localSheetId="3" hidden="1">{"TAB1",#N/A,TRUE,"GENERAL";"TAB2",#N/A,TRUE,"GENERAL";"TAB3",#N/A,TRUE,"GENERAL";"TAB4",#N/A,TRUE,"GENERAL";"TAB5",#N/A,TRUE,"GENERAL"}</definedName>
    <definedName name="sfsdferg" localSheetId="4" hidden="1">{"TAB1",#N/A,TRUE,"GENERAL";"TAB2",#N/A,TRUE,"GENERAL";"TAB3",#N/A,TRUE,"GENERAL";"TAB4",#N/A,TRUE,"GENERAL";"TAB5",#N/A,TRUE,"GENERAL"}</definedName>
    <definedName name="sfsdferg" localSheetId="5" hidden="1">{"TAB1",#N/A,TRUE,"GENERAL";"TAB2",#N/A,TRUE,"GENERAL";"TAB3",#N/A,TRUE,"GENERAL";"TAB4",#N/A,TRUE,"GENERAL";"TAB5",#N/A,TRUE,"GENERAL"}</definedName>
    <definedName name="sfsdferg" localSheetId="7" hidden="1">{"TAB1",#N/A,TRUE,"GENERAL";"TAB2",#N/A,TRUE,"GENERAL";"TAB3",#N/A,TRUE,"GENERAL";"TAB4",#N/A,TRUE,"GENERAL";"TAB5",#N/A,TRUE,"GENERAL"}</definedName>
    <definedName name="sfsdferg" hidden="1">{"TAB1",#N/A,TRUE,"GENERAL";"TAB2",#N/A,TRUE,"GENERAL";"TAB3",#N/A,TRUE,"GENERAL";"TAB4",#N/A,TRUE,"GENERAL";"TAB5",#N/A,TRUE,"GENERAL"}</definedName>
    <definedName name="sfsdfs" localSheetId="6" hidden="1">{"TAB1",#N/A,TRUE,"GENERAL";"TAB2",#N/A,TRUE,"GENERAL";"TAB3",#N/A,TRUE,"GENERAL";"TAB4",#N/A,TRUE,"GENERAL";"TAB5",#N/A,TRUE,"GENERAL"}</definedName>
    <definedName name="sfsdfs" localSheetId="2" hidden="1">{"TAB1",#N/A,TRUE,"GENERAL";"TAB2",#N/A,TRUE,"GENERAL";"TAB3",#N/A,TRUE,"GENERAL";"TAB4",#N/A,TRUE,"GENERAL";"TAB5",#N/A,TRUE,"GENERAL"}</definedName>
    <definedName name="sfsdfs" localSheetId="3" hidden="1">{"TAB1",#N/A,TRUE,"GENERAL";"TAB2",#N/A,TRUE,"GENERAL";"TAB3",#N/A,TRUE,"GENERAL";"TAB4",#N/A,TRUE,"GENERAL";"TAB5",#N/A,TRUE,"GENERAL"}</definedName>
    <definedName name="sfsdfs" localSheetId="4" hidden="1">{"TAB1",#N/A,TRUE,"GENERAL";"TAB2",#N/A,TRUE,"GENERAL";"TAB3",#N/A,TRUE,"GENERAL";"TAB4",#N/A,TRUE,"GENERAL";"TAB5",#N/A,TRUE,"GENERAL"}</definedName>
    <definedName name="sfsdfs" localSheetId="5" hidden="1">{"TAB1",#N/A,TRUE,"GENERAL";"TAB2",#N/A,TRUE,"GENERAL";"TAB3",#N/A,TRUE,"GENERAL";"TAB4",#N/A,TRUE,"GENERAL";"TAB5",#N/A,TRUE,"GENERAL"}</definedName>
    <definedName name="sfsdfs" localSheetId="7" hidden="1">{"TAB1",#N/A,TRUE,"GENERAL";"TAB2",#N/A,TRUE,"GENERAL";"TAB3",#N/A,TRUE,"GENERAL";"TAB4",#N/A,TRUE,"GENERAL";"TAB5",#N/A,TRUE,"GENERAL"}</definedName>
    <definedName name="sfsdfs" hidden="1">{"TAB1",#N/A,TRUE,"GENERAL";"TAB2",#N/A,TRUE,"GENERAL";"TAB3",#N/A,TRUE,"GENERAL";"TAB4",#N/A,TRUE,"GENERAL";"TAB5",#N/A,TRUE,"GENERAL"}</definedName>
    <definedName name="SHEE_INT" localSheetId="8">[51]steel!#REF!</definedName>
    <definedName name="SHEE_INT">[51]steel!#REF!</definedName>
    <definedName name="SHEET" localSheetId="8">'[3]7422CW00'!#REF!</definedName>
    <definedName name="SHEET">'[3]7422CW00'!#REF!</definedName>
    <definedName name="SHEET_KP">[51]steel!$C$7:$L$47</definedName>
    <definedName name="SHEET_MR">[51]steel!$C$7:$J$47</definedName>
    <definedName name="SHEET1" localSheetId="6">#REF!</definedName>
    <definedName name="SHEET1" localSheetId="2">#REF!</definedName>
    <definedName name="SHEET1" localSheetId="3">#REF!</definedName>
    <definedName name="SHEET1" localSheetId="4">#REF!</definedName>
    <definedName name="SHEET1" localSheetId="5">#REF!</definedName>
    <definedName name="SHEET1" localSheetId="7">#REF!</definedName>
    <definedName name="SHEET1" localSheetId="8">#REF!</definedName>
    <definedName name="SHEET1">#REF!</definedName>
    <definedName name="SHEET10" localSheetId="6">#REF!</definedName>
    <definedName name="SHEET10" localSheetId="2">#REF!</definedName>
    <definedName name="SHEET10" localSheetId="3">#REF!</definedName>
    <definedName name="SHEET10" localSheetId="4">#REF!</definedName>
    <definedName name="SHEET10" localSheetId="5">#REF!</definedName>
    <definedName name="SHEET10" localSheetId="7">#REF!</definedName>
    <definedName name="SHEET10" localSheetId="8">#REF!</definedName>
    <definedName name="SHEET10">#REF!</definedName>
    <definedName name="SHEET11" localSheetId="6">#REF!</definedName>
    <definedName name="SHEET11" localSheetId="2">#REF!</definedName>
    <definedName name="SHEET11" localSheetId="3">#REF!</definedName>
    <definedName name="SHEET11" localSheetId="4">#REF!</definedName>
    <definedName name="SHEET11" localSheetId="5">#REF!</definedName>
    <definedName name="SHEET11" localSheetId="7">#REF!</definedName>
    <definedName name="SHEET11" localSheetId="8">#REF!</definedName>
    <definedName name="SHEET11">#REF!</definedName>
    <definedName name="SHEET12" localSheetId="6">#REF!</definedName>
    <definedName name="SHEET12" localSheetId="2">#REF!</definedName>
    <definedName name="SHEET12" localSheetId="3">#REF!</definedName>
    <definedName name="SHEET12" localSheetId="4">#REF!</definedName>
    <definedName name="SHEET12" localSheetId="5">#REF!</definedName>
    <definedName name="SHEET12" localSheetId="7">#REF!</definedName>
    <definedName name="SHEET12" localSheetId="8">#REF!</definedName>
    <definedName name="SHEET12">#REF!</definedName>
    <definedName name="SHEET13" localSheetId="6">#REF!</definedName>
    <definedName name="SHEET13" localSheetId="2">#REF!</definedName>
    <definedName name="SHEET13" localSheetId="3">#REF!</definedName>
    <definedName name="SHEET13" localSheetId="4">#REF!</definedName>
    <definedName name="SHEET13" localSheetId="5">#REF!</definedName>
    <definedName name="SHEET13" localSheetId="7">#REF!</definedName>
    <definedName name="SHEET13" localSheetId="8">#REF!</definedName>
    <definedName name="SHEET13">#REF!</definedName>
    <definedName name="SHEET14" localSheetId="6">#REF!</definedName>
    <definedName name="SHEET14" localSheetId="2">#REF!</definedName>
    <definedName name="SHEET14" localSheetId="3">#REF!</definedName>
    <definedName name="SHEET14" localSheetId="4">#REF!</definedName>
    <definedName name="SHEET14" localSheetId="5">#REF!</definedName>
    <definedName name="SHEET14" localSheetId="7">#REF!</definedName>
    <definedName name="SHEET14" localSheetId="8">#REF!</definedName>
    <definedName name="SHEET14">#REF!</definedName>
    <definedName name="SHEET15" localSheetId="6">#REF!</definedName>
    <definedName name="SHEET15" localSheetId="2">#REF!</definedName>
    <definedName name="SHEET15" localSheetId="3">#REF!</definedName>
    <definedName name="SHEET15" localSheetId="4">#REF!</definedName>
    <definedName name="SHEET15" localSheetId="5">#REF!</definedName>
    <definedName name="SHEET15" localSheetId="7">#REF!</definedName>
    <definedName name="SHEET15" localSheetId="8">#REF!</definedName>
    <definedName name="SHEET15">#REF!</definedName>
    <definedName name="SHEET16" localSheetId="6">#REF!</definedName>
    <definedName name="SHEET16" localSheetId="2">#REF!</definedName>
    <definedName name="SHEET16" localSheetId="3">#REF!</definedName>
    <definedName name="SHEET16" localSheetId="4">#REF!</definedName>
    <definedName name="SHEET16" localSheetId="5">#REF!</definedName>
    <definedName name="SHEET16" localSheetId="7">#REF!</definedName>
    <definedName name="SHEET16" localSheetId="8">#REF!</definedName>
    <definedName name="SHEET16">#REF!</definedName>
    <definedName name="SHEET17" localSheetId="6">#REF!</definedName>
    <definedName name="SHEET17" localSheetId="2">#REF!</definedName>
    <definedName name="SHEET17" localSheetId="3">#REF!</definedName>
    <definedName name="SHEET17" localSheetId="4">#REF!</definedName>
    <definedName name="SHEET17" localSheetId="5">#REF!</definedName>
    <definedName name="SHEET17" localSheetId="7">#REF!</definedName>
    <definedName name="SHEET17" localSheetId="8">#REF!</definedName>
    <definedName name="SHEET17">#REF!</definedName>
    <definedName name="SHEET18" localSheetId="6">#REF!</definedName>
    <definedName name="SHEET18" localSheetId="2">#REF!</definedName>
    <definedName name="SHEET18" localSheetId="3">#REF!</definedName>
    <definedName name="SHEET18" localSheetId="4">#REF!</definedName>
    <definedName name="SHEET18" localSheetId="5">#REF!</definedName>
    <definedName name="SHEET18" localSheetId="7">#REF!</definedName>
    <definedName name="SHEET18" localSheetId="8">#REF!</definedName>
    <definedName name="SHEET18">#REF!</definedName>
    <definedName name="SHEET19" localSheetId="6">#REF!</definedName>
    <definedName name="SHEET19" localSheetId="2">#REF!</definedName>
    <definedName name="SHEET19" localSheetId="3">#REF!</definedName>
    <definedName name="SHEET19" localSheetId="4">#REF!</definedName>
    <definedName name="SHEET19" localSheetId="5">#REF!</definedName>
    <definedName name="SHEET19" localSheetId="7">#REF!</definedName>
    <definedName name="SHEET19" localSheetId="8">#REF!</definedName>
    <definedName name="SHEET19">#REF!</definedName>
    <definedName name="SHEET2" localSheetId="6">#REF!</definedName>
    <definedName name="SHEET2" localSheetId="2">#REF!</definedName>
    <definedName name="SHEET2" localSheetId="3">#REF!</definedName>
    <definedName name="SHEET2" localSheetId="4">#REF!</definedName>
    <definedName name="SHEET2" localSheetId="5">#REF!</definedName>
    <definedName name="SHEET2" localSheetId="7">#REF!</definedName>
    <definedName name="SHEET2" localSheetId="8">#REF!</definedName>
    <definedName name="SHEET2">#REF!</definedName>
    <definedName name="SHEET20" localSheetId="6">#REF!</definedName>
    <definedName name="SHEET20" localSheetId="2">#REF!</definedName>
    <definedName name="SHEET20" localSheetId="3">#REF!</definedName>
    <definedName name="SHEET20" localSheetId="4">#REF!</definedName>
    <definedName name="SHEET20" localSheetId="5">#REF!</definedName>
    <definedName name="SHEET20" localSheetId="7">#REF!</definedName>
    <definedName name="SHEET20" localSheetId="8">#REF!</definedName>
    <definedName name="SHEET20">#REF!</definedName>
    <definedName name="SHEET21" localSheetId="6">#REF!</definedName>
    <definedName name="SHEET21" localSheetId="2">#REF!</definedName>
    <definedName name="SHEET21" localSheetId="3">#REF!</definedName>
    <definedName name="SHEET21" localSheetId="4">#REF!</definedName>
    <definedName name="SHEET21" localSheetId="5">#REF!</definedName>
    <definedName name="SHEET21" localSheetId="7">#REF!</definedName>
    <definedName name="SHEET21" localSheetId="8">#REF!</definedName>
    <definedName name="SHEET21">#REF!</definedName>
    <definedName name="SHEET22" localSheetId="6">#REF!</definedName>
    <definedName name="SHEET22" localSheetId="2">#REF!</definedName>
    <definedName name="SHEET22" localSheetId="3">#REF!</definedName>
    <definedName name="SHEET22" localSheetId="4">#REF!</definedName>
    <definedName name="SHEET22" localSheetId="5">#REF!</definedName>
    <definedName name="SHEET22" localSheetId="7">#REF!</definedName>
    <definedName name="SHEET22" localSheetId="8">#REF!</definedName>
    <definedName name="SHEET22">#REF!</definedName>
    <definedName name="SHEET23" localSheetId="6">#REF!</definedName>
    <definedName name="SHEET23" localSheetId="2">#REF!</definedName>
    <definedName name="SHEET23" localSheetId="3">#REF!</definedName>
    <definedName name="SHEET23" localSheetId="4">#REF!</definedName>
    <definedName name="SHEET23" localSheetId="5">#REF!</definedName>
    <definedName name="SHEET23" localSheetId="7">#REF!</definedName>
    <definedName name="SHEET23" localSheetId="8">#REF!</definedName>
    <definedName name="SHEET23">#REF!</definedName>
    <definedName name="SHEET24" localSheetId="6">#REF!</definedName>
    <definedName name="SHEET24" localSheetId="2">#REF!</definedName>
    <definedName name="SHEET24" localSheetId="3">#REF!</definedName>
    <definedName name="SHEET24" localSheetId="4">#REF!</definedName>
    <definedName name="SHEET24" localSheetId="5">#REF!</definedName>
    <definedName name="SHEET24" localSheetId="7">#REF!</definedName>
    <definedName name="SHEET24" localSheetId="8">#REF!</definedName>
    <definedName name="SHEET24">#REF!</definedName>
    <definedName name="SHEET25" localSheetId="6">#REF!</definedName>
    <definedName name="SHEET25" localSheetId="2">#REF!</definedName>
    <definedName name="SHEET25" localSheetId="3">#REF!</definedName>
    <definedName name="SHEET25" localSheetId="4">#REF!</definedName>
    <definedName name="SHEET25" localSheetId="5">#REF!</definedName>
    <definedName name="SHEET25" localSheetId="7">#REF!</definedName>
    <definedName name="SHEET25" localSheetId="8">#REF!</definedName>
    <definedName name="SHEET25">#REF!</definedName>
    <definedName name="SHEET26" localSheetId="6">#REF!</definedName>
    <definedName name="SHEET26" localSheetId="2">#REF!</definedName>
    <definedName name="SHEET26" localSheetId="3">#REF!</definedName>
    <definedName name="SHEET26" localSheetId="4">#REF!</definedName>
    <definedName name="SHEET26" localSheetId="5">#REF!</definedName>
    <definedName name="SHEET26" localSheetId="7">#REF!</definedName>
    <definedName name="SHEET26" localSheetId="8">#REF!</definedName>
    <definedName name="SHEET26">#REF!</definedName>
    <definedName name="SHEET3" localSheetId="6">#REF!</definedName>
    <definedName name="SHEET3" localSheetId="2">#REF!</definedName>
    <definedName name="SHEET3" localSheetId="3">#REF!</definedName>
    <definedName name="SHEET3" localSheetId="4">#REF!</definedName>
    <definedName name="SHEET3" localSheetId="5">#REF!</definedName>
    <definedName name="SHEET3" localSheetId="7">#REF!</definedName>
    <definedName name="SHEET3" localSheetId="8">#REF!</definedName>
    <definedName name="SHEET3">#REF!</definedName>
    <definedName name="SHEET4" localSheetId="6">#REF!</definedName>
    <definedName name="SHEET4" localSheetId="2">#REF!</definedName>
    <definedName name="SHEET4" localSheetId="3">#REF!</definedName>
    <definedName name="SHEET4" localSheetId="4">#REF!</definedName>
    <definedName name="SHEET4" localSheetId="5">#REF!</definedName>
    <definedName name="SHEET4" localSheetId="7">#REF!</definedName>
    <definedName name="SHEET4" localSheetId="8">#REF!</definedName>
    <definedName name="SHEET4">#REF!</definedName>
    <definedName name="SHEET5" localSheetId="6">#REF!</definedName>
    <definedName name="SHEET5" localSheetId="2">#REF!</definedName>
    <definedName name="SHEET5" localSheetId="3">#REF!</definedName>
    <definedName name="SHEET5" localSheetId="4">#REF!</definedName>
    <definedName name="SHEET5" localSheetId="5">#REF!</definedName>
    <definedName name="SHEET5" localSheetId="7">#REF!</definedName>
    <definedName name="SHEET5" localSheetId="8">#REF!</definedName>
    <definedName name="SHEET5">#REF!</definedName>
    <definedName name="SHEET6" localSheetId="6">#REF!</definedName>
    <definedName name="SHEET6" localSheetId="2">#REF!</definedName>
    <definedName name="SHEET6" localSheetId="3">#REF!</definedName>
    <definedName name="SHEET6" localSheetId="4">#REF!</definedName>
    <definedName name="SHEET6" localSheetId="5">#REF!</definedName>
    <definedName name="SHEET6" localSheetId="7">#REF!</definedName>
    <definedName name="SHEET6" localSheetId="8">#REF!</definedName>
    <definedName name="SHEET6">#REF!</definedName>
    <definedName name="SHEET7" localSheetId="6">#REF!</definedName>
    <definedName name="SHEET7" localSheetId="2">#REF!</definedName>
    <definedName name="SHEET7" localSheetId="3">#REF!</definedName>
    <definedName name="SHEET7" localSheetId="4">#REF!</definedName>
    <definedName name="SHEET7" localSheetId="5">#REF!</definedName>
    <definedName name="SHEET7" localSheetId="7">#REF!</definedName>
    <definedName name="SHEET7" localSheetId="8">#REF!</definedName>
    <definedName name="SHEET7">#REF!</definedName>
    <definedName name="SHEET8" localSheetId="6">#REF!</definedName>
    <definedName name="SHEET8" localSheetId="2">#REF!</definedName>
    <definedName name="SHEET8" localSheetId="3">#REF!</definedName>
    <definedName name="SHEET8" localSheetId="4">#REF!</definedName>
    <definedName name="SHEET8" localSheetId="5">#REF!</definedName>
    <definedName name="SHEET8" localSheetId="7">#REF!</definedName>
    <definedName name="SHEET8" localSheetId="8">#REF!</definedName>
    <definedName name="SHEET8">#REF!</definedName>
    <definedName name="SHEET9" localSheetId="6">#REF!</definedName>
    <definedName name="SHEET9" localSheetId="2">#REF!</definedName>
    <definedName name="SHEET9" localSheetId="3">#REF!</definedName>
    <definedName name="SHEET9" localSheetId="4">#REF!</definedName>
    <definedName name="SHEET9" localSheetId="5">#REF!</definedName>
    <definedName name="SHEET9" localSheetId="7">#REF!</definedName>
    <definedName name="SHEET9" localSheetId="8">#REF!</definedName>
    <definedName name="SHEET9">#REF!</definedName>
    <definedName name="SI" localSheetId="6">'1p.'!ERR</definedName>
    <definedName name="SI" localSheetId="2">'421.1'!ERR</definedName>
    <definedName name="SI" localSheetId="3">'450.2P'!ERR</definedName>
    <definedName name="SI" localSheetId="4">'460.1P'!ERR</definedName>
    <definedName name="SI" localSheetId="5">'466.1'!ERR</definedName>
    <definedName name="SI" localSheetId="7">'900.4P'!ERR</definedName>
    <definedName name="SI">[0]!ERR</definedName>
    <definedName name="SINGOLO" localSheetId="6">'[3]7422CW00'!#REF!</definedName>
    <definedName name="SINGOLO" localSheetId="2">'[3]7422CW00'!#REF!</definedName>
    <definedName name="SINGOLO" localSheetId="3">'[3]7422CW00'!#REF!</definedName>
    <definedName name="SINGOLO" localSheetId="4">'[3]7422CW00'!#REF!</definedName>
    <definedName name="SINGOLO" localSheetId="5">'[3]7422CW00'!#REF!</definedName>
    <definedName name="SINGOLO" localSheetId="7">'[3]7422CW00'!#REF!</definedName>
    <definedName name="SINGOLO" localSheetId="8">'[3]7422CW00'!#REF!</definedName>
    <definedName name="SINGOLO">'[3]7422CW00'!#REF!</definedName>
    <definedName name="SISISIS" localSheetId="6">'1p.'!ERR</definedName>
    <definedName name="SISISIS" localSheetId="2">'421.1'!ERR</definedName>
    <definedName name="SISISIS" localSheetId="3">'450.2P'!ERR</definedName>
    <definedName name="SISISIS" localSheetId="4">'460.1P'!ERR</definedName>
    <definedName name="SISISIS" localSheetId="5">'466.1'!ERR</definedName>
    <definedName name="SISISIS" localSheetId="7">'900.4P'!ERR</definedName>
    <definedName name="SISISIS">[0]!ERR</definedName>
    <definedName name="Smlv">'[10]DATOS CONTRATO'!$I$9</definedName>
    <definedName name="smlv01">[46]CONTRATO!$I$9</definedName>
    <definedName name="smlv2001">[46]CONTRATO!$H$9</definedName>
    <definedName name="SMML">'[72]ASPECTOS TECNICOS'!$O$12:$P$32</definedName>
    <definedName name="SN">[10]EMPRESA!$G$29</definedName>
    <definedName name="SOLD._4_" localSheetId="6">#REF!</definedName>
    <definedName name="SOLD._4_" localSheetId="2">#REF!</definedName>
    <definedName name="SOLD._4_" localSheetId="3">#REF!</definedName>
    <definedName name="SOLD._4_" localSheetId="4">#REF!</definedName>
    <definedName name="SOLD._4_" localSheetId="5">#REF!</definedName>
    <definedName name="SOLD._4_" localSheetId="7">#REF!</definedName>
    <definedName name="SOLD._4_" localSheetId="8">#REF!</definedName>
    <definedName name="SOLD._4_">#REF!</definedName>
    <definedName name="SOLD._6_" localSheetId="6">#REF!</definedName>
    <definedName name="SOLD._6_" localSheetId="2">#REF!</definedName>
    <definedName name="SOLD._6_" localSheetId="3">#REF!</definedName>
    <definedName name="SOLD._6_" localSheetId="4">#REF!</definedName>
    <definedName name="SOLD._6_" localSheetId="5">#REF!</definedName>
    <definedName name="SOLD._6_" localSheetId="7">#REF!</definedName>
    <definedName name="SOLD._6_" localSheetId="8">#REF!</definedName>
    <definedName name="SOLD._6_">#REF!</definedName>
    <definedName name="SOLD._8_" localSheetId="6">#REF!</definedName>
    <definedName name="SOLD._8_" localSheetId="2">#REF!</definedName>
    <definedName name="SOLD._8_" localSheetId="3">#REF!</definedName>
    <definedName name="SOLD._8_" localSheetId="4">#REF!</definedName>
    <definedName name="SOLD._8_" localSheetId="5">#REF!</definedName>
    <definedName name="SOLD._8_" localSheetId="7">#REF!</definedName>
    <definedName name="SOLD._8_" localSheetId="8">#REF!</definedName>
    <definedName name="SOLD._8_">#REF!</definedName>
    <definedName name="solver_adj" localSheetId="9" hidden="1">'PRESUPUESTO ACUMULADO'!$K$234</definedName>
    <definedName name="solver_adj" localSheetId="0" hidden="1">'PRESUPUESTO OFICIAL'!#REF!</definedName>
    <definedName name="solver_cvg" localSheetId="9" hidden="1">0.0001</definedName>
    <definedName name="solver_cvg" localSheetId="0" hidden="1">0.0001</definedName>
    <definedName name="solver_drv" localSheetId="9" hidden="1">1</definedName>
    <definedName name="solver_drv" localSheetId="0" hidden="1">1</definedName>
    <definedName name="solver_est" localSheetId="9" hidden="1">1</definedName>
    <definedName name="solver_est" localSheetId="0" hidden="1">1</definedName>
    <definedName name="solver_itr" localSheetId="9" hidden="1">100</definedName>
    <definedName name="solver_itr" localSheetId="0" hidden="1">100</definedName>
    <definedName name="solver_lhs1" localSheetId="9" hidden="1">'PRESUPUESTO ACUMULADO'!$K$249</definedName>
    <definedName name="solver_lhs1" localSheetId="0" hidden="1">'PRESUPUESTO OFICIAL'!$K$39</definedName>
    <definedName name="solver_lin" localSheetId="9" hidden="1">2</definedName>
    <definedName name="solver_lin" localSheetId="0" hidden="1">2</definedName>
    <definedName name="solver_neg" localSheetId="9" hidden="1">2</definedName>
    <definedName name="solver_neg" localSheetId="0" hidden="1">2</definedName>
    <definedName name="solver_num" localSheetId="9" hidden="1">1</definedName>
    <definedName name="solver_num" localSheetId="0" hidden="1">1</definedName>
    <definedName name="solver_nwt" localSheetId="9" hidden="1">1</definedName>
    <definedName name="solver_nwt" localSheetId="0" hidden="1">1</definedName>
    <definedName name="solver_opt" localSheetId="9" hidden="1">'PRESUPUESTO ACUMULADO'!$K$249</definedName>
    <definedName name="solver_opt" localSheetId="0" hidden="1">'PRESUPUESTO OFICIAL'!$K$39</definedName>
    <definedName name="solver_pre" localSheetId="9" hidden="1">0.000001</definedName>
    <definedName name="solver_pre" localSheetId="0" hidden="1">0.000001</definedName>
    <definedName name="solver_rel1" localSheetId="9" hidden="1">2</definedName>
    <definedName name="solver_rel1" localSheetId="0" hidden="1">2</definedName>
    <definedName name="solver_rhs1" localSheetId="9" hidden="1">'PRESUPUESTO ACUMULADO'!$K$250</definedName>
    <definedName name="solver_rhs1" localSheetId="0" hidden="1">'PRESUPUESTO OFICIAL'!$K$40</definedName>
    <definedName name="solver_scl" localSheetId="9" hidden="1">2</definedName>
    <definedName name="solver_scl" localSheetId="0" hidden="1">2</definedName>
    <definedName name="solver_sho" localSheetId="9" hidden="1">2</definedName>
    <definedName name="solver_sho" localSheetId="0" hidden="1">2</definedName>
    <definedName name="solver_tim" localSheetId="9" hidden="1">100</definedName>
    <definedName name="solver_tim" localSheetId="0" hidden="1">100</definedName>
    <definedName name="solver_tol" localSheetId="9" hidden="1">0.05</definedName>
    <definedName name="solver_tol" localSheetId="0" hidden="1">0.05</definedName>
    <definedName name="solver_typ" localSheetId="9" hidden="1">3</definedName>
    <definedName name="solver_typ" localSheetId="0" hidden="1">3</definedName>
    <definedName name="solver_val" localSheetId="9" hidden="1">63899000000</definedName>
    <definedName name="solver_val" localSheetId="0" hidden="1">63899000000</definedName>
    <definedName name="srwrwr" localSheetId="6" hidden="1">{"TAB1",#N/A,TRUE,"GENERAL";"TAB2",#N/A,TRUE,"GENERAL";"TAB3",#N/A,TRUE,"GENERAL";"TAB4",#N/A,TRUE,"GENERAL";"TAB5",#N/A,TRUE,"GENERAL"}</definedName>
    <definedName name="srwrwr" localSheetId="2" hidden="1">{"TAB1",#N/A,TRUE,"GENERAL";"TAB2",#N/A,TRUE,"GENERAL";"TAB3",#N/A,TRUE,"GENERAL";"TAB4",#N/A,TRUE,"GENERAL";"TAB5",#N/A,TRUE,"GENERAL"}</definedName>
    <definedName name="srwrwr" localSheetId="3" hidden="1">{"TAB1",#N/A,TRUE,"GENERAL";"TAB2",#N/A,TRUE,"GENERAL";"TAB3",#N/A,TRUE,"GENERAL";"TAB4",#N/A,TRUE,"GENERAL";"TAB5",#N/A,TRUE,"GENERAL"}</definedName>
    <definedName name="srwrwr" localSheetId="4" hidden="1">{"TAB1",#N/A,TRUE,"GENERAL";"TAB2",#N/A,TRUE,"GENERAL";"TAB3",#N/A,TRUE,"GENERAL";"TAB4",#N/A,TRUE,"GENERAL";"TAB5",#N/A,TRUE,"GENERAL"}</definedName>
    <definedName name="srwrwr" localSheetId="5" hidden="1">{"TAB1",#N/A,TRUE,"GENERAL";"TAB2",#N/A,TRUE,"GENERAL";"TAB3",#N/A,TRUE,"GENERAL";"TAB4",#N/A,TRUE,"GENERAL";"TAB5",#N/A,TRUE,"GENERAL"}</definedName>
    <definedName name="srwrwr" localSheetId="7" hidden="1">{"TAB1",#N/A,TRUE,"GENERAL";"TAB2",#N/A,TRUE,"GENERAL";"TAB3",#N/A,TRUE,"GENERAL";"TAB4",#N/A,TRUE,"GENERAL";"TAB5",#N/A,TRUE,"GENERAL"}</definedName>
    <definedName name="srwrwr" hidden="1">{"TAB1",#N/A,TRUE,"GENERAL";"TAB2",#N/A,TRUE,"GENERAL";"TAB3",#N/A,TRUE,"GENERAL";"TAB4",#N/A,TRUE,"GENERAL";"TAB5",#N/A,TRUE,"GENERAL"}</definedName>
    <definedName name="SS" localSheetId="6">#REF!</definedName>
    <definedName name="SS" localSheetId="2">#REF!</definedName>
    <definedName name="SS" localSheetId="3">#REF!</definedName>
    <definedName name="SS" localSheetId="4">#REF!</definedName>
    <definedName name="SS" localSheetId="5">#REF!</definedName>
    <definedName name="SS" localSheetId="26">#REF!</definedName>
    <definedName name="SS" localSheetId="27">#REF!</definedName>
    <definedName name="SS" localSheetId="7">#REF!</definedName>
    <definedName name="SS" localSheetId="8">#REF!</definedName>
    <definedName name="SS" localSheetId="9">#REF!</definedName>
    <definedName name="SS">#REF!</definedName>
    <definedName name="SS_AVG_SIZE" localSheetId="6">#REF!</definedName>
    <definedName name="SS_AVG_SIZE" localSheetId="2">#REF!</definedName>
    <definedName name="SS_AVG_SIZE" localSheetId="3">#REF!</definedName>
    <definedName name="SS_AVG_SIZE" localSheetId="4">#REF!</definedName>
    <definedName name="SS_AVG_SIZE" localSheetId="5">#REF!</definedName>
    <definedName name="SS_AVG_SIZE" localSheetId="7">#REF!</definedName>
    <definedName name="SS_AVG_SIZE" localSheetId="8">#REF!</definedName>
    <definedName name="SS_AVG_SIZE">#REF!</definedName>
    <definedName name="SS_WELDING" localSheetId="6">#REF!</definedName>
    <definedName name="SS_WELDING" localSheetId="2">#REF!</definedName>
    <definedName name="SS_WELDING" localSheetId="3">#REF!</definedName>
    <definedName name="SS_WELDING" localSheetId="4">#REF!</definedName>
    <definedName name="SS_WELDING" localSheetId="5">#REF!</definedName>
    <definedName name="SS_WELDING" localSheetId="7">#REF!</definedName>
    <definedName name="SS_WELDING" localSheetId="8">#REF!</definedName>
    <definedName name="SS_WELDING">#REF!</definedName>
    <definedName name="ssa">[60]Hoja1!$C$25</definedName>
    <definedName name="ssh">[60]Hoja1!$C$24</definedName>
    <definedName name="sss" localSheetId="6">MODULO10.auto_abrir</definedName>
    <definedName name="sss" localSheetId="2">MODULO10.auto_abrir</definedName>
    <definedName name="sss" localSheetId="3">MODULO10.auto_abrir</definedName>
    <definedName name="sss" localSheetId="4">MODULO10.auto_abrir</definedName>
    <definedName name="sss" localSheetId="5">MODULO10.auto_abrir</definedName>
    <definedName name="sss" localSheetId="7">MODULO10.auto_abrir</definedName>
    <definedName name="sss" localSheetId="8">MODULO10.auto_abrir</definedName>
    <definedName name="sss">MODULO10.auto_abrir</definedName>
    <definedName name="SSSS" localSheetId="6">'1p.'!ERR</definedName>
    <definedName name="SSSS" localSheetId="2">'421.1'!ERR</definedName>
    <definedName name="SSSS" localSheetId="3">'450.2P'!ERR</definedName>
    <definedName name="SSSS" localSheetId="4">'460.1P'!ERR</definedName>
    <definedName name="SSSS" localSheetId="5">'466.1'!ERR</definedName>
    <definedName name="SSSS" localSheetId="7">'900.4P'!ERR</definedName>
    <definedName name="SSSS">[0]!ERR</definedName>
    <definedName name="sssss7" localSheetId="6" hidden="1">{"via1",#N/A,TRUE,"general";"via2",#N/A,TRUE,"general";"via3",#N/A,TRUE,"general"}</definedName>
    <definedName name="sssss7" localSheetId="2" hidden="1">{"via1",#N/A,TRUE,"general";"via2",#N/A,TRUE,"general";"via3",#N/A,TRUE,"general"}</definedName>
    <definedName name="sssss7" localSheetId="3" hidden="1">{"via1",#N/A,TRUE,"general";"via2",#N/A,TRUE,"general";"via3",#N/A,TRUE,"general"}</definedName>
    <definedName name="sssss7" localSheetId="4" hidden="1">{"via1",#N/A,TRUE,"general";"via2",#N/A,TRUE,"general";"via3",#N/A,TRUE,"general"}</definedName>
    <definedName name="sssss7" localSheetId="5" hidden="1">{"via1",#N/A,TRUE,"general";"via2",#N/A,TRUE,"general";"via3",#N/A,TRUE,"general"}</definedName>
    <definedName name="sssss7" localSheetId="7" hidden="1">{"via1",#N/A,TRUE,"general";"via2",#N/A,TRUE,"general";"via3",#N/A,TRUE,"general"}</definedName>
    <definedName name="sssss7" hidden="1">{"via1",#N/A,TRUE,"general";"via2",#N/A,TRUE,"general";"via3",#N/A,TRUE,"general"}</definedName>
    <definedName name="sssssa" localSheetId="6" hidden="1">{"TAB1",#N/A,TRUE,"GENERAL";"TAB2",#N/A,TRUE,"GENERAL";"TAB3",#N/A,TRUE,"GENERAL";"TAB4",#N/A,TRUE,"GENERAL";"TAB5",#N/A,TRUE,"GENERAL"}</definedName>
    <definedName name="sssssa" localSheetId="2" hidden="1">{"TAB1",#N/A,TRUE,"GENERAL";"TAB2",#N/A,TRUE,"GENERAL";"TAB3",#N/A,TRUE,"GENERAL";"TAB4",#N/A,TRUE,"GENERAL";"TAB5",#N/A,TRUE,"GENERAL"}</definedName>
    <definedName name="sssssa" localSheetId="3" hidden="1">{"TAB1",#N/A,TRUE,"GENERAL";"TAB2",#N/A,TRUE,"GENERAL";"TAB3",#N/A,TRUE,"GENERAL";"TAB4",#N/A,TRUE,"GENERAL";"TAB5",#N/A,TRUE,"GENERAL"}</definedName>
    <definedName name="sssssa" localSheetId="4" hidden="1">{"TAB1",#N/A,TRUE,"GENERAL";"TAB2",#N/A,TRUE,"GENERAL";"TAB3",#N/A,TRUE,"GENERAL";"TAB4",#N/A,TRUE,"GENERAL";"TAB5",#N/A,TRUE,"GENERAL"}</definedName>
    <definedName name="sssssa" localSheetId="5" hidden="1">{"TAB1",#N/A,TRUE,"GENERAL";"TAB2",#N/A,TRUE,"GENERAL";"TAB3",#N/A,TRUE,"GENERAL";"TAB4",#N/A,TRUE,"GENERAL";"TAB5",#N/A,TRUE,"GENERAL"}</definedName>
    <definedName name="sssssa" localSheetId="7" hidden="1">{"TAB1",#N/A,TRUE,"GENERAL";"TAB2",#N/A,TRUE,"GENERAL";"TAB3",#N/A,TRUE,"GENERAL";"TAB4",#N/A,TRUE,"GENERAL";"TAB5",#N/A,TRUE,"GENERAL"}</definedName>
    <definedName name="sssssa" hidden="1">{"TAB1",#N/A,TRUE,"GENERAL";"TAB2",#N/A,TRUE,"GENERAL";"TAB3",#N/A,TRUE,"GENERAL";"TAB4",#N/A,TRUE,"GENERAL";"TAB5",#N/A,TRUE,"GENERAL"}</definedName>
    <definedName name="sssssy" localSheetId="6" hidden="1">{"via1",#N/A,TRUE,"general";"via2",#N/A,TRUE,"general";"via3",#N/A,TRUE,"general"}</definedName>
    <definedName name="sssssy" localSheetId="2" hidden="1">{"via1",#N/A,TRUE,"general";"via2",#N/A,TRUE,"general";"via3",#N/A,TRUE,"general"}</definedName>
    <definedName name="sssssy" localSheetId="3" hidden="1">{"via1",#N/A,TRUE,"general";"via2",#N/A,TRUE,"general";"via3",#N/A,TRUE,"general"}</definedName>
    <definedName name="sssssy" localSheetId="4" hidden="1">{"via1",#N/A,TRUE,"general";"via2",#N/A,TRUE,"general";"via3",#N/A,TRUE,"general"}</definedName>
    <definedName name="sssssy" localSheetId="5" hidden="1">{"via1",#N/A,TRUE,"general";"via2",#N/A,TRUE,"general";"via3",#N/A,TRUE,"general"}</definedName>
    <definedName name="sssssy" localSheetId="7" hidden="1">{"via1",#N/A,TRUE,"general";"via2",#N/A,TRUE,"general";"via3",#N/A,TRUE,"general"}</definedName>
    <definedName name="sssssy" hidden="1">{"via1",#N/A,TRUE,"general";"via2",#N/A,TRUE,"general";"via3",#N/A,TRUE,"general"}</definedName>
    <definedName name="St" localSheetId="6">#REF!</definedName>
    <definedName name="St" localSheetId="2">#REF!</definedName>
    <definedName name="St" localSheetId="3">#REF!</definedName>
    <definedName name="St" localSheetId="4">#REF!</definedName>
    <definedName name="St" localSheetId="5">#REF!</definedName>
    <definedName name="St" localSheetId="7">#REF!</definedName>
    <definedName name="St" localSheetId="8">#REF!</definedName>
    <definedName name="St">#REF!</definedName>
    <definedName name="ST_BLDG" localSheetId="6">'[3]7422CW00'!#REF!</definedName>
    <definedName name="ST_BLDG" localSheetId="2">'[3]7422CW00'!#REF!</definedName>
    <definedName name="ST_BLDG" localSheetId="3">'[3]7422CW00'!#REF!</definedName>
    <definedName name="ST_BLDG" localSheetId="4">'[3]7422CW00'!#REF!</definedName>
    <definedName name="ST_BLDG" localSheetId="5">'[3]7422CW00'!#REF!</definedName>
    <definedName name="ST_BLDG" localSheetId="7">'[3]7422CW00'!#REF!</definedName>
    <definedName name="ST_BLDG" localSheetId="8">'[3]7422CW00'!#REF!</definedName>
    <definedName name="ST_BLDG">'[3]7422CW00'!#REF!</definedName>
    <definedName name="ST_CW" localSheetId="6">'[3]7422CW00'!#REF!</definedName>
    <definedName name="ST_CW" localSheetId="2">'[3]7422CW00'!#REF!</definedName>
    <definedName name="ST_CW" localSheetId="3">'[3]7422CW00'!#REF!</definedName>
    <definedName name="ST_CW" localSheetId="4">'[3]7422CW00'!#REF!</definedName>
    <definedName name="ST_CW" localSheetId="5">'[3]7422CW00'!#REF!</definedName>
    <definedName name="ST_CW" localSheetId="7">'[3]7422CW00'!#REF!</definedName>
    <definedName name="ST_CW" localSheetId="8">'[3]7422CW00'!#REF!</definedName>
    <definedName name="ST_CW">'[3]7422CW00'!#REF!</definedName>
    <definedName name="STALO1" localSheetId="8">'[3]7422CW00'!#REF!</definedName>
    <definedName name="STALO1">'[3]7422CW00'!#REF!</definedName>
    <definedName name="STAMPA" localSheetId="6">#REF!</definedName>
    <definedName name="STAMPA" localSheetId="2">#REF!</definedName>
    <definedName name="STAMPA" localSheetId="3">#REF!</definedName>
    <definedName name="STAMPA" localSheetId="4">#REF!</definedName>
    <definedName name="STAMPA" localSheetId="5">#REF!</definedName>
    <definedName name="STAMPA" localSheetId="7">#REF!</definedName>
    <definedName name="STAMPA" localSheetId="8">#REF!</definedName>
    <definedName name="STAMPA">#REF!</definedName>
    <definedName name="STANU" localSheetId="6">'[3]7422CW00'!#REF!</definedName>
    <definedName name="STANU" localSheetId="2">'[3]7422CW00'!#REF!</definedName>
    <definedName name="STANU" localSheetId="3">'[3]7422CW00'!#REF!</definedName>
    <definedName name="STANU" localSheetId="4">'[3]7422CW00'!#REF!</definedName>
    <definedName name="STANU" localSheetId="5">'[3]7422CW00'!#REF!</definedName>
    <definedName name="STANU" localSheetId="7">'[3]7422CW00'!#REF!</definedName>
    <definedName name="STANU" localSheetId="8">'[3]7422CW00'!#REF!</definedName>
    <definedName name="STANU">'[3]7422CW00'!#REF!</definedName>
    <definedName name="START" localSheetId="6">#REF!</definedName>
    <definedName name="START" localSheetId="2">#REF!</definedName>
    <definedName name="START" localSheetId="3">#REF!</definedName>
    <definedName name="START" localSheetId="4">#REF!</definedName>
    <definedName name="START" localSheetId="5">#REF!</definedName>
    <definedName name="START" localSheetId="7">#REF!</definedName>
    <definedName name="START" localSheetId="8">#REF!</definedName>
    <definedName name="START">#REF!</definedName>
    <definedName name="START1" localSheetId="6">'[3]7422CW00'!#REF!</definedName>
    <definedName name="START1" localSheetId="2">'[3]7422CW00'!#REF!</definedName>
    <definedName name="START1" localSheetId="3">'[3]7422CW00'!#REF!</definedName>
    <definedName name="START1" localSheetId="4">'[3]7422CW00'!#REF!</definedName>
    <definedName name="START1" localSheetId="5">'[3]7422CW00'!#REF!</definedName>
    <definedName name="START1" localSheetId="7">'[3]7422CW00'!#REF!</definedName>
    <definedName name="START1" localSheetId="8">'[3]7422CW00'!#REF!</definedName>
    <definedName name="START1">'[3]7422CW00'!#REF!</definedName>
    <definedName name="STENU" localSheetId="6">'[3]7422CW00'!#REF!</definedName>
    <definedName name="STENU" localSheetId="2">'[3]7422CW00'!#REF!</definedName>
    <definedName name="STENU" localSheetId="3">'[3]7422CW00'!#REF!</definedName>
    <definedName name="STENU" localSheetId="4">'[3]7422CW00'!#REF!</definedName>
    <definedName name="STENU" localSheetId="5">'[3]7422CW00'!#REF!</definedName>
    <definedName name="STENU" localSheetId="7">'[3]7422CW00'!#REF!</definedName>
    <definedName name="STENU" localSheetId="8">'[3]7422CW00'!#REF!</definedName>
    <definedName name="STENU">'[3]7422CW00'!#REF!</definedName>
    <definedName name="Stock" localSheetId="6">'[113]PxQ Cantidades'!#REF!</definedName>
    <definedName name="Stock" localSheetId="2">'[113]PxQ Cantidades'!#REF!</definedName>
    <definedName name="Stock" localSheetId="3">'[113]PxQ Cantidades'!#REF!</definedName>
    <definedName name="Stock" localSheetId="4">'[113]PxQ Cantidades'!#REF!</definedName>
    <definedName name="Stock" localSheetId="5">'[113]PxQ Cantidades'!#REF!</definedName>
    <definedName name="Stock" localSheetId="7">'[113]PxQ Cantidades'!#REF!</definedName>
    <definedName name="Stock" localSheetId="8">'[113]PxQ Cantidades'!#REF!</definedName>
    <definedName name="Stock">'[113]PxQ Cantidades'!#REF!</definedName>
    <definedName name="STONU" localSheetId="8">'[3]7422CW00'!#REF!</definedName>
    <definedName name="STONU">'[3]7422CW00'!#REF!</definedName>
    <definedName name="STRESS_RELIEVIN" localSheetId="6">#REF!</definedName>
    <definedName name="STRESS_RELIEVIN" localSheetId="2">#REF!</definedName>
    <definedName name="STRESS_RELIEVIN" localSheetId="3">#REF!</definedName>
    <definedName name="STRESS_RELIEVIN" localSheetId="4">#REF!</definedName>
    <definedName name="STRESS_RELIEVIN" localSheetId="5">#REF!</definedName>
    <definedName name="STRESS_RELIEVIN" localSheetId="7">#REF!</definedName>
    <definedName name="STRESS_RELIEVIN" localSheetId="8">#REF!</definedName>
    <definedName name="STRESS_RELIEVIN">#REF!</definedName>
    <definedName name="STSUMM" localSheetId="6">'[3]7422CW00'!#REF!</definedName>
    <definedName name="STSUMM" localSheetId="2">'[3]7422CW00'!#REF!</definedName>
    <definedName name="STSUMM" localSheetId="3">'[3]7422CW00'!#REF!</definedName>
    <definedName name="STSUMM" localSheetId="4">'[3]7422CW00'!#REF!</definedName>
    <definedName name="STSUMM" localSheetId="5">'[3]7422CW00'!#REF!</definedName>
    <definedName name="STSUMM" localSheetId="7">'[3]7422CW00'!#REF!</definedName>
    <definedName name="STSUMM" localSheetId="8">'[3]7422CW00'!#REF!</definedName>
    <definedName name="STSUMM">'[3]7422CW00'!#REF!</definedName>
    <definedName name="stt" localSheetId="6" hidden="1">{"via1",#N/A,TRUE,"general";"via2",#N/A,TRUE,"general";"via3",#N/A,TRUE,"general"}</definedName>
    <definedName name="stt" localSheetId="2" hidden="1">{"via1",#N/A,TRUE,"general";"via2",#N/A,TRUE,"general";"via3",#N/A,TRUE,"general"}</definedName>
    <definedName name="stt" localSheetId="3" hidden="1">{"via1",#N/A,TRUE,"general";"via2",#N/A,TRUE,"general";"via3",#N/A,TRUE,"general"}</definedName>
    <definedName name="stt" localSheetId="4" hidden="1">{"via1",#N/A,TRUE,"general";"via2",#N/A,TRUE,"general";"via3",#N/A,TRUE,"general"}</definedName>
    <definedName name="stt" localSheetId="5" hidden="1">{"via1",#N/A,TRUE,"general";"via2",#N/A,TRUE,"general";"via3",#N/A,TRUE,"general"}</definedName>
    <definedName name="stt" localSheetId="7" hidden="1">{"via1",#N/A,TRUE,"general";"via2",#N/A,TRUE,"general";"via3",#N/A,TRUE,"general"}</definedName>
    <definedName name="stt" hidden="1">{"via1",#N/A,TRUE,"general";"via2",#N/A,TRUE,"general";"via3",#N/A,TRUE,"general"}</definedName>
    <definedName name="SUBSUELO" localSheetId="6">#REF!</definedName>
    <definedName name="SUBSUELO" localSheetId="2">#REF!</definedName>
    <definedName name="SUBSUELO" localSheetId="3">#REF!</definedName>
    <definedName name="SUBSUELO" localSheetId="4">#REF!</definedName>
    <definedName name="SUBSUELO" localSheetId="5">#REF!</definedName>
    <definedName name="SUBSUELO" localSheetId="7">#REF!</definedName>
    <definedName name="SUBSUELO" localSheetId="8">#REF!</definedName>
    <definedName name="SUBSUELO">#REF!</definedName>
    <definedName name="Subtotal" localSheetId="6">#REF!</definedName>
    <definedName name="Subtotal" localSheetId="2">#REF!</definedName>
    <definedName name="Subtotal" localSheetId="3">#REF!</definedName>
    <definedName name="Subtotal" localSheetId="4">#REF!</definedName>
    <definedName name="Subtotal" localSheetId="5">#REF!</definedName>
    <definedName name="Subtotal" localSheetId="7">#REF!</definedName>
    <definedName name="Subtotal" localSheetId="8">#REF!</definedName>
    <definedName name="Subtotal">#REF!</definedName>
    <definedName name="SUELDO" localSheetId="6">#REF!</definedName>
    <definedName name="SUELDO" localSheetId="2">#REF!</definedName>
    <definedName name="SUELDO" localSheetId="3">#REF!</definedName>
    <definedName name="SUELDO" localSheetId="4">#REF!</definedName>
    <definedName name="SUELDO" localSheetId="5">#REF!</definedName>
    <definedName name="SUELDO" localSheetId="7">#REF!</definedName>
    <definedName name="SUELDO" localSheetId="8">#REF!</definedName>
    <definedName name="SUELDO">#REF!</definedName>
    <definedName name="SUELDOS">[114]SALARIOS!$A$9:$I$200</definedName>
    <definedName name="suma">[58]Hoja1!$F$60</definedName>
    <definedName name="Summary" localSheetId="6">#REF!</definedName>
    <definedName name="Summary" localSheetId="2">#REF!</definedName>
    <definedName name="Summary" localSheetId="3">#REF!</definedName>
    <definedName name="Summary" localSheetId="4">#REF!</definedName>
    <definedName name="Summary" localSheetId="5">#REF!</definedName>
    <definedName name="Summary" localSheetId="26">#REF!</definedName>
    <definedName name="Summary" localSheetId="27">#REF!</definedName>
    <definedName name="Summary" localSheetId="7">#REF!</definedName>
    <definedName name="Summary" localSheetId="8">#REF!</definedName>
    <definedName name="Summary" localSheetId="9">#REF!</definedName>
    <definedName name="Summary">#REF!</definedName>
    <definedName name="SUP_ART" localSheetId="6">[51]steel!#REF!</definedName>
    <definedName name="SUP_ART" localSheetId="2">[51]steel!#REF!</definedName>
    <definedName name="SUP_ART" localSheetId="3">[51]steel!#REF!</definedName>
    <definedName name="SUP_ART" localSheetId="4">[51]steel!#REF!</definedName>
    <definedName name="SUP_ART" localSheetId="5">[51]steel!#REF!</definedName>
    <definedName name="SUP_ART" localSheetId="7">[51]steel!#REF!</definedName>
    <definedName name="SUP_ART" localSheetId="8">[51]steel!#REF!</definedName>
    <definedName name="SUP_ART">[51]steel!#REF!</definedName>
    <definedName name="SUP_VEX" localSheetId="6">#REF!</definedName>
    <definedName name="SUP_VEX" localSheetId="2">#REF!</definedName>
    <definedName name="SUP_VEX" localSheetId="3">#REF!</definedName>
    <definedName name="SUP_VEX" localSheetId="4">#REF!</definedName>
    <definedName name="SUP_VEX" localSheetId="5">#REF!</definedName>
    <definedName name="SUP_VEX" localSheetId="7">#REF!</definedName>
    <definedName name="SUP_VEX" localSheetId="8">#REF!</definedName>
    <definedName name="SUP_VEX">#REF!</definedName>
    <definedName name="SUP_VPR" localSheetId="6">#REF!</definedName>
    <definedName name="SUP_VPR" localSheetId="2">#REF!</definedName>
    <definedName name="SUP_VPR" localSheetId="3">#REF!</definedName>
    <definedName name="SUP_VPR" localSheetId="4">#REF!</definedName>
    <definedName name="SUP_VPR" localSheetId="5">#REF!</definedName>
    <definedName name="SUP_VPR" localSheetId="7">#REF!</definedName>
    <definedName name="SUP_VPR" localSheetId="8">#REF!</definedName>
    <definedName name="SUP_VPR">#REF!</definedName>
    <definedName name="SUP_VPR_GEC" localSheetId="6">#REF!</definedName>
    <definedName name="SUP_VPR_GEC" localSheetId="2">#REF!</definedName>
    <definedName name="SUP_VPR_GEC" localSheetId="3">#REF!</definedName>
    <definedName name="SUP_VPR_GEC" localSheetId="4">#REF!</definedName>
    <definedName name="SUP_VPR_GEC" localSheetId="5">#REF!</definedName>
    <definedName name="SUP_VPR_GEC" localSheetId="7">#REF!</definedName>
    <definedName name="SUP_VPR_GEC" localSheetId="8">#REF!</definedName>
    <definedName name="SUP_VPR_GEC">#REF!</definedName>
    <definedName name="SUP_VPR_GMM" localSheetId="6">#REF!</definedName>
    <definedName name="SUP_VPR_GMM" localSheetId="2">#REF!</definedName>
    <definedName name="SUP_VPR_GMM" localSheetId="3">#REF!</definedName>
    <definedName name="SUP_VPR_GMM" localSheetId="4">#REF!</definedName>
    <definedName name="SUP_VPR_GMM" localSheetId="5">#REF!</definedName>
    <definedName name="SUP_VPR_GMM" localSheetId="7">#REF!</definedName>
    <definedName name="SUP_VPR_GMM" localSheetId="8">#REF!</definedName>
    <definedName name="SUP_VPR_GMM">#REF!</definedName>
    <definedName name="SUP_VPR_GRC" localSheetId="6">#REF!</definedName>
    <definedName name="SUP_VPR_GRC" localSheetId="2">#REF!</definedName>
    <definedName name="SUP_VPR_GRC" localSheetId="3">#REF!</definedName>
    <definedName name="SUP_VPR_GRC" localSheetId="4">#REF!</definedName>
    <definedName name="SUP_VPR_GRC" localSheetId="5">#REF!</definedName>
    <definedName name="SUP_VPR_GRC" localSheetId="7">#REF!</definedName>
    <definedName name="SUP_VPR_GRC" localSheetId="8">#REF!</definedName>
    <definedName name="SUP_VPR_GRC">#REF!</definedName>
    <definedName name="SUP_VPR_GRM" localSheetId="6">#REF!</definedName>
    <definedName name="SUP_VPR_GRM" localSheetId="2">#REF!</definedName>
    <definedName name="SUP_VPR_GRM" localSheetId="3">#REF!</definedName>
    <definedName name="SUP_VPR_GRM" localSheetId="4">#REF!</definedName>
    <definedName name="SUP_VPR_GRM" localSheetId="5">#REF!</definedName>
    <definedName name="SUP_VPR_GRM" localSheetId="7">#REF!</definedName>
    <definedName name="SUP_VPR_GRM" localSheetId="8">#REF!</definedName>
    <definedName name="SUP_VPR_GRM">#REF!</definedName>
    <definedName name="SUP_VPR_GRN" localSheetId="6">#REF!</definedName>
    <definedName name="SUP_VPR_GRN" localSheetId="2">#REF!</definedName>
    <definedName name="SUP_VPR_GRN" localSheetId="3">#REF!</definedName>
    <definedName name="SUP_VPR_GRN" localSheetId="4">#REF!</definedName>
    <definedName name="SUP_VPR_GRN" localSheetId="5">#REF!</definedName>
    <definedName name="SUP_VPR_GRN" localSheetId="7">#REF!</definedName>
    <definedName name="SUP_VPR_GRN" localSheetId="8">#REF!</definedName>
    <definedName name="SUP_VPR_GRN">#REF!</definedName>
    <definedName name="SUP_VPR_GRS" localSheetId="6">#REF!</definedName>
    <definedName name="SUP_VPR_GRS" localSheetId="2">#REF!</definedName>
    <definedName name="SUP_VPR_GRS" localSheetId="3">#REF!</definedName>
    <definedName name="SUP_VPR_GRS" localSheetId="4">#REF!</definedName>
    <definedName name="SUP_VPR_GRS" localSheetId="5">#REF!</definedName>
    <definedName name="SUP_VPR_GRS" localSheetId="7">#REF!</definedName>
    <definedName name="SUP_VPR_GRS" localSheetId="8">#REF!</definedName>
    <definedName name="SUP_VPR_GRS">#REF!</definedName>
    <definedName name="SUP_VPR_GTP" localSheetId="6">[12]Tablas!#REF!</definedName>
    <definedName name="SUP_VPR_GTP" localSheetId="2">[12]Tablas!#REF!</definedName>
    <definedName name="SUP_VPR_GTP" localSheetId="3">[12]Tablas!#REF!</definedName>
    <definedName name="SUP_VPR_GTP" localSheetId="4">[12]Tablas!#REF!</definedName>
    <definedName name="SUP_VPR_GTP" localSheetId="5">[12]Tablas!#REF!</definedName>
    <definedName name="SUP_VPR_GTP" localSheetId="7">[12]Tablas!#REF!</definedName>
    <definedName name="SUP_VPR_GTP" localSheetId="8">[12]Tablas!#REF!</definedName>
    <definedName name="SUP_VPR_GTP">[12]Tablas!#REF!</definedName>
    <definedName name="SUP_VPR_NA" localSheetId="6">#REF!</definedName>
    <definedName name="SUP_VPR_NA" localSheetId="2">#REF!</definedName>
    <definedName name="SUP_VPR_NA" localSheetId="3">#REF!</definedName>
    <definedName name="SUP_VPR_NA" localSheetId="4">#REF!</definedName>
    <definedName name="SUP_VPR_NA" localSheetId="5">#REF!</definedName>
    <definedName name="SUP_VPR_NA" localSheetId="7">#REF!</definedName>
    <definedName name="SUP_VPR_NA" localSheetId="8">#REF!</definedName>
    <definedName name="SUP_VPR_NA">#REF!</definedName>
    <definedName name="SUPER">[62]Tablas!$H$1:$H$65536</definedName>
    <definedName name="SUPERFICIE" localSheetId="6">#REF!</definedName>
    <definedName name="SUPERFICIE" localSheetId="2">#REF!</definedName>
    <definedName name="SUPERFICIE" localSheetId="3">#REF!</definedName>
    <definedName name="SUPERFICIE" localSheetId="4">#REF!</definedName>
    <definedName name="SUPERFICIE" localSheetId="5">#REF!</definedName>
    <definedName name="SUPERFICIE" localSheetId="7">#REF!</definedName>
    <definedName name="SUPERFICIE" localSheetId="8">#REF!</definedName>
    <definedName name="SUPERFICIE">#REF!</definedName>
    <definedName name="sw" localSheetId="6">'1p.'!ERR</definedName>
    <definedName name="sw" localSheetId="2">'421.1'!ERR</definedName>
    <definedName name="sw" localSheetId="3">'450.2P'!ERR</definedName>
    <definedName name="sw" localSheetId="4">'460.1P'!ERR</definedName>
    <definedName name="sw" localSheetId="5">'466.1'!ERR</definedName>
    <definedName name="sw" localSheetId="7">'900.4P'!ERR</definedName>
    <definedName name="sw">[0]!ERR</definedName>
    <definedName name="swsw" localSheetId="6" hidden="1">{"via1",#N/A,TRUE,"general";"via2",#N/A,TRUE,"general";"via3",#N/A,TRUE,"general"}</definedName>
    <definedName name="swsw" localSheetId="2" hidden="1">{"via1",#N/A,TRUE,"general";"via2",#N/A,TRUE,"general";"via3",#N/A,TRUE,"general"}</definedName>
    <definedName name="swsw" localSheetId="3" hidden="1">{"via1",#N/A,TRUE,"general";"via2",#N/A,TRUE,"general";"via3",#N/A,TRUE,"general"}</definedName>
    <definedName name="swsw" localSheetId="4" hidden="1">{"via1",#N/A,TRUE,"general";"via2",#N/A,TRUE,"general";"via3",#N/A,TRUE,"general"}</definedName>
    <definedName name="swsw" localSheetId="5" hidden="1">{"via1",#N/A,TRUE,"general";"via2",#N/A,TRUE,"general";"via3",#N/A,TRUE,"general"}</definedName>
    <definedName name="swsw" localSheetId="7" hidden="1">{"via1",#N/A,TRUE,"general";"via2",#N/A,TRUE,"general";"via3",#N/A,TRUE,"general"}</definedName>
    <definedName name="swsw" hidden="1">{"via1",#N/A,TRUE,"general";"via2",#N/A,TRUE,"general";"via3",#N/A,TRUE,"general"}</definedName>
    <definedName name="swsw3" localSheetId="6" hidden="1">{"TAB1",#N/A,TRUE,"GENERAL";"TAB2",#N/A,TRUE,"GENERAL";"TAB3",#N/A,TRUE,"GENERAL";"TAB4",#N/A,TRUE,"GENERAL";"TAB5",#N/A,TRUE,"GENERAL"}</definedName>
    <definedName name="swsw3" localSheetId="2" hidden="1">{"TAB1",#N/A,TRUE,"GENERAL";"TAB2",#N/A,TRUE,"GENERAL";"TAB3",#N/A,TRUE,"GENERAL";"TAB4",#N/A,TRUE,"GENERAL";"TAB5",#N/A,TRUE,"GENERAL"}</definedName>
    <definedName name="swsw3" localSheetId="3" hidden="1">{"TAB1",#N/A,TRUE,"GENERAL";"TAB2",#N/A,TRUE,"GENERAL";"TAB3",#N/A,TRUE,"GENERAL";"TAB4",#N/A,TRUE,"GENERAL";"TAB5",#N/A,TRUE,"GENERAL"}</definedName>
    <definedName name="swsw3" localSheetId="4" hidden="1">{"TAB1",#N/A,TRUE,"GENERAL";"TAB2",#N/A,TRUE,"GENERAL";"TAB3",#N/A,TRUE,"GENERAL";"TAB4",#N/A,TRUE,"GENERAL";"TAB5",#N/A,TRUE,"GENERAL"}</definedName>
    <definedName name="swsw3" localSheetId="5" hidden="1">{"TAB1",#N/A,TRUE,"GENERAL";"TAB2",#N/A,TRUE,"GENERAL";"TAB3",#N/A,TRUE,"GENERAL";"TAB4",#N/A,TRUE,"GENERAL";"TAB5",#N/A,TRUE,"GENERAL"}</definedName>
    <definedName name="swsw3" localSheetId="7" hidden="1">{"TAB1",#N/A,TRUE,"GENERAL";"TAB2",#N/A,TRUE,"GENERAL";"TAB3",#N/A,TRUE,"GENERAL";"TAB4",#N/A,TRUE,"GENERAL";"TAB5",#N/A,TRUE,"GENERAL"}</definedName>
    <definedName name="swsw3" hidden="1">{"TAB1",#N/A,TRUE,"GENERAL";"TAB2",#N/A,TRUE,"GENERAL";"TAB3",#N/A,TRUE,"GENERAL";"TAB4",#N/A,TRUE,"GENERAL";"TAB5",#N/A,TRUE,"GENERAL"}</definedName>
    <definedName name="t" localSheetId="26">[21]!absc</definedName>
    <definedName name="t" localSheetId="27">[21]!absc</definedName>
    <definedName name="t" localSheetId="8">[21]!absc</definedName>
    <definedName name="t" localSheetId="9">[21]!absc</definedName>
    <definedName name="t">[21]!absc</definedName>
    <definedName name="t_1" localSheetId="6">Scheduled_Payment+Extra_Payment</definedName>
    <definedName name="t_1" localSheetId="2">Scheduled_Payment+Extra_Payment</definedName>
    <definedName name="t_1" localSheetId="3">Scheduled_Payment+Extra_Payment</definedName>
    <definedName name="t_1" localSheetId="4">Scheduled_Payment+Extra_Payment</definedName>
    <definedName name="t_1" localSheetId="5">Scheduled_Payment+Extra_Payment</definedName>
    <definedName name="t_1" localSheetId="7">Scheduled_Payment+Extra_Payment</definedName>
    <definedName name="t_1" localSheetId="8">Scheduled_Payment+Extra_Payment</definedName>
    <definedName name="t_1">Scheduled_Payment+Extra_Payment</definedName>
    <definedName name="t5t5" localSheetId="6" hidden="1">{"TAB1",#N/A,TRUE,"GENERAL";"TAB2",#N/A,TRUE,"GENERAL";"TAB3",#N/A,TRUE,"GENERAL";"TAB4",#N/A,TRUE,"GENERAL";"TAB5",#N/A,TRUE,"GENERAL"}</definedName>
    <definedName name="t5t5" localSheetId="2" hidden="1">{"TAB1",#N/A,TRUE,"GENERAL";"TAB2",#N/A,TRUE,"GENERAL";"TAB3",#N/A,TRUE,"GENERAL";"TAB4",#N/A,TRUE,"GENERAL";"TAB5",#N/A,TRUE,"GENERAL"}</definedName>
    <definedName name="t5t5" localSheetId="3" hidden="1">{"TAB1",#N/A,TRUE,"GENERAL";"TAB2",#N/A,TRUE,"GENERAL";"TAB3",#N/A,TRUE,"GENERAL";"TAB4",#N/A,TRUE,"GENERAL";"TAB5",#N/A,TRUE,"GENERAL"}</definedName>
    <definedName name="t5t5" localSheetId="4" hidden="1">{"TAB1",#N/A,TRUE,"GENERAL";"TAB2",#N/A,TRUE,"GENERAL";"TAB3",#N/A,TRUE,"GENERAL";"TAB4",#N/A,TRUE,"GENERAL";"TAB5",#N/A,TRUE,"GENERAL"}</definedName>
    <definedName name="t5t5" localSheetId="5" hidden="1">{"TAB1",#N/A,TRUE,"GENERAL";"TAB2",#N/A,TRUE,"GENERAL";"TAB3",#N/A,TRUE,"GENERAL";"TAB4",#N/A,TRUE,"GENERAL";"TAB5",#N/A,TRUE,"GENERAL"}</definedName>
    <definedName name="t5t5" localSheetId="7" hidden="1">{"TAB1",#N/A,TRUE,"GENERAL";"TAB2",#N/A,TRUE,"GENERAL";"TAB3",#N/A,TRUE,"GENERAL";"TAB4",#N/A,TRUE,"GENERAL";"TAB5",#N/A,TRUE,"GENERAL"}</definedName>
    <definedName name="t5t5" hidden="1">{"TAB1",#N/A,TRUE,"GENERAL";"TAB2",#N/A,TRUE,"GENERAL";"TAB3",#N/A,TRUE,"GENERAL";"TAB4",#N/A,TRUE,"GENERAL";"TAB5",#N/A,TRUE,"GENERAL"}</definedName>
    <definedName name="TAB_FECHA">[62]Tablas!$B$1:$B$65536</definedName>
    <definedName name="TABLA" localSheetId="6">#REF!</definedName>
    <definedName name="TABLA" localSheetId="2">#REF!</definedName>
    <definedName name="TABLA" localSheetId="3">#REF!</definedName>
    <definedName name="TABLA" localSheetId="4">#REF!</definedName>
    <definedName name="TABLA" localSheetId="5">#REF!</definedName>
    <definedName name="TABLA" localSheetId="26">#REF!</definedName>
    <definedName name="TABLA" localSheetId="27">#REF!</definedName>
    <definedName name="TABLA" localSheetId="7">#REF!</definedName>
    <definedName name="TABLA" localSheetId="8">#REF!</definedName>
    <definedName name="TABLA" localSheetId="9">#REF!</definedName>
    <definedName name="TABLA">#REF!</definedName>
    <definedName name="tabla1">[115]Hoja3!$B$4:$F$28</definedName>
    <definedName name="TABLEKP" localSheetId="6">'[3]7422CW00'!#REF!</definedName>
    <definedName name="TABLEKP" localSheetId="2">'[3]7422CW00'!#REF!</definedName>
    <definedName name="TABLEKP" localSheetId="3">'[3]7422CW00'!#REF!</definedName>
    <definedName name="TABLEKP" localSheetId="4">'[3]7422CW00'!#REF!</definedName>
    <definedName name="TABLEKP" localSheetId="5">'[3]7422CW00'!#REF!</definedName>
    <definedName name="TABLEKP" localSheetId="7">'[3]7422CW00'!#REF!</definedName>
    <definedName name="TABLEKP" localSheetId="8">'[3]7422CW00'!#REF!</definedName>
    <definedName name="TABLEKP">'[3]7422CW00'!#REF!</definedName>
    <definedName name="TABLEPRI" localSheetId="6">#REF!</definedName>
    <definedName name="TABLEPRI" localSheetId="2">#REF!</definedName>
    <definedName name="TABLEPRI" localSheetId="3">#REF!</definedName>
    <definedName name="TABLEPRI" localSheetId="4">#REF!</definedName>
    <definedName name="TABLEPRI" localSheetId="5">#REF!</definedName>
    <definedName name="TABLEPRI" localSheetId="7">#REF!</definedName>
    <definedName name="TABLEPRI" localSheetId="8">#REF!</definedName>
    <definedName name="TABLEPRI">#REF!</definedName>
    <definedName name="Tambores" localSheetId="6">#REF!</definedName>
    <definedName name="Tambores" localSheetId="2">#REF!</definedName>
    <definedName name="Tambores" localSheetId="3">#REF!</definedName>
    <definedName name="Tambores" localSheetId="4">#REF!</definedName>
    <definedName name="Tambores" localSheetId="5">#REF!</definedName>
    <definedName name="Tambores" localSheetId="7">#REF!</definedName>
    <definedName name="Tambores" localSheetId="8">#REF!</definedName>
    <definedName name="Tambores">#REF!</definedName>
    <definedName name="Tanques" localSheetId="6">#REF!</definedName>
    <definedName name="Tanques" localSheetId="2">#REF!</definedName>
    <definedName name="Tanques" localSheetId="3">#REF!</definedName>
    <definedName name="Tanques" localSheetId="4">#REF!</definedName>
    <definedName name="Tanques" localSheetId="5">#REF!</definedName>
    <definedName name="Tanques" localSheetId="7">#REF!</definedName>
    <definedName name="Tanques" localSheetId="8">#REF!</definedName>
    <definedName name="Tanques">#REF!</definedName>
    <definedName name="TAREAS_INICIALES" localSheetId="6">#REF!</definedName>
    <definedName name="TAREAS_INICIALES" localSheetId="2">#REF!</definedName>
    <definedName name="TAREAS_INICIALES" localSheetId="3">#REF!</definedName>
    <definedName name="TAREAS_INICIALES" localSheetId="4">#REF!</definedName>
    <definedName name="TAREAS_INICIALES" localSheetId="5">#REF!</definedName>
    <definedName name="TAREAS_INICIALES" localSheetId="7">#REF!</definedName>
    <definedName name="TAREAS_INICIALES" localSheetId="8">#REF!</definedName>
    <definedName name="TAREAS_INICIALES">#REF!</definedName>
    <definedName name="TARIFA" localSheetId="6">#REF!</definedName>
    <definedName name="TARIFA" localSheetId="2">#REF!</definedName>
    <definedName name="TARIFA" localSheetId="3">#REF!</definedName>
    <definedName name="TARIFA" localSheetId="4">#REF!</definedName>
    <definedName name="TARIFA" localSheetId="5">#REF!</definedName>
    <definedName name="TARIFA" localSheetId="7">#REF!</definedName>
    <definedName name="TARIFA" localSheetId="8">#REF!</definedName>
    <definedName name="TARIFA">#REF!</definedName>
    <definedName name="TarifaPension">[46]EMPRESA!$F$24</definedName>
    <definedName name="TARIFAS">[116]TARIFAS!$A$1:$F$52</definedName>
    <definedName name="TarifaSalud">[46]EMPRESA!$F$26</definedName>
    <definedName name="Tasa" localSheetId="6">#REF!</definedName>
    <definedName name="Tasa" localSheetId="2">#REF!</definedName>
    <definedName name="Tasa" localSheetId="3">#REF!</definedName>
    <definedName name="Tasa" localSheetId="4">#REF!</definedName>
    <definedName name="Tasa" localSheetId="5">#REF!</definedName>
    <definedName name="Tasa" localSheetId="7">#REF!</definedName>
    <definedName name="Tasa" localSheetId="8">#REF!</definedName>
    <definedName name="Tasa">#REF!</definedName>
    <definedName name="TASA_DE_CAMBIO" localSheetId="6">#REF!</definedName>
    <definedName name="TASA_DE_CAMBIO" localSheetId="2">#REF!</definedName>
    <definedName name="TASA_DE_CAMBIO" localSheetId="3">#REF!</definedName>
    <definedName name="TASA_DE_CAMBIO" localSheetId="4">#REF!</definedName>
    <definedName name="TASA_DE_CAMBIO" localSheetId="5">#REF!</definedName>
    <definedName name="TASA_DE_CAMBIO" localSheetId="7">#REF!</definedName>
    <definedName name="TASA_DE_CAMBIO" localSheetId="8">#REF!</definedName>
    <definedName name="TASA_DE_CAMBIO">#REF!</definedName>
    <definedName name="Tasa1">'[117]Bases 2A'!$C$20</definedName>
    <definedName name="TasaCCP" localSheetId="6">#REF!</definedName>
    <definedName name="TasaCCP" localSheetId="2">#REF!</definedName>
    <definedName name="TasaCCP" localSheetId="3">#REF!</definedName>
    <definedName name="TasaCCP" localSheetId="4">#REF!</definedName>
    <definedName name="TasaCCP" localSheetId="5">#REF!</definedName>
    <definedName name="TasaCCP" localSheetId="7">#REF!</definedName>
    <definedName name="TasaCCP" localSheetId="8">#REF!</definedName>
    <definedName name="TasaCCP">#REF!</definedName>
    <definedName name="Tax" localSheetId="6">#REF!</definedName>
    <definedName name="Tax" localSheetId="2">#REF!</definedName>
    <definedName name="Tax" localSheetId="3">#REF!</definedName>
    <definedName name="Tax" localSheetId="4">#REF!</definedName>
    <definedName name="Tax" localSheetId="5">#REF!</definedName>
    <definedName name="Tax" localSheetId="7">#REF!</definedName>
    <definedName name="Tax" localSheetId="8">#REF!</definedName>
    <definedName name="Tax">#REF!</definedName>
    <definedName name="TB_EVENTOS_OTS_ANUAL" localSheetId="6">#REF!</definedName>
    <definedName name="TB_EVENTOS_OTS_ANUAL" localSheetId="2">#REF!</definedName>
    <definedName name="TB_EVENTOS_OTS_ANUAL" localSheetId="3">#REF!</definedName>
    <definedName name="TB_EVENTOS_OTS_ANUAL" localSheetId="4">#REF!</definedName>
    <definedName name="TB_EVENTOS_OTS_ANUAL" localSheetId="5">#REF!</definedName>
    <definedName name="TB_EVENTOS_OTS_ANUAL" localSheetId="7">#REF!</definedName>
    <definedName name="TB_EVENTOS_OTS_ANUAL" localSheetId="8">#REF!</definedName>
    <definedName name="TB_EVENTOS_OTS_ANUAL">#REF!</definedName>
    <definedName name="tc" localSheetId="6">#REF!</definedName>
    <definedName name="tc" localSheetId="2">#REF!</definedName>
    <definedName name="tc" localSheetId="3">#REF!</definedName>
    <definedName name="tc" localSheetId="4">#REF!</definedName>
    <definedName name="tc" localSheetId="5">#REF!</definedName>
    <definedName name="tc" localSheetId="7">#REF!</definedName>
    <definedName name="tc" localSheetId="8">#REF!</definedName>
    <definedName name="tc">#REF!</definedName>
    <definedName name="tdy" localSheetId="6" hidden="1">{"TAB1",#N/A,TRUE,"GENERAL";"TAB2",#N/A,TRUE,"GENERAL";"TAB3",#N/A,TRUE,"GENERAL";"TAB4",#N/A,TRUE,"GENERAL";"TAB5",#N/A,TRUE,"GENERAL"}</definedName>
    <definedName name="tdy" localSheetId="2" hidden="1">{"TAB1",#N/A,TRUE,"GENERAL";"TAB2",#N/A,TRUE,"GENERAL";"TAB3",#N/A,TRUE,"GENERAL";"TAB4",#N/A,TRUE,"GENERAL";"TAB5",#N/A,TRUE,"GENERAL"}</definedName>
    <definedName name="tdy" localSheetId="3" hidden="1">{"TAB1",#N/A,TRUE,"GENERAL";"TAB2",#N/A,TRUE,"GENERAL";"TAB3",#N/A,TRUE,"GENERAL";"TAB4",#N/A,TRUE,"GENERAL";"TAB5",#N/A,TRUE,"GENERAL"}</definedName>
    <definedName name="tdy" localSheetId="4" hidden="1">{"TAB1",#N/A,TRUE,"GENERAL";"TAB2",#N/A,TRUE,"GENERAL";"TAB3",#N/A,TRUE,"GENERAL";"TAB4",#N/A,TRUE,"GENERAL";"TAB5",#N/A,TRUE,"GENERAL"}</definedName>
    <definedName name="tdy" localSheetId="5" hidden="1">{"TAB1",#N/A,TRUE,"GENERAL";"TAB2",#N/A,TRUE,"GENERAL";"TAB3",#N/A,TRUE,"GENERAL";"TAB4",#N/A,TRUE,"GENERAL";"TAB5",#N/A,TRUE,"GENERAL"}</definedName>
    <definedName name="tdy" localSheetId="7" hidden="1">{"TAB1",#N/A,TRUE,"GENERAL";"TAB2",#N/A,TRUE,"GENERAL";"TAB3",#N/A,TRUE,"GENERAL";"TAB4",#N/A,TRUE,"GENERAL";"TAB5",#N/A,TRUE,"GENERAL"}</definedName>
    <definedName name="tdy" hidden="1">{"TAB1",#N/A,TRUE,"GENERAL";"TAB2",#N/A,TRUE,"GENERAL";"TAB3",#N/A,TRUE,"GENERAL";"TAB4",#N/A,TRUE,"GENERAL";"TAB5",#N/A,TRUE,"GENERAL"}</definedName>
    <definedName name="telefono">[46]EMPRESA!$F$16</definedName>
    <definedName name="TEMA1" localSheetId="6">#REF!</definedName>
    <definedName name="TEMA1" localSheetId="2">#REF!</definedName>
    <definedName name="TEMA1" localSheetId="3">#REF!</definedName>
    <definedName name="TEMA1" localSheetId="4">#REF!</definedName>
    <definedName name="TEMA1" localSheetId="5">#REF!</definedName>
    <definedName name="TEMA1" localSheetId="7">#REF!</definedName>
    <definedName name="TEMA1" localSheetId="8">#REF!</definedName>
    <definedName name="TEMA1">#REF!</definedName>
    <definedName name="TEMA10" localSheetId="6">#REF!</definedName>
    <definedName name="TEMA10" localSheetId="2">#REF!</definedName>
    <definedName name="TEMA10" localSheetId="3">#REF!</definedName>
    <definedName name="TEMA10" localSheetId="4">#REF!</definedName>
    <definedName name="TEMA10" localSheetId="5">#REF!</definedName>
    <definedName name="TEMA10" localSheetId="7">#REF!</definedName>
    <definedName name="TEMA10" localSheetId="8">#REF!</definedName>
    <definedName name="TEMA10">#REF!</definedName>
    <definedName name="TEMA2" localSheetId="6">#REF!</definedName>
    <definedName name="TEMA2" localSheetId="2">#REF!</definedName>
    <definedName name="TEMA2" localSheetId="3">#REF!</definedName>
    <definedName name="TEMA2" localSheetId="4">#REF!</definedName>
    <definedName name="TEMA2" localSheetId="5">#REF!</definedName>
    <definedName name="TEMA2" localSheetId="7">#REF!</definedName>
    <definedName name="TEMA2" localSheetId="8">#REF!</definedName>
    <definedName name="TEMA2">#REF!</definedName>
    <definedName name="TEMA3" localSheetId="6">#REF!</definedName>
    <definedName name="TEMA3" localSheetId="2">#REF!</definedName>
    <definedName name="TEMA3" localSheetId="3">#REF!</definedName>
    <definedName name="TEMA3" localSheetId="4">#REF!</definedName>
    <definedName name="TEMA3" localSheetId="5">#REF!</definedName>
    <definedName name="TEMA3" localSheetId="7">#REF!</definedName>
    <definedName name="TEMA3" localSheetId="8">#REF!</definedName>
    <definedName name="TEMA3">#REF!</definedName>
    <definedName name="TEMA4" localSheetId="6">#REF!</definedName>
    <definedName name="TEMA4" localSheetId="2">#REF!</definedName>
    <definedName name="TEMA4" localSheetId="3">#REF!</definedName>
    <definedName name="TEMA4" localSheetId="4">#REF!</definedName>
    <definedName name="TEMA4" localSheetId="5">#REF!</definedName>
    <definedName name="TEMA4" localSheetId="7">#REF!</definedName>
    <definedName name="TEMA4" localSheetId="8">#REF!</definedName>
    <definedName name="TEMA4">#REF!</definedName>
    <definedName name="TEMA5" localSheetId="6">#REF!</definedName>
    <definedName name="TEMA5" localSheetId="2">#REF!</definedName>
    <definedName name="TEMA5" localSheetId="3">#REF!</definedName>
    <definedName name="TEMA5" localSheetId="4">#REF!</definedName>
    <definedName name="TEMA5" localSheetId="5">#REF!</definedName>
    <definedName name="TEMA5" localSheetId="7">#REF!</definedName>
    <definedName name="TEMA5" localSheetId="8">#REF!</definedName>
    <definedName name="TEMA5">#REF!</definedName>
    <definedName name="TEMA6" localSheetId="6">#REF!</definedName>
    <definedName name="TEMA6" localSheetId="2">#REF!</definedName>
    <definedName name="TEMA6" localSheetId="3">#REF!</definedName>
    <definedName name="TEMA6" localSheetId="4">#REF!</definedName>
    <definedName name="TEMA6" localSheetId="5">#REF!</definedName>
    <definedName name="TEMA6" localSheetId="7">#REF!</definedName>
    <definedName name="TEMA6" localSheetId="8">#REF!</definedName>
    <definedName name="TEMA6">#REF!</definedName>
    <definedName name="TEMA7" localSheetId="6">#REF!</definedName>
    <definedName name="TEMA7" localSheetId="2">#REF!</definedName>
    <definedName name="TEMA7" localSheetId="3">#REF!</definedName>
    <definedName name="TEMA7" localSheetId="4">#REF!</definedName>
    <definedName name="TEMA7" localSheetId="5">#REF!</definedName>
    <definedName name="TEMA7" localSheetId="7">#REF!</definedName>
    <definedName name="TEMA7" localSheetId="8">#REF!</definedName>
    <definedName name="TEMA7">#REF!</definedName>
    <definedName name="TEMA8" localSheetId="6">#REF!</definedName>
    <definedName name="TEMA8" localSheetId="2">#REF!</definedName>
    <definedName name="TEMA8" localSheetId="3">#REF!</definedName>
    <definedName name="TEMA8" localSheetId="4">#REF!</definedName>
    <definedName name="TEMA8" localSheetId="5">#REF!</definedName>
    <definedName name="TEMA8" localSheetId="7">#REF!</definedName>
    <definedName name="TEMA8" localSheetId="8">#REF!</definedName>
    <definedName name="TEMA8">#REF!</definedName>
    <definedName name="TEMA9" localSheetId="6">#REF!</definedName>
    <definedName name="TEMA9" localSheetId="2">#REF!</definedName>
    <definedName name="TEMA9" localSheetId="3">#REF!</definedName>
    <definedName name="TEMA9" localSheetId="4">#REF!</definedName>
    <definedName name="TEMA9" localSheetId="5">#REF!</definedName>
    <definedName name="TEMA9" localSheetId="7">#REF!</definedName>
    <definedName name="TEMA9" localSheetId="8">#REF!</definedName>
    <definedName name="TEMA9">#REF!</definedName>
    <definedName name="TEMAS_PACC" localSheetId="6">#REF!</definedName>
    <definedName name="TEMAS_PACC" localSheetId="2">#REF!</definedName>
    <definedName name="TEMAS_PACC" localSheetId="3">#REF!</definedName>
    <definedName name="TEMAS_PACC" localSheetId="4">#REF!</definedName>
    <definedName name="TEMAS_PACC" localSheetId="5">#REF!</definedName>
    <definedName name="TEMAS_PACC" localSheetId="7">#REF!</definedName>
    <definedName name="TEMAS_PACC" localSheetId="8">#REF!</definedName>
    <definedName name="TEMAS_PACC">#REF!</definedName>
    <definedName name="TER" localSheetId="6">'1p.'!ERR</definedName>
    <definedName name="TER" localSheetId="2">'421.1'!ERR</definedName>
    <definedName name="TER" localSheetId="3">'450.2P'!ERR</definedName>
    <definedName name="TER" localSheetId="4">'460.1P'!ERR</definedName>
    <definedName name="TER" localSheetId="5">'466.1'!ERR</definedName>
    <definedName name="TER" localSheetId="7">'900.4P'!ERR</definedName>
    <definedName name="TER">[0]!ERR</definedName>
    <definedName name="TERM" localSheetId="6">'1p.'!ERR</definedName>
    <definedName name="TERM" localSheetId="2">'421.1'!ERR</definedName>
    <definedName name="TERM" localSheetId="3">'450.2P'!ERR</definedName>
    <definedName name="TERM" localSheetId="4">'460.1P'!ERR</definedName>
    <definedName name="TERM" localSheetId="5">'466.1'!ERR</definedName>
    <definedName name="TERM" localSheetId="7">'900.4P'!ERR</definedName>
    <definedName name="TERM">[0]!ERR</definedName>
    <definedName name="TÉRMINOS" localSheetId="6">'1p.'!ERR</definedName>
    <definedName name="TÉRMINOS" localSheetId="2">'421.1'!ERR</definedName>
    <definedName name="TÉRMINOS" localSheetId="3">'450.2P'!ERR</definedName>
    <definedName name="TÉRMINOS" localSheetId="4">'460.1P'!ERR</definedName>
    <definedName name="TÉRMINOS" localSheetId="5">'466.1'!ERR</definedName>
    <definedName name="TÉRMINOS" localSheetId="7">'900.4P'!ERR</definedName>
    <definedName name="TÉRMINOS">[0]!ERR</definedName>
    <definedName name="TERR">[25]PRESUPUESTO!$I$7</definedName>
    <definedName name="tewst" localSheetId="6" hidden="1">{"TAB1",#N/A,TRUE,"GENERAL";"TAB2",#N/A,TRUE,"GENERAL";"TAB3",#N/A,TRUE,"GENERAL";"TAB4",#N/A,TRUE,"GENERAL";"TAB5",#N/A,TRUE,"GENERAL"}</definedName>
    <definedName name="tewst" localSheetId="2" hidden="1">{"TAB1",#N/A,TRUE,"GENERAL";"TAB2",#N/A,TRUE,"GENERAL";"TAB3",#N/A,TRUE,"GENERAL";"TAB4",#N/A,TRUE,"GENERAL";"TAB5",#N/A,TRUE,"GENERAL"}</definedName>
    <definedName name="tewst" localSheetId="3" hidden="1">{"TAB1",#N/A,TRUE,"GENERAL";"TAB2",#N/A,TRUE,"GENERAL";"TAB3",#N/A,TRUE,"GENERAL";"TAB4",#N/A,TRUE,"GENERAL";"TAB5",#N/A,TRUE,"GENERAL"}</definedName>
    <definedName name="tewst" localSheetId="4" hidden="1">{"TAB1",#N/A,TRUE,"GENERAL";"TAB2",#N/A,TRUE,"GENERAL";"TAB3",#N/A,TRUE,"GENERAL";"TAB4",#N/A,TRUE,"GENERAL";"TAB5",#N/A,TRUE,"GENERAL"}</definedName>
    <definedName name="tewst" localSheetId="5" hidden="1">{"TAB1",#N/A,TRUE,"GENERAL";"TAB2",#N/A,TRUE,"GENERAL";"TAB3",#N/A,TRUE,"GENERAL";"TAB4",#N/A,TRUE,"GENERAL";"TAB5",#N/A,TRUE,"GENERAL"}</definedName>
    <definedName name="tewst" localSheetId="7" hidden="1">{"TAB1",#N/A,TRUE,"GENERAL";"TAB2",#N/A,TRUE,"GENERAL";"TAB3",#N/A,TRUE,"GENERAL";"TAB4",#N/A,TRUE,"GENERAL";"TAB5",#N/A,TRUE,"GENERAL"}</definedName>
    <definedName name="tewst" hidden="1">{"TAB1",#N/A,TRUE,"GENERAL";"TAB2",#N/A,TRUE,"GENERAL";"TAB3",#N/A,TRUE,"GENERAL";"TAB4",#N/A,TRUE,"GENERAL";"TAB5",#N/A,TRUE,"GENERAL"}</definedName>
    <definedName name="teytrh" localSheetId="6" hidden="1">{"via1",#N/A,TRUE,"general";"via2",#N/A,TRUE,"general";"via3",#N/A,TRUE,"general"}</definedName>
    <definedName name="teytrh" localSheetId="2" hidden="1">{"via1",#N/A,TRUE,"general";"via2",#N/A,TRUE,"general";"via3",#N/A,TRUE,"general"}</definedName>
    <definedName name="teytrh" localSheetId="3" hidden="1">{"via1",#N/A,TRUE,"general";"via2",#N/A,TRUE,"general";"via3",#N/A,TRUE,"general"}</definedName>
    <definedName name="teytrh" localSheetId="4" hidden="1">{"via1",#N/A,TRUE,"general";"via2",#N/A,TRUE,"general";"via3",#N/A,TRUE,"general"}</definedName>
    <definedName name="teytrh" localSheetId="5" hidden="1">{"via1",#N/A,TRUE,"general";"via2",#N/A,TRUE,"general";"via3",#N/A,TRUE,"general"}</definedName>
    <definedName name="teytrh" localSheetId="7" hidden="1">{"via1",#N/A,TRUE,"general";"via2",#N/A,TRUE,"general";"via3",#N/A,TRUE,"general"}</definedName>
    <definedName name="teytrh" hidden="1">{"via1",#N/A,TRUE,"general";"via2",#N/A,TRUE,"general";"via3",#N/A,TRUE,"general"}</definedName>
    <definedName name="TGB" localSheetId="6">#REF!</definedName>
    <definedName name="TGB" localSheetId="2">#REF!</definedName>
    <definedName name="TGB" localSheetId="3">#REF!</definedName>
    <definedName name="TGB" localSheetId="4">#REF!</definedName>
    <definedName name="TGB" localSheetId="5">#REF!</definedName>
    <definedName name="TGB" localSheetId="7">#REF!</definedName>
    <definedName name="TGB" localSheetId="8">#REF!</definedName>
    <definedName name="TGB">#REF!</definedName>
    <definedName name="TH" localSheetId="6">#REF!</definedName>
    <definedName name="TH" localSheetId="2">#REF!</definedName>
    <definedName name="TH" localSheetId="3">#REF!</definedName>
    <definedName name="TH" localSheetId="4">#REF!</definedName>
    <definedName name="TH" localSheetId="5">#REF!</definedName>
    <definedName name="TH" localSheetId="7">#REF!</definedName>
    <definedName name="TH" localSheetId="8">#REF!</definedName>
    <definedName name="TH">#REF!</definedName>
    <definedName name="thdh" localSheetId="6" hidden="1">{"TAB1",#N/A,TRUE,"GENERAL";"TAB2",#N/A,TRUE,"GENERAL";"TAB3",#N/A,TRUE,"GENERAL";"TAB4",#N/A,TRUE,"GENERAL";"TAB5",#N/A,TRUE,"GENERAL"}</definedName>
    <definedName name="thdh" localSheetId="2" hidden="1">{"TAB1",#N/A,TRUE,"GENERAL";"TAB2",#N/A,TRUE,"GENERAL";"TAB3",#N/A,TRUE,"GENERAL";"TAB4",#N/A,TRUE,"GENERAL";"TAB5",#N/A,TRUE,"GENERAL"}</definedName>
    <definedName name="thdh" localSheetId="3" hidden="1">{"TAB1",#N/A,TRUE,"GENERAL";"TAB2",#N/A,TRUE,"GENERAL";"TAB3",#N/A,TRUE,"GENERAL";"TAB4",#N/A,TRUE,"GENERAL";"TAB5",#N/A,TRUE,"GENERAL"}</definedName>
    <definedName name="thdh" localSheetId="4" hidden="1">{"TAB1",#N/A,TRUE,"GENERAL";"TAB2",#N/A,TRUE,"GENERAL";"TAB3",#N/A,TRUE,"GENERAL";"TAB4",#N/A,TRUE,"GENERAL";"TAB5",#N/A,TRUE,"GENERAL"}</definedName>
    <definedName name="thdh" localSheetId="5" hidden="1">{"TAB1",#N/A,TRUE,"GENERAL";"TAB2",#N/A,TRUE,"GENERAL";"TAB3",#N/A,TRUE,"GENERAL";"TAB4",#N/A,TRUE,"GENERAL";"TAB5",#N/A,TRUE,"GENERAL"}</definedName>
    <definedName name="thdh" localSheetId="7" hidden="1">{"TAB1",#N/A,TRUE,"GENERAL";"TAB2",#N/A,TRUE,"GENERAL";"TAB3",#N/A,TRUE,"GENERAL";"TAB4",#N/A,TRUE,"GENERAL";"TAB5",#N/A,TRUE,"GENERAL"}</definedName>
    <definedName name="thdh" hidden="1">{"TAB1",#N/A,TRUE,"GENERAL";"TAB2",#N/A,TRUE,"GENERAL";"TAB3",#N/A,TRUE,"GENERAL";"TAB4",#N/A,TRUE,"GENERAL";"TAB5",#N/A,TRUE,"GENERAL"}</definedName>
    <definedName name="THP" localSheetId="6">#REF!</definedName>
    <definedName name="THP" localSheetId="2">#REF!</definedName>
    <definedName name="THP" localSheetId="3">#REF!</definedName>
    <definedName name="THP" localSheetId="4">#REF!</definedName>
    <definedName name="THP" localSheetId="5">#REF!</definedName>
    <definedName name="THP" localSheetId="7">#REF!</definedName>
    <definedName name="THP" localSheetId="8">#REF!</definedName>
    <definedName name="THP">#REF!</definedName>
    <definedName name="thtj" localSheetId="6" hidden="1">{"via1",#N/A,TRUE,"general";"via2",#N/A,TRUE,"general";"via3",#N/A,TRUE,"general"}</definedName>
    <definedName name="thtj" localSheetId="2" hidden="1">{"via1",#N/A,TRUE,"general";"via2",#N/A,TRUE,"general";"via3",#N/A,TRUE,"general"}</definedName>
    <definedName name="thtj" localSheetId="3" hidden="1">{"via1",#N/A,TRUE,"general";"via2",#N/A,TRUE,"general";"via3",#N/A,TRUE,"general"}</definedName>
    <definedName name="thtj" localSheetId="4" hidden="1">{"via1",#N/A,TRUE,"general";"via2",#N/A,TRUE,"general";"via3",#N/A,TRUE,"general"}</definedName>
    <definedName name="thtj" localSheetId="5" hidden="1">{"via1",#N/A,TRUE,"general";"via2",#N/A,TRUE,"general";"via3",#N/A,TRUE,"general"}</definedName>
    <definedName name="thtj" localSheetId="7" hidden="1">{"via1",#N/A,TRUE,"general";"via2",#N/A,TRUE,"general";"via3",#N/A,TRUE,"general"}</definedName>
    <definedName name="thtj" hidden="1">{"via1",#N/A,TRUE,"general";"via2",#N/A,TRUE,"general";"via3",#N/A,TRUE,"general"}</definedName>
    <definedName name="TIEMPO">[40]BASES!$E$27</definedName>
    <definedName name="TIPO" localSheetId="6">#REF!</definedName>
    <definedName name="TIPO" localSheetId="2">#REF!</definedName>
    <definedName name="TIPO" localSheetId="3">#REF!</definedName>
    <definedName name="TIPO" localSheetId="4">#REF!</definedName>
    <definedName name="TIPO" localSheetId="5">#REF!</definedName>
    <definedName name="TIPO" localSheetId="7">#REF!</definedName>
    <definedName name="TIPO" localSheetId="8">#REF!</definedName>
    <definedName name="TIPO">#REF!</definedName>
    <definedName name="TIPO_GRUPO" localSheetId="6">#REF!</definedName>
    <definedName name="TIPO_GRUPO" localSheetId="2">#REF!</definedName>
    <definedName name="TIPO_GRUPO" localSheetId="3">#REF!</definedName>
    <definedName name="TIPO_GRUPO" localSheetId="4">#REF!</definedName>
    <definedName name="TIPO_GRUPO" localSheetId="5">#REF!</definedName>
    <definedName name="TIPO_GRUPO" localSheetId="7">#REF!</definedName>
    <definedName name="TIPO_GRUPO" localSheetId="8">#REF!</definedName>
    <definedName name="TIPO_GRUPO">#REF!</definedName>
    <definedName name="TIPO_INFORME" localSheetId="6">[118]TABLAS!$A$1:$A$65536</definedName>
    <definedName name="TIPO_INFORME" localSheetId="2">[118]TABLAS!$A$1:$A$65536</definedName>
    <definedName name="TIPO_INFORME" localSheetId="3">[118]TABLAS!$A$1:$A$65536</definedName>
    <definedName name="TIPO_INFORME" localSheetId="4">[118]TABLAS!$A$1:$A$65536</definedName>
    <definedName name="TIPO_INFORME" localSheetId="5">[118]TABLAS!$A$1:$A$65536</definedName>
    <definedName name="TIPO_INFORME" localSheetId="7">[118]TABLAS!$A$1:$A$65536</definedName>
    <definedName name="TIPO_INFORME">[119]TABLAS!$A$1:$A$65536</definedName>
    <definedName name="TipoGC">[98]Tablas!$U$6:$U$15</definedName>
    <definedName name="TipoNeces">[98]Tablas!$Q$6:$Q$8</definedName>
    <definedName name="TipoPro" localSheetId="6">#REF!</definedName>
    <definedName name="TipoPro" localSheetId="2">#REF!</definedName>
    <definedName name="TipoPro" localSheetId="3">#REF!</definedName>
    <definedName name="TipoPro" localSheetId="4">#REF!</definedName>
    <definedName name="TipoPro" localSheetId="5">#REF!</definedName>
    <definedName name="TipoPro" localSheetId="7">#REF!</definedName>
    <definedName name="TipoPro" localSheetId="8">#REF!</definedName>
    <definedName name="TipoPro">#REF!</definedName>
    <definedName name="Tipoproceso" localSheetId="6">#REF!</definedName>
    <definedName name="Tipoproceso" localSheetId="2">#REF!</definedName>
    <definedName name="Tipoproceso" localSheetId="3">#REF!</definedName>
    <definedName name="Tipoproceso" localSheetId="4">#REF!</definedName>
    <definedName name="Tipoproceso" localSheetId="5">#REF!</definedName>
    <definedName name="Tipoproceso" localSheetId="7">#REF!</definedName>
    <definedName name="Tipoproceso" localSheetId="8">#REF!</definedName>
    <definedName name="Tipoproceso">#REF!</definedName>
    <definedName name="TIR" localSheetId="6">#REF!</definedName>
    <definedName name="TIR" localSheetId="2">#REF!</definedName>
    <definedName name="TIR" localSheetId="3">#REF!</definedName>
    <definedName name="TIR" localSheetId="4">#REF!</definedName>
    <definedName name="TIR" localSheetId="5">#REF!</definedName>
    <definedName name="TIR" localSheetId="7">#REF!</definedName>
    <definedName name="TIR" localSheetId="8">#REF!</definedName>
    <definedName name="TIR">#REF!</definedName>
    <definedName name="TITLE" localSheetId="6">#REF!</definedName>
    <definedName name="TITLE" localSheetId="2">#REF!</definedName>
    <definedName name="TITLE" localSheetId="3">#REF!</definedName>
    <definedName name="TITLE" localSheetId="4">#REF!</definedName>
    <definedName name="TITLE" localSheetId="5">#REF!</definedName>
    <definedName name="TITLE" localSheetId="7">#REF!</definedName>
    <definedName name="TITLE" localSheetId="8">#REF!</definedName>
    <definedName name="TITLE">#REF!</definedName>
    <definedName name="titu" localSheetId="6">#REF!</definedName>
    <definedName name="titu" localSheetId="2">#REF!</definedName>
    <definedName name="titu" localSheetId="3">#REF!</definedName>
    <definedName name="titu" localSheetId="4">#REF!</definedName>
    <definedName name="titu" localSheetId="5">#REF!</definedName>
    <definedName name="titu" localSheetId="7">#REF!</definedName>
    <definedName name="titu" localSheetId="8">#REF!</definedName>
    <definedName name="titu">#REF!</definedName>
    <definedName name="titu2" localSheetId="6">#REF!</definedName>
    <definedName name="titu2" localSheetId="2">#REF!</definedName>
    <definedName name="titu2" localSheetId="3">#REF!</definedName>
    <definedName name="titu2" localSheetId="4">#REF!</definedName>
    <definedName name="titu2" localSheetId="5">#REF!</definedName>
    <definedName name="titu2" localSheetId="7">#REF!</definedName>
    <definedName name="titu2" localSheetId="8">#REF!</definedName>
    <definedName name="titu2">#REF!</definedName>
    <definedName name="TITULO" localSheetId="6">#REF!</definedName>
    <definedName name="TITULO" localSheetId="2">#REF!</definedName>
    <definedName name="TITULO" localSheetId="3">#REF!</definedName>
    <definedName name="TITULO" localSheetId="4">#REF!</definedName>
    <definedName name="TITULO" localSheetId="5">#REF!</definedName>
    <definedName name="TITULO" localSheetId="26">#REF!</definedName>
    <definedName name="TITULO" localSheetId="27">#REF!</definedName>
    <definedName name="TITULO" localSheetId="7">#REF!</definedName>
    <definedName name="TITULO" localSheetId="8">#REF!</definedName>
    <definedName name="TITULO" localSheetId="9">#REF!</definedName>
    <definedName name="TITULO">#REF!</definedName>
    <definedName name="_xlnm.Print_Titles" localSheetId="10">'CANTIDADES Fase II todo'!#REF!,'CANTIDADES Fase II todo'!$1:$5</definedName>
    <definedName name="_xlnm.Print_Titles" localSheetId="15">'CANTIDADES TOTALIZADAS'!$B:$D,'CANTIDADES TOTALIZADAS'!$1:$5</definedName>
    <definedName name="_xlnm.Print_Titles" localSheetId="16">'OBRAS PUNTUALES TRANSVERSAL'!$1:$1</definedName>
    <definedName name="_xlnm.Print_Titles">#N/A</definedName>
    <definedName name="Títulos_a_imprimir_IM" localSheetId="6">#REF!</definedName>
    <definedName name="Títulos_a_imprimir_IM" localSheetId="2">#REF!</definedName>
    <definedName name="Títulos_a_imprimir_IM" localSheetId="3">#REF!</definedName>
    <definedName name="Títulos_a_imprimir_IM" localSheetId="4">#REF!</definedName>
    <definedName name="Títulos_a_imprimir_IM" localSheetId="5">#REF!</definedName>
    <definedName name="Títulos_a_imprimir_IM" localSheetId="26">#REF!</definedName>
    <definedName name="Títulos_a_imprimir_IM" localSheetId="27">#REF!</definedName>
    <definedName name="Títulos_a_imprimir_IM" localSheetId="7">#REF!</definedName>
    <definedName name="Títulos_a_imprimir_IM" localSheetId="8">#REF!</definedName>
    <definedName name="Títulos_a_imprimir_IM" localSheetId="9">#REF!</definedName>
    <definedName name="Títulos_a_imprimir_IM">#REF!</definedName>
    <definedName name="tk">'[10]DATOS CONTRATO'!$E$18</definedName>
    <definedName name="TK_1" localSheetId="5" hidden="1">[22]INST!#REF!</definedName>
    <definedName name="TK_1" localSheetId="8" hidden="1">[22]INST!#REF!</definedName>
    <definedName name="TK_1" hidden="1">[22]INST!#REF!</definedName>
    <definedName name="TKSLCI07">[10]EMPRESA!$F$22</definedName>
    <definedName name="tld">[60]Datos!$D$14</definedName>
    <definedName name="TOPGENER" localSheetId="6">#REF!</definedName>
    <definedName name="TOPGENER" localSheetId="2">#REF!</definedName>
    <definedName name="TOPGENER" localSheetId="3">#REF!</definedName>
    <definedName name="TOPGENER" localSheetId="4">#REF!</definedName>
    <definedName name="TOPGENER" localSheetId="5">#REF!</definedName>
    <definedName name="TOPGENER" localSheetId="7">#REF!</definedName>
    <definedName name="TOPGENER" localSheetId="8">#REF!</definedName>
    <definedName name="TOPGENER">#REF!</definedName>
    <definedName name="TOPGENER1" localSheetId="6">#REF!</definedName>
    <definedName name="TOPGENER1" localSheetId="2">#REF!</definedName>
    <definedName name="TOPGENER1" localSheetId="3">#REF!</definedName>
    <definedName name="TOPGENER1" localSheetId="4">#REF!</definedName>
    <definedName name="TOPGENER1" localSheetId="5">#REF!</definedName>
    <definedName name="TOPGENER1" localSheetId="7">#REF!</definedName>
    <definedName name="TOPGENER1" localSheetId="8">#REF!</definedName>
    <definedName name="TOPGENER1">#REF!</definedName>
    <definedName name="TOPMENU" localSheetId="6">#REF!</definedName>
    <definedName name="TOPMENU" localSheetId="2">#REF!</definedName>
    <definedName name="TOPMENU" localSheetId="3">#REF!</definedName>
    <definedName name="TOPMENU" localSheetId="4">#REF!</definedName>
    <definedName name="TOPMENU" localSheetId="5">#REF!</definedName>
    <definedName name="TOPMENU" localSheetId="7">#REF!</definedName>
    <definedName name="TOPMENU" localSheetId="8">#REF!</definedName>
    <definedName name="TOPMENU">#REF!</definedName>
    <definedName name="Torres" localSheetId="6">#REF!</definedName>
    <definedName name="Torres" localSheetId="2">#REF!</definedName>
    <definedName name="Torres" localSheetId="3">#REF!</definedName>
    <definedName name="Torres" localSheetId="4">#REF!</definedName>
    <definedName name="Torres" localSheetId="5">#REF!</definedName>
    <definedName name="Torres" localSheetId="7">#REF!</definedName>
    <definedName name="Torres" localSheetId="8">#REF!</definedName>
    <definedName name="Torres">#REF!</definedName>
    <definedName name="tortas" localSheetId="6" hidden="1">{"TAB1",#N/A,TRUE,"GENERAL";"TAB2",#N/A,TRUE,"GENERAL";"TAB3",#N/A,TRUE,"GENERAL";"TAB4",#N/A,TRUE,"GENERAL";"TAB5",#N/A,TRUE,"GENERAL"}</definedName>
    <definedName name="tortas" localSheetId="2" hidden="1">{"TAB1",#N/A,TRUE,"GENERAL";"TAB2",#N/A,TRUE,"GENERAL";"TAB3",#N/A,TRUE,"GENERAL";"TAB4",#N/A,TRUE,"GENERAL";"TAB5",#N/A,TRUE,"GENERAL"}</definedName>
    <definedName name="tortas" localSheetId="3" hidden="1">{"TAB1",#N/A,TRUE,"GENERAL";"TAB2",#N/A,TRUE,"GENERAL";"TAB3",#N/A,TRUE,"GENERAL";"TAB4",#N/A,TRUE,"GENERAL";"TAB5",#N/A,TRUE,"GENERAL"}</definedName>
    <definedName name="tortas" localSheetId="4" hidden="1">{"TAB1",#N/A,TRUE,"GENERAL";"TAB2",#N/A,TRUE,"GENERAL";"TAB3",#N/A,TRUE,"GENERAL";"TAB4",#N/A,TRUE,"GENERAL";"TAB5",#N/A,TRUE,"GENERAL"}</definedName>
    <definedName name="tortas" localSheetId="5" hidden="1">{"TAB1",#N/A,TRUE,"GENERAL";"TAB2",#N/A,TRUE,"GENERAL";"TAB3",#N/A,TRUE,"GENERAL";"TAB4",#N/A,TRUE,"GENERAL";"TAB5",#N/A,TRUE,"GENERAL"}</definedName>
    <definedName name="tortas" localSheetId="7" hidden="1">{"TAB1",#N/A,TRUE,"GENERAL";"TAB2",#N/A,TRUE,"GENERAL";"TAB3",#N/A,TRUE,"GENERAL";"TAB4",#N/A,TRUE,"GENERAL";"TAB5",#N/A,TRUE,"GENERAL"}</definedName>
    <definedName name="tortas" hidden="1">{"TAB1",#N/A,TRUE,"GENERAL";"TAB2",#N/A,TRUE,"GENERAL";"TAB3",#N/A,TRUE,"GENERAL";"TAB4",#N/A,TRUE,"GENERAL";"TAB5",#N/A,TRUE,"GENERAL"}</definedName>
    <definedName name="tortas2" localSheetId="6" hidden="1">{"via1",#N/A,TRUE,"general";"via2",#N/A,TRUE,"general";"via3",#N/A,TRUE,"general"}</definedName>
    <definedName name="tortas2" localSheetId="2" hidden="1">{"via1",#N/A,TRUE,"general";"via2",#N/A,TRUE,"general";"via3",#N/A,TRUE,"general"}</definedName>
    <definedName name="tortas2" localSheetId="3" hidden="1">{"via1",#N/A,TRUE,"general";"via2",#N/A,TRUE,"general";"via3",#N/A,TRUE,"general"}</definedName>
    <definedName name="tortas2" localSheetId="4" hidden="1">{"via1",#N/A,TRUE,"general";"via2",#N/A,TRUE,"general";"via3",#N/A,TRUE,"general"}</definedName>
    <definedName name="tortas2" localSheetId="5" hidden="1">{"via1",#N/A,TRUE,"general";"via2",#N/A,TRUE,"general";"via3",#N/A,TRUE,"general"}</definedName>
    <definedName name="tortas2" localSheetId="7" hidden="1">{"via1",#N/A,TRUE,"general";"via2",#N/A,TRUE,"general";"via3",#N/A,TRUE,"general"}</definedName>
    <definedName name="tortas2" hidden="1">{"via1",#N/A,TRUE,"general";"via2",#N/A,TRUE,"general";"via3",#N/A,TRUE,"general"}</definedName>
    <definedName name="TOT" localSheetId="6">#REF!</definedName>
    <definedName name="TOT" localSheetId="2">#REF!</definedName>
    <definedName name="TOT" localSheetId="3">#REF!</definedName>
    <definedName name="TOT" localSheetId="4">#REF!</definedName>
    <definedName name="TOT" localSheetId="5">#REF!</definedName>
    <definedName name="TOT" localSheetId="7">#REF!</definedName>
    <definedName name="TOT" localSheetId="8">#REF!</definedName>
    <definedName name="TOT">#REF!</definedName>
    <definedName name="TOTAL" localSheetId="6">#REF!</definedName>
    <definedName name="TOTAL" localSheetId="2">#REF!</definedName>
    <definedName name="TOTAL" localSheetId="3">#REF!</definedName>
    <definedName name="TOTAL" localSheetId="4">#REF!</definedName>
    <definedName name="TOTAL" localSheetId="5">#REF!</definedName>
    <definedName name="TOTAL" localSheetId="26">#REF!</definedName>
    <definedName name="TOTAL" localSheetId="27">#REF!</definedName>
    <definedName name="TOTAL" localSheetId="7">#REF!</definedName>
    <definedName name="TOTAL" localSheetId="8">#REF!</definedName>
    <definedName name="TOTAL" localSheetId="9">#REF!</definedName>
    <definedName name="TOTAL">#REF!</definedName>
    <definedName name="Total_Interest" localSheetId="6">#REF!</definedName>
    <definedName name="Total_Interest" localSheetId="2">#REF!</definedName>
    <definedName name="Total_Interest" localSheetId="3">#REF!</definedName>
    <definedName name="Total_Interest" localSheetId="4">#REF!</definedName>
    <definedName name="Total_Interest" localSheetId="5">#REF!</definedName>
    <definedName name="Total_Interest" localSheetId="7">#REF!</definedName>
    <definedName name="Total_Interest" localSheetId="8">#REF!</definedName>
    <definedName name="Total_Interest">#REF!</definedName>
    <definedName name="Total_Pay" localSheetId="6">#REF!</definedName>
    <definedName name="Total_Pay" localSheetId="2">#REF!</definedName>
    <definedName name="Total_Pay" localSheetId="3">#REF!</definedName>
    <definedName name="Total_Pay" localSheetId="4">#REF!</definedName>
    <definedName name="Total_Pay" localSheetId="5">#REF!</definedName>
    <definedName name="Total_Pay" localSheetId="7">#REF!</definedName>
    <definedName name="Total_Pay" localSheetId="8">#REF!</definedName>
    <definedName name="Total_Pay">#REF!</definedName>
    <definedName name="Total_Payment" localSheetId="6">Scheduled_Payment+Extra_Payment</definedName>
    <definedName name="Total_Payment" localSheetId="2">Scheduled_Payment+Extra_Payment</definedName>
    <definedName name="Total_Payment" localSheetId="3">Scheduled_Payment+Extra_Payment</definedName>
    <definedName name="Total_Payment" localSheetId="4">Scheduled_Payment+Extra_Payment</definedName>
    <definedName name="Total_Payment" localSheetId="5">Scheduled_Payment+Extra_Payment</definedName>
    <definedName name="Total_Payment" localSheetId="7">Scheduled_Payment+Extra_Payment</definedName>
    <definedName name="Total_Payment" localSheetId="8">Scheduled_Payment+Extra_Payment</definedName>
    <definedName name="Total_Payment">Scheduled_Payment+Extra_Payment</definedName>
    <definedName name="Total_Payment1" localSheetId="6">Scheduled_Payment+Extra_Payment</definedName>
    <definedName name="Total_Payment1" localSheetId="2">Scheduled_Payment+Extra_Payment</definedName>
    <definedName name="Total_Payment1" localSheetId="3">Scheduled_Payment+Extra_Payment</definedName>
    <definedName name="Total_Payment1" localSheetId="4">Scheduled_Payment+Extra_Payment</definedName>
    <definedName name="Total_Payment1" localSheetId="5">Scheduled_Payment+Extra_Payment</definedName>
    <definedName name="Total_Payment1" localSheetId="7">Scheduled_Payment+Extra_Payment</definedName>
    <definedName name="Total_Payment1" localSheetId="8">Scheduled_Payment+Extra_Payment</definedName>
    <definedName name="Total_Payment1">Scheduled_Payment+Extra_Payment</definedName>
    <definedName name="total1" localSheetId="6">#REF!</definedName>
    <definedName name="total1" localSheetId="2">#REF!</definedName>
    <definedName name="total1" localSheetId="3">#REF!</definedName>
    <definedName name="total1" localSheetId="4">#REF!</definedName>
    <definedName name="total1" localSheetId="5">#REF!</definedName>
    <definedName name="total1" localSheetId="7">#REF!</definedName>
    <definedName name="total1" localSheetId="8">#REF!</definedName>
    <definedName name="total1">#REF!</definedName>
    <definedName name="TotalCesantias">'[46]NOMINA 1'!$N$38</definedName>
    <definedName name="TOTALHH" localSheetId="6">#REF!</definedName>
    <definedName name="TOTALHH" localSheetId="2">#REF!</definedName>
    <definedName name="TOTALHH" localSheetId="3">#REF!</definedName>
    <definedName name="TOTALHH" localSheetId="4">#REF!</definedName>
    <definedName name="TOTALHH" localSheetId="5">#REF!</definedName>
    <definedName name="TOTALHH" localSheetId="7">#REF!</definedName>
    <definedName name="TOTALHH" localSheetId="8">#REF!</definedName>
    <definedName name="TOTALHH">#REF!</definedName>
    <definedName name="TOTALHH1" localSheetId="6">#REF!</definedName>
    <definedName name="TOTALHH1" localSheetId="2">#REF!</definedName>
    <definedName name="TOTALHH1" localSheetId="3">#REF!</definedName>
    <definedName name="TOTALHH1" localSheetId="4">#REF!</definedName>
    <definedName name="TOTALHH1" localSheetId="5">#REF!</definedName>
    <definedName name="TOTALHH1" localSheetId="7">#REF!</definedName>
    <definedName name="TOTALHH1" localSheetId="8">#REF!</definedName>
    <definedName name="TOTALHH1">#REF!</definedName>
    <definedName name="TotalVacaciones">'[46]NOMINA 1'!$N$37</definedName>
    <definedName name="TotAuxAlim">'[10]NOMINA-1'!$E$37</definedName>
    <definedName name="TotAuxAlimentacion">'[46]NOMINA 1'!$E$38</definedName>
    <definedName name="TotAuxCom">'[10]NOMINA-1'!$E$39</definedName>
    <definedName name="TotAuxComi">'[46]NOMINA 1'!$E$40</definedName>
    <definedName name="TotAuxDotacion">'[46]NOMINA 1'!$E$41</definedName>
    <definedName name="TotAuxHab">'[46]NOMINA 1'!$E$37</definedName>
    <definedName name="TotAuxTransporte">'[46]NOMINA 1'!$E$39</definedName>
    <definedName name="TotBasico">'[46]NOMINA 1'!$E$35</definedName>
    <definedName name="TotCom">'[10]NOMINA-1'!$E$41</definedName>
    <definedName name="TotComision">'[46]NOMINA 1'!$E$42</definedName>
    <definedName name="TotExtras">'[46]NOMINA 1'!$E$36</definedName>
    <definedName name="TotIntercesantias">'[46]NOMINA 1'!$N$39</definedName>
    <definedName name="TotPrimaServicios">'[46]NOMINA 1'!$N$36</definedName>
    <definedName name="TotPrimaServicos">'[46]NOMINA 1'!$N$36</definedName>
    <definedName name="TotPrimaVacaciones">'[46]NOMINA 1'!$N$41</definedName>
    <definedName name="TotPrimConv">'[10]NOMINA-1'!$N$39</definedName>
    <definedName name="TotPrimConvencional">'[46]NOMINA 1'!$N$40</definedName>
    <definedName name="TotPrimVac">'[10]NOMINA-1'!$N$40</definedName>
    <definedName name="TOTSHE1" localSheetId="6">#REF!</definedName>
    <definedName name="TOTSHE1" localSheetId="2">#REF!</definedName>
    <definedName name="TOTSHE1" localSheetId="3">#REF!</definedName>
    <definedName name="TOTSHE1" localSheetId="4">#REF!</definedName>
    <definedName name="TOTSHE1" localSheetId="5">#REF!</definedName>
    <definedName name="TOTSHE1" localSheetId="7">#REF!</definedName>
    <definedName name="TOTSHE1" localSheetId="8">#REF!</definedName>
    <definedName name="TOTSHE1">#REF!</definedName>
    <definedName name="TOTSHE10" localSheetId="6">#REF!</definedName>
    <definedName name="TOTSHE10" localSheetId="2">#REF!</definedName>
    <definedName name="TOTSHE10" localSheetId="3">#REF!</definedName>
    <definedName name="TOTSHE10" localSheetId="4">#REF!</definedName>
    <definedName name="TOTSHE10" localSheetId="5">#REF!</definedName>
    <definedName name="TOTSHE10" localSheetId="7">#REF!</definedName>
    <definedName name="TOTSHE10" localSheetId="8">#REF!</definedName>
    <definedName name="TOTSHE10">#REF!</definedName>
    <definedName name="TOTSHE11" localSheetId="6">#REF!</definedName>
    <definedName name="TOTSHE11" localSheetId="2">#REF!</definedName>
    <definedName name="TOTSHE11" localSheetId="3">#REF!</definedName>
    <definedName name="TOTSHE11" localSheetId="4">#REF!</definedName>
    <definedName name="TOTSHE11" localSheetId="5">#REF!</definedName>
    <definedName name="TOTSHE11" localSheetId="7">#REF!</definedName>
    <definedName name="TOTSHE11" localSheetId="8">#REF!</definedName>
    <definedName name="TOTSHE11">#REF!</definedName>
    <definedName name="TOTSHE12" localSheetId="6">#REF!</definedName>
    <definedName name="TOTSHE12" localSheetId="2">#REF!</definedName>
    <definedName name="TOTSHE12" localSheetId="3">#REF!</definedName>
    <definedName name="TOTSHE12" localSheetId="4">#REF!</definedName>
    <definedName name="TOTSHE12" localSheetId="5">#REF!</definedName>
    <definedName name="TOTSHE12" localSheetId="7">#REF!</definedName>
    <definedName name="TOTSHE12" localSheetId="8">#REF!</definedName>
    <definedName name="TOTSHE12">#REF!</definedName>
    <definedName name="TOTSHE13" localSheetId="6">#REF!</definedName>
    <definedName name="TOTSHE13" localSheetId="2">#REF!</definedName>
    <definedName name="TOTSHE13" localSheetId="3">#REF!</definedName>
    <definedName name="TOTSHE13" localSheetId="4">#REF!</definedName>
    <definedName name="TOTSHE13" localSheetId="5">#REF!</definedName>
    <definedName name="TOTSHE13" localSheetId="7">#REF!</definedName>
    <definedName name="TOTSHE13" localSheetId="8">#REF!</definedName>
    <definedName name="TOTSHE13">#REF!</definedName>
    <definedName name="TOTSHE14" localSheetId="6">#REF!</definedName>
    <definedName name="TOTSHE14" localSheetId="2">#REF!</definedName>
    <definedName name="TOTSHE14" localSheetId="3">#REF!</definedName>
    <definedName name="TOTSHE14" localSheetId="4">#REF!</definedName>
    <definedName name="TOTSHE14" localSheetId="5">#REF!</definedName>
    <definedName name="TOTSHE14" localSheetId="7">#REF!</definedName>
    <definedName name="TOTSHE14" localSheetId="8">#REF!</definedName>
    <definedName name="TOTSHE14">#REF!</definedName>
    <definedName name="TOTSHE15" localSheetId="6">#REF!</definedName>
    <definedName name="TOTSHE15" localSheetId="2">#REF!</definedName>
    <definedName name="TOTSHE15" localSheetId="3">#REF!</definedName>
    <definedName name="TOTSHE15" localSheetId="4">#REF!</definedName>
    <definedName name="TOTSHE15" localSheetId="5">#REF!</definedName>
    <definedName name="TOTSHE15" localSheetId="7">#REF!</definedName>
    <definedName name="TOTSHE15" localSheetId="8">#REF!</definedName>
    <definedName name="TOTSHE15">#REF!</definedName>
    <definedName name="TOTSHE16" localSheetId="6">#REF!</definedName>
    <definedName name="TOTSHE16" localSheetId="2">#REF!</definedName>
    <definedName name="TOTSHE16" localSheetId="3">#REF!</definedName>
    <definedName name="TOTSHE16" localSheetId="4">#REF!</definedName>
    <definedName name="TOTSHE16" localSheetId="5">#REF!</definedName>
    <definedName name="TOTSHE16" localSheetId="7">#REF!</definedName>
    <definedName name="TOTSHE16" localSheetId="8">#REF!</definedName>
    <definedName name="TOTSHE16">#REF!</definedName>
    <definedName name="TOTSHE17" localSheetId="6">#REF!</definedName>
    <definedName name="TOTSHE17" localSheetId="2">#REF!</definedName>
    <definedName name="TOTSHE17" localSheetId="3">#REF!</definedName>
    <definedName name="TOTSHE17" localSheetId="4">#REF!</definedName>
    <definedName name="TOTSHE17" localSheetId="5">#REF!</definedName>
    <definedName name="TOTSHE17" localSheetId="7">#REF!</definedName>
    <definedName name="TOTSHE17" localSheetId="8">#REF!</definedName>
    <definedName name="TOTSHE17">#REF!</definedName>
    <definedName name="TOTSHE18" localSheetId="6">#REF!</definedName>
    <definedName name="TOTSHE18" localSheetId="2">#REF!</definedName>
    <definedName name="TOTSHE18" localSheetId="3">#REF!</definedName>
    <definedName name="TOTSHE18" localSheetId="4">#REF!</definedName>
    <definedName name="TOTSHE18" localSheetId="5">#REF!</definedName>
    <definedName name="TOTSHE18" localSheetId="7">#REF!</definedName>
    <definedName name="TOTSHE18" localSheetId="8">#REF!</definedName>
    <definedName name="TOTSHE18">#REF!</definedName>
    <definedName name="TOTSHE19" localSheetId="6">#REF!</definedName>
    <definedName name="TOTSHE19" localSheetId="2">#REF!</definedName>
    <definedName name="TOTSHE19" localSheetId="3">#REF!</definedName>
    <definedName name="TOTSHE19" localSheetId="4">#REF!</definedName>
    <definedName name="TOTSHE19" localSheetId="5">#REF!</definedName>
    <definedName name="TOTSHE19" localSheetId="7">#REF!</definedName>
    <definedName name="TOTSHE19" localSheetId="8">#REF!</definedName>
    <definedName name="TOTSHE19">#REF!</definedName>
    <definedName name="TOTSHE2" localSheetId="6">#REF!</definedName>
    <definedName name="TOTSHE2" localSheetId="2">#REF!</definedName>
    <definedName name="TOTSHE2" localSheetId="3">#REF!</definedName>
    <definedName name="TOTSHE2" localSheetId="4">#REF!</definedName>
    <definedName name="TOTSHE2" localSheetId="5">#REF!</definedName>
    <definedName name="TOTSHE2" localSheetId="7">#REF!</definedName>
    <definedName name="TOTSHE2" localSheetId="8">#REF!</definedName>
    <definedName name="TOTSHE2">#REF!</definedName>
    <definedName name="TOTSHE20" localSheetId="6">#REF!</definedName>
    <definedName name="TOTSHE20" localSheetId="2">#REF!</definedName>
    <definedName name="TOTSHE20" localSheetId="3">#REF!</definedName>
    <definedName name="TOTSHE20" localSheetId="4">#REF!</definedName>
    <definedName name="TOTSHE20" localSheetId="5">#REF!</definedName>
    <definedName name="TOTSHE20" localSheetId="7">#REF!</definedName>
    <definedName name="TOTSHE20" localSheetId="8">#REF!</definedName>
    <definedName name="TOTSHE20">#REF!</definedName>
    <definedName name="TOTSHE21" localSheetId="6">#REF!</definedName>
    <definedName name="TOTSHE21" localSheetId="2">#REF!</definedName>
    <definedName name="TOTSHE21" localSheetId="3">#REF!</definedName>
    <definedName name="TOTSHE21" localSheetId="4">#REF!</definedName>
    <definedName name="TOTSHE21" localSheetId="5">#REF!</definedName>
    <definedName name="TOTSHE21" localSheetId="7">#REF!</definedName>
    <definedName name="TOTSHE21" localSheetId="8">#REF!</definedName>
    <definedName name="TOTSHE21">#REF!</definedName>
    <definedName name="TOTSHE22" localSheetId="6">#REF!</definedName>
    <definedName name="TOTSHE22" localSheetId="2">#REF!</definedName>
    <definedName name="TOTSHE22" localSheetId="3">#REF!</definedName>
    <definedName name="TOTSHE22" localSheetId="4">#REF!</definedName>
    <definedName name="TOTSHE22" localSheetId="5">#REF!</definedName>
    <definedName name="TOTSHE22" localSheetId="7">#REF!</definedName>
    <definedName name="TOTSHE22" localSheetId="8">#REF!</definedName>
    <definedName name="TOTSHE22">#REF!</definedName>
    <definedName name="TOTSHE23" localSheetId="6">#REF!</definedName>
    <definedName name="TOTSHE23" localSheetId="2">#REF!</definedName>
    <definedName name="TOTSHE23" localSheetId="3">#REF!</definedName>
    <definedName name="TOTSHE23" localSheetId="4">#REF!</definedName>
    <definedName name="TOTSHE23" localSheetId="5">#REF!</definedName>
    <definedName name="TOTSHE23" localSheetId="7">#REF!</definedName>
    <definedName name="TOTSHE23" localSheetId="8">#REF!</definedName>
    <definedName name="TOTSHE23">#REF!</definedName>
    <definedName name="TOTSHE24" localSheetId="6">#REF!</definedName>
    <definedName name="TOTSHE24" localSheetId="2">#REF!</definedName>
    <definedName name="TOTSHE24" localSheetId="3">#REF!</definedName>
    <definedName name="TOTSHE24" localSheetId="4">#REF!</definedName>
    <definedName name="TOTSHE24" localSheetId="5">#REF!</definedName>
    <definedName name="TOTSHE24" localSheetId="7">#REF!</definedName>
    <definedName name="TOTSHE24" localSheetId="8">#REF!</definedName>
    <definedName name="TOTSHE24">#REF!</definedName>
    <definedName name="TOTSHE25" localSheetId="6">#REF!</definedName>
    <definedName name="TOTSHE25" localSheetId="2">#REF!</definedName>
    <definedName name="TOTSHE25" localSheetId="3">#REF!</definedName>
    <definedName name="TOTSHE25" localSheetId="4">#REF!</definedName>
    <definedName name="TOTSHE25" localSheetId="5">#REF!</definedName>
    <definedName name="TOTSHE25" localSheetId="7">#REF!</definedName>
    <definedName name="TOTSHE25" localSheetId="8">#REF!</definedName>
    <definedName name="TOTSHE25">#REF!</definedName>
    <definedName name="TOTSHE26" localSheetId="6">#REF!</definedName>
    <definedName name="TOTSHE26" localSheetId="2">#REF!</definedName>
    <definedName name="TOTSHE26" localSheetId="3">#REF!</definedName>
    <definedName name="TOTSHE26" localSheetId="4">#REF!</definedName>
    <definedName name="TOTSHE26" localSheetId="5">#REF!</definedName>
    <definedName name="TOTSHE26" localSheetId="7">#REF!</definedName>
    <definedName name="TOTSHE26" localSheetId="8">#REF!</definedName>
    <definedName name="TOTSHE26">#REF!</definedName>
    <definedName name="TOTSHE3" localSheetId="6">#REF!</definedName>
    <definedName name="TOTSHE3" localSheetId="2">#REF!</definedName>
    <definedName name="TOTSHE3" localSheetId="3">#REF!</definedName>
    <definedName name="TOTSHE3" localSheetId="4">#REF!</definedName>
    <definedName name="TOTSHE3" localSheetId="5">#REF!</definedName>
    <definedName name="TOTSHE3" localSheetId="7">#REF!</definedName>
    <definedName name="TOTSHE3" localSheetId="8">#REF!</definedName>
    <definedName name="TOTSHE3">#REF!</definedName>
    <definedName name="TOTSHE4" localSheetId="6">#REF!</definedName>
    <definedName name="TOTSHE4" localSheetId="2">#REF!</definedName>
    <definedName name="TOTSHE4" localSheetId="3">#REF!</definedName>
    <definedName name="TOTSHE4" localSheetId="4">#REF!</definedName>
    <definedName name="TOTSHE4" localSheetId="5">#REF!</definedName>
    <definedName name="TOTSHE4" localSheetId="7">#REF!</definedName>
    <definedName name="TOTSHE4" localSheetId="8">#REF!</definedName>
    <definedName name="TOTSHE4">#REF!</definedName>
    <definedName name="TOTSHE5" localSheetId="6">#REF!</definedName>
    <definedName name="TOTSHE5" localSheetId="2">#REF!</definedName>
    <definedName name="TOTSHE5" localSheetId="3">#REF!</definedName>
    <definedName name="TOTSHE5" localSheetId="4">#REF!</definedName>
    <definedName name="TOTSHE5" localSheetId="5">#REF!</definedName>
    <definedName name="TOTSHE5" localSheetId="7">#REF!</definedName>
    <definedName name="TOTSHE5" localSheetId="8">#REF!</definedName>
    <definedName name="TOTSHE5">#REF!</definedName>
    <definedName name="TOTSHE6" localSheetId="6">#REF!</definedName>
    <definedName name="TOTSHE6" localSheetId="2">#REF!</definedName>
    <definedName name="TOTSHE6" localSheetId="3">#REF!</definedName>
    <definedName name="TOTSHE6" localSheetId="4">#REF!</definedName>
    <definedName name="TOTSHE6" localSheetId="5">#REF!</definedName>
    <definedName name="TOTSHE6" localSheetId="7">#REF!</definedName>
    <definedName name="TOTSHE6" localSheetId="8">#REF!</definedName>
    <definedName name="TOTSHE6">#REF!</definedName>
    <definedName name="TOTSHE7" localSheetId="6">#REF!</definedName>
    <definedName name="TOTSHE7" localSheetId="2">#REF!</definedName>
    <definedName name="TOTSHE7" localSheetId="3">#REF!</definedName>
    <definedName name="TOTSHE7" localSheetId="4">#REF!</definedName>
    <definedName name="TOTSHE7" localSheetId="5">#REF!</definedName>
    <definedName name="TOTSHE7" localSheetId="7">#REF!</definedName>
    <definedName name="TOTSHE7" localSheetId="8">#REF!</definedName>
    <definedName name="TOTSHE7">#REF!</definedName>
    <definedName name="TOTSHE8" localSheetId="6">#REF!</definedName>
    <definedName name="TOTSHE8" localSheetId="2">#REF!</definedName>
    <definedName name="TOTSHE8" localSheetId="3">#REF!</definedName>
    <definedName name="TOTSHE8" localSheetId="4">#REF!</definedName>
    <definedName name="TOTSHE8" localSheetId="5">#REF!</definedName>
    <definedName name="TOTSHE8" localSheetId="7">#REF!</definedName>
    <definedName name="TOTSHE8" localSheetId="8">#REF!</definedName>
    <definedName name="TOTSHE8">#REF!</definedName>
    <definedName name="TOTSHE9" localSheetId="6">#REF!</definedName>
    <definedName name="TOTSHE9" localSheetId="2">#REF!</definedName>
    <definedName name="TOTSHE9" localSheetId="3">#REF!</definedName>
    <definedName name="TOTSHE9" localSheetId="4">#REF!</definedName>
    <definedName name="TOTSHE9" localSheetId="5">#REF!</definedName>
    <definedName name="TOTSHE9" localSheetId="7">#REF!</definedName>
    <definedName name="TOTSHE9" localSheetId="8">#REF!</definedName>
    <definedName name="TOTSHE9">#REF!</definedName>
    <definedName name="TotVac">'[10]NOMINA-1'!$N$36</definedName>
    <definedName name="tr" localSheetId="6" hidden="1">{"TAB1",#N/A,TRUE,"GENERAL";"TAB2",#N/A,TRUE,"GENERAL";"TAB3",#N/A,TRUE,"GENERAL";"TAB4",#N/A,TRUE,"GENERAL";"TAB5",#N/A,TRUE,"GENERAL"}</definedName>
    <definedName name="tr" localSheetId="2" hidden="1">{"TAB1",#N/A,TRUE,"GENERAL";"TAB2",#N/A,TRUE,"GENERAL";"TAB3",#N/A,TRUE,"GENERAL";"TAB4",#N/A,TRUE,"GENERAL";"TAB5",#N/A,TRUE,"GENERAL"}</definedName>
    <definedName name="tr" localSheetId="3" hidden="1">{"TAB1",#N/A,TRUE,"GENERAL";"TAB2",#N/A,TRUE,"GENERAL";"TAB3",#N/A,TRUE,"GENERAL";"TAB4",#N/A,TRUE,"GENERAL";"TAB5",#N/A,TRUE,"GENERAL"}</definedName>
    <definedName name="tr" localSheetId="4" hidden="1">{"TAB1",#N/A,TRUE,"GENERAL";"TAB2",#N/A,TRUE,"GENERAL";"TAB3",#N/A,TRUE,"GENERAL";"TAB4",#N/A,TRUE,"GENERAL";"TAB5",#N/A,TRUE,"GENERAL"}</definedName>
    <definedName name="tr" localSheetId="5" hidden="1">{"TAB1",#N/A,TRUE,"GENERAL";"TAB2",#N/A,TRUE,"GENERAL";"TAB3",#N/A,TRUE,"GENERAL";"TAB4",#N/A,TRUE,"GENERAL";"TAB5",#N/A,TRUE,"GENERAL"}</definedName>
    <definedName name="tr" localSheetId="7" hidden="1">{"TAB1",#N/A,TRUE,"GENERAL";"TAB2",#N/A,TRUE,"GENERAL";"TAB3",#N/A,TRUE,"GENERAL";"TAB4",#N/A,TRUE,"GENERAL";"TAB5",#N/A,TRUE,"GENERAL"}</definedName>
    <definedName name="tr" hidden="1">{"TAB1",#N/A,TRUE,"GENERAL";"TAB2",#N/A,TRUE,"GENERAL";"TAB3",#N/A,TRUE,"GENERAL";"TAB4",#N/A,TRUE,"GENERAL";"TAB5",#N/A,TRUE,"GENERAL"}</definedName>
    <definedName name="TrainSpec" localSheetId="6">#REF!</definedName>
    <definedName name="TrainSpec" localSheetId="2">#REF!</definedName>
    <definedName name="TrainSpec" localSheetId="3">#REF!</definedName>
    <definedName name="TrainSpec" localSheetId="4">#REF!</definedName>
    <definedName name="TrainSpec" localSheetId="5">#REF!</definedName>
    <definedName name="TrainSpec" localSheetId="7">#REF!</definedName>
    <definedName name="TrainSpec" localSheetId="8">#REF!</definedName>
    <definedName name="TrainSpec">#REF!</definedName>
    <definedName name="Transmisores" localSheetId="6">#REF!</definedName>
    <definedName name="Transmisores" localSheetId="2">#REF!</definedName>
    <definedName name="Transmisores" localSheetId="3">#REF!</definedName>
    <definedName name="Transmisores" localSheetId="4">#REF!</definedName>
    <definedName name="Transmisores" localSheetId="5">#REF!</definedName>
    <definedName name="Transmisores" localSheetId="7">#REF!</definedName>
    <definedName name="Transmisores" localSheetId="8">#REF!</definedName>
    <definedName name="Transmisores">#REF!</definedName>
    <definedName name="Transporte">'[10]DATOS CONTRATO'!$E$16</definedName>
    <definedName name="TRAT">[120]desmonte!$E$48</definedName>
    <definedName name="TREM" localSheetId="6">#REF!</definedName>
    <definedName name="TREM" localSheetId="2">#REF!</definedName>
    <definedName name="TREM" localSheetId="3">#REF!</definedName>
    <definedName name="TREM" localSheetId="4">#REF!</definedName>
    <definedName name="TREM" localSheetId="5">#REF!</definedName>
    <definedName name="TREM" localSheetId="7">#REF!</definedName>
    <definedName name="TREM" localSheetId="8">#REF!</definedName>
    <definedName name="TREM">#REF!</definedName>
    <definedName name="Trenes" localSheetId="6">#REF!</definedName>
    <definedName name="Trenes" localSheetId="2">#REF!</definedName>
    <definedName name="Trenes" localSheetId="3">#REF!</definedName>
    <definedName name="Trenes" localSheetId="4">#REF!</definedName>
    <definedName name="Trenes" localSheetId="5">#REF!</definedName>
    <definedName name="Trenes" localSheetId="7">#REF!</definedName>
    <definedName name="Trenes" localSheetId="8">#REF!</definedName>
    <definedName name="Trenes">#REF!</definedName>
    <definedName name="trest" localSheetId="6" hidden="1">{"TAB1",#N/A,TRUE,"GENERAL";"TAB2",#N/A,TRUE,"GENERAL";"TAB3",#N/A,TRUE,"GENERAL";"TAB4",#N/A,TRUE,"GENERAL";"TAB5",#N/A,TRUE,"GENERAL"}</definedName>
    <definedName name="trest" localSheetId="2" hidden="1">{"TAB1",#N/A,TRUE,"GENERAL";"TAB2",#N/A,TRUE,"GENERAL";"TAB3",#N/A,TRUE,"GENERAL";"TAB4",#N/A,TRUE,"GENERAL";"TAB5",#N/A,TRUE,"GENERAL"}</definedName>
    <definedName name="trest" localSheetId="3" hidden="1">{"TAB1",#N/A,TRUE,"GENERAL";"TAB2",#N/A,TRUE,"GENERAL";"TAB3",#N/A,TRUE,"GENERAL";"TAB4",#N/A,TRUE,"GENERAL";"TAB5",#N/A,TRUE,"GENERAL"}</definedName>
    <definedName name="trest" localSheetId="4" hidden="1">{"TAB1",#N/A,TRUE,"GENERAL";"TAB2",#N/A,TRUE,"GENERAL";"TAB3",#N/A,TRUE,"GENERAL";"TAB4",#N/A,TRUE,"GENERAL";"TAB5",#N/A,TRUE,"GENERAL"}</definedName>
    <definedName name="trest" localSheetId="5" hidden="1">{"TAB1",#N/A,TRUE,"GENERAL";"TAB2",#N/A,TRUE,"GENERAL";"TAB3",#N/A,TRUE,"GENERAL";"TAB4",#N/A,TRUE,"GENERAL";"TAB5",#N/A,TRUE,"GENERAL"}</definedName>
    <definedName name="trest" localSheetId="7" hidden="1">{"TAB1",#N/A,TRUE,"GENERAL";"TAB2",#N/A,TRUE,"GENERAL";"TAB3",#N/A,TRUE,"GENERAL";"TAB4",#N/A,TRUE,"GENERAL";"TAB5",#N/A,TRUE,"GENERAL"}</definedName>
    <definedName name="trest" hidden="1">{"TAB1",#N/A,TRUE,"GENERAL";"TAB2",#N/A,TRUE,"GENERAL";"TAB3",#N/A,TRUE,"GENERAL";"TAB4",#N/A,TRUE,"GENERAL";"TAB5",#N/A,TRUE,"GENERAL"}</definedName>
    <definedName name="tret" localSheetId="6" hidden="1">{"TAB1",#N/A,TRUE,"GENERAL";"TAB2",#N/A,TRUE,"GENERAL";"TAB3",#N/A,TRUE,"GENERAL";"TAB4",#N/A,TRUE,"GENERAL";"TAB5",#N/A,TRUE,"GENERAL"}</definedName>
    <definedName name="tret" localSheetId="2" hidden="1">{"TAB1",#N/A,TRUE,"GENERAL";"TAB2",#N/A,TRUE,"GENERAL";"TAB3",#N/A,TRUE,"GENERAL";"TAB4",#N/A,TRUE,"GENERAL";"TAB5",#N/A,TRUE,"GENERAL"}</definedName>
    <definedName name="tret" localSheetId="3" hidden="1">{"TAB1",#N/A,TRUE,"GENERAL";"TAB2",#N/A,TRUE,"GENERAL";"TAB3",#N/A,TRUE,"GENERAL";"TAB4",#N/A,TRUE,"GENERAL";"TAB5",#N/A,TRUE,"GENERAL"}</definedName>
    <definedName name="tret" localSheetId="4" hidden="1">{"TAB1",#N/A,TRUE,"GENERAL";"TAB2",#N/A,TRUE,"GENERAL";"TAB3",#N/A,TRUE,"GENERAL";"TAB4",#N/A,TRUE,"GENERAL";"TAB5",#N/A,TRUE,"GENERAL"}</definedName>
    <definedName name="tret" localSheetId="5" hidden="1">{"TAB1",#N/A,TRUE,"GENERAL";"TAB2",#N/A,TRUE,"GENERAL";"TAB3",#N/A,TRUE,"GENERAL";"TAB4",#N/A,TRUE,"GENERAL";"TAB5",#N/A,TRUE,"GENERAL"}</definedName>
    <definedName name="tret" localSheetId="7" hidden="1">{"TAB1",#N/A,TRUE,"GENERAL";"TAB2",#N/A,TRUE,"GENERAL";"TAB3",#N/A,TRUE,"GENERAL";"TAB4",#N/A,TRUE,"GENERAL";"TAB5",#N/A,TRUE,"GENERAL"}</definedName>
    <definedName name="tret" hidden="1">{"TAB1",#N/A,TRUE,"GENERAL";"TAB2",#N/A,TRUE,"GENERAL";"TAB3",#N/A,TRUE,"GENERAL";"TAB4",#N/A,TRUE,"GENERAL";"TAB5",#N/A,TRUE,"GENERAL"}</definedName>
    <definedName name="trh" localSheetId="6" hidden="1">{"via1",#N/A,TRUE,"general";"via2",#N/A,TRUE,"general";"via3",#N/A,TRUE,"general"}</definedName>
    <definedName name="trh" localSheetId="2" hidden="1">{"via1",#N/A,TRUE,"general";"via2",#N/A,TRUE,"general";"via3",#N/A,TRUE,"general"}</definedName>
    <definedName name="trh" localSheetId="3" hidden="1">{"via1",#N/A,TRUE,"general";"via2",#N/A,TRUE,"general";"via3",#N/A,TRUE,"general"}</definedName>
    <definedName name="trh" localSheetId="4" hidden="1">{"via1",#N/A,TRUE,"general";"via2",#N/A,TRUE,"general";"via3",#N/A,TRUE,"general"}</definedName>
    <definedName name="trh" localSheetId="5" hidden="1">{"via1",#N/A,TRUE,"general";"via2",#N/A,TRUE,"general";"via3",#N/A,TRUE,"general"}</definedName>
    <definedName name="trh" localSheetId="7" hidden="1">{"via1",#N/A,TRUE,"general";"via2",#N/A,TRUE,"general";"via3",#N/A,TRUE,"general"}</definedName>
    <definedName name="trh" hidden="1">{"via1",#N/A,TRUE,"general";"via2",#N/A,TRUE,"general";"via3",#N/A,TRUE,"general"}</definedName>
    <definedName name="trhfh" localSheetId="6" hidden="1">{"via1",#N/A,TRUE,"general";"via2",#N/A,TRUE,"general";"via3",#N/A,TRUE,"general"}</definedName>
    <definedName name="trhfh" localSheetId="2" hidden="1">{"via1",#N/A,TRUE,"general";"via2",#N/A,TRUE,"general";"via3",#N/A,TRUE,"general"}</definedName>
    <definedName name="trhfh" localSheetId="3" hidden="1">{"via1",#N/A,TRUE,"general";"via2",#N/A,TRUE,"general";"via3",#N/A,TRUE,"general"}</definedName>
    <definedName name="trhfh" localSheetId="4" hidden="1">{"via1",#N/A,TRUE,"general";"via2",#N/A,TRUE,"general";"via3",#N/A,TRUE,"general"}</definedName>
    <definedName name="trhfh" localSheetId="5" hidden="1">{"via1",#N/A,TRUE,"general";"via2",#N/A,TRUE,"general";"via3",#N/A,TRUE,"general"}</definedName>
    <definedName name="trhfh" localSheetId="7" hidden="1">{"via1",#N/A,TRUE,"general";"via2",#N/A,TRUE,"general";"via3",#N/A,TRUE,"general"}</definedName>
    <definedName name="trhfh" hidden="1">{"via1",#N/A,TRUE,"general";"via2",#N/A,TRUE,"general";"via3",#N/A,TRUE,"general"}</definedName>
    <definedName name="tri" localSheetId="6">#REF!</definedName>
    <definedName name="tri" localSheetId="2">#REF!</definedName>
    <definedName name="tri" localSheetId="3">#REF!</definedName>
    <definedName name="tri" localSheetId="4">#REF!</definedName>
    <definedName name="tri" localSheetId="5">#REF!</definedName>
    <definedName name="tri" localSheetId="7">#REF!</definedName>
    <definedName name="tri" localSheetId="8">#REF!</definedName>
    <definedName name="tri">#REF!</definedName>
    <definedName name="Trimestre1" localSheetId="6">#REF!</definedName>
    <definedName name="Trimestre1" localSheetId="2">#REF!</definedName>
    <definedName name="Trimestre1" localSheetId="3">#REF!</definedName>
    <definedName name="Trimestre1" localSheetId="4">#REF!</definedName>
    <definedName name="Trimestre1" localSheetId="5">#REF!</definedName>
    <definedName name="Trimestre1" localSheetId="7">#REF!</definedName>
    <definedName name="Trimestre1" localSheetId="8">#REF!</definedName>
    <definedName name="Trimestre1">#REF!</definedName>
    <definedName name="Trimestre2" localSheetId="6">#REF!</definedName>
    <definedName name="Trimestre2" localSheetId="2">#REF!</definedName>
    <definedName name="Trimestre2" localSheetId="3">#REF!</definedName>
    <definedName name="Trimestre2" localSheetId="4">#REF!</definedName>
    <definedName name="Trimestre2" localSheetId="5">#REF!</definedName>
    <definedName name="Trimestre2" localSheetId="7">#REF!</definedName>
    <definedName name="Trimestre2" localSheetId="8">#REF!</definedName>
    <definedName name="Trimestre2">#REF!</definedName>
    <definedName name="Trimestre3" localSheetId="6">#REF!</definedName>
    <definedName name="Trimestre3" localSheetId="2">#REF!</definedName>
    <definedName name="Trimestre3" localSheetId="3">#REF!</definedName>
    <definedName name="Trimestre3" localSheetId="4">#REF!</definedName>
    <definedName name="Trimestre3" localSheetId="5">#REF!</definedName>
    <definedName name="Trimestre3" localSheetId="7">#REF!</definedName>
    <definedName name="Trimestre3" localSheetId="8">#REF!</definedName>
    <definedName name="Trimestre3">#REF!</definedName>
    <definedName name="Trimestre4" localSheetId="6">#REF!</definedName>
    <definedName name="Trimestre4" localSheetId="2">#REF!</definedName>
    <definedName name="Trimestre4" localSheetId="3">#REF!</definedName>
    <definedName name="Trimestre4" localSheetId="4">#REF!</definedName>
    <definedName name="Trimestre4" localSheetId="5">#REF!</definedName>
    <definedName name="Trimestre4" localSheetId="7">#REF!</definedName>
    <definedName name="Trimestre4" localSheetId="8">#REF!</definedName>
    <definedName name="Trimestre4">#REF!</definedName>
    <definedName name="trjfgjh" localSheetId="6" hidden="1">{"via1",#N/A,TRUE,"general";"via2",#N/A,TRUE,"general";"via3",#N/A,TRUE,"general"}</definedName>
    <definedName name="trjfgjh" localSheetId="2" hidden="1">{"via1",#N/A,TRUE,"general";"via2",#N/A,TRUE,"general";"via3",#N/A,TRUE,"general"}</definedName>
    <definedName name="trjfgjh" localSheetId="3" hidden="1">{"via1",#N/A,TRUE,"general";"via2",#N/A,TRUE,"general";"via3",#N/A,TRUE,"general"}</definedName>
    <definedName name="trjfgjh" localSheetId="4" hidden="1">{"via1",#N/A,TRUE,"general";"via2",#N/A,TRUE,"general";"via3",#N/A,TRUE,"general"}</definedName>
    <definedName name="trjfgjh" localSheetId="5" hidden="1">{"via1",#N/A,TRUE,"general";"via2",#N/A,TRUE,"general";"via3",#N/A,TRUE,"general"}</definedName>
    <definedName name="trjfgjh" localSheetId="7" hidden="1">{"via1",#N/A,TRUE,"general";"via2",#N/A,TRUE,"general";"via3",#N/A,TRUE,"general"}</definedName>
    <definedName name="trjfgjh" hidden="1">{"via1",#N/A,TRUE,"general";"via2",#N/A,TRUE,"general";"via3",#N/A,TRUE,"general"}</definedName>
    <definedName name="TRM">[121]Tablas!$B$2</definedName>
    <definedName name="tru" localSheetId="6" hidden="1">{"via1",#N/A,TRUE,"general";"via2",#N/A,TRUE,"general";"via3",#N/A,TRUE,"general"}</definedName>
    <definedName name="tru" localSheetId="2" hidden="1">{"via1",#N/A,TRUE,"general";"via2",#N/A,TRUE,"general";"via3",#N/A,TRUE,"general"}</definedName>
    <definedName name="tru" localSheetId="3" hidden="1">{"via1",#N/A,TRUE,"general";"via2",#N/A,TRUE,"general";"via3",#N/A,TRUE,"general"}</definedName>
    <definedName name="tru" localSheetId="4" hidden="1">{"via1",#N/A,TRUE,"general";"via2",#N/A,TRUE,"general";"via3",#N/A,TRUE,"general"}</definedName>
    <definedName name="tru" localSheetId="5" hidden="1">{"via1",#N/A,TRUE,"general";"via2",#N/A,TRUE,"general";"via3",#N/A,TRUE,"general"}</definedName>
    <definedName name="tru" localSheetId="7" hidden="1">{"via1",#N/A,TRUE,"general";"via2",#N/A,TRUE,"general";"via3",#N/A,TRUE,"general"}</definedName>
    <definedName name="tru" hidden="1">{"via1",#N/A,TRUE,"general";"via2",#N/A,TRUE,"general";"via3",#N/A,TRUE,"general"}</definedName>
    <definedName name="truds" localSheetId="6" hidden="1">{"via1",#N/A,TRUE,"general";"via2",#N/A,TRUE,"general";"via3",#N/A,TRUE,"general"}</definedName>
    <definedName name="truds" localSheetId="2" hidden="1">{"via1",#N/A,TRUE,"general";"via2",#N/A,TRUE,"general";"via3",#N/A,TRUE,"general"}</definedName>
    <definedName name="truds" localSheetId="3" hidden="1">{"via1",#N/A,TRUE,"general";"via2",#N/A,TRUE,"general";"via3",#N/A,TRUE,"general"}</definedName>
    <definedName name="truds" localSheetId="4" hidden="1">{"via1",#N/A,TRUE,"general";"via2",#N/A,TRUE,"general";"via3",#N/A,TRUE,"general"}</definedName>
    <definedName name="truds" localSheetId="5" hidden="1">{"via1",#N/A,TRUE,"general";"via2",#N/A,TRUE,"general";"via3",#N/A,TRUE,"general"}</definedName>
    <definedName name="truds" localSheetId="7" hidden="1">{"via1",#N/A,TRUE,"general";"via2",#N/A,TRUE,"general";"via3",#N/A,TRUE,"general"}</definedName>
    <definedName name="truds" hidden="1">{"via1",#N/A,TRUE,"general";"via2",#N/A,TRUE,"general";"via3",#N/A,TRUE,"general"}</definedName>
    <definedName name="trutu" localSheetId="6" hidden="1">{"via1",#N/A,TRUE,"general";"via2",#N/A,TRUE,"general";"via3",#N/A,TRUE,"general"}</definedName>
    <definedName name="trutu" localSheetId="2" hidden="1">{"via1",#N/A,TRUE,"general";"via2",#N/A,TRUE,"general";"via3",#N/A,TRUE,"general"}</definedName>
    <definedName name="trutu" localSheetId="3" hidden="1">{"via1",#N/A,TRUE,"general";"via2",#N/A,TRUE,"general";"via3",#N/A,TRUE,"general"}</definedName>
    <definedName name="trutu" localSheetId="4" hidden="1">{"via1",#N/A,TRUE,"general";"via2",#N/A,TRUE,"general";"via3",#N/A,TRUE,"general"}</definedName>
    <definedName name="trutu" localSheetId="5" hidden="1">{"via1",#N/A,TRUE,"general";"via2",#N/A,TRUE,"general";"via3",#N/A,TRUE,"general"}</definedName>
    <definedName name="trutu" localSheetId="7" hidden="1">{"via1",#N/A,TRUE,"general";"via2",#N/A,TRUE,"general";"via3",#N/A,TRUE,"general"}</definedName>
    <definedName name="trutu" hidden="1">{"via1",#N/A,TRUE,"general";"via2",#N/A,TRUE,"general";"via3",#N/A,TRUE,"general"}</definedName>
    <definedName name="trydfg" localSheetId="6" hidden="1">{"via1",#N/A,TRUE,"general";"via2",#N/A,TRUE,"general";"via3",#N/A,TRUE,"general"}</definedName>
    <definedName name="trydfg" localSheetId="2" hidden="1">{"via1",#N/A,TRUE,"general";"via2",#N/A,TRUE,"general";"via3",#N/A,TRUE,"general"}</definedName>
    <definedName name="trydfg" localSheetId="3" hidden="1">{"via1",#N/A,TRUE,"general";"via2",#N/A,TRUE,"general";"via3",#N/A,TRUE,"general"}</definedName>
    <definedName name="trydfg" localSheetId="4" hidden="1">{"via1",#N/A,TRUE,"general";"via2",#N/A,TRUE,"general";"via3",#N/A,TRUE,"general"}</definedName>
    <definedName name="trydfg" localSheetId="5" hidden="1">{"via1",#N/A,TRUE,"general";"via2",#N/A,TRUE,"general";"via3",#N/A,TRUE,"general"}</definedName>
    <definedName name="trydfg" localSheetId="7" hidden="1">{"via1",#N/A,TRUE,"general";"via2",#N/A,TRUE,"general";"via3",#N/A,TRUE,"general"}</definedName>
    <definedName name="trydfg" hidden="1">{"via1",#N/A,TRUE,"general";"via2",#N/A,TRUE,"general";"via3",#N/A,TRUE,"general"}</definedName>
    <definedName name="trydtrygf" localSheetId="6" hidden="1">{"via1",#N/A,TRUE,"general";"via2",#N/A,TRUE,"general";"via3",#N/A,TRUE,"general"}</definedName>
    <definedName name="trydtrygf" localSheetId="2" hidden="1">{"via1",#N/A,TRUE,"general";"via2",#N/A,TRUE,"general";"via3",#N/A,TRUE,"general"}</definedName>
    <definedName name="trydtrygf" localSheetId="3" hidden="1">{"via1",#N/A,TRUE,"general";"via2",#N/A,TRUE,"general";"via3",#N/A,TRUE,"general"}</definedName>
    <definedName name="trydtrygf" localSheetId="4" hidden="1">{"via1",#N/A,TRUE,"general";"via2",#N/A,TRUE,"general";"via3",#N/A,TRUE,"general"}</definedName>
    <definedName name="trydtrygf" localSheetId="5" hidden="1">{"via1",#N/A,TRUE,"general";"via2",#N/A,TRUE,"general";"via3",#N/A,TRUE,"general"}</definedName>
    <definedName name="trydtrygf" localSheetId="7" hidden="1">{"via1",#N/A,TRUE,"general";"via2",#N/A,TRUE,"general";"via3",#N/A,TRUE,"general"}</definedName>
    <definedName name="trydtrygf" hidden="1">{"via1",#N/A,TRUE,"general";"via2",#N/A,TRUE,"general";"via3",#N/A,TRUE,"general"}</definedName>
    <definedName name="tryery" localSheetId="6" hidden="1">{"TAB1",#N/A,TRUE,"GENERAL";"TAB2",#N/A,TRUE,"GENERAL";"TAB3",#N/A,TRUE,"GENERAL";"TAB4",#N/A,TRUE,"GENERAL";"TAB5",#N/A,TRUE,"GENERAL"}</definedName>
    <definedName name="tryery" localSheetId="2" hidden="1">{"TAB1",#N/A,TRUE,"GENERAL";"TAB2",#N/A,TRUE,"GENERAL";"TAB3",#N/A,TRUE,"GENERAL";"TAB4",#N/A,TRUE,"GENERAL";"TAB5",#N/A,TRUE,"GENERAL"}</definedName>
    <definedName name="tryery" localSheetId="3" hidden="1">{"TAB1",#N/A,TRUE,"GENERAL";"TAB2",#N/A,TRUE,"GENERAL";"TAB3",#N/A,TRUE,"GENERAL";"TAB4",#N/A,TRUE,"GENERAL";"TAB5",#N/A,TRUE,"GENERAL"}</definedName>
    <definedName name="tryery" localSheetId="4" hidden="1">{"TAB1",#N/A,TRUE,"GENERAL";"TAB2",#N/A,TRUE,"GENERAL";"TAB3",#N/A,TRUE,"GENERAL";"TAB4",#N/A,TRUE,"GENERAL";"TAB5",#N/A,TRUE,"GENERAL"}</definedName>
    <definedName name="tryery" localSheetId="5" hidden="1">{"TAB1",#N/A,TRUE,"GENERAL";"TAB2",#N/A,TRUE,"GENERAL";"TAB3",#N/A,TRUE,"GENERAL";"TAB4",#N/A,TRUE,"GENERAL";"TAB5",#N/A,TRUE,"GENERAL"}</definedName>
    <definedName name="tryery" localSheetId="7" hidden="1">{"TAB1",#N/A,TRUE,"GENERAL";"TAB2",#N/A,TRUE,"GENERAL";"TAB3",#N/A,TRUE,"GENERAL";"TAB4",#N/A,TRUE,"GENERAL";"TAB5",#N/A,TRUE,"GENERAL"}</definedName>
    <definedName name="tryery" hidden="1">{"TAB1",#N/A,TRUE,"GENERAL";"TAB2",#N/A,TRUE,"GENERAL";"TAB3",#N/A,TRUE,"GENERAL";"TAB4",#N/A,TRUE,"GENERAL";"TAB5",#N/A,TRUE,"GENERAL"}</definedName>
    <definedName name="tryi6" localSheetId="6" hidden="1">{"TAB1",#N/A,TRUE,"GENERAL";"TAB2",#N/A,TRUE,"GENERAL";"TAB3",#N/A,TRUE,"GENERAL";"TAB4",#N/A,TRUE,"GENERAL";"TAB5",#N/A,TRUE,"GENERAL"}</definedName>
    <definedName name="tryi6" localSheetId="2" hidden="1">{"TAB1",#N/A,TRUE,"GENERAL";"TAB2",#N/A,TRUE,"GENERAL";"TAB3",#N/A,TRUE,"GENERAL";"TAB4",#N/A,TRUE,"GENERAL";"TAB5",#N/A,TRUE,"GENERAL"}</definedName>
    <definedName name="tryi6" localSheetId="3" hidden="1">{"TAB1",#N/A,TRUE,"GENERAL";"TAB2",#N/A,TRUE,"GENERAL";"TAB3",#N/A,TRUE,"GENERAL";"TAB4",#N/A,TRUE,"GENERAL";"TAB5",#N/A,TRUE,"GENERAL"}</definedName>
    <definedName name="tryi6" localSheetId="4" hidden="1">{"TAB1",#N/A,TRUE,"GENERAL";"TAB2",#N/A,TRUE,"GENERAL";"TAB3",#N/A,TRUE,"GENERAL";"TAB4",#N/A,TRUE,"GENERAL";"TAB5",#N/A,TRUE,"GENERAL"}</definedName>
    <definedName name="tryi6" localSheetId="5" hidden="1">{"TAB1",#N/A,TRUE,"GENERAL";"TAB2",#N/A,TRUE,"GENERAL";"TAB3",#N/A,TRUE,"GENERAL";"TAB4",#N/A,TRUE,"GENERAL";"TAB5",#N/A,TRUE,"GENERAL"}</definedName>
    <definedName name="tryi6" localSheetId="7" hidden="1">{"TAB1",#N/A,TRUE,"GENERAL";"TAB2",#N/A,TRUE,"GENERAL";"TAB3",#N/A,TRUE,"GENERAL";"TAB4",#N/A,TRUE,"GENERAL";"TAB5",#N/A,TRUE,"GENERAL"}</definedName>
    <definedName name="tryi6" hidden="1">{"TAB1",#N/A,TRUE,"GENERAL";"TAB2",#N/A,TRUE,"GENERAL";"TAB3",#N/A,TRUE,"GENERAL";"TAB4",#N/A,TRUE,"GENERAL";"TAB5",#N/A,TRUE,"GENERAL"}</definedName>
    <definedName name="tryrth" localSheetId="6" hidden="1">{"via1",#N/A,TRUE,"general";"via2",#N/A,TRUE,"general";"via3",#N/A,TRUE,"general"}</definedName>
    <definedName name="tryrth" localSheetId="2" hidden="1">{"via1",#N/A,TRUE,"general";"via2",#N/A,TRUE,"general";"via3",#N/A,TRUE,"general"}</definedName>
    <definedName name="tryrth" localSheetId="3" hidden="1">{"via1",#N/A,TRUE,"general";"via2",#N/A,TRUE,"general";"via3",#N/A,TRUE,"general"}</definedName>
    <definedName name="tryrth" localSheetId="4" hidden="1">{"via1",#N/A,TRUE,"general";"via2",#N/A,TRUE,"general";"via3",#N/A,TRUE,"general"}</definedName>
    <definedName name="tryrth" localSheetId="5" hidden="1">{"via1",#N/A,TRUE,"general";"via2",#N/A,TRUE,"general";"via3",#N/A,TRUE,"general"}</definedName>
    <definedName name="tryrth" localSheetId="7" hidden="1">{"via1",#N/A,TRUE,"general";"via2",#N/A,TRUE,"general";"via3",#N/A,TRUE,"general"}</definedName>
    <definedName name="tryrth" hidden="1">{"via1",#N/A,TRUE,"general";"via2",#N/A,TRUE,"general";"via3",#N/A,TRUE,"general"}</definedName>
    <definedName name="tsert" localSheetId="6" hidden="1">{"TAB1",#N/A,TRUE,"GENERAL";"TAB2",#N/A,TRUE,"GENERAL";"TAB3",#N/A,TRUE,"GENERAL";"TAB4",#N/A,TRUE,"GENERAL";"TAB5",#N/A,TRUE,"GENERAL"}</definedName>
    <definedName name="tsert" localSheetId="2" hidden="1">{"TAB1",#N/A,TRUE,"GENERAL";"TAB2",#N/A,TRUE,"GENERAL";"TAB3",#N/A,TRUE,"GENERAL";"TAB4",#N/A,TRUE,"GENERAL";"TAB5",#N/A,TRUE,"GENERAL"}</definedName>
    <definedName name="tsert" localSheetId="3" hidden="1">{"TAB1",#N/A,TRUE,"GENERAL";"TAB2",#N/A,TRUE,"GENERAL";"TAB3",#N/A,TRUE,"GENERAL";"TAB4",#N/A,TRUE,"GENERAL";"TAB5",#N/A,TRUE,"GENERAL"}</definedName>
    <definedName name="tsert" localSheetId="4" hidden="1">{"TAB1",#N/A,TRUE,"GENERAL";"TAB2",#N/A,TRUE,"GENERAL";"TAB3",#N/A,TRUE,"GENERAL";"TAB4",#N/A,TRUE,"GENERAL";"TAB5",#N/A,TRUE,"GENERAL"}</definedName>
    <definedName name="tsert" localSheetId="5" hidden="1">{"TAB1",#N/A,TRUE,"GENERAL";"TAB2",#N/A,TRUE,"GENERAL";"TAB3",#N/A,TRUE,"GENERAL";"TAB4",#N/A,TRUE,"GENERAL";"TAB5",#N/A,TRUE,"GENERAL"}</definedName>
    <definedName name="tsert" localSheetId="7" hidden="1">{"TAB1",#N/A,TRUE,"GENERAL";"TAB2",#N/A,TRUE,"GENERAL";"TAB3",#N/A,TRUE,"GENERAL";"TAB4",#N/A,TRUE,"GENERAL";"TAB5",#N/A,TRUE,"GENERAL"}</definedName>
    <definedName name="tsert" hidden="1">{"TAB1",#N/A,TRUE,"GENERAL";"TAB2",#N/A,TRUE,"GENERAL";"TAB3",#N/A,TRUE,"GENERAL";"TAB4",#N/A,TRUE,"GENERAL";"TAB5",#N/A,TRUE,"GENERAL"}</definedName>
    <definedName name="TtCD" localSheetId="6">#REF!</definedName>
    <definedName name="TtCD" localSheetId="2">#REF!</definedName>
    <definedName name="TtCD" localSheetId="3">#REF!</definedName>
    <definedName name="TtCD" localSheetId="4">#REF!</definedName>
    <definedName name="TtCD" localSheetId="5">#REF!</definedName>
    <definedName name="TtCD" localSheetId="26">#REF!</definedName>
    <definedName name="TtCD" localSheetId="27">#REF!</definedName>
    <definedName name="TtCD" localSheetId="7">#REF!</definedName>
    <definedName name="TtCD" localSheetId="8">#REF!</definedName>
    <definedName name="TtCD" localSheetId="9">#REF!</definedName>
    <definedName name="TtCD">#REF!</definedName>
    <definedName name="TTR" localSheetId="6" hidden="1">{"via1",#N/A,TRUE,"general";"via2",#N/A,TRUE,"general";"via3",#N/A,TRUE,"general"}</definedName>
    <definedName name="TTR" localSheetId="2" hidden="1">{"via1",#N/A,TRUE,"general";"via2",#N/A,TRUE,"general";"via3",#N/A,TRUE,"general"}</definedName>
    <definedName name="TTR" localSheetId="3" hidden="1">{"via1",#N/A,TRUE,"general";"via2",#N/A,TRUE,"general";"via3",#N/A,TRUE,"general"}</definedName>
    <definedName name="TTR" localSheetId="4" hidden="1">{"via1",#N/A,TRUE,"general";"via2",#N/A,TRUE,"general";"via3",#N/A,TRUE,"general"}</definedName>
    <definedName name="TTR" localSheetId="5" hidden="1">{"via1",#N/A,TRUE,"general";"via2",#N/A,TRUE,"general";"via3",#N/A,TRUE,"general"}</definedName>
    <definedName name="TTR" localSheetId="7" hidden="1">{"via1",#N/A,TRUE,"general";"via2",#N/A,TRUE,"general";"via3",#N/A,TRUE,"general"}</definedName>
    <definedName name="TTR" hidden="1">{"via1",#N/A,TRUE,"general";"via2",#N/A,TRUE,"general";"via3",#N/A,TRUE,"general"}</definedName>
    <definedName name="ttrff" localSheetId="6" hidden="1">{"via1",#N/A,TRUE,"general";"via2",#N/A,TRUE,"general";"via3",#N/A,TRUE,"general"}</definedName>
    <definedName name="ttrff" localSheetId="2" hidden="1">{"via1",#N/A,TRUE,"general";"via2",#N/A,TRUE,"general";"via3",#N/A,TRUE,"general"}</definedName>
    <definedName name="ttrff" localSheetId="3" hidden="1">{"via1",#N/A,TRUE,"general";"via2",#N/A,TRUE,"general";"via3",#N/A,TRUE,"general"}</definedName>
    <definedName name="ttrff" localSheetId="4" hidden="1">{"via1",#N/A,TRUE,"general";"via2",#N/A,TRUE,"general";"via3",#N/A,TRUE,"general"}</definedName>
    <definedName name="ttrff" localSheetId="5" hidden="1">{"via1",#N/A,TRUE,"general";"via2",#N/A,TRUE,"general";"via3",#N/A,TRUE,"general"}</definedName>
    <definedName name="ttrff" localSheetId="7" hidden="1">{"via1",#N/A,TRUE,"general";"via2",#N/A,TRUE,"general";"via3",#N/A,TRUE,"general"}</definedName>
    <definedName name="ttrff" hidden="1">{"via1",#N/A,TRUE,"general";"via2",#N/A,TRUE,"general";"via3",#N/A,TRUE,"general"}</definedName>
    <definedName name="ttt" localSheetId="6" hidden="1">{"TAB1",#N/A,TRUE,"GENERAL";"TAB2",#N/A,TRUE,"GENERAL";"TAB3",#N/A,TRUE,"GENERAL";"TAB4",#N/A,TRUE,"GENERAL";"TAB5",#N/A,TRUE,"GENERAL"}</definedName>
    <definedName name="ttt" localSheetId="2" hidden="1">{"TAB1",#N/A,TRUE,"GENERAL";"TAB2",#N/A,TRUE,"GENERAL";"TAB3",#N/A,TRUE,"GENERAL";"TAB4",#N/A,TRUE,"GENERAL";"TAB5",#N/A,TRUE,"GENERAL"}</definedName>
    <definedName name="ttt" localSheetId="3" hidden="1">{"TAB1",#N/A,TRUE,"GENERAL";"TAB2",#N/A,TRUE,"GENERAL";"TAB3",#N/A,TRUE,"GENERAL";"TAB4",#N/A,TRUE,"GENERAL";"TAB5",#N/A,TRUE,"GENERAL"}</definedName>
    <definedName name="ttt" localSheetId="4" hidden="1">{"TAB1",#N/A,TRUE,"GENERAL";"TAB2",#N/A,TRUE,"GENERAL";"TAB3",#N/A,TRUE,"GENERAL";"TAB4",#N/A,TRUE,"GENERAL";"TAB5",#N/A,TRUE,"GENERAL"}</definedName>
    <definedName name="ttt" localSheetId="5" hidden="1">{"TAB1",#N/A,TRUE,"GENERAL";"TAB2",#N/A,TRUE,"GENERAL";"TAB3",#N/A,TRUE,"GENERAL";"TAB4",#N/A,TRUE,"GENERAL";"TAB5",#N/A,TRUE,"GENERAL"}</definedName>
    <definedName name="ttt" localSheetId="7" hidden="1">{"TAB1",#N/A,TRUE,"GENERAL";"TAB2",#N/A,TRUE,"GENERAL";"TAB3",#N/A,TRUE,"GENERAL";"TAB4",#N/A,TRUE,"GENERAL";"TAB5",#N/A,TRUE,"GENERAL"}</definedName>
    <definedName name="ttt" hidden="1">{"TAB1",#N/A,TRUE,"GENERAL";"TAB2",#N/A,TRUE,"GENERAL";"TAB3",#N/A,TRUE,"GENERAL";"TAB4",#N/A,TRUE,"GENERAL";"TAB5",#N/A,TRUE,"GENERAL"}</definedName>
    <definedName name="tttt7" localSheetId="6" hidden="1">{"via1",#N/A,TRUE,"general";"via2",#N/A,TRUE,"general";"via3",#N/A,TRUE,"general"}</definedName>
    <definedName name="tttt7" localSheetId="2" hidden="1">{"via1",#N/A,TRUE,"general";"via2",#N/A,TRUE,"general";"via3",#N/A,TRUE,"general"}</definedName>
    <definedName name="tttt7" localSheetId="3" hidden="1">{"via1",#N/A,TRUE,"general";"via2",#N/A,TRUE,"general";"via3",#N/A,TRUE,"general"}</definedName>
    <definedName name="tttt7" localSheetId="4" hidden="1">{"via1",#N/A,TRUE,"general";"via2",#N/A,TRUE,"general";"via3",#N/A,TRUE,"general"}</definedName>
    <definedName name="tttt7" localSheetId="5" hidden="1">{"via1",#N/A,TRUE,"general";"via2",#N/A,TRUE,"general";"via3",#N/A,TRUE,"general"}</definedName>
    <definedName name="tttt7" localSheetId="7" hidden="1">{"via1",#N/A,TRUE,"general";"via2",#N/A,TRUE,"general";"via3",#N/A,TRUE,"general"}</definedName>
    <definedName name="tttt7" hidden="1">{"via1",#N/A,TRUE,"general";"via2",#N/A,TRUE,"general";"via3",#N/A,TRUE,"general"}</definedName>
    <definedName name="tttthy" localSheetId="6" hidden="1">{"TAB1",#N/A,TRUE,"GENERAL";"TAB2",#N/A,TRUE,"GENERAL";"TAB3",#N/A,TRUE,"GENERAL";"TAB4",#N/A,TRUE,"GENERAL";"TAB5",#N/A,TRUE,"GENERAL"}</definedName>
    <definedName name="tttthy" localSheetId="2" hidden="1">{"TAB1",#N/A,TRUE,"GENERAL";"TAB2",#N/A,TRUE,"GENERAL";"TAB3",#N/A,TRUE,"GENERAL";"TAB4",#N/A,TRUE,"GENERAL";"TAB5",#N/A,TRUE,"GENERAL"}</definedName>
    <definedName name="tttthy" localSheetId="3" hidden="1">{"TAB1",#N/A,TRUE,"GENERAL";"TAB2",#N/A,TRUE,"GENERAL";"TAB3",#N/A,TRUE,"GENERAL";"TAB4",#N/A,TRUE,"GENERAL";"TAB5",#N/A,TRUE,"GENERAL"}</definedName>
    <definedName name="tttthy" localSheetId="4" hidden="1">{"TAB1",#N/A,TRUE,"GENERAL";"TAB2",#N/A,TRUE,"GENERAL";"TAB3",#N/A,TRUE,"GENERAL";"TAB4",#N/A,TRUE,"GENERAL";"TAB5",#N/A,TRUE,"GENERAL"}</definedName>
    <definedName name="tttthy" localSheetId="5" hidden="1">{"TAB1",#N/A,TRUE,"GENERAL";"TAB2",#N/A,TRUE,"GENERAL";"TAB3",#N/A,TRUE,"GENERAL";"TAB4",#N/A,TRUE,"GENERAL";"TAB5",#N/A,TRUE,"GENERAL"}</definedName>
    <definedName name="tttthy" localSheetId="7" hidden="1">{"TAB1",#N/A,TRUE,"GENERAL";"TAB2",#N/A,TRUE,"GENERAL";"TAB3",#N/A,TRUE,"GENERAL";"TAB4",#N/A,TRUE,"GENERAL";"TAB5",#N/A,TRUE,"GENERAL"}</definedName>
    <definedName name="tttthy" hidden="1">{"TAB1",#N/A,TRUE,"GENERAL";"TAB2",#N/A,TRUE,"GENERAL";"TAB3",#N/A,TRUE,"GENERAL";"TAB4",#N/A,TRUE,"GENERAL";"TAB5",#N/A,TRUE,"GENERAL"}</definedName>
    <definedName name="ttttr" localSheetId="6" hidden="1">{"via1",#N/A,TRUE,"general";"via2",#N/A,TRUE,"general";"via3",#N/A,TRUE,"general"}</definedName>
    <definedName name="ttttr" localSheetId="2" hidden="1">{"via1",#N/A,TRUE,"general";"via2",#N/A,TRUE,"general";"via3",#N/A,TRUE,"general"}</definedName>
    <definedName name="ttttr" localSheetId="3" hidden="1">{"via1",#N/A,TRUE,"general";"via2",#N/A,TRUE,"general";"via3",#N/A,TRUE,"general"}</definedName>
    <definedName name="ttttr" localSheetId="4" hidden="1">{"via1",#N/A,TRUE,"general";"via2",#N/A,TRUE,"general";"via3",#N/A,TRUE,"general"}</definedName>
    <definedName name="ttttr" localSheetId="5" hidden="1">{"via1",#N/A,TRUE,"general";"via2",#N/A,TRUE,"general";"via3",#N/A,TRUE,"general"}</definedName>
    <definedName name="ttttr" localSheetId="7" hidden="1">{"via1",#N/A,TRUE,"general";"via2",#N/A,TRUE,"general";"via3",#N/A,TRUE,"general"}</definedName>
    <definedName name="ttttr" hidden="1">{"via1",#N/A,TRUE,"general";"via2",#N/A,TRUE,"general";"via3",#N/A,TRUE,"general"}</definedName>
    <definedName name="ttttt" localSheetId="6" hidden="1">{"TAB1",#N/A,TRUE,"GENERAL";"TAB2",#N/A,TRUE,"GENERAL";"TAB3",#N/A,TRUE,"GENERAL";"TAB4",#N/A,TRUE,"GENERAL";"TAB5",#N/A,TRUE,"GENERAL"}</definedName>
    <definedName name="ttttt" localSheetId="2" hidden="1">{"TAB1",#N/A,TRUE,"GENERAL";"TAB2",#N/A,TRUE,"GENERAL";"TAB3",#N/A,TRUE,"GENERAL";"TAB4",#N/A,TRUE,"GENERAL";"TAB5",#N/A,TRUE,"GENERAL"}</definedName>
    <definedName name="ttttt" localSheetId="3" hidden="1">{"TAB1",#N/A,TRUE,"GENERAL";"TAB2",#N/A,TRUE,"GENERAL";"TAB3",#N/A,TRUE,"GENERAL";"TAB4",#N/A,TRUE,"GENERAL";"TAB5",#N/A,TRUE,"GENERAL"}</definedName>
    <definedName name="ttttt" localSheetId="4" hidden="1">{"TAB1",#N/A,TRUE,"GENERAL";"TAB2",#N/A,TRUE,"GENERAL";"TAB3",#N/A,TRUE,"GENERAL";"TAB4",#N/A,TRUE,"GENERAL";"TAB5",#N/A,TRUE,"GENERAL"}</definedName>
    <definedName name="ttttt" localSheetId="5" hidden="1">{"TAB1",#N/A,TRUE,"GENERAL";"TAB2",#N/A,TRUE,"GENERAL";"TAB3",#N/A,TRUE,"GENERAL";"TAB4",#N/A,TRUE,"GENERAL";"TAB5",#N/A,TRUE,"GENERAL"}</definedName>
    <definedName name="ttttt" localSheetId="7" hidden="1">{"TAB1",#N/A,TRUE,"GENERAL";"TAB2",#N/A,TRUE,"GENERAL";"TAB3",#N/A,TRUE,"GENERAL";"TAB4",#N/A,TRUE,"GENERAL";"TAB5",#N/A,TRUE,"GENERAL"}</definedName>
    <definedName name="ttttt" hidden="1">{"TAB1",#N/A,TRUE,"GENERAL";"TAB2",#N/A,TRUE,"GENERAL";"TAB3",#N/A,TRUE,"GENERAL";"TAB4",#N/A,TRUE,"GENERAL";"TAB5",#N/A,TRUE,"GENERAL"}</definedName>
    <definedName name="tu" localSheetId="6" hidden="1">{"via1",#N/A,TRUE,"general";"via2",#N/A,TRUE,"general";"via3",#N/A,TRUE,"general"}</definedName>
    <definedName name="tu" localSheetId="2" hidden="1">{"via1",#N/A,TRUE,"general";"via2",#N/A,TRUE,"general";"via3",#N/A,TRUE,"general"}</definedName>
    <definedName name="tu" localSheetId="3" hidden="1">{"via1",#N/A,TRUE,"general";"via2",#N/A,TRUE,"general";"via3",#N/A,TRUE,"general"}</definedName>
    <definedName name="tu" localSheetId="4" hidden="1">{"via1",#N/A,TRUE,"general";"via2",#N/A,TRUE,"general";"via3",#N/A,TRUE,"general"}</definedName>
    <definedName name="tu" localSheetId="5" hidden="1">{"via1",#N/A,TRUE,"general";"via2",#N/A,TRUE,"general";"via3",#N/A,TRUE,"general"}</definedName>
    <definedName name="tu" localSheetId="7" hidden="1">{"via1",#N/A,TRUE,"general";"via2",#N/A,TRUE,"general";"via3",#N/A,TRUE,"general"}</definedName>
    <definedName name="tu" hidden="1">{"via1",#N/A,TRUE,"general";"via2",#N/A,TRUE,"general";"via3",#N/A,TRUE,"general"}</definedName>
    <definedName name="TUBERIA" localSheetId="6" hidden="1">#REF!</definedName>
    <definedName name="TUBERIA" localSheetId="2" hidden="1">#REF!</definedName>
    <definedName name="TUBERIA" localSheetId="3" hidden="1">#REF!</definedName>
    <definedName name="TUBERIA" localSheetId="4" hidden="1">#REF!</definedName>
    <definedName name="TUBERIA" localSheetId="5" hidden="1">#REF!</definedName>
    <definedName name="TUBERIA" localSheetId="7" hidden="1">#REF!</definedName>
    <definedName name="TUBERIA" localSheetId="8" hidden="1">#REF!</definedName>
    <definedName name="TUBERIA" hidden="1">#REF!</definedName>
    <definedName name="Tubería" localSheetId="6">#REF!</definedName>
    <definedName name="Tubería" localSheetId="2">#REF!</definedName>
    <definedName name="Tubería" localSheetId="3">#REF!</definedName>
    <definedName name="Tubería" localSheetId="4">#REF!</definedName>
    <definedName name="Tubería" localSheetId="5">#REF!</definedName>
    <definedName name="Tubería" localSheetId="7">#REF!</definedName>
    <definedName name="Tubería" localSheetId="8">#REF!</definedName>
    <definedName name="Tubería">#REF!</definedName>
    <definedName name="TUBERIA1" localSheetId="6" hidden="1">#REF!</definedName>
    <definedName name="TUBERIA1" localSheetId="2" hidden="1">#REF!</definedName>
    <definedName name="TUBERIA1" localSheetId="3" hidden="1">#REF!</definedName>
    <definedName name="TUBERIA1" localSheetId="4" hidden="1">#REF!</definedName>
    <definedName name="TUBERIA1" localSheetId="5" hidden="1">#REF!</definedName>
    <definedName name="TUBERIA1" localSheetId="7" hidden="1">#REF!</definedName>
    <definedName name="TUBERIA1" localSheetId="8" hidden="1">#REF!</definedName>
    <definedName name="TUBERIA1" hidden="1">#REF!</definedName>
    <definedName name="tur" localSheetId="6" hidden="1">{"TAB1",#N/A,TRUE,"GENERAL";"TAB2",#N/A,TRUE,"GENERAL";"TAB3",#N/A,TRUE,"GENERAL";"TAB4",#N/A,TRUE,"GENERAL";"TAB5",#N/A,TRUE,"GENERAL"}</definedName>
    <definedName name="tur" localSheetId="2" hidden="1">{"TAB1",#N/A,TRUE,"GENERAL";"TAB2",#N/A,TRUE,"GENERAL";"TAB3",#N/A,TRUE,"GENERAL";"TAB4",#N/A,TRUE,"GENERAL";"TAB5",#N/A,TRUE,"GENERAL"}</definedName>
    <definedName name="tur" localSheetId="3" hidden="1">{"TAB1",#N/A,TRUE,"GENERAL";"TAB2",#N/A,TRUE,"GENERAL";"TAB3",#N/A,TRUE,"GENERAL";"TAB4",#N/A,TRUE,"GENERAL";"TAB5",#N/A,TRUE,"GENERAL"}</definedName>
    <definedName name="tur" localSheetId="4" hidden="1">{"TAB1",#N/A,TRUE,"GENERAL";"TAB2",#N/A,TRUE,"GENERAL";"TAB3",#N/A,TRUE,"GENERAL";"TAB4",#N/A,TRUE,"GENERAL";"TAB5",#N/A,TRUE,"GENERAL"}</definedName>
    <definedName name="tur" localSheetId="5" hidden="1">{"TAB1",#N/A,TRUE,"GENERAL";"TAB2",#N/A,TRUE,"GENERAL";"TAB3",#N/A,TRUE,"GENERAL";"TAB4",#N/A,TRUE,"GENERAL";"TAB5",#N/A,TRUE,"GENERAL"}</definedName>
    <definedName name="tur" localSheetId="7" hidden="1">{"TAB1",#N/A,TRUE,"GENERAL";"TAB2",#N/A,TRUE,"GENERAL";"TAB3",#N/A,TRUE,"GENERAL";"TAB4",#N/A,TRUE,"GENERAL";"TAB5",#N/A,TRUE,"GENERAL"}</definedName>
    <definedName name="tur" hidden="1">{"TAB1",#N/A,TRUE,"GENERAL";"TAB2",#N/A,TRUE,"GENERAL";"TAB3",#N/A,TRUE,"GENERAL";"TAB4",#N/A,TRUE,"GENERAL";"TAB5",#N/A,TRUE,"GENERAL"}</definedName>
    <definedName name="turu" localSheetId="6" hidden="1">{"TAB1",#N/A,TRUE,"GENERAL";"TAB2",#N/A,TRUE,"GENERAL";"TAB3",#N/A,TRUE,"GENERAL";"TAB4",#N/A,TRUE,"GENERAL";"TAB5",#N/A,TRUE,"GENERAL"}</definedName>
    <definedName name="turu" localSheetId="2" hidden="1">{"TAB1",#N/A,TRUE,"GENERAL";"TAB2",#N/A,TRUE,"GENERAL";"TAB3",#N/A,TRUE,"GENERAL";"TAB4",#N/A,TRUE,"GENERAL";"TAB5",#N/A,TRUE,"GENERAL"}</definedName>
    <definedName name="turu" localSheetId="3" hidden="1">{"TAB1",#N/A,TRUE,"GENERAL";"TAB2",#N/A,TRUE,"GENERAL";"TAB3",#N/A,TRUE,"GENERAL";"TAB4",#N/A,TRUE,"GENERAL";"TAB5",#N/A,TRUE,"GENERAL"}</definedName>
    <definedName name="turu" localSheetId="4" hidden="1">{"TAB1",#N/A,TRUE,"GENERAL";"TAB2",#N/A,TRUE,"GENERAL";"TAB3",#N/A,TRUE,"GENERAL";"TAB4",#N/A,TRUE,"GENERAL";"TAB5",#N/A,TRUE,"GENERAL"}</definedName>
    <definedName name="turu" localSheetId="5" hidden="1">{"TAB1",#N/A,TRUE,"GENERAL";"TAB2",#N/A,TRUE,"GENERAL";"TAB3",#N/A,TRUE,"GENERAL";"TAB4",#N/A,TRUE,"GENERAL";"TAB5",#N/A,TRUE,"GENERAL"}</definedName>
    <definedName name="turu" localSheetId="7" hidden="1">{"TAB1",#N/A,TRUE,"GENERAL";"TAB2",#N/A,TRUE,"GENERAL";"TAB3",#N/A,TRUE,"GENERAL";"TAB4",#N/A,TRUE,"GENERAL";"TAB5",#N/A,TRUE,"GENERAL"}</definedName>
    <definedName name="turu" hidden="1">{"TAB1",#N/A,TRUE,"GENERAL";"TAB2",#N/A,TRUE,"GENERAL";"TAB3",#N/A,TRUE,"GENERAL";"TAB4",#N/A,TRUE,"GENERAL";"TAB5",#N/A,TRUE,"GENERAL"}</definedName>
    <definedName name="tvmenor90min" localSheetId="8">'[97]CCP,LEYES, Y DEC.'!#REF!</definedName>
    <definedName name="tvmenor90min">'[97]CCP,LEYES, Y DEC.'!#REF!</definedName>
    <definedName name="twer" localSheetId="6" hidden="1">{"TAB1",#N/A,TRUE,"GENERAL";"TAB2",#N/A,TRUE,"GENERAL";"TAB3",#N/A,TRUE,"GENERAL";"TAB4",#N/A,TRUE,"GENERAL";"TAB5",#N/A,TRUE,"GENERAL"}</definedName>
    <definedName name="twer" localSheetId="2" hidden="1">{"TAB1",#N/A,TRUE,"GENERAL";"TAB2",#N/A,TRUE,"GENERAL";"TAB3",#N/A,TRUE,"GENERAL";"TAB4",#N/A,TRUE,"GENERAL";"TAB5",#N/A,TRUE,"GENERAL"}</definedName>
    <definedName name="twer" localSheetId="3" hidden="1">{"TAB1",#N/A,TRUE,"GENERAL";"TAB2",#N/A,TRUE,"GENERAL";"TAB3",#N/A,TRUE,"GENERAL";"TAB4",#N/A,TRUE,"GENERAL";"TAB5",#N/A,TRUE,"GENERAL"}</definedName>
    <definedName name="twer" localSheetId="4" hidden="1">{"TAB1",#N/A,TRUE,"GENERAL";"TAB2",#N/A,TRUE,"GENERAL";"TAB3",#N/A,TRUE,"GENERAL";"TAB4",#N/A,TRUE,"GENERAL";"TAB5",#N/A,TRUE,"GENERAL"}</definedName>
    <definedName name="twer" localSheetId="5" hidden="1">{"TAB1",#N/A,TRUE,"GENERAL";"TAB2",#N/A,TRUE,"GENERAL";"TAB3",#N/A,TRUE,"GENERAL";"TAB4",#N/A,TRUE,"GENERAL";"TAB5",#N/A,TRUE,"GENERAL"}</definedName>
    <definedName name="twer" localSheetId="7" hidden="1">{"TAB1",#N/A,TRUE,"GENERAL";"TAB2",#N/A,TRUE,"GENERAL";"TAB3",#N/A,TRUE,"GENERAL";"TAB4",#N/A,TRUE,"GENERAL";"TAB5",#N/A,TRUE,"GENERAL"}</definedName>
    <definedName name="twer" hidden="1">{"TAB1",#N/A,TRUE,"GENERAL";"TAB2",#N/A,TRUE,"GENERAL";"TAB3",#N/A,TRUE,"GENERAL";"TAB4",#N/A,TRUE,"GENERAL";"TAB5",#N/A,TRUE,"GENERAL"}</definedName>
    <definedName name="twet" localSheetId="6" hidden="1">{"TAB1",#N/A,TRUE,"GENERAL";"TAB2",#N/A,TRUE,"GENERAL";"TAB3",#N/A,TRUE,"GENERAL";"TAB4",#N/A,TRUE,"GENERAL";"TAB5",#N/A,TRUE,"GENERAL"}</definedName>
    <definedName name="twet" localSheetId="2" hidden="1">{"TAB1",#N/A,TRUE,"GENERAL";"TAB2",#N/A,TRUE,"GENERAL";"TAB3",#N/A,TRUE,"GENERAL";"TAB4",#N/A,TRUE,"GENERAL";"TAB5",#N/A,TRUE,"GENERAL"}</definedName>
    <definedName name="twet" localSheetId="3" hidden="1">{"TAB1",#N/A,TRUE,"GENERAL";"TAB2",#N/A,TRUE,"GENERAL";"TAB3",#N/A,TRUE,"GENERAL";"TAB4",#N/A,TRUE,"GENERAL";"TAB5",#N/A,TRUE,"GENERAL"}</definedName>
    <definedName name="twet" localSheetId="4" hidden="1">{"TAB1",#N/A,TRUE,"GENERAL";"TAB2",#N/A,TRUE,"GENERAL";"TAB3",#N/A,TRUE,"GENERAL";"TAB4",#N/A,TRUE,"GENERAL";"TAB5",#N/A,TRUE,"GENERAL"}</definedName>
    <definedName name="twet" localSheetId="5" hidden="1">{"TAB1",#N/A,TRUE,"GENERAL";"TAB2",#N/A,TRUE,"GENERAL";"TAB3",#N/A,TRUE,"GENERAL";"TAB4",#N/A,TRUE,"GENERAL";"TAB5",#N/A,TRUE,"GENERAL"}</definedName>
    <definedName name="twet" localSheetId="7" hidden="1">{"TAB1",#N/A,TRUE,"GENERAL";"TAB2",#N/A,TRUE,"GENERAL";"TAB3",#N/A,TRUE,"GENERAL";"TAB4",#N/A,TRUE,"GENERAL";"TAB5",#N/A,TRUE,"GENERAL"}</definedName>
    <definedName name="twet" hidden="1">{"TAB1",#N/A,TRUE,"GENERAL";"TAB2",#N/A,TRUE,"GENERAL";"TAB3",#N/A,TRUE,"GENERAL";"TAB4",#N/A,TRUE,"GENERAL";"TAB5",#N/A,TRUE,"GENERAL"}</definedName>
    <definedName name="ty" localSheetId="6" hidden="1">{"via1",#N/A,TRUE,"general";"via2",#N/A,TRUE,"general";"via3",#N/A,TRUE,"general"}</definedName>
    <definedName name="ty" localSheetId="2" hidden="1">{"via1",#N/A,TRUE,"general";"via2",#N/A,TRUE,"general";"via3",#N/A,TRUE,"general"}</definedName>
    <definedName name="ty" localSheetId="3" hidden="1">{"via1",#N/A,TRUE,"general";"via2",#N/A,TRUE,"general";"via3",#N/A,TRUE,"general"}</definedName>
    <definedName name="ty" localSheetId="4" hidden="1">{"via1",#N/A,TRUE,"general";"via2",#N/A,TRUE,"general";"via3",#N/A,TRUE,"general"}</definedName>
    <definedName name="ty" localSheetId="5" hidden="1">{"via1",#N/A,TRUE,"general";"via2",#N/A,TRUE,"general";"via3",#N/A,TRUE,"general"}</definedName>
    <definedName name="ty" localSheetId="7" hidden="1">{"via1",#N/A,TRUE,"general";"via2",#N/A,TRUE,"general";"via3",#N/A,TRUE,"general"}</definedName>
    <definedName name="ty" hidden="1">{"via1",#N/A,TRUE,"general";"via2",#N/A,TRUE,"general";"via3",#N/A,TRUE,"general"}</definedName>
    <definedName name="tyery" localSheetId="6" hidden="1">{"via1",#N/A,TRUE,"general";"via2",#N/A,TRUE,"general";"via3",#N/A,TRUE,"general"}</definedName>
    <definedName name="tyery" localSheetId="2" hidden="1">{"via1",#N/A,TRUE,"general";"via2",#N/A,TRUE,"general";"via3",#N/A,TRUE,"general"}</definedName>
    <definedName name="tyery" localSheetId="3" hidden="1">{"via1",#N/A,TRUE,"general";"via2",#N/A,TRUE,"general";"via3",#N/A,TRUE,"general"}</definedName>
    <definedName name="tyery" localSheetId="4" hidden="1">{"via1",#N/A,TRUE,"general";"via2",#N/A,TRUE,"general";"via3",#N/A,TRUE,"general"}</definedName>
    <definedName name="tyery" localSheetId="5" hidden="1">{"via1",#N/A,TRUE,"general";"via2",#N/A,TRUE,"general";"via3",#N/A,TRUE,"general"}</definedName>
    <definedName name="tyery" localSheetId="7" hidden="1">{"via1",#N/A,TRUE,"general";"via2",#N/A,TRUE,"general";"via3",#N/A,TRUE,"general"}</definedName>
    <definedName name="tyery" hidden="1">{"via1",#N/A,TRUE,"general";"via2",#N/A,TRUE,"general";"via3",#N/A,TRUE,"general"}</definedName>
    <definedName name="tyj" localSheetId="6" hidden="1">{"TAB1",#N/A,TRUE,"GENERAL";"TAB2",#N/A,TRUE,"GENERAL";"TAB3",#N/A,TRUE,"GENERAL";"TAB4",#N/A,TRUE,"GENERAL";"TAB5",#N/A,TRUE,"GENERAL"}</definedName>
    <definedName name="tyj" localSheetId="2" hidden="1">{"TAB1",#N/A,TRUE,"GENERAL";"TAB2",#N/A,TRUE,"GENERAL";"TAB3",#N/A,TRUE,"GENERAL";"TAB4",#N/A,TRUE,"GENERAL";"TAB5",#N/A,TRUE,"GENERAL"}</definedName>
    <definedName name="tyj" localSheetId="3" hidden="1">{"TAB1",#N/A,TRUE,"GENERAL";"TAB2",#N/A,TRUE,"GENERAL";"TAB3",#N/A,TRUE,"GENERAL";"TAB4",#N/A,TRUE,"GENERAL";"TAB5",#N/A,TRUE,"GENERAL"}</definedName>
    <definedName name="tyj" localSheetId="4" hidden="1">{"TAB1",#N/A,TRUE,"GENERAL";"TAB2",#N/A,TRUE,"GENERAL";"TAB3",#N/A,TRUE,"GENERAL";"TAB4",#N/A,TRUE,"GENERAL";"TAB5",#N/A,TRUE,"GENERAL"}</definedName>
    <definedName name="tyj" localSheetId="5" hidden="1">{"TAB1",#N/A,TRUE,"GENERAL";"TAB2",#N/A,TRUE,"GENERAL";"TAB3",#N/A,TRUE,"GENERAL";"TAB4",#N/A,TRUE,"GENERAL";"TAB5",#N/A,TRUE,"GENERAL"}</definedName>
    <definedName name="tyj" localSheetId="7" hidden="1">{"TAB1",#N/A,TRUE,"GENERAL";"TAB2",#N/A,TRUE,"GENERAL";"TAB3",#N/A,TRUE,"GENERAL";"TAB4",#N/A,TRUE,"GENERAL";"TAB5",#N/A,TRUE,"GENERAL"}</definedName>
    <definedName name="tyj" hidden="1">{"TAB1",#N/A,TRUE,"GENERAL";"TAB2",#N/A,TRUE,"GENERAL";"TAB3",#N/A,TRUE,"GENERAL";"TAB4",#N/A,TRUE,"GENERAL";"TAB5",#N/A,TRUE,"GENERAL"}</definedName>
    <definedName name="tyjtyj" localSheetId="6" hidden="1">{"TAB1",#N/A,TRUE,"GENERAL";"TAB2",#N/A,TRUE,"GENERAL";"TAB3",#N/A,TRUE,"GENERAL";"TAB4",#N/A,TRUE,"GENERAL";"TAB5",#N/A,TRUE,"GENERAL"}</definedName>
    <definedName name="tyjtyj" localSheetId="2" hidden="1">{"TAB1",#N/A,TRUE,"GENERAL";"TAB2",#N/A,TRUE,"GENERAL";"TAB3",#N/A,TRUE,"GENERAL";"TAB4",#N/A,TRUE,"GENERAL";"TAB5",#N/A,TRUE,"GENERAL"}</definedName>
    <definedName name="tyjtyj" localSheetId="3" hidden="1">{"TAB1",#N/A,TRUE,"GENERAL";"TAB2",#N/A,TRUE,"GENERAL";"TAB3",#N/A,TRUE,"GENERAL";"TAB4",#N/A,TRUE,"GENERAL";"TAB5",#N/A,TRUE,"GENERAL"}</definedName>
    <definedName name="tyjtyj" localSheetId="4" hidden="1">{"TAB1",#N/A,TRUE,"GENERAL";"TAB2",#N/A,TRUE,"GENERAL";"TAB3",#N/A,TRUE,"GENERAL";"TAB4",#N/A,TRUE,"GENERAL";"TAB5",#N/A,TRUE,"GENERAL"}</definedName>
    <definedName name="tyjtyj" localSheetId="5" hidden="1">{"TAB1",#N/A,TRUE,"GENERAL";"TAB2",#N/A,TRUE,"GENERAL";"TAB3",#N/A,TRUE,"GENERAL";"TAB4",#N/A,TRUE,"GENERAL";"TAB5",#N/A,TRUE,"GENERAL"}</definedName>
    <definedName name="tyjtyj" localSheetId="7" hidden="1">{"TAB1",#N/A,TRUE,"GENERAL";"TAB2",#N/A,TRUE,"GENERAL";"TAB3",#N/A,TRUE,"GENERAL";"TAB4",#N/A,TRUE,"GENERAL";"TAB5",#N/A,TRUE,"GENERAL"}</definedName>
    <definedName name="tyjtyj" hidden="1">{"TAB1",#N/A,TRUE,"GENERAL";"TAB2",#N/A,TRUE,"GENERAL";"TAB3",#N/A,TRUE,"GENERAL";"TAB4",#N/A,TRUE,"GENERAL";"TAB5",#N/A,TRUE,"GENERAL"}</definedName>
    <definedName name="tyjytjuyjuy" localSheetId="6" hidden="1">{"TAB1",#N/A,TRUE,"GENERAL";"TAB2",#N/A,TRUE,"GENERAL";"TAB3",#N/A,TRUE,"GENERAL";"TAB4",#N/A,TRUE,"GENERAL";"TAB5",#N/A,TRUE,"GENERAL"}</definedName>
    <definedName name="tyjytjuyjuy" localSheetId="2" hidden="1">{"TAB1",#N/A,TRUE,"GENERAL";"TAB2",#N/A,TRUE,"GENERAL";"TAB3",#N/A,TRUE,"GENERAL";"TAB4",#N/A,TRUE,"GENERAL";"TAB5",#N/A,TRUE,"GENERAL"}</definedName>
    <definedName name="tyjytjuyjuy" localSheetId="3" hidden="1">{"TAB1",#N/A,TRUE,"GENERAL";"TAB2",#N/A,TRUE,"GENERAL";"TAB3",#N/A,TRUE,"GENERAL";"TAB4",#N/A,TRUE,"GENERAL";"TAB5",#N/A,TRUE,"GENERAL"}</definedName>
    <definedName name="tyjytjuyjuy" localSheetId="4" hidden="1">{"TAB1",#N/A,TRUE,"GENERAL";"TAB2",#N/A,TRUE,"GENERAL";"TAB3",#N/A,TRUE,"GENERAL";"TAB4",#N/A,TRUE,"GENERAL";"TAB5",#N/A,TRUE,"GENERAL"}</definedName>
    <definedName name="tyjytjuyjuy" localSheetId="5" hidden="1">{"TAB1",#N/A,TRUE,"GENERAL";"TAB2",#N/A,TRUE,"GENERAL";"TAB3",#N/A,TRUE,"GENERAL";"TAB4",#N/A,TRUE,"GENERAL";"TAB5",#N/A,TRUE,"GENERAL"}</definedName>
    <definedName name="tyjytjuyjuy" localSheetId="7" hidden="1">{"TAB1",#N/A,TRUE,"GENERAL";"TAB2",#N/A,TRUE,"GENERAL";"TAB3",#N/A,TRUE,"GENERAL";"TAB4",#N/A,TRUE,"GENERAL";"TAB5",#N/A,TRUE,"GENERAL"}</definedName>
    <definedName name="tyjytjuyjuy" hidden="1">{"TAB1",#N/A,TRUE,"GENERAL";"TAB2",#N/A,TRUE,"GENERAL";"TAB3",#N/A,TRUE,"GENERAL";"TAB4",#N/A,TRUE,"GENERAL";"TAB5",#N/A,TRUE,"GENERAL"}</definedName>
    <definedName name="tyk" localSheetId="6" hidden="1">{"via1",#N/A,TRUE,"general";"via2",#N/A,TRUE,"general";"via3",#N/A,TRUE,"general"}</definedName>
    <definedName name="tyk" localSheetId="2" hidden="1">{"via1",#N/A,TRUE,"general";"via2",#N/A,TRUE,"general";"via3",#N/A,TRUE,"general"}</definedName>
    <definedName name="tyk" localSheetId="3" hidden="1">{"via1",#N/A,TRUE,"general";"via2",#N/A,TRUE,"general";"via3",#N/A,TRUE,"general"}</definedName>
    <definedName name="tyk" localSheetId="4" hidden="1">{"via1",#N/A,TRUE,"general";"via2",#N/A,TRUE,"general";"via3",#N/A,TRUE,"general"}</definedName>
    <definedName name="tyk" localSheetId="5" hidden="1">{"via1",#N/A,TRUE,"general";"via2",#N/A,TRUE,"general";"via3",#N/A,TRUE,"general"}</definedName>
    <definedName name="tyk" localSheetId="7" hidden="1">{"via1",#N/A,TRUE,"general";"via2",#N/A,TRUE,"general";"via3",#N/A,TRUE,"general"}</definedName>
    <definedName name="tyk" hidden="1">{"via1",#N/A,TRUE,"general";"via2",#N/A,TRUE,"general";"via3",#N/A,TRUE,"general"}</definedName>
    <definedName name="tym" localSheetId="6" hidden="1">{"via1",#N/A,TRUE,"general";"via2",#N/A,TRUE,"general";"via3",#N/A,TRUE,"general"}</definedName>
    <definedName name="tym" localSheetId="2" hidden="1">{"via1",#N/A,TRUE,"general";"via2",#N/A,TRUE,"general";"via3",#N/A,TRUE,"general"}</definedName>
    <definedName name="tym" localSheetId="3" hidden="1">{"via1",#N/A,TRUE,"general";"via2",#N/A,TRUE,"general";"via3",#N/A,TRUE,"general"}</definedName>
    <definedName name="tym" localSheetId="4" hidden="1">{"via1",#N/A,TRUE,"general";"via2",#N/A,TRUE,"general";"via3",#N/A,TRUE,"general"}</definedName>
    <definedName name="tym" localSheetId="5" hidden="1">{"via1",#N/A,TRUE,"general";"via2",#N/A,TRUE,"general";"via3",#N/A,TRUE,"general"}</definedName>
    <definedName name="tym" localSheetId="7" hidden="1">{"via1",#N/A,TRUE,"general";"via2",#N/A,TRUE,"general";"via3",#N/A,TRUE,"general"}</definedName>
    <definedName name="tym" hidden="1">{"via1",#N/A,TRUE,"general";"via2",#N/A,TRUE,"general";"via3",#N/A,TRUE,"general"}</definedName>
    <definedName name="tyr" localSheetId="6" hidden="1">{"via1",#N/A,TRUE,"general";"via2",#N/A,TRUE,"general";"via3",#N/A,TRUE,"general"}</definedName>
    <definedName name="tyr" localSheetId="2" hidden="1">{"via1",#N/A,TRUE,"general";"via2",#N/A,TRUE,"general";"via3",#N/A,TRUE,"general"}</definedName>
    <definedName name="tyr" localSheetId="3" hidden="1">{"via1",#N/A,TRUE,"general";"via2",#N/A,TRUE,"general";"via3",#N/A,TRUE,"general"}</definedName>
    <definedName name="tyr" localSheetId="4" hidden="1">{"via1",#N/A,TRUE,"general";"via2",#N/A,TRUE,"general";"via3",#N/A,TRUE,"general"}</definedName>
    <definedName name="tyr" localSheetId="5" hidden="1">{"via1",#N/A,TRUE,"general";"via2",#N/A,TRUE,"general";"via3",#N/A,TRUE,"general"}</definedName>
    <definedName name="tyr" localSheetId="7" hidden="1">{"via1",#N/A,TRUE,"general";"via2",#N/A,TRUE,"general";"via3",#N/A,TRUE,"general"}</definedName>
    <definedName name="tyr" hidden="1">{"via1",#N/A,TRUE,"general";"via2",#N/A,TRUE,"general";"via3",#N/A,TRUE,"general"}</definedName>
    <definedName name="tytgfhgfh" localSheetId="6" hidden="1">{"TAB1",#N/A,TRUE,"GENERAL";"TAB2",#N/A,TRUE,"GENERAL";"TAB3",#N/A,TRUE,"GENERAL";"TAB4",#N/A,TRUE,"GENERAL";"TAB5",#N/A,TRUE,"GENERAL"}</definedName>
    <definedName name="tytgfhgfh" localSheetId="2" hidden="1">{"TAB1",#N/A,TRUE,"GENERAL";"TAB2",#N/A,TRUE,"GENERAL";"TAB3",#N/A,TRUE,"GENERAL";"TAB4",#N/A,TRUE,"GENERAL";"TAB5",#N/A,TRUE,"GENERAL"}</definedName>
    <definedName name="tytgfhgfh" localSheetId="3" hidden="1">{"TAB1",#N/A,TRUE,"GENERAL";"TAB2",#N/A,TRUE,"GENERAL";"TAB3",#N/A,TRUE,"GENERAL";"TAB4",#N/A,TRUE,"GENERAL";"TAB5",#N/A,TRUE,"GENERAL"}</definedName>
    <definedName name="tytgfhgfh" localSheetId="4" hidden="1">{"TAB1",#N/A,TRUE,"GENERAL";"TAB2",#N/A,TRUE,"GENERAL";"TAB3",#N/A,TRUE,"GENERAL";"TAB4",#N/A,TRUE,"GENERAL";"TAB5",#N/A,TRUE,"GENERAL"}</definedName>
    <definedName name="tytgfhgfh" localSheetId="5" hidden="1">{"TAB1",#N/A,TRUE,"GENERAL";"TAB2",#N/A,TRUE,"GENERAL";"TAB3",#N/A,TRUE,"GENERAL";"TAB4",#N/A,TRUE,"GENERAL";"TAB5",#N/A,TRUE,"GENERAL"}</definedName>
    <definedName name="tytgfhgfh" localSheetId="7" hidden="1">{"TAB1",#N/A,TRUE,"GENERAL";"TAB2",#N/A,TRUE,"GENERAL";"TAB3",#N/A,TRUE,"GENERAL";"TAB4",#N/A,TRUE,"GENERAL";"TAB5",#N/A,TRUE,"GENERAL"}</definedName>
    <definedName name="tytgfhgfh" hidden="1">{"TAB1",#N/A,TRUE,"GENERAL";"TAB2",#N/A,TRUE,"GENERAL";"TAB3",#N/A,TRUE,"GENERAL";"TAB4",#N/A,TRUE,"GENERAL";"TAB5",#N/A,TRUE,"GENERAL"}</definedName>
    <definedName name="tyty" localSheetId="6" hidden="1">{"TAB1",#N/A,TRUE,"GENERAL";"TAB2",#N/A,TRUE,"GENERAL";"TAB3",#N/A,TRUE,"GENERAL";"TAB4",#N/A,TRUE,"GENERAL";"TAB5",#N/A,TRUE,"GENERAL"}</definedName>
    <definedName name="tyty" localSheetId="2" hidden="1">{"TAB1",#N/A,TRUE,"GENERAL";"TAB2",#N/A,TRUE,"GENERAL";"TAB3",#N/A,TRUE,"GENERAL";"TAB4",#N/A,TRUE,"GENERAL";"TAB5",#N/A,TRUE,"GENERAL"}</definedName>
    <definedName name="tyty" localSheetId="3" hidden="1">{"TAB1",#N/A,TRUE,"GENERAL";"TAB2",#N/A,TRUE,"GENERAL";"TAB3",#N/A,TRUE,"GENERAL";"TAB4",#N/A,TRUE,"GENERAL";"TAB5",#N/A,TRUE,"GENERAL"}</definedName>
    <definedName name="tyty" localSheetId="4" hidden="1">{"TAB1",#N/A,TRUE,"GENERAL";"TAB2",#N/A,TRUE,"GENERAL";"TAB3",#N/A,TRUE,"GENERAL";"TAB4",#N/A,TRUE,"GENERAL";"TAB5",#N/A,TRUE,"GENERAL"}</definedName>
    <definedName name="tyty" localSheetId="5" hidden="1">{"TAB1",#N/A,TRUE,"GENERAL";"TAB2",#N/A,TRUE,"GENERAL";"TAB3",#N/A,TRUE,"GENERAL";"TAB4",#N/A,TRUE,"GENERAL";"TAB5",#N/A,TRUE,"GENERAL"}</definedName>
    <definedName name="tyty" localSheetId="7" hidden="1">{"TAB1",#N/A,TRUE,"GENERAL";"TAB2",#N/A,TRUE,"GENERAL";"TAB3",#N/A,TRUE,"GENERAL";"TAB4",#N/A,TRUE,"GENERAL";"TAB5",#N/A,TRUE,"GENERAL"}</definedName>
    <definedName name="tyty" hidden="1">{"TAB1",#N/A,TRUE,"GENERAL";"TAB2",#N/A,TRUE,"GENERAL";"TAB3",#N/A,TRUE,"GENERAL";"TAB4",#N/A,TRUE,"GENERAL";"TAB5",#N/A,TRUE,"GENERAL"}</definedName>
    <definedName name="TYUIYI" localSheetId="6" hidden="1">{"TAB1",#N/A,TRUE,"GENERAL";"TAB2",#N/A,TRUE,"GENERAL";"TAB3",#N/A,TRUE,"GENERAL";"TAB4",#N/A,TRUE,"GENERAL";"TAB5",#N/A,TRUE,"GENERAL"}</definedName>
    <definedName name="TYUIYI" localSheetId="2" hidden="1">{"TAB1",#N/A,TRUE,"GENERAL";"TAB2",#N/A,TRUE,"GENERAL";"TAB3",#N/A,TRUE,"GENERAL";"TAB4",#N/A,TRUE,"GENERAL";"TAB5",#N/A,TRUE,"GENERAL"}</definedName>
    <definedName name="TYUIYI" localSheetId="3" hidden="1">{"TAB1",#N/A,TRUE,"GENERAL";"TAB2",#N/A,TRUE,"GENERAL";"TAB3",#N/A,TRUE,"GENERAL";"TAB4",#N/A,TRUE,"GENERAL";"TAB5",#N/A,TRUE,"GENERAL"}</definedName>
    <definedName name="TYUIYI" localSheetId="4" hidden="1">{"TAB1",#N/A,TRUE,"GENERAL";"TAB2",#N/A,TRUE,"GENERAL";"TAB3",#N/A,TRUE,"GENERAL";"TAB4",#N/A,TRUE,"GENERAL";"TAB5",#N/A,TRUE,"GENERAL"}</definedName>
    <definedName name="TYUIYI" localSheetId="5" hidden="1">{"TAB1",#N/A,TRUE,"GENERAL";"TAB2",#N/A,TRUE,"GENERAL";"TAB3",#N/A,TRUE,"GENERAL";"TAB4",#N/A,TRUE,"GENERAL";"TAB5",#N/A,TRUE,"GENERAL"}</definedName>
    <definedName name="TYUIYI" localSheetId="7" hidden="1">{"TAB1",#N/A,TRUE,"GENERAL";"TAB2",#N/A,TRUE,"GENERAL";"TAB3",#N/A,TRUE,"GENERAL";"TAB4",#N/A,TRUE,"GENERAL";"TAB5",#N/A,TRUE,"GENERAL"}</definedName>
    <definedName name="TYUIYI" hidden="1">{"TAB1",#N/A,TRUE,"GENERAL";"TAB2",#N/A,TRUE,"GENERAL";"TAB3",#N/A,TRUE,"GENERAL";"TAB4",#N/A,TRUE,"GENERAL";"TAB5",#N/A,TRUE,"GENERAL"}</definedName>
    <definedName name="tyujh" localSheetId="6" hidden="1">{"TAB1",#N/A,TRUE,"GENERAL";"TAB2",#N/A,TRUE,"GENERAL";"TAB3",#N/A,TRUE,"GENERAL";"TAB4",#N/A,TRUE,"GENERAL";"TAB5",#N/A,TRUE,"GENERAL"}</definedName>
    <definedName name="tyujh" localSheetId="2" hidden="1">{"TAB1",#N/A,TRUE,"GENERAL";"TAB2",#N/A,TRUE,"GENERAL";"TAB3",#N/A,TRUE,"GENERAL";"TAB4",#N/A,TRUE,"GENERAL";"TAB5",#N/A,TRUE,"GENERAL"}</definedName>
    <definedName name="tyujh" localSheetId="3" hidden="1">{"TAB1",#N/A,TRUE,"GENERAL";"TAB2",#N/A,TRUE,"GENERAL";"TAB3",#N/A,TRUE,"GENERAL";"TAB4",#N/A,TRUE,"GENERAL";"TAB5",#N/A,TRUE,"GENERAL"}</definedName>
    <definedName name="tyujh" localSheetId="4" hidden="1">{"TAB1",#N/A,TRUE,"GENERAL";"TAB2",#N/A,TRUE,"GENERAL";"TAB3",#N/A,TRUE,"GENERAL";"TAB4",#N/A,TRUE,"GENERAL";"TAB5",#N/A,TRUE,"GENERAL"}</definedName>
    <definedName name="tyujh" localSheetId="5" hidden="1">{"TAB1",#N/A,TRUE,"GENERAL";"TAB2",#N/A,TRUE,"GENERAL";"TAB3",#N/A,TRUE,"GENERAL";"TAB4",#N/A,TRUE,"GENERAL";"TAB5",#N/A,TRUE,"GENERAL"}</definedName>
    <definedName name="tyujh" localSheetId="7" hidden="1">{"TAB1",#N/A,TRUE,"GENERAL";"TAB2",#N/A,TRUE,"GENERAL";"TAB3",#N/A,TRUE,"GENERAL";"TAB4",#N/A,TRUE,"GENERAL";"TAB5",#N/A,TRUE,"GENERAL"}</definedName>
    <definedName name="tyujh" hidden="1">{"TAB1",#N/A,TRUE,"GENERAL";"TAB2",#N/A,TRUE,"GENERAL";"TAB3",#N/A,TRUE,"GENERAL";"TAB4",#N/A,TRUE,"GENERAL";"TAB5",#N/A,TRUE,"GENERAL"}</definedName>
    <definedName name="tyuty" localSheetId="6" hidden="1">{"TAB1",#N/A,TRUE,"GENERAL";"TAB2",#N/A,TRUE,"GENERAL";"TAB3",#N/A,TRUE,"GENERAL";"TAB4",#N/A,TRUE,"GENERAL";"TAB5",#N/A,TRUE,"GENERAL"}</definedName>
    <definedName name="tyuty" localSheetId="2" hidden="1">{"TAB1",#N/A,TRUE,"GENERAL";"TAB2",#N/A,TRUE,"GENERAL";"TAB3",#N/A,TRUE,"GENERAL";"TAB4",#N/A,TRUE,"GENERAL";"TAB5",#N/A,TRUE,"GENERAL"}</definedName>
    <definedName name="tyuty" localSheetId="3" hidden="1">{"TAB1",#N/A,TRUE,"GENERAL";"TAB2",#N/A,TRUE,"GENERAL";"TAB3",#N/A,TRUE,"GENERAL";"TAB4",#N/A,TRUE,"GENERAL";"TAB5",#N/A,TRUE,"GENERAL"}</definedName>
    <definedName name="tyuty" localSheetId="4" hidden="1">{"TAB1",#N/A,TRUE,"GENERAL";"TAB2",#N/A,TRUE,"GENERAL";"TAB3",#N/A,TRUE,"GENERAL";"TAB4",#N/A,TRUE,"GENERAL";"TAB5",#N/A,TRUE,"GENERAL"}</definedName>
    <definedName name="tyuty" localSheetId="5" hidden="1">{"TAB1",#N/A,TRUE,"GENERAL";"TAB2",#N/A,TRUE,"GENERAL";"TAB3",#N/A,TRUE,"GENERAL";"TAB4",#N/A,TRUE,"GENERAL";"TAB5",#N/A,TRUE,"GENERAL"}</definedName>
    <definedName name="tyuty" localSheetId="7" hidden="1">{"TAB1",#N/A,TRUE,"GENERAL";"TAB2",#N/A,TRUE,"GENERAL";"TAB3",#N/A,TRUE,"GENERAL";"TAB4",#N/A,TRUE,"GENERAL";"TAB5",#N/A,TRUE,"GENERAL"}</definedName>
    <definedName name="tyuty" hidden="1">{"TAB1",#N/A,TRUE,"GENERAL";"TAB2",#N/A,TRUE,"GENERAL";"TAB3",#N/A,TRUE,"GENERAL";"TAB4",#N/A,TRUE,"GENERAL";"TAB5",#N/A,TRUE,"GENERAL"}</definedName>
    <definedName name="tyutyu" localSheetId="6" hidden="1">{"via1",#N/A,TRUE,"general";"via2",#N/A,TRUE,"general";"via3",#N/A,TRUE,"general"}</definedName>
    <definedName name="tyutyu" localSheetId="2" hidden="1">{"via1",#N/A,TRUE,"general";"via2",#N/A,TRUE,"general";"via3",#N/A,TRUE,"general"}</definedName>
    <definedName name="tyutyu" localSheetId="3" hidden="1">{"via1",#N/A,TRUE,"general";"via2",#N/A,TRUE,"general";"via3",#N/A,TRUE,"general"}</definedName>
    <definedName name="tyutyu" localSheetId="4" hidden="1">{"via1",#N/A,TRUE,"general";"via2",#N/A,TRUE,"general";"via3",#N/A,TRUE,"general"}</definedName>
    <definedName name="tyutyu" localSheetId="5" hidden="1">{"via1",#N/A,TRUE,"general";"via2",#N/A,TRUE,"general";"via3",#N/A,TRUE,"general"}</definedName>
    <definedName name="tyutyu" localSheetId="7" hidden="1">{"via1",#N/A,TRUE,"general";"via2",#N/A,TRUE,"general";"via3",#N/A,TRUE,"general"}</definedName>
    <definedName name="tyutyu" hidden="1">{"via1",#N/A,TRUE,"general";"via2",#N/A,TRUE,"general";"via3",#N/A,TRUE,"general"}</definedName>
    <definedName name="tyxg" localSheetId="6" hidden="1">{"via1",#N/A,TRUE,"general";"via2",#N/A,TRUE,"general";"via3",#N/A,TRUE,"general"}</definedName>
    <definedName name="tyxg" localSheetId="2" hidden="1">{"via1",#N/A,TRUE,"general";"via2",#N/A,TRUE,"general";"via3",#N/A,TRUE,"general"}</definedName>
    <definedName name="tyxg" localSheetId="3" hidden="1">{"via1",#N/A,TRUE,"general";"via2",#N/A,TRUE,"general";"via3",#N/A,TRUE,"general"}</definedName>
    <definedName name="tyxg" localSheetId="4" hidden="1">{"via1",#N/A,TRUE,"general";"via2",#N/A,TRUE,"general";"via3",#N/A,TRUE,"general"}</definedName>
    <definedName name="tyxg" localSheetId="5" hidden="1">{"via1",#N/A,TRUE,"general";"via2",#N/A,TRUE,"general";"via3",#N/A,TRUE,"general"}</definedName>
    <definedName name="tyxg" localSheetId="7" hidden="1">{"via1",#N/A,TRUE,"general";"via2",#N/A,TRUE,"general";"via3",#N/A,TRUE,"general"}</definedName>
    <definedName name="tyxg" hidden="1">{"via1",#N/A,TRUE,"general";"via2",#N/A,TRUE,"general";"via3",#N/A,TRUE,"general"}</definedName>
    <definedName name="U" localSheetId="6">#REF!</definedName>
    <definedName name="U" localSheetId="2">#REF!</definedName>
    <definedName name="U" localSheetId="3">#REF!</definedName>
    <definedName name="U" localSheetId="4">#REF!</definedName>
    <definedName name="U" localSheetId="5">#REF!</definedName>
    <definedName name="U" localSheetId="26">#REF!</definedName>
    <definedName name="U" localSheetId="27">#REF!</definedName>
    <definedName name="U" localSheetId="7">#REF!</definedName>
    <definedName name="U" localSheetId="8">#REF!</definedName>
    <definedName name="U" localSheetId="9">#REF!</definedName>
    <definedName name="U">#REF!</definedName>
    <definedName name="u3u" localSheetId="6" hidden="1">{"TAB1",#N/A,TRUE,"GENERAL";"TAB2",#N/A,TRUE,"GENERAL";"TAB3",#N/A,TRUE,"GENERAL";"TAB4",#N/A,TRUE,"GENERAL";"TAB5",#N/A,TRUE,"GENERAL"}</definedName>
    <definedName name="u3u" localSheetId="2" hidden="1">{"TAB1",#N/A,TRUE,"GENERAL";"TAB2",#N/A,TRUE,"GENERAL";"TAB3",#N/A,TRUE,"GENERAL";"TAB4",#N/A,TRUE,"GENERAL";"TAB5",#N/A,TRUE,"GENERAL"}</definedName>
    <definedName name="u3u" localSheetId="3" hidden="1">{"TAB1",#N/A,TRUE,"GENERAL";"TAB2",#N/A,TRUE,"GENERAL";"TAB3",#N/A,TRUE,"GENERAL";"TAB4",#N/A,TRUE,"GENERAL";"TAB5",#N/A,TRUE,"GENERAL"}</definedName>
    <definedName name="u3u" localSheetId="4" hidden="1">{"TAB1",#N/A,TRUE,"GENERAL";"TAB2",#N/A,TRUE,"GENERAL";"TAB3",#N/A,TRUE,"GENERAL";"TAB4",#N/A,TRUE,"GENERAL";"TAB5",#N/A,TRUE,"GENERAL"}</definedName>
    <definedName name="u3u" localSheetId="5" hidden="1">{"TAB1",#N/A,TRUE,"GENERAL";"TAB2",#N/A,TRUE,"GENERAL";"TAB3",#N/A,TRUE,"GENERAL";"TAB4",#N/A,TRUE,"GENERAL";"TAB5",#N/A,TRUE,"GENERAL"}</definedName>
    <definedName name="u3u" localSheetId="7" hidden="1">{"TAB1",#N/A,TRUE,"GENERAL";"TAB2",#N/A,TRUE,"GENERAL";"TAB3",#N/A,TRUE,"GENERAL";"TAB4",#N/A,TRUE,"GENERAL";"TAB5",#N/A,TRUE,"GENERAL"}</definedName>
    <definedName name="u3u" hidden="1">{"TAB1",#N/A,TRUE,"GENERAL";"TAB2",#N/A,TRUE,"GENERAL";"TAB3",#N/A,TRUE,"GENERAL";"TAB4",#N/A,TRUE,"GENERAL";"TAB5",#N/A,TRUE,"GENERAL"}</definedName>
    <definedName name="u7u7" localSheetId="6" hidden="1">{"TAB1",#N/A,TRUE,"GENERAL";"TAB2",#N/A,TRUE,"GENERAL";"TAB3",#N/A,TRUE,"GENERAL";"TAB4",#N/A,TRUE,"GENERAL";"TAB5",#N/A,TRUE,"GENERAL"}</definedName>
    <definedName name="u7u7" localSheetId="2" hidden="1">{"TAB1",#N/A,TRUE,"GENERAL";"TAB2",#N/A,TRUE,"GENERAL";"TAB3",#N/A,TRUE,"GENERAL";"TAB4",#N/A,TRUE,"GENERAL";"TAB5",#N/A,TRUE,"GENERAL"}</definedName>
    <definedName name="u7u7" localSheetId="3" hidden="1">{"TAB1",#N/A,TRUE,"GENERAL";"TAB2",#N/A,TRUE,"GENERAL";"TAB3",#N/A,TRUE,"GENERAL";"TAB4",#N/A,TRUE,"GENERAL";"TAB5",#N/A,TRUE,"GENERAL"}</definedName>
    <definedName name="u7u7" localSheetId="4" hidden="1">{"TAB1",#N/A,TRUE,"GENERAL";"TAB2",#N/A,TRUE,"GENERAL";"TAB3",#N/A,TRUE,"GENERAL";"TAB4",#N/A,TRUE,"GENERAL";"TAB5",#N/A,TRUE,"GENERAL"}</definedName>
    <definedName name="u7u7" localSheetId="5" hidden="1">{"TAB1",#N/A,TRUE,"GENERAL";"TAB2",#N/A,TRUE,"GENERAL";"TAB3",#N/A,TRUE,"GENERAL";"TAB4",#N/A,TRUE,"GENERAL";"TAB5",#N/A,TRUE,"GENERAL"}</definedName>
    <definedName name="u7u7" localSheetId="7" hidden="1">{"TAB1",#N/A,TRUE,"GENERAL";"TAB2",#N/A,TRUE,"GENERAL";"TAB3",#N/A,TRUE,"GENERAL";"TAB4",#N/A,TRUE,"GENERAL";"TAB5",#N/A,TRUE,"GENERAL"}</definedName>
    <definedName name="u7u7" hidden="1">{"TAB1",#N/A,TRUE,"GENERAL";"TAB2",#N/A,TRUE,"GENERAL";"TAB3",#N/A,TRUE,"GENERAL";"TAB4",#N/A,TRUE,"GENERAL";"TAB5",#N/A,TRUE,"GENERAL"}</definedName>
    <definedName name="Ubicación" localSheetId="6">#REF!</definedName>
    <definedName name="Ubicación" localSheetId="2">#REF!</definedName>
    <definedName name="Ubicación" localSheetId="3">#REF!</definedName>
    <definedName name="Ubicación" localSheetId="4">#REF!</definedName>
    <definedName name="Ubicación" localSheetId="5">#REF!</definedName>
    <definedName name="Ubicación" localSheetId="26">#REF!</definedName>
    <definedName name="Ubicación" localSheetId="27">#REF!</definedName>
    <definedName name="Ubicación" localSheetId="7">#REF!</definedName>
    <definedName name="Ubicación" localSheetId="8">#REF!</definedName>
    <definedName name="Ubicación" localSheetId="9">#REF!</definedName>
    <definedName name="Ubicación">#REF!</definedName>
    <definedName name="UFrm2InUse">1</definedName>
    <definedName name="UI" localSheetId="6" hidden="1">{"via1",#N/A,TRUE,"general";"via2",#N/A,TRUE,"general";"via3",#N/A,TRUE,"general"}</definedName>
    <definedName name="UI" localSheetId="2" hidden="1">{"via1",#N/A,TRUE,"general";"via2",#N/A,TRUE,"general";"via3",#N/A,TRUE,"general"}</definedName>
    <definedName name="UI" localSheetId="3" hidden="1">{"via1",#N/A,TRUE,"general";"via2",#N/A,TRUE,"general";"via3",#N/A,TRUE,"general"}</definedName>
    <definedName name="UI" localSheetId="4" hidden="1">{"via1",#N/A,TRUE,"general";"via2",#N/A,TRUE,"general";"via3",#N/A,TRUE,"general"}</definedName>
    <definedName name="UI" localSheetId="5" hidden="1">{"via1",#N/A,TRUE,"general";"via2",#N/A,TRUE,"general";"via3",#N/A,TRUE,"general"}</definedName>
    <definedName name="UI" localSheetId="7" hidden="1">{"via1",#N/A,TRUE,"general";"via2",#N/A,TRUE,"general";"via3",#N/A,TRUE,"general"}</definedName>
    <definedName name="UI" hidden="1">{"via1",#N/A,TRUE,"general";"via2",#N/A,TRUE,"general";"via3",#N/A,TRUE,"general"}</definedName>
    <definedName name="UIC" localSheetId="8">[12]Tablas!#REF!</definedName>
    <definedName name="UIC">[12]Tablas!#REF!</definedName>
    <definedName name="uijhj" localSheetId="6" hidden="1">{"via1",#N/A,TRUE,"general";"via2",#N/A,TRUE,"general";"via3",#N/A,TRUE,"general"}</definedName>
    <definedName name="uijhj" localSheetId="2" hidden="1">{"via1",#N/A,TRUE,"general";"via2",#N/A,TRUE,"general";"via3",#N/A,TRUE,"general"}</definedName>
    <definedName name="uijhj" localSheetId="3" hidden="1">{"via1",#N/A,TRUE,"general";"via2",#N/A,TRUE,"general";"via3",#N/A,TRUE,"general"}</definedName>
    <definedName name="uijhj" localSheetId="4" hidden="1">{"via1",#N/A,TRUE,"general";"via2",#N/A,TRUE,"general";"via3",#N/A,TRUE,"general"}</definedName>
    <definedName name="uijhj" localSheetId="5" hidden="1">{"via1",#N/A,TRUE,"general";"via2",#N/A,TRUE,"general";"via3",#N/A,TRUE,"general"}</definedName>
    <definedName name="uijhj" localSheetId="7" hidden="1">{"via1",#N/A,TRUE,"general";"via2",#N/A,TRUE,"general";"via3",#N/A,TRUE,"general"}</definedName>
    <definedName name="uijhj" hidden="1">{"via1",#N/A,TRUE,"general";"via2",#N/A,TRUE,"general";"via3",#N/A,TRUE,"general"}</definedName>
    <definedName name="uio" localSheetId="6" hidden="1">{"TAB1",#N/A,TRUE,"GENERAL";"TAB2",#N/A,TRUE,"GENERAL";"TAB3",#N/A,TRUE,"GENERAL";"TAB4",#N/A,TRUE,"GENERAL";"TAB5",#N/A,TRUE,"GENERAL"}</definedName>
    <definedName name="uio" localSheetId="2" hidden="1">{"TAB1",#N/A,TRUE,"GENERAL";"TAB2",#N/A,TRUE,"GENERAL";"TAB3",#N/A,TRUE,"GENERAL";"TAB4",#N/A,TRUE,"GENERAL";"TAB5",#N/A,TRUE,"GENERAL"}</definedName>
    <definedName name="uio" localSheetId="3" hidden="1">{"TAB1",#N/A,TRUE,"GENERAL";"TAB2",#N/A,TRUE,"GENERAL";"TAB3",#N/A,TRUE,"GENERAL";"TAB4",#N/A,TRUE,"GENERAL";"TAB5",#N/A,TRUE,"GENERAL"}</definedName>
    <definedName name="uio" localSheetId="4" hidden="1">{"TAB1",#N/A,TRUE,"GENERAL";"TAB2",#N/A,TRUE,"GENERAL";"TAB3",#N/A,TRUE,"GENERAL";"TAB4",#N/A,TRUE,"GENERAL";"TAB5",#N/A,TRUE,"GENERAL"}</definedName>
    <definedName name="uio" localSheetId="5" hidden="1">{"TAB1",#N/A,TRUE,"GENERAL";"TAB2",#N/A,TRUE,"GENERAL";"TAB3",#N/A,TRUE,"GENERAL";"TAB4",#N/A,TRUE,"GENERAL";"TAB5",#N/A,TRUE,"GENERAL"}</definedName>
    <definedName name="uio" localSheetId="7" hidden="1">{"TAB1",#N/A,TRUE,"GENERAL";"TAB2",#N/A,TRUE,"GENERAL";"TAB3",#N/A,TRUE,"GENERAL";"TAB4",#N/A,TRUE,"GENERAL";"TAB5",#N/A,TRUE,"GENERAL"}</definedName>
    <definedName name="uio" hidden="1">{"TAB1",#N/A,TRUE,"GENERAL";"TAB2",#N/A,TRUE,"GENERAL";"TAB3",#N/A,TRUE,"GENERAL";"TAB4",#N/A,TRUE,"GENERAL";"TAB5",#N/A,TRUE,"GENERAL"}</definedName>
    <definedName name="uiou" localSheetId="6" hidden="1">{"TAB1",#N/A,TRUE,"GENERAL";"TAB2",#N/A,TRUE,"GENERAL";"TAB3",#N/A,TRUE,"GENERAL";"TAB4",#N/A,TRUE,"GENERAL";"TAB5",#N/A,TRUE,"GENERAL"}</definedName>
    <definedName name="uiou" localSheetId="2" hidden="1">{"TAB1",#N/A,TRUE,"GENERAL";"TAB2",#N/A,TRUE,"GENERAL";"TAB3",#N/A,TRUE,"GENERAL";"TAB4",#N/A,TRUE,"GENERAL";"TAB5",#N/A,TRUE,"GENERAL"}</definedName>
    <definedName name="uiou" localSheetId="3" hidden="1">{"TAB1",#N/A,TRUE,"GENERAL";"TAB2",#N/A,TRUE,"GENERAL";"TAB3",#N/A,TRUE,"GENERAL";"TAB4",#N/A,TRUE,"GENERAL";"TAB5",#N/A,TRUE,"GENERAL"}</definedName>
    <definedName name="uiou" localSheetId="4" hidden="1">{"TAB1",#N/A,TRUE,"GENERAL";"TAB2",#N/A,TRUE,"GENERAL";"TAB3",#N/A,TRUE,"GENERAL";"TAB4",#N/A,TRUE,"GENERAL";"TAB5",#N/A,TRUE,"GENERAL"}</definedName>
    <definedName name="uiou" localSheetId="5" hidden="1">{"TAB1",#N/A,TRUE,"GENERAL";"TAB2",#N/A,TRUE,"GENERAL";"TAB3",#N/A,TRUE,"GENERAL";"TAB4",#N/A,TRUE,"GENERAL";"TAB5",#N/A,TRUE,"GENERAL"}</definedName>
    <definedName name="uiou" localSheetId="7" hidden="1">{"TAB1",#N/A,TRUE,"GENERAL";"TAB2",#N/A,TRUE,"GENERAL";"TAB3",#N/A,TRUE,"GENERAL";"TAB4",#N/A,TRUE,"GENERAL";"TAB5",#N/A,TRUE,"GENERAL"}</definedName>
    <definedName name="uiou" hidden="1">{"TAB1",#N/A,TRUE,"GENERAL";"TAB2",#N/A,TRUE,"GENERAL";"TAB3",#N/A,TRUE,"GENERAL";"TAB4",#N/A,TRUE,"GENERAL";"TAB5",#N/A,TRUE,"GENERAL"}</definedName>
    <definedName name="uir" localSheetId="6" hidden="1">{"via1",#N/A,TRUE,"general";"via2",#N/A,TRUE,"general";"via3",#N/A,TRUE,"general"}</definedName>
    <definedName name="uir" localSheetId="2" hidden="1">{"via1",#N/A,TRUE,"general";"via2",#N/A,TRUE,"general";"via3",#N/A,TRUE,"general"}</definedName>
    <definedName name="uir" localSheetId="3" hidden="1">{"via1",#N/A,TRUE,"general";"via2",#N/A,TRUE,"general";"via3",#N/A,TRUE,"general"}</definedName>
    <definedName name="uir" localSheetId="4" hidden="1">{"via1",#N/A,TRUE,"general";"via2",#N/A,TRUE,"general";"via3",#N/A,TRUE,"general"}</definedName>
    <definedName name="uir" localSheetId="5" hidden="1">{"via1",#N/A,TRUE,"general";"via2",#N/A,TRUE,"general";"via3",#N/A,TRUE,"general"}</definedName>
    <definedName name="uir" localSheetId="7" hidden="1">{"via1",#N/A,TRUE,"general";"via2",#N/A,TRUE,"general";"via3",#N/A,TRUE,"general"}</definedName>
    <definedName name="uir" hidden="1">{"via1",#N/A,TRUE,"general";"via2",#N/A,TRUE,"general";"via3",#N/A,TRUE,"general"}</definedName>
    <definedName name="uituii" localSheetId="6" hidden="1">{"TAB1",#N/A,TRUE,"GENERAL";"TAB2",#N/A,TRUE,"GENERAL";"TAB3",#N/A,TRUE,"GENERAL";"TAB4",#N/A,TRUE,"GENERAL";"TAB5",#N/A,TRUE,"GENERAL"}</definedName>
    <definedName name="uituii" localSheetId="2" hidden="1">{"TAB1",#N/A,TRUE,"GENERAL";"TAB2",#N/A,TRUE,"GENERAL";"TAB3",#N/A,TRUE,"GENERAL";"TAB4",#N/A,TRUE,"GENERAL";"TAB5",#N/A,TRUE,"GENERAL"}</definedName>
    <definedName name="uituii" localSheetId="3" hidden="1">{"TAB1",#N/A,TRUE,"GENERAL";"TAB2",#N/A,TRUE,"GENERAL";"TAB3",#N/A,TRUE,"GENERAL";"TAB4",#N/A,TRUE,"GENERAL";"TAB5",#N/A,TRUE,"GENERAL"}</definedName>
    <definedName name="uituii" localSheetId="4" hidden="1">{"TAB1",#N/A,TRUE,"GENERAL";"TAB2",#N/A,TRUE,"GENERAL";"TAB3",#N/A,TRUE,"GENERAL";"TAB4",#N/A,TRUE,"GENERAL";"TAB5",#N/A,TRUE,"GENERAL"}</definedName>
    <definedName name="uituii" localSheetId="5" hidden="1">{"TAB1",#N/A,TRUE,"GENERAL";"TAB2",#N/A,TRUE,"GENERAL";"TAB3",#N/A,TRUE,"GENERAL";"TAB4",#N/A,TRUE,"GENERAL";"TAB5",#N/A,TRUE,"GENERAL"}</definedName>
    <definedName name="uituii" localSheetId="7" hidden="1">{"TAB1",#N/A,TRUE,"GENERAL";"TAB2",#N/A,TRUE,"GENERAL";"TAB3",#N/A,TRUE,"GENERAL";"TAB4",#N/A,TRUE,"GENERAL";"TAB5",#N/A,TRUE,"GENERAL"}</definedName>
    <definedName name="uituii" hidden="1">{"TAB1",#N/A,TRUE,"GENERAL";"TAB2",#N/A,TRUE,"GENERAL";"TAB3",#N/A,TRUE,"GENERAL";"TAB4",#N/A,TRUE,"GENERAL";"TAB5",#N/A,TRUE,"GENERAL"}</definedName>
    <definedName name="uityjj" localSheetId="6" hidden="1">{"via1",#N/A,TRUE,"general";"via2",#N/A,TRUE,"general";"via3",#N/A,TRUE,"general"}</definedName>
    <definedName name="uityjj" localSheetId="2" hidden="1">{"via1",#N/A,TRUE,"general";"via2",#N/A,TRUE,"general";"via3",#N/A,TRUE,"general"}</definedName>
    <definedName name="uityjj" localSheetId="3" hidden="1">{"via1",#N/A,TRUE,"general";"via2",#N/A,TRUE,"general";"via3",#N/A,TRUE,"general"}</definedName>
    <definedName name="uityjj" localSheetId="4" hidden="1">{"via1",#N/A,TRUE,"general";"via2",#N/A,TRUE,"general";"via3",#N/A,TRUE,"general"}</definedName>
    <definedName name="uityjj" localSheetId="5" hidden="1">{"via1",#N/A,TRUE,"general";"via2",#N/A,TRUE,"general";"via3",#N/A,TRUE,"general"}</definedName>
    <definedName name="uityjj" localSheetId="7" hidden="1">{"via1",#N/A,TRUE,"general";"via2",#N/A,TRUE,"general";"via3",#N/A,TRUE,"general"}</definedName>
    <definedName name="uityjj" hidden="1">{"via1",#N/A,TRUE,"general";"via2",#N/A,TRUE,"general";"via3",#N/A,TRUE,"general"}</definedName>
    <definedName name="uiufgj" localSheetId="6" hidden="1">{"TAB1",#N/A,TRUE,"GENERAL";"TAB2",#N/A,TRUE,"GENERAL";"TAB3",#N/A,TRUE,"GENERAL";"TAB4",#N/A,TRUE,"GENERAL";"TAB5",#N/A,TRUE,"GENERAL"}</definedName>
    <definedName name="uiufgj" localSheetId="2" hidden="1">{"TAB1",#N/A,TRUE,"GENERAL";"TAB2",#N/A,TRUE,"GENERAL";"TAB3",#N/A,TRUE,"GENERAL";"TAB4",#N/A,TRUE,"GENERAL";"TAB5",#N/A,TRUE,"GENERAL"}</definedName>
    <definedName name="uiufgj" localSheetId="3" hidden="1">{"TAB1",#N/A,TRUE,"GENERAL";"TAB2",#N/A,TRUE,"GENERAL";"TAB3",#N/A,TRUE,"GENERAL";"TAB4",#N/A,TRUE,"GENERAL";"TAB5",#N/A,TRUE,"GENERAL"}</definedName>
    <definedName name="uiufgj" localSheetId="4" hidden="1">{"TAB1",#N/A,TRUE,"GENERAL";"TAB2",#N/A,TRUE,"GENERAL";"TAB3",#N/A,TRUE,"GENERAL";"TAB4",#N/A,TRUE,"GENERAL";"TAB5",#N/A,TRUE,"GENERAL"}</definedName>
    <definedName name="uiufgj" localSheetId="5" hidden="1">{"TAB1",#N/A,TRUE,"GENERAL";"TAB2",#N/A,TRUE,"GENERAL";"TAB3",#N/A,TRUE,"GENERAL";"TAB4",#N/A,TRUE,"GENERAL";"TAB5",#N/A,TRUE,"GENERAL"}</definedName>
    <definedName name="uiufgj" localSheetId="7" hidden="1">{"TAB1",#N/A,TRUE,"GENERAL";"TAB2",#N/A,TRUE,"GENERAL";"TAB3",#N/A,TRUE,"GENERAL";"TAB4",#N/A,TRUE,"GENERAL";"TAB5",#N/A,TRUE,"GENERAL"}</definedName>
    <definedName name="uiufgj" hidden="1">{"TAB1",#N/A,TRUE,"GENERAL";"TAB2",#N/A,TRUE,"GENERAL";"TAB3",#N/A,TRUE,"GENERAL";"TAB4",#N/A,TRUE,"GENERAL";"TAB5",#N/A,TRUE,"GENERAL"}</definedName>
    <definedName name="UIUYI" localSheetId="6" hidden="1">{"TAB1",#N/A,TRUE,"GENERAL";"TAB2",#N/A,TRUE,"GENERAL";"TAB3",#N/A,TRUE,"GENERAL";"TAB4",#N/A,TRUE,"GENERAL";"TAB5",#N/A,TRUE,"GENERAL"}</definedName>
    <definedName name="UIUYI" localSheetId="2" hidden="1">{"TAB1",#N/A,TRUE,"GENERAL";"TAB2",#N/A,TRUE,"GENERAL";"TAB3",#N/A,TRUE,"GENERAL";"TAB4",#N/A,TRUE,"GENERAL";"TAB5",#N/A,TRUE,"GENERAL"}</definedName>
    <definedName name="UIUYI" localSheetId="3" hidden="1">{"TAB1",#N/A,TRUE,"GENERAL";"TAB2",#N/A,TRUE,"GENERAL";"TAB3",#N/A,TRUE,"GENERAL";"TAB4",#N/A,TRUE,"GENERAL";"TAB5",#N/A,TRUE,"GENERAL"}</definedName>
    <definedName name="UIUYI" localSheetId="4" hidden="1">{"TAB1",#N/A,TRUE,"GENERAL";"TAB2",#N/A,TRUE,"GENERAL";"TAB3",#N/A,TRUE,"GENERAL";"TAB4",#N/A,TRUE,"GENERAL";"TAB5",#N/A,TRUE,"GENERAL"}</definedName>
    <definedName name="UIUYI" localSheetId="5" hidden="1">{"TAB1",#N/A,TRUE,"GENERAL";"TAB2",#N/A,TRUE,"GENERAL";"TAB3",#N/A,TRUE,"GENERAL";"TAB4",#N/A,TRUE,"GENERAL";"TAB5",#N/A,TRUE,"GENERAL"}</definedName>
    <definedName name="UIUYI" localSheetId="7" hidden="1">{"TAB1",#N/A,TRUE,"GENERAL";"TAB2",#N/A,TRUE,"GENERAL";"TAB3",#N/A,TRUE,"GENERAL";"TAB4",#N/A,TRUE,"GENERAL";"TAB5",#N/A,TRUE,"GENERAL"}</definedName>
    <definedName name="UIUYI" hidden="1">{"TAB1",#N/A,TRUE,"GENERAL";"TAB2",#N/A,TRUE,"GENERAL";"TAB3",#N/A,TRUE,"GENERAL";"TAB4",#N/A,TRUE,"GENERAL";"TAB5",#N/A,TRUE,"GENERAL"}</definedName>
    <definedName name="UK" localSheetId="6">#REF!</definedName>
    <definedName name="UK" localSheetId="2">#REF!</definedName>
    <definedName name="UK" localSheetId="3">#REF!</definedName>
    <definedName name="UK" localSheetId="4">#REF!</definedName>
    <definedName name="UK" localSheetId="5">#REF!</definedName>
    <definedName name="UK" localSheetId="7">#REF!</definedName>
    <definedName name="UK" localSheetId="8">#REF!</definedName>
    <definedName name="UK">#REF!</definedName>
    <definedName name="UN_PRI" localSheetId="6">#REF!</definedName>
    <definedName name="UN_PRI" localSheetId="2">#REF!</definedName>
    <definedName name="UN_PRI" localSheetId="3">#REF!</definedName>
    <definedName name="UN_PRI" localSheetId="4">#REF!</definedName>
    <definedName name="UN_PRI" localSheetId="5">#REF!</definedName>
    <definedName name="UN_PRI" localSheetId="7">#REF!</definedName>
    <definedName name="UN_PRI" localSheetId="8">#REF!</definedName>
    <definedName name="UN_PRI">#REF!</definedName>
    <definedName name="UNIT">'[122]Lista APU'!$A$3:$D$479</definedName>
    <definedName name="UNITARIO" localSheetId="6">[123]Unitarios!$A$3:$D$13</definedName>
    <definedName name="UNITARIO" localSheetId="2">[123]Unitarios!$A$3:$D$13</definedName>
    <definedName name="UNITARIO" localSheetId="3">[123]Unitarios!$A$3:$D$13</definedName>
    <definedName name="UNITARIO" localSheetId="4">[123]Unitarios!$A$3:$D$13</definedName>
    <definedName name="UNITARIO" localSheetId="5">[123]Unitarios!$A$3:$D$13</definedName>
    <definedName name="UNITARIO" localSheetId="7">[123]Unitarios!$A$3:$D$13</definedName>
    <definedName name="UNITARIO">[124]Unitarios!$A$3:$D$13</definedName>
    <definedName name="Unitarios" localSheetId="6">#REF!</definedName>
    <definedName name="Unitarios" localSheetId="2">#REF!</definedName>
    <definedName name="Unitarios" localSheetId="3">#REF!</definedName>
    <definedName name="Unitarios" localSheetId="4">#REF!</definedName>
    <definedName name="Unitarios" localSheetId="5">#REF!</definedName>
    <definedName name="Unitarios" localSheetId="26">#REF!</definedName>
    <definedName name="Unitarios" localSheetId="27">#REF!</definedName>
    <definedName name="Unitarios" localSheetId="7">#REF!</definedName>
    <definedName name="Unitarios" localSheetId="8">#REF!</definedName>
    <definedName name="Unitarios" localSheetId="9">#REF!</definedName>
    <definedName name="Unitarios">#REF!</definedName>
    <definedName name="unj" localSheetId="6" hidden="1">[19]INST!#REF!</definedName>
    <definedName name="unj" localSheetId="2" hidden="1">[19]INST!#REF!</definedName>
    <definedName name="unj" localSheetId="3" hidden="1">[19]INST!#REF!</definedName>
    <definedName name="unj" localSheetId="4" hidden="1">[19]INST!#REF!</definedName>
    <definedName name="unj" localSheetId="5" hidden="1">[19]INST!#REF!</definedName>
    <definedName name="unj" localSheetId="7" hidden="1">[19]INST!#REF!</definedName>
    <definedName name="unj" localSheetId="8" hidden="1">[19]INST!#REF!</definedName>
    <definedName name="unj" hidden="1">[19]INST!#REF!</definedName>
    <definedName name="uno" localSheetId="6">'1p.'!ERR</definedName>
    <definedName name="uno" localSheetId="2">'421.1'!ERR</definedName>
    <definedName name="uno" localSheetId="3">'450.2P'!ERR</definedName>
    <definedName name="uno" localSheetId="4">'460.1P'!ERR</definedName>
    <definedName name="uno" localSheetId="5">'466.1'!ERR</definedName>
    <definedName name="uno" localSheetId="7">'900.4P'!ERR</definedName>
    <definedName name="uno">[0]!ERR</definedName>
    <definedName name="UOUIV" localSheetId="6" hidden="1">{"TAB1",#N/A,TRUE,"GENERAL";"TAB2",#N/A,TRUE,"GENERAL";"TAB3",#N/A,TRUE,"GENERAL";"TAB4",#N/A,TRUE,"GENERAL";"TAB5",#N/A,TRUE,"GENERAL"}</definedName>
    <definedName name="UOUIV" localSheetId="2" hidden="1">{"TAB1",#N/A,TRUE,"GENERAL";"TAB2",#N/A,TRUE,"GENERAL";"TAB3",#N/A,TRUE,"GENERAL";"TAB4",#N/A,TRUE,"GENERAL";"TAB5",#N/A,TRUE,"GENERAL"}</definedName>
    <definedName name="UOUIV" localSheetId="3" hidden="1">{"TAB1",#N/A,TRUE,"GENERAL";"TAB2",#N/A,TRUE,"GENERAL";"TAB3",#N/A,TRUE,"GENERAL";"TAB4",#N/A,TRUE,"GENERAL";"TAB5",#N/A,TRUE,"GENERAL"}</definedName>
    <definedName name="UOUIV" localSheetId="4" hidden="1">{"TAB1",#N/A,TRUE,"GENERAL";"TAB2",#N/A,TRUE,"GENERAL";"TAB3",#N/A,TRUE,"GENERAL";"TAB4",#N/A,TRUE,"GENERAL";"TAB5",#N/A,TRUE,"GENERAL"}</definedName>
    <definedName name="UOUIV" localSheetId="5" hidden="1">{"TAB1",#N/A,TRUE,"GENERAL";"TAB2",#N/A,TRUE,"GENERAL";"TAB3",#N/A,TRUE,"GENERAL";"TAB4",#N/A,TRUE,"GENERAL";"TAB5",#N/A,TRUE,"GENERAL"}</definedName>
    <definedName name="UOUIV" localSheetId="7" hidden="1">{"TAB1",#N/A,TRUE,"GENERAL";"TAB2",#N/A,TRUE,"GENERAL";"TAB3",#N/A,TRUE,"GENERAL";"TAB4",#N/A,TRUE,"GENERAL";"TAB5",#N/A,TRUE,"GENERAL"}</definedName>
    <definedName name="UOUIV" hidden="1">{"TAB1",#N/A,TRUE,"GENERAL";"TAB2",#N/A,TRUE,"GENERAL";"TAB3",#N/A,TRUE,"GENERAL";"TAB4",#N/A,TRUE,"GENERAL";"TAB5",#N/A,TRUE,"GENERAL"}</definedName>
    <definedName name="uriel" localSheetId="6">'1p.'!ERR</definedName>
    <definedName name="uriel" localSheetId="2">'421.1'!ERR</definedName>
    <definedName name="uriel" localSheetId="3">'450.2P'!ERR</definedName>
    <definedName name="uriel" localSheetId="4">'460.1P'!ERR</definedName>
    <definedName name="uriel" localSheetId="5">'466.1'!ERR</definedName>
    <definedName name="uriel" localSheetId="7">'900.4P'!ERR</definedName>
    <definedName name="uriel">[0]!ERR</definedName>
    <definedName name="uryur" localSheetId="6" hidden="1">{"TAB1",#N/A,TRUE,"GENERAL";"TAB2",#N/A,TRUE,"GENERAL";"TAB3",#N/A,TRUE,"GENERAL";"TAB4",#N/A,TRUE,"GENERAL";"TAB5",#N/A,TRUE,"GENERAL"}</definedName>
    <definedName name="uryur" localSheetId="2" hidden="1">{"TAB1",#N/A,TRUE,"GENERAL";"TAB2",#N/A,TRUE,"GENERAL";"TAB3",#N/A,TRUE,"GENERAL";"TAB4",#N/A,TRUE,"GENERAL";"TAB5",#N/A,TRUE,"GENERAL"}</definedName>
    <definedName name="uryur" localSheetId="3" hidden="1">{"TAB1",#N/A,TRUE,"GENERAL";"TAB2",#N/A,TRUE,"GENERAL";"TAB3",#N/A,TRUE,"GENERAL";"TAB4",#N/A,TRUE,"GENERAL";"TAB5",#N/A,TRUE,"GENERAL"}</definedName>
    <definedName name="uryur" localSheetId="4" hidden="1">{"TAB1",#N/A,TRUE,"GENERAL";"TAB2",#N/A,TRUE,"GENERAL";"TAB3",#N/A,TRUE,"GENERAL";"TAB4",#N/A,TRUE,"GENERAL";"TAB5",#N/A,TRUE,"GENERAL"}</definedName>
    <definedName name="uryur" localSheetId="5" hidden="1">{"TAB1",#N/A,TRUE,"GENERAL";"TAB2",#N/A,TRUE,"GENERAL";"TAB3",#N/A,TRUE,"GENERAL";"TAB4",#N/A,TRUE,"GENERAL";"TAB5",#N/A,TRUE,"GENERAL"}</definedName>
    <definedName name="uryur" localSheetId="7" hidden="1">{"TAB1",#N/A,TRUE,"GENERAL";"TAB2",#N/A,TRUE,"GENERAL";"TAB3",#N/A,TRUE,"GENERAL";"TAB4",#N/A,TRUE,"GENERAL";"TAB5",#N/A,TRUE,"GENERAL"}</definedName>
    <definedName name="uryur" hidden="1">{"TAB1",#N/A,TRUE,"GENERAL";"TAB2",#N/A,TRUE,"GENERAL";"TAB3",#N/A,TRUE,"GENERAL";"TAB4",#N/A,TRUE,"GENERAL";"TAB5",#N/A,TRUE,"GENERAL"}</definedName>
    <definedName name="USxCOL" localSheetId="6">#REF!</definedName>
    <definedName name="USxCOL" localSheetId="2">#REF!</definedName>
    <definedName name="USxCOL" localSheetId="3">#REF!</definedName>
    <definedName name="USxCOL" localSheetId="4">#REF!</definedName>
    <definedName name="USxCOL" localSheetId="5">#REF!</definedName>
    <definedName name="USxCOL" localSheetId="7">#REF!</definedName>
    <definedName name="USxCOL" localSheetId="8">#REF!</definedName>
    <definedName name="USxCOL">#REF!</definedName>
    <definedName name="ut">'[85]1'!$N$42</definedName>
    <definedName name="util">'[125]Resumen APU'!$E$74</definedName>
    <definedName name="UTL">[25]otros!$C$4</definedName>
    <definedName name="uu" localSheetId="6" hidden="1">{"TAB1",#N/A,TRUE,"GENERAL";"TAB2",#N/A,TRUE,"GENERAL";"TAB3",#N/A,TRUE,"GENERAL";"TAB4",#N/A,TRUE,"GENERAL";"TAB5",#N/A,TRUE,"GENERAL"}</definedName>
    <definedName name="uu" localSheetId="2" hidden="1">{"TAB1",#N/A,TRUE,"GENERAL";"TAB2",#N/A,TRUE,"GENERAL";"TAB3",#N/A,TRUE,"GENERAL";"TAB4",#N/A,TRUE,"GENERAL";"TAB5",#N/A,TRUE,"GENERAL"}</definedName>
    <definedName name="uu" localSheetId="3" hidden="1">{"TAB1",#N/A,TRUE,"GENERAL";"TAB2",#N/A,TRUE,"GENERAL";"TAB3",#N/A,TRUE,"GENERAL";"TAB4",#N/A,TRUE,"GENERAL";"TAB5",#N/A,TRUE,"GENERAL"}</definedName>
    <definedName name="uu" localSheetId="4" hidden="1">{"TAB1",#N/A,TRUE,"GENERAL";"TAB2",#N/A,TRUE,"GENERAL";"TAB3",#N/A,TRUE,"GENERAL";"TAB4",#N/A,TRUE,"GENERAL";"TAB5",#N/A,TRUE,"GENERAL"}</definedName>
    <definedName name="uu" localSheetId="5" hidden="1">{"TAB1",#N/A,TRUE,"GENERAL";"TAB2",#N/A,TRUE,"GENERAL";"TAB3",#N/A,TRUE,"GENERAL";"TAB4",#N/A,TRUE,"GENERAL";"TAB5",#N/A,TRUE,"GENERAL"}</definedName>
    <definedName name="uu" localSheetId="7" hidden="1">{"TAB1",#N/A,TRUE,"GENERAL";"TAB2",#N/A,TRUE,"GENERAL";"TAB3",#N/A,TRUE,"GENERAL";"TAB4",#N/A,TRUE,"GENERAL";"TAB5",#N/A,TRUE,"GENERAL"}</definedName>
    <definedName name="uu" hidden="1">{"TAB1",#N/A,TRUE,"GENERAL";"TAB2",#N/A,TRUE,"GENERAL";"TAB3",#N/A,TRUE,"GENERAL";"TAB4",#N/A,TRUE,"GENERAL";"TAB5",#N/A,TRUE,"GENERAL"}</definedName>
    <definedName name="uuu" localSheetId="6" hidden="1">{"TAB1",#N/A,TRUE,"GENERAL";"TAB2",#N/A,TRUE,"GENERAL";"TAB3",#N/A,TRUE,"GENERAL";"TAB4",#N/A,TRUE,"GENERAL";"TAB5",#N/A,TRUE,"GENERAL"}</definedName>
    <definedName name="uuu" localSheetId="2" hidden="1">{"TAB1",#N/A,TRUE,"GENERAL";"TAB2",#N/A,TRUE,"GENERAL";"TAB3",#N/A,TRUE,"GENERAL";"TAB4",#N/A,TRUE,"GENERAL";"TAB5",#N/A,TRUE,"GENERAL"}</definedName>
    <definedName name="uuu" localSheetId="3" hidden="1">{"TAB1",#N/A,TRUE,"GENERAL";"TAB2",#N/A,TRUE,"GENERAL";"TAB3",#N/A,TRUE,"GENERAL";"TAB4",#N/A,TRUE,"GENERAL";"TAB5",#N/A,TRUE,"GENERAL"}</definedName>
    <definedName name="uuu" localSheetId="4" hidden="1">{"TAB1",#N/A,TRUE,"GENERAL";"TAB2",#N/A,TRUE,"GENERAL";"TAB3",#N/A,TRUE,"GENERAL";"TAB4",#N/A,TRUE,"GENERAL";"TAB5",#N/A,TRUE,"GENERAL"}</definedName>
    <definedName name="uuu" localSheetId="5" hidden="1">{"TAB1",#N/A,TRUE,"GENERAL";"TAB2",#N/A,TRUE,"GENERAL";"TAB3",#N/A,TRUE,"GENERAL";"TAB4",#N/A,TRUE,"GENERAL";"TAB5",#N/A,TRUE,"GENERAL"}</definedName>
    <definedName name="uuu" localSheetId="7" hidden="1">{"TAB1",#N/A,TRUE,"GENERAL";"TAB2",#N/A,TRUE,"GENERAL";"TAB3",#N/A,TRUE,"GENERAL";"TAB4",#N/A,TRUE,"GENERAL";"TAB5",#N/A,TRUE,"GENERAL"}</definedName>
    <definedName name="uuu" hidden="1">{"TAB1",#N/A,TRUE,"GENERAL";"TAB2",#N/A,TRUE,"GENERAL";"TAB3",#N/A,TRUE,"GENERAL";"TAB4",#N/A,TRUE,"GENERAL";"TAB5",#N/A,TRUE,"GENERAL"}</definedName>
    <definedName name="uuuuo" localSheetId="6" hidden="1">{"TAB1",#N/A,TRUE,"GENERAL";"TAB2",#N/A,TRUE,"GENERAL";"TAB3",#N/A,TRUE,"GENERAL";"TAB4",#N/A,TRUE,"GENERAL";"TAB5",#N/A,TRUE,"GENERAL"}</definedName>
    <definedName name="uuuuo" localSheetId="2" hidden="1">{"TAB1",#N/A,TRUE,"GENERAL";"TAB2",#N/A,TRUE,"GENERAL";"TAB3",#N/A,TRUE,"GENERAL";"TAB4",#N/A,TRUE,"GENERAL";"TAB5",#N/A,TRUE,"GENERAL"}</definedName>
    <definedName name="uuuuo" localSheetId="3" hidden="1">{"TAB1",#N/A,TRUE,"GENERAL";"TAB2",#N/A,TRUE,"GENERAL";"TAB3",#N/A,TRUE,"GENERAL";"TAB4",#N/A,TRUE,"GENERAL";"TAB5",#N/A,TRUE,"GENERAL"}</definedName>
    <definedName name="uuuuo" localSheetId="4" hidden="1">{"TAB1",#N/A,TRUE,"GENERAL";"TAB2",#N/A,TRUE,"GENERAL";"TAB3",#N/A,TRUE,"GENERAL";"TAB4",#N/A,TRUE,"GENERAL";"TAB5",#N/A,TRUE,"GENERAL"}</definedName>
    <definedName name="uuuuo" localSheetId="5" hidden="1">{"TAB1",#N/A,TRUE,"GENERAL";"TAB2",#N/A,TRUE,"GENERAL";"TAB3",#N/A,TRUE,"GENERAL";"TAB4",#N/A,TRUE,"GENERAL";"TAB5",#N/A,TRUE,"GENERAL"}</definedName>
    <definedName name="uuuuo" localSheetId="7" hidden="1">{"TAB1",#N/A,TRUE,"GENERAL";"TAB2",#N/A,TRUE,"GENERAL";"TAB3",#N/A,TRUE,"GENERAL";"TAB4",#N/A,TRUE,"GENERAL";"TAB5",#N/A,TRUE,"GENERAL"}</definedName>
    <definedName name="uuuuo" hidden="1">{"TAB1",#N/A,TRUE,"GENERAL";"TAB2",#N/A,TRUE,"GENERAL";"TAB3",#N/A,TRUE,"GENERAL";"TAB4",#N/A,TRUE,"GENERAL";"TAB5",#N/A,TRUE,"GENERAL"}</definedName>
    <definedName name="uuuuuj" localSheetId="6" hidden="1">{"via1",#N/A,TRUE,"general";"via2",#N/A,TRUE,"general";"via3",#N/A,TRUE,"general"}</definedName>
    <definedName name="uuuuuj" localSheetId="2" hidden="1">{"via1",#N/A,TRUE,"general";"via2",#N/A,TRUE,"general";"via3",#N/A,TRUE,"general"}</definedName>
    <definedName name="uuuuuj" localSheetId="3" hidden="1">{"via1",#N/A,TRUE,"general";"via2",#N/A,TRUE,"general";"via3",#N/A,TRUE,"general"}</definedName>
    <definedName name="uuuuuj" localSheetId="4" hidden="1">{"via1",#N/A,TRUE,"general";"via2",#N/A,TRUE,"general";"via3",#N/A,TRUE,"general"}</definedName>
    <definedName name="uuuuuj" localSheetId="5" hidden="1">{"via1",#N/A,TRUE,"general";"via2",#N/A,TRUE,"general";"via3",#N/A,TRUE,"general"}</definedName>
    <definedName name="uuuuuj" localSheetId="7" hidden="1">{"via1",#N/A,TRUE,"general";"via2",#N/A,TRUE,"general";"via3",#N/A,TRUE,"general"}</definedName>
    <definedName name="uuuuuj" hidden="1">{"via1",#N/A,TRUE,"general";"via2",#N/A,TRUE,"general";"via3",#N/A,TRUE,"general"}</definedName>
    <definedName name="uv">375000</definedName>
    <definedName name="uwkap" localSheetId="6" hidden="1">{"TAB1",#N/A,TRUE,"GENERAL";"TAB2",#N/A,TRUE,"GENERAL";"TAB3",#N/A,TRUE,"GENERAL";"TAB4",#N/A,TRUE,"GENERAL";"TAB5",#N/A,TRUE,"GENERAL"}</definedName>
    <definedName name="uwkap" localSheetId="2" hidden="1">{"TAB1",#N/A,TRUE,"GENERAL";"TAB2",#N/A,TRUE,"GENERAL";"TAB3",#N/A,TRUE,"GENERAL";"TAB4",#N/A,TRUE,"GENERAL";"TAB5",#N/A,TRUE,"GENERAL"}</definedName>
    <definedName name="uwkap" localSheetId="3" hidden="1">{"TAB1",#N/A,TRUE,"GENERAL";"TAB2",#N/A,TRUE,"GENERAL";"TAB3",#N/A,TRUE,"GENERAL";"TAB4",#N/A,TRUE,"GENERAL";"TAB5",#N/A,TRUE,"GENERAL"}</definedName>
    <definedName name="uwkap" localSheetId="4" hidden="1">{"TAB1",#N/A,TRUE,"GENERAL";"TAB2",#N/A,TRUE,"GENERAL";"TAB3",#N/A,TRUE,"GENERAL";"TAB4",#N/A,TRUE,"GENERAL";"TAB5",#N/A,TRUE,"GENERAL"}</definedName>
    <definedName name="uwkap" localSheetId="5" hidden="1">{"TAB1",#N/A,TRUE,"GENERAL";"TAB2",#N/A,TRUE,"GENERAL";"TAB3",#N/A,TRUE,"GENERAL";"TAB4",#N/A,TRUE,"GENERAL";"TAB5",#N/A,TRUE,"GENERAL"}</definedName>
    <definedName name="uwkap" localSheetId="7" hidden="1">{"TAB1",#N/A,TRUE,"GENERAL";"TAB2",#N/A,TRUE,"GENERAL";"TAB3",#N/A,TRUE,"GENERAL";"TAB4",#N/A,TRUE,"GENERAL";"TAB5",#N/A,TRUE,"GENERAL"}</definedName>
    <definedName name="uwkap" hidden="1">{"TAB1",#N/A,TRUE,"GENERAL";"TAB2",#N/A,TRUE,"GENERAL";"TAB3",#N/A,TRUE,"GENERAL";"TAB4",#N/A,TRUE,"GENERAL";"TAB5",#N/A,TRUE,"GENERAL"}</definedName>
    <definedName name="uyiyiy" localSheetId="6" hidden="1">{"TAB1",#N/A,TRUE,"GENERAL";"TAB2",#N/A,TRUE,"GENERAL";"TAB3",#N/A,TRUE,"GENERAL";"TAB4",#N/A,TRUE,"GENERAL";"TAB5",#N/A,TRUE,"GENERAL"}</definedName>
    <definedName name="uyiyiy" localSheetId="2" hidden="1">{"TAB1",#N/A,TRUE,"GENERAL";"TAB2",#N/A,TRUE,"GENERAL";"TAB3",#N/A,TRUE,"GENERAL";"TAB4",#N/A,TRUE,"GENERAL";"TAB5",#N/A,TRUE,"GENERAL"}</definedName>
    <definedName name="uyiyiy" localSheetId="3" hidden="1">{"TAB1",#N/A,TRUE,"GENERAL";"TAB2",#N/A,TRUE,"GENERAL";"TAB3",#N/A,TRUE,"GENERAL";"TAB4",#N/A,TRUE,"GENERAL";"TAB5",#N/A,TRUE,"GENERAL"}</definedName>
    <definedName name="uyiyiy" localSheetId="4" hidden="1">{"TAB1",#N/A,TRUE,"GENERAL";"TAB2",#N/A,TRUE,"GENERAL";"TAB3",#N/A,TRUE,"GENERAL";"TAB4",#N/A,TRUE,"GENERAL";"TAB5",#N/A,TRUE,"GENERAL"}</definedName>
    <definedName name="uyiyiy" localSheetId="5" hidden="1">{"TAB1",#N/A,TRUE,"GENERAL";"TAB2",#N/A,TRUE,"GENERAL";"TAB3",#N/A,TRUE,"GENERAL";"TAB4",#N/A,TRUE,"GENERAL";"TAB5",#N/A,TRUE,"GENERAL"}</definedName>
    <definedName name="uyiyiy" localSheetId="7" hidden="1">{"TAB1",#N/A,TRUE,"GENERAL";"TAB2",#N/A,TRUE,"GENERAL";"TAB3",#N/A,TRUE,"GENERAL";"TAB4",#N/A,TRUE,"GENERAL";"TAB5",#N/A,TRUE,"GENERAL"}</definedName>
    <definedName name="uyiyiy" hidden="1">{"TAB1",#N/A,TRUE,"GENERAL";"TAB2",#N/A,TRUE,"GENERAL";"TAB3",#N/A,TRUE,"GENERAL";"TAB4",#N/A,TRUE,"GENERAL";"TAB5",#N/A,TRUE,"GENERAL"}</definedName>
    <definedName name="uytu" localSheetId="6" hidden="1">{"TAB1",#N/A,TRUE,"GENERAL";"TAB2",#N/A,TRUE,"GENERAL";"TAB3",#N/A,TRUE,"GENERAL";"TAB4",#N/A,TRUE,"GENERAL";"TAB5",#N/A,TRUE,"GENERAL"}</definedName>
    <definedName name="uytu" localSheetId="2" hidden="1">{"TAB1",#N/A,TRUE,"GENERAL";"TAB2",#N/A,TRUE,"GENERAL";"TAB3",#N/A,TRUE,"GENERAL";"TAB4",#N/A,TRUE,"GENERAL";"TAB5",#N/A,TRUE,"GENERAL"}</definedName>
    <definedName name="uytu" localSheetId="3" hidden="1">{"TAB1",#N/A,TRUE,"GENERAL";"TAB2",#N/A,TRUE,"GENERAL";"TAB3",#N/A,TRUE,"GENERAL";"TAB4",#N/A,TRUE,"GENERAL";"TAB5",#N/A,TRUE,"GENERAL"}</definedName>
    <definedName name="uytu" localSheetId="4" hidden="1">{"TAB1",#N/A,TRUE,"GENERAL";"TAB2",#N/A,TRUE,"GENERAL";"TAB3",#N/A,TRUE,"GENERAL";"TAB4",#N/A,TRUE,"GENERAL";"TAB5",#N/A,TRUE,"GENERAL"}</definedName>
    <definedName name="uytu" localSheetId="5" hidden="1">{"TAB1",#N/A,TRUE,"GENERAL";"TAB2",#N/A,TRUE,"GENERAL";"TAB3",#N/A,TRUE,"GENERAL";"TAB4",#N/A,TRUE,"GENERAL";"TAB5",#N/A,TRUE,"GENERAL"}</definedName>
    <definedName name="uytu" localSheetId="7" hidden="1">{"TAB1",#N/A,TRUE,"GENERAL";"TAB2",#N/A,TRUE,"GENERAL";"TAB3",#N/A,TRUE,"GENERAL";"TAB4",#N/A,TRUE,"GENERAL";"TAB5",#N/A,TRUE,"GENERAL"}</definedName>
    <definedName name="uytu" hidden="1">{"TAB1",#N/A,TRUE,"GENERAL";"TAB2",#N/A,TRUE,"GENERAL";"TAB3",#N/A,TRUE,"GENERAL";"TAB4",#N/A,TRUE,"GENERAL";"TAB5",#N/A,TRUE,"GENERAL"}</definedName>
    <definedName name="uyur" localSheetId="6" hidden="1">{"via1",#N/A,TRUE,"general";"via2",#N/A,TRUE,"general";"via3",#N/A,TRUE,"general"}</definedName>
    <definedName name="uyur" localSheetId="2" hidden="1">{"via1",#N/A,TRUE,"general";"via2",#N/A,TRUE,"general";"via3",#N/A,TRUE,"general"}</definedName>
    <definedName name="uyur" localSheetId="3" hidden="1">{"via1",#N/A,TRUE,"general";"via2",#N/A,TRUE,"general";"via3",#N/A,TRUE,"general"}</definedName>
    <definedName name="uyur" localSheetId="4" hidden="1">{"via1",#N/A,TRUE,"general";"via2",#N/A,TRUE,"general";"via3",#N/A,TRUE,"general"}</definedName>
    <definedName name="uyur" localSheetId="5" hidden="1">{"via1",#N/A,TRUE,"general";"via2",#N/A,TRUE,"general";"via3",#N/A,TRUE,"general"}</definedName>
    <definedName name="uyur" localSheetId="7" hidden="1">{"via1",#N/A,TRUE,"general";"via2",#N/A,TRUE,"general";"via3",#N/A,TRUE,"general"}</definedName>
    <definedName name="uyur" hidden="1">{"via1",#N/A,TRUE,"general";"via2",#N/A,TRUE,"general";"via3",#N/A,TRUE,"general"}</definedName>
    <definedName name="v" localSheetId="6" hidden="1">{"TAB1",#N/A,TRUE,"GENERAL";"TAB2",#N/A,TRUE,"GENERAL";"TAB3",#N/A,TRUE,"GENERAL";"TAB4",#N/A,TRUE,"GENERAL";"TAB5",#N/A,TRUE,"GENERAL"}</definedName>
    <definedName name="v" localSheetId="2" hidden="1">{"TAB1",#N/A,TRUE,"GENERAL";"TAB2",#N/A,TRUE,"GENERAL";"TAB3",#N/A,TRUE,"GENERAL";"TAB4",#N/A,TRUE,"GENERAL";"TAB5",#N/A,TRUE,"GENERAL"}</definedName>
    <definedName name="v" localSheetId="3" hidden="1">{"TAB1",#N/A,TRUE,"GENERAL";"TAB2",#N/A,TRUE,"GENERAL";"TAB3",#N/A,TRUE,"GENERAL";"TAB4",#N/A,TRUE,"GENERAL";"TAB5",#N/A,TRUE,"GENERAL"}</definedName>
    <definedName name="v" localSheetId="4" hidden="1">{"TAB1",#N/A,TRUE,"GENERAL";"TAB2",#N/A,TRUE,"GENERAL";"TAB3",#N/A,TRUE,"GENERAL";"TAB4",#N/A,TRUE,"GENERAL";"TAB5",#N/A,TRUE,"GENERAL"}</definedName>
    <definedName name="v" localSheetId="5" hidden="1">{"TAB1",#N/A,TRUE,"GENERAL";"TAB2",#N/A,TRUE,"GENERAL";"TAB3",#N/A,TRUE,"GENERAL";"TAB4",#N/A,TRUE,"GENERAL";"TAB5",#N/A,TRUE,"GENERAL"}</definedName>
    <definedName name="v" localSheetId="7" hidden="1">{"TAB1",#N/A,TRUE,"GENERAL";"TAB2",#N/A,TRUE,"GENERAL";"TAB3",#N/A,TRUE,"GENERAL";"TAB4",#N/A,TRUE,"GENERAL";"TAB5",#N/A,TRUE,"GENERAL"}</definedName>
    <definedName name="v" hidden="1">{"TAB1",#N/A,TRUE,"GENERAL";"TAB2",#N/A,TRUE,"GENERAL";"TAB3",#N/A,TRUE,"GENERAL";"TAB4",#N/A,TRUE,"GENERAL";"TAB5",#N/A,TRUE,"GENERAL"}</definedName>
    <definedName name="VALDES" localSheetId="6">#REF!</definedName>
    <definedName name="VALDES" localSheetId="2">#REF!</definedName>
    <definedName name="VALDES" localSheetId="3">#REF!</definedName>
    <definedName name="VALDES" localSheetId="4">#REF!</definedName>
    <definedName name="VALDES" localSheetId="5">#REF!</definedName>
    <definedName name="VALDES" localSheetId="26">#REF!</definedName>
    <definedName name="VALDES" localSheetId="27">#REF!</definedName>
    <definedName name="VALDES" localSheetId="7">#REF!</definedName>
    <definedName name="VALDES" localSheetId="8">#REF!</definedName>
    <definedName name="VALDES" localSheetId="9">#REF!</definedName>
    <definedName name="VALDES">#REF!</definedName>
    <definedName name="valor1" localSheetId="6">#REF!</definedName>
    <definedName name="valor1" localSheetId="2">#REF!</definedName>
    <definedName name="valor1" localSheetId="3">#REF!</definedName>
    <definedName name="valor1" localSheetId="4">#REF!</definedName>
    <definedName name="valor1" localSheetId="5">#REF!</definedName>
    <definedName name="valor1" localSheetId="26">#REF!</definedName>
    <definedName name="valor1" localSheetId="27">#REF!</definedName>
    <definedName name="valor1" localSheetId="7">#REF!</definedName>
    <definedName name="valor1" localSheetId="8">#REF!</definedName>
    <definedName name="valor1" localSheetId="9">#REF!</definedName>
    <definedName name="valor1">#REF!</definedName>
    <definedName name="valor2" localSheetId="6">#REF!</definedName>
    <definedName name="valor2" localSheetId="2">#REF!</definedName>
    <definedName name="valor2" localSheetId="3">#REF!</definedName>
    <definedName name="valor2" localSheetId="4">#REF!</definedName>
    <definedName name="valor2" localSheetId="5">#REF!</definedName>
    <definedName name="valor2" localSheetId="26">#REF!</definedName>
    <definedName name="valor2" localSheetId="27">#REF!</definedName>
    <definedName name="valor2" localSheetId="7">#REF!</definedName>
    <definedName name="valor2" localSheetId="8">#REF!</definedName>
    <definedName name="valor2" localSheetId="9">#REF!</definedName>
    <definedName name="valor2">#REF!</definedName>
    <definedName name="VALOR3" localSheetId="6">#REF!</definedName>
    <definedName name="VALOR3" localSheetId="2">#REF!</definedName>
    <definedName name="VALOR3" localSheetId="3">#REF!</definedName>
    <definedName name="VALOR3" localSheetId="4">#REF!</definedName>
    <definedName name="VALOR3" localSheetId="5">#REF!</definedName>
    <definedName name="VALOR3" localSheetId="26">#REF!</definedName>
    <definedName name="VALOR3" localSheetId="27">#REF!</definedName>
    <definedName name="VALOR3" localSheetId="7">#REF!</definedName>
    <definedName name="VALOR3" localSheetId="8">#REF!</definedName>
    <definedName name="VALOR3" localSheetId="9">#REF!</definedName>
    <definedName name="VALOR3">#REF!</definedName>
    <definedName name="ValorCto">[126]CONTRATO!$E$9</definedName>
    <definedName name="ValorEjecutado" localSheetId="6">#REF!</definedName>
    <definedName name="ValorEjecutado" localSheetId="2">#REF!</definedName>
    <definedName name="ValorEjecutado" localSheetId="3">#REF!</definedName>
    <definedName name="ValorEjecutado" localSheetId="4">#REF!</definedName>
    <definedName name="ValorEjecutado" localSheetId="5">#REF!</definedName>
    <definedName name="ValorEjecutado" localSheetId="7">#REF!</definedName>
    <definedName name="ValorEjecutado" localSheetId="8">#REF!</definedName>
    <definedName name="ValorEjecutado">#REF!</definedName>
    <definedName name="ValorProyecto" localSheetId="6">#REF!</definedName>
    <definedName name="ValorProyecto" localSheetId="2">#REF!</definedName>
    <definedName name="ValorProyecto" localSheetId="3">#REF!</definedName>
    <definedName name="ValorProyecto" localSheetId="4">#REF!</definedName>
    <definedName name="ValorProyecto" localSheetId="5">#REF!</definedName>
    <definedName name="ValorProyecto" localSheetId="7">#REF!</definedName>
    <definedName name="ValorProyecto" localSheetId="8">#REF!</definedName>
    <definedName name="ValorProyecto">#REF!</definedName>
    <definedName name="ValorRecursosComprometidos" localSheetId="6">#REF!</definedName>
    <definedName name="ValorRecursosComprometidos" localSheetId="2">#REF!</definedName>
    <definedName name="ValorRecursosComprometidos" localSheetId="3">#REF!</definedName>
    <definedName name="ValorRecursosComprometidos" localSheetId="4">#REF!</definedName>
    <definedName name="ValorRecursosComprometidos" localSheetId="5">#REF!</definedName>
    <definedName name="ValorRecursosComprometidos" localSheetId="7">#REF!</definedName>
    <definedName name="ValorRecursosComprometidos" localSheetId="8">#REF!</definedName>
    <definedName name="ValorRecursosComprometidos">#REF!</definedName>
    <definedName name="Values_Entered" localSheetId="6">IF('1p.'!Loan_Amount*'1p.'!Interest_Rate*'1p.'!Loan_Years*'1p.'!Loan_Start&gt;0,1,0)</definedName>
    <definedName name="Values_Entered" localSheetId="2">IF('421.1'!Loan_Amount*'421.1'!Interest_Rate*'421.1'!Loan_Years*'421.1'!Loan_Start&gt;0,1,0)</definedName>
    <definedName name="Values_Entered" localSheetId="3">IF('450.2P'!Loan_Amount*'450.2P'!Interest_Rate*'450.2P'!Loan_Years*'450.2P'!Loan_Start&gt;0,1,0)</definedName>
    <definedName name="Values_Entered" localSheetId="4">IF('460.1P'!Loan_Amount*'460.1P'!Interest_Rate*'460.1P'!Loan_Years*'460.1P'!Loan_Start&gt;0,1,0)</definedName>
    <definedName name="Values_Entered" localSheetId="5">IF('466.1'!Loan_Amount*'466.1'!Interest_Rate*'466.1'!Loan_Years*'466.1'!Loan_Start&gt;0,1,0)</definedName>
    <definedName name="Values_Entered" localSheetId="7">IF('900.4P'!Loan_Amount*'900.4P'!Interest_Rate*'900.4P'!Loan_Years*'900.4P'!Loan_Start&gt;0,1,0)</definedName>
    <definedName name="Values_Entered" localSheetId="8">IF('PPTO CONSTRUCCION'!Loan_Amount*'PPTO CONSTRUCCION'!Interest_Rate*'PPTO CONSTRUCCION'!Loan_Years*'PPTO CONSTRUCCION'!Loan_Start&gt;0,1,0)</definedName>
    <definedName name="Values_Entered">IF(Loan_Amount*Interest_Rate*Loan_Years*Loan_Start&gt;0,1,0)</definedName>
    <definedName name="Válvulas" localSheetId="6">#REF!</definedName>
    <definedName name="Válvulas" localSheetId="2">#REF!</definedName>
    <definedName name="Válvulas" localSheetId="3">#REF!</definedName>
    <definedName name="Válvulas" localSheetId="4">#REF!</definedName>
    <definedName name="Válvulas" localSheetId="5">#REF!</definedName>
    <definedName name="Válvulas" localSheetId="7">#REF!</definedName>
    <definedName name="Válvulas" localSheetId="8">#REF!</definedName>
    <definedName name="Válvulas">#REF!</definedName>
    <definedName name="VARIACION1" localSheetId="6">#REF!</definedName>
    <definedName name="VARIACION1" localSheetId="2">#REF!</definedName>
    <definedName name="VARIACION1" localSheetId="3">#REF!</definedName>
    <definedName name="VARIACION1" localSheetId="4">#REF!</definedName>
    <definedName name="VARIACION1" localSheetId="5">#REF!</definedName>
    <definedName name="VARIACION1" localSheetId="7">#REF!</definedName>
    <definedName name="VARIACION1" localSheetId="8">#REF!</definedName>
    <definedName name="VARIACION1">#REF!</definedName>
    <definedName name="Varios" localSheetId="6">#REF!</definedName>
    <definedName name="Varios" localSheetId="2">#REF!</definedName>
    <definedName name="Varios" localSheetId="3">#REF!</definedName>
    <definedName name="Varios" localSheetId="4">#REF!</definedName>
    <definedName name="Varios" localSheetId="5">#REF!</definedName>
    <definedName name="Varios" localSheetId="7">#REF!</definedName>
    <definedName name="Varios" localSheetId="8">#REF!</definedName>
    <definedName name="Varios">#REF!</definedName>
    <definedName name="vbvbvbvb" localSheetId="6" hidden="1">{"TAB1",#N/A,TRUE,"GENERAL";"TAB2",#N/A,TRUE,"GENERAL";"TAB3",#N/A,TRUE,"GENERAL";"TAB4",#N/A,TRUE,"GENERAL";"TAB5",#N/A,TRUE,"GENERAL"}</definedName>
    <definedName name="vbvbvbvb" localSheetId="2" hidden="1">{"TAB1",#N/A,TRUE,"GENERAL";"TAB2",#N/A,TRUE,"GENERAL";"TAB3",#N/A,TRUE,"GENERAL";"TAB4",#N/A,TRUE,"GENERAL";"TAB5",#N/A,TRUE,"GENERAL"}</definedName>
    <definedName name="vbvbvbvb" localSheetId="3" hidden="1">{"TAB1",#N/A,TRUE,"GENERAL";"TAB2",#N/A,TRUE,"GENERAL";"TAB3",#N/A,TRUE,"GENERAL";"TAB4",#N/A,TRUE,"GENERAL";"TAB5",#N/A,TRUE,"GENERAL"}</definedName>
    <definedName name="vbvbvbvb" localSheetId="4" hidden="1">{"TAB1",#N/A,TRUE,"GENERAL";"TAB2",#N/A,TRUE,"GENERAL";"TAB3",#N/A,TRUE,"GENERAL";"TAB4",#N/A,TRUE,"GENERAL";"TAB5",#N/A,TRUE,"GENERAL"}</definedName>
    <definedName name="vbvbvbvb" localSheetId="5" hidden="1">{"TAB1",#N/A,TRUE,"GENERAL";"TAB2",#N/A,TRUE,"GENERAL";"TAB3",#N/A,TRUE,"GENERAL";"TAB4",#N/A,TRUE,"GENERAL";"TAB5",#N/A,TRUE,"GENERAL"}</definedName>
    <definedName name="vbvbvbvb" localSheetId="7" hidden="1">{"TAB1",#N/A,TRUE,"GENERAL";"TAB2",#N/A,TRUE,"GENERAL";"TAB3",#N/A,TRUE,"GENERAL";"TAB4",#N/A,TRUE,"GENERAL";"TAB5",#N/A,TRUE,"GENERAL"}</definedName>
    <definedName name="vbvbvbvb" hidden="1">{"TAB1",#N/A,TRUE,"GENERAL";"TAB2",#N/A,TRUE,"GENERAL";"TAB3",#N/A,TRUE,"GENERAL";"TAB4",#N/A,TRUE,"GENERAL";"TAB5",#N/A,TRUE,"GENERAL"}</definedName>
    <definedName name="vc" localSheetId="6">#REF!</definedName>
    <definedName name="vc" localSheetId="2">#REF!</definedName>
    <definedName name="vc" localSheetId="3">#REF!</definedName>
    <definedName name="vc" localSheetId="4">#REF!</definedName>
    <definedName name="vc" localSheetId="5">#REF!</definedName>
    <definedName name="vc" localSheetId="7">#REF!</definedName>
    <definedName name="vc" localSheetId="8">#REF!</definedName>
    <definedName name="vc">#REF!</definedName>
    <definedName name="vct" localSheetId="6">#REF!</definedName>
    <definedName name="vct" localSheetId="2">#REF!</definedName>
    <definedName name="vct" localSheetId="3">#REF!</definedName>
    <definedName name="vct" localSheetId="4">#REF!</definedName>
    <definedName name="vct" localSheetId="5">#REF!</definedName>
    <definedName name="vct" localSheetId="7">#REF!</definedName>
    <definedName name="vct" localSheetId="8">#REF!</definedName>
    <definedName name="vct">#REF!</definedName>
    <definedName name="vcvvc" localSheetId="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5"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7"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6" hidden="1">{"via1",#N/A,TRUE,"general";"via2",#N/A,TRUE,"general";"via3",#N/A,TRUE,"general"}</definedName>
    <definedName name="vdfvuio" localSheetId="2" hidden="1">{"via1",#N/A,TRUE,"general";"via2",#N/A,TRUE,"general";"via3",#N/A,TRUE,"general"}</definedName>
    <definedName name="vdfvuio" localSheetId="3" hidden="1">{"via1",#N/A,TRUE,"general";"via2",#N/A,TRUE,"general";"via3",#N/A,TRUE,"general"}</definedName>
    <definedName name="vdfvuio" localSheetId="4" hidden="1">{"via1",#N/A,TRUE,"general";"via2",#N/A,TRUE,"general";"via3",#N/A,TRUE,"general"}</definedName>
    <definedName name="vdfvuio" localSheetId="5" hidden="1">{"via1",#N/A,TRUE,"general";"via2",#N/A,TRUE,"general";"via3",#N/A,TRUE,"general"}</definedName>
    <definedName name="vdfvuio" localSheetId="7" hidden="1">{"via1",#N/A,TRUE,"general";"via2",#N/A,TRUE,"general";"via3",#N/A,TRUE,"general"}</definedName>
    <definedName name="vdfvuio" hidden="1">{"via1",#N/A,TRUE,"general";"via2",#N/A,TRUE,"general";"via3",#N/A,TRUE,"general"}</definedName>
    <definedName name="vdsvnj" localSheetId="6" hidden="1">{"via1",#N/A,TRUE,"general";"via2",#N/A,TRUE,"general";"via3",#N/A,TRUE,"general"}</definedName>
    <definedName name="vdsvnj" localSheetId="2" hidden="1">{"via1",#N/A,TRUE,"general";"via2",#N/A,TRUE,"general";"via3",#N/A,TRUE,"general"}</definedName>
    <definedName name="vdsvnj" localSheetId="3" hidden="1">{"via1",#N/A,TRUE,"general";"via2",#N/A,TRUE,"general";"via3",#N/A,TRUE,"general"}</definedName>
    <definedName name="vdsvnj" localSheetId="4" hidden="1">{"via1",#N/A,TRUE,"general";"via2",#N/A,TRUE,"general";"via3",#N/A,TRUE,"general"}</definedName>
    <definedName name="vdsvnj" localSheetId="5" hidden="1">{"via1",#N/A,TRUE,"general";"via2",#N/A,TRUE,"general";"via3",#N/A,TRUE,"general"}</definedName>
    <definedName name="vdsvnj" localSheetId="7" hidden="1">{"via1",#N/A,TRUE,"general";"via2",#N/A,TRUE,"general";"via3",#N/A,TRUE,"general"}</definedName>
    <definedName name="vdsvnj" hidden="1">{"via1",#N/A,TRUE,"general";"via2",#N/A,TRUE,"general";"via3",#N/A,TRUE,"general"}</definedName>
    <definedName name="VentaAiu" localSheetId="6">#REF!</definedName>
    <definedName name="VentaAiu" localSheetId="2">#REF!</definedName>
    <definedName name="VentaAiu" localSheetId="3">#REF!</definedName>
    <definedName name="VentaAiu" localSheetId="4">#REF!</definedName>
    <definedName name="VentaAiu" localSheetId="5">#REF!</definedName>
    <definedName name="VentaAiu" localSheetId="26">#REF!</definedName>
    <definedName name="VentaAiu" localSheetId="27">#REF!</definedName>
    <definedName name="VentaAiu" localSheetId="7">#REF!</definedName>
    <definedName name="VentaAiu" localSheetId="8">#REF!</definedName>
    <definedName name="VentaAiu" localSheetId="9">#REF!</definedName>
    <definedName name="VentaAiu">#REF!</definedName>
    <definedName name="VEX" localSheetId="6">[12]Tablas!#REF!</definedName>
    <definedName name="VEX" localSheetId="2">[12]Tablas!#REF!</definedName>
    <definedName name="VEX" localSheetId="3">[12]Tablas!#REF!</definedName>
    <definedName name="VEX" localSheetId="4">[12]Tablas!#REF!</definedName>
    <definedName name="VEX" localSheetId="5">[12]Tablas!#REF!</definedName>
    <definedName name="VEX" localSheetId="7">[12]Tablas!#REF!</definedName>
    <definedName name="VEX" localSheetId="8">[12]Tablas!#REF!</definedName>
    <definedName name="VEX">[12]Tablas!#REF!</definedName>
    <definedName name="VEX_ON" localSheetId="6">#REF!</definedName>
    <definedName name="VEX_ON" localSheetId="2">#REF!</definedName>
    <definedName name="VEX_ON" localSheetId="3">#REF!</definedName>
    <definedName name="VEX_ON" localSheetId="4">#REF!</definedName>
    <definedName name="VEX_ON" localSheetId="5">#REF!</definedName>
    <definedName name="VEX_ON" localSheetId="7">#REF!</definedName>
    <definedName name="VEX_ON" localSheetId="8">#REF!</definedName>
    <definedName name="VEX_ON">#REF!</definedName>
    <definedName name="VEX1_1" localSheetId="6">[12]Tablas!#REF!</definedName>
    <definedName name="VEX1_1" localSheetId="2">[12]Tablas!#REF!</definedName>
    <definedName name="VEX1_1" localSheetId="3">[12]Tablas!#REF!</definedName>
    <definedName name="VEX1_1" localSheetId="4">[12]Tablas!#REF!</definedName>
    <definedName name="VEX1_1" localSheetId="5">[12]Tablas!#REF!</definedName>
    <definedName name="VEX1_1" localSheetId="7">[12]Tablas!#REF!</definedName>
    <definedName name="VEX1_1" localSheetId="8">[12]Tablas!#REF!</definedName>
    <definedName name="VEX1_1">[12]Tablas!#REF!</definedName>
    <definedName name="VEX1_1_1" localSheetId="6">[12]Tablas!#REF!</definedName>
    <definedName name="VEX1_1_1" localSheetId="2">[12]Tablas!#REF!</definedName>
    <definedName name="VEX1_1_1" localSheetId="3">[12]Tablas!#REF!</definedName>
    <definedName name="VEX1_1_1" localSheetId="4">[12]Tablas!#REF!</definedName>
    <definedName name="VEX1_1_1" localSheetId="5">[12]Tablas!#REF!</definedName>
    <definedName name="VEX1_1_1" localSheetId="7">[12]Tablas!#REF!</definedName>
    <definedName name="VEX1_1_1" localSheetId="8">[12]Tablas!#REF!</definedName>
    <definedName name="VEX1_1_1">[12]Tablas!#REF!</definedName>
    <definedName name="VEX1_1_2" localSheetId="8">[12]Tablas!#REF!</definedName>
    <definedName name="VEX1_1_2">[12]Tablas!#REF!</definedName>
    <definedName name="VEX1_1_3" localSheetId="8">[12]Tablas!#REF!</definedName>
    <definedName name="VEX1_1_3">[12]Tablas!#REF!</definedName>
    <definedName name="VEX1_1_4" localSheetId="8">[12]Tablas!#REF!</definedName>
    <definedName name="VEX1_1_4">[12]Tablas!#REF!</definedName>
    <definedName name="VEX1_2" localSheetId="8">[12]Tablas!#REF!</definedName>
    <definedName name="VEX1_2">[12]Tablas!#REF!</definedName>
    <definedName name="VEX1_3" localSheetId="8">[12]Tablas!#REF!</definedName>
    <definedName name="VEX1_3">[12]Tablas!#REF!</definedName>
    <definedName name="VFA" localSheetId="8">[12]Tablas!#REF!</definedName>
    <definedName name="VFA">[12]Tablas!#REF!</definedName>
    <definedName name="VFA1_1" localSheetId="8">[12]Tablas!#REF!</definedName>
    <definedName name="VFA1_1">[12]Tablas!#REF!</definedName>
    <definedName name="VFA1_1_1" localSheetId="8">[12]Tablas!#REF!</definedName>
    <definedName name="VFA1_1_1">[12]Tablas!#REF!</definedName>
    <definedName name="VFA1_1_2" localSheetId="8">[12]Tablas!#REF!</definedName>
    <definedName name="VFA1_1_2">[12]Tablas!#REF!</definedName>
    <definedName name="VFA1_1_3" localSheetId="8">[12]Tablas!#REF!</definedName>
    <definedName name="VFA1_1_3">[12]Tablas!#REF!</definedName>
    <definedName name="VFA1_1_4" localSheetId="8">[12]Tablas!#REF!</definedName>
    <definedName name="VFA1_1_4">[12]Tablas!#REF!</definedName>
    <definedName name="VFA1_1_5" localSheetId="8">[12]Tablas!#REF!</definedName>
    <definedName name="VFA1_1_5">[12]Tablas!#REF!</definedName>
    <definedName name="VFA1_1_6" localSheetId="8">[12]Tablas!#REF!</definedName>
    <definedName name="VFA1_1_6">[12]Tablas!#REF!</definedName>
    <definedName name="VFA1_2" localSheetId="8">[12]Tablas!#REF!</definedName>
    <definedName name="VFA1_2">[12]Tablas!#REF!</definedName>
    <definedName name="VFA1_3" localSheetId="8">[12]Tablas!#REF!</definedName>
    <definedName name="VFA1_3">[12]Tablas!#REF!</definedName>
    <definedName name="vfbgnhyt" localSheetId="6" hidden="1">{"via1",#N/A,TRUE,"general";"via2",#N/A,TRUE,"general";"via3",#N/A,TRUE,"general"}</definedName>
    <definedName name="vfbgnhyt" localSheetId="2" hidden="1">{"via1",#N/A,TRUE,"general";"via2",#N/A,TRUE,"general";"via3",#N/A,TRUE,"general"}</definedName>
    <definedName name="vfbgnhyt" localSheetId="3" hidden="1">{"via1",#N/A,TRUE,"general";"via2",#N/A,TRUE,"general";"via3",#N/A,TRUE,"general"}</definedName>
    <definedName name="vfbgnhyt" localSheetId="4" hidden="1">{"via1",#N/A,TRUE,"general";"via2",#N/A,TRUE,"general";"via3",#N/A,TRUE,"general"}</definedName>
    <definedName name="vfbgnhyt" localSheetId="5" hidden="1">{"via1",#N/A,TRUE,"general";"via2",#N/A,TRUE,"general";"via3",#N/A,TRUE,"general"}</definedName>
    <definedName name="vfbgnhyt" localSheetId="7" hidden="1">{"via1",#N/A,TRUE,"general";"via2",#N/A,TRUE,"general";"via3",#N/A,TRUE,"general"}</definedName>
    <definedName name="vfbgnhyt" hidden="1">{"via1",#N/A,TRUE,"general";"via2",#N/A,TRUE,"general";"via3",#N/A,TRUE,"general"}</definedName>
    <definedName name="vfh" localSheetId="8">'[82]7422CW00'!#REF!</definedName>
    <definedName name="vfh">'[82]7422CW00'!#REF!</definedName>
    <definedName name="VFR" localSheetId="6">#REF!</definedName>
    <definedName name="VFR" localSheetId="2">#REF!</definedName>
    <definedName name="VFR" localSheetId="3">#REF!</definedName>
    <definedName name="VFR" localSheetId="4">#REF!</definedName>
    <definedName name="VFR" localSheetId="5">#REF!</definedName>
    <definedName name="VFR" localSheetId="7">#REF!</definedName>
    <definedName name="VFR" localSheetId="8">#REF!</definedName>
    <definedName name="VFR">#REF!</definedName>
    <definedName name="vfvdv" localSheetId="6" hidden="1">{"TAB1",#N/A,TRUE,"GENERAL";"TAB2",#N/A,TRUE,"GENERAL";"TAB3",#N/A,TRUE,"GENERAL";"TAB4",#N/A,TRUE,"GENERAL";"TAB5",#N/A,TRUE,"GENERAL"}</definedName>
    <definedName name="vfvdv" localSheetId="2" hidden="1">{"TAB1",#N/A,TRUE,"GENERAL";"TAB2",#N/A,TRUE,"GENERAL";"TAB3",#N/A,TRUE,"GENERAL";"TAB4",#N/A,TRUE,"GENERAL";"TAB5",#N/A,TRUE,"GENERAL"}</definedName>
    <definedName name="vfvdv" localSheetId="3" hidden="1">{"TAB1",#N/A,TRUE,"GENERAL";"TAB2",#N/A,TRUE,"GENERAL";"TAB3",#N/A,TRUE,"GENERAL";"TAB4",#N/A,TRUE,"GENERAL";"TAB5",#N/A,TRUE,"GENERAL"}</definedName>
    <definedName name="vfvdv" localSheetId="4" hidden="1">{"TAB1",#N/A,TRUE,"GENERAL";"TAB2",#N/A,TRUE,"GENERAL";"TAB3",#N/A,TRUE,"GENERAL";"TAB4",#N/A,TRUE,"GENERAL";"TAB5",#N/A,TRUE,"GENERAL"}</definedName>
    <definedName name="vfvdv" localSheetId="5" hidden="1">{"TAB1",#N/A,TRUE,"GENERAL";"TAB2",#N/A,TRUE,"GENERAL";"TAB3",#N/A,TRUE,"GENERAL";"TAB4",#N/A,TRUE,"GENERAL";"TAB5",#N/A,TRUE,"GENERAL"}</definedName>
    <definedName name="vfvdv" localSheetId="7" hidden="1">{"TAB1",#N/A,TRUE,"GENERAL";"TAB2",#N/A,TRUE,"GENERAL";"TAB3",#N/A,TRUE,"GENERAL";"TAB4",#N/A,TRUE,"GENERAL";"TAB5",#N/A,TRUE,"GENERAL"}</definedName>
    <definedName name="vfvdv" hidden="1">{"TAB1",#N/A,TRUE,"GENERAL";"TAB2",#N/A,TRUE,"GENERAL";"TAB3",#N/A,TRUE,"GENERAL";"TAB4",#N/A,TRUE,"GENERAL";"TAB5",#N/A,TRUE,"GENERAL"}</definedName>
    <definedName name="vfvf" localSheetId="6" hidden="1">{"TAB1",#N/A,TRUE,"GENERAL";"TAB2",#N/A,TRUE,"GENERAL";"TAB3",#N/A,TRUE,"GENERAL";"TAB4",#N/A,TRUE,"GENERAL";"TAB5",#N/A,TRUE,"GENERAL"}</definedName>
    <definedName name="vfvf" localSheetId="2" hidden="1">{"TAB1",#N/A,TRUE,"GENERAL";"TAB2",#N/A,TRUE,"GENERAL";"TAB3",#N/A,TRUE,"GENERAL";"TAB4",#N/A,TRUE,"GENERAL";"TAB5",#N/A,TRUE,"GENERAL"}</definedName>
    <definedName name="vfvf" localSheetId="3" hidden="1">{"TAB1",#N/A,TRUE,"GENERAL";"TAB2",#N/A,TRUE,"GENERAL";"TAB3",#N/A,TRUE,"GENERAL";"TAB4",#N/A,TRUE,"GENERAL";"TAB5",#N/A,TRUE,"GENERAL"}</definedName>
    <definedName name="vfvf" localSheetId="4" hidden="1">{"TAB1",#N/A,TRUE,"GENERAL";"TAB2",#N/A,TRUE,"GENERAL";"TAB3",#N/A,TRUE,"GENERAL";"TAB4",#N/A,TRUE,"GENERAL";"TAB5",#N/A,TRUE,"GENERAL"}</definedName>
    <definedName name="vfvf" localSheetId="5" hidden="1">{"TAB1",#N/A,TRUE,"GENERAL";"TAB2",#N/A,TRUE,"GENERAL";"TAB3",#N/A,TRUE,"GENERAL";"TAB4",#N/A,TRUE,"GENERAL";"TAB5",#N/A,TRUE,"GENERAL"}</definedName>
    <definedName name="vfvf" localSheetId="7" hidden="1">{"TAB1",#N/A,TRUE,"GENERAL";"TAB2",#N/A,TRUE,"GENERAL";"TAB3",#N/A,TRUE,"GENERAL";"TAB4",#N/A,TRUE,"GENERAL";"TAB5",#N/A,TRUE,"GENERAL"}</definedName>
    <definedName name="vfvf" hidden="1">{"TAB1",#N/A,TRUE,"GENERAL";"TAB2",#N/A,TRUE,"GENERAL";"TAB3",#N/A,TRUE,"GENERAL";"TAB4",#N/A,TRUE,"GENERAL";"TAB5",#N/A,TRUE,"GENERAL"}</definedName>
    <definedName name="VIA" localSheetId="6">#REF!</definedName>
    <definedName name="VIA" localSheetId="2">#REF!</definedName>
    <definedName name="VIA" localSheetId="3">#REF!</definedName>
    <definedName name="VIA" localSheetId="4">#REF!</definedName>
    <definedName name="VIA" localSheetId="5">#REF!</definedName>
    <definedName name="VIA" localSheetId="7">#REF!</definedName>
    <definedName name="VIA" localSheetId="8">#REF!</definedName>
    <definedName name="VIA">#REF!</definedName>
    <definedName name="VICEP_DIRECC">[98]Tablas!$A$6:$A$26</definedName>
    <definedName name="victor">'[127]ARMENIA-CLUB DE TIRO'!$A$59:$Q$114</definedName>
    <definedName name="VigenciaDolares" localSheetId="6">#REF!</definedName>
    <definedName name="VigenciaDolares" localSheetId="2">#REF!</definedName>
    <definedName name="VigenciaDolares" localSheetId="3">#REF!</definedName>
    <definedName name="VigenciaDolares" localSheetId="4">#REF!</definedName>
    <definedName name="VigenciaDolares" localSheetId="5">#REF!</definedName>
    <definedName name="VigenciaDolares" localSheetId="7">#REF!</definedName>
    <definedName name="VigenciaDolares" localSheetId="8">#REF!</definedName>
    <definedName name="VigenciaDolares">#REF!</definedName>
    <definedName name="VigenciaPesos" localSheetId="6">#REF!</definedName>
    <definedName name="VigenciaPesos" localSheetId="2">#REF!</definedName>
    <definedName name="VigenciaPesos" localSheetId="3">#REF!</definedName>
    <definedName name="VigenciaPesos" localSheetId="4">#REF!</definedName>
    <definedName name="VigenciaPesos" localSheetId="5">#REF!</definedName>
    <definedName name="VigenciaPesos" localSheetId="7">#REF!</definedName>
    <definedName name="VigenciaPesos" localSheetId="8">#REF!</definedName>
    <definedName name="VigenciaPesos">#REF!</definedName>
    <definedName name="VIGFUTURA">[98]Tablas!$J$6:$J$8</definedName>
    <definedName name="VIT" localSheetId="6">[12]Tablas!#REF!</definedName>
    <definedName name="VIT" localSheetId="2">[12]Tablas!#REF!</definedName>
    <definedName name="VIT" localSheetId="3">[12]Tablas!#REF!</definedName>
    <definedName name="VIT" localSheetId="4">[12]Tablas!#REF!</definedName>
    <definedName name="VIT" localSheetId="5">[12]Tablas!#REF!</definedName>
    <definedName name="VIT" localSheetId="7">[12]Tablas!#REF!</definedName>
    <definedName name="VIT" localSheetId="8">[12]Tablas!#REF!</definedName>
    <definedName name="VIT">[12]Tablas!#REF!</definedName>
    <definedName name="VIT1_1" localSheetId="6">[12]Tablas!#REF!</definedName>
    <definedName name="VIT1_1" localSheetId="2">[12]Tablas!#REF!</definedName>
    <definedName name="VIT1_1" localSheetId="3">[12]Tablas!#REF!</definedName>
    <definedName name="VIT1_1" localSheetId="4">[12]Tablas!#REF!</definedName>
    <definedName name="VIT1_1" localSheetId="5">[12]Tablas!#REF!</definedName>
    <definedName name="VIT1_1" localSheetId="7">[12]Tablas!#REF!</definedName>
    <definedName name="VIT1_1" localSheetId="8">[12]Tablas!#REF!</definedName>
    <definedName name="VIT1_1">[12]Tablas!#REF!</definedName>
    <definedName name="VIT1_1_1" localSheetId="8">[12]Tablas!#REF!</definedName>
    <definedName name="VIT1_1_1">[12]Tablas!#REF!</definedName>
    <definedName name="VIT1_1_10" localSheetId="8">[12]Tablas!#REF!</definedName>
    <definedName name="VIT1_1_10">[12]Tablas!#REF!</definedName>
    <definedName name="VIT1_1_11" localSheetId="8">[12]Tablas!#REF!</definedName>
    <definedName name="VIT1_1_11">[12]Tablas!#REF!</definedName>
    <definedName name="VIT1_1_12" localSheetId="8">[12]Tablas!#REF!</definedName>
    <definedName name="VIT1_1_12">[12]Tablas!#REF!</definedName>
    <definedName name="VIT1_1_13" localSheetId="8">[12]Tablas!#REF!</definedName>
    <definedName name="VIT1_1_13">[12]Tablas!#REF!</definedName>
    <definedName name="VIT1_1_14" localSheetId="8">[12]Tablas!#REF!</definedName>
    <definedName name="VIT1_1_14">[12]Tablas!#REF!</definedName>
    <definedName name="VIT1_1_15" localSheetId="8">[12]Tablas!#REF!</definedName>
    <definedName name="VIT1_1_15">[12]Tablas!#REF!</definedName>
    <definedName name="VIT1_1_16" localSheetId="8">[12]Tablas!#REF!</definedName>
    <definedName name="VIT1_1_16">[12]Tablas!#REF!</definedName>
    <definedName name="VIt1_1_17" localSheetId="8">[12]Tablas!#REF!</definedName>
    <definedName name="VIt1_1_17">[12]Tablas!#REF!</definedName>
    <definedName name="VIT1_1_18" localSheetId="8">[12]Tablas!#REF!</definedName>
    <definedName name="VIT1_1_18">[12]Tablas!#REF!</definedName>
    <definedName name="VIt1_1_19" localSheetId="8">[12]Tablas!#REF!</definedName>
    <definedName name="VIt1_1_19">[12]Tablas!#REF!</definedName>
    <definedName name="VIT1_1_2" localSheetId="8">[12]Tablas!#REF!</definedName>
    <definedName name="VIT1_1_2">[12]Tablas!#REF!</definedName>
    <definedName name="VIT1_1_20" localSheetId="8">[12]Tablas!#REF!</definedName>
    <definedName name="VIT1_1_20">[12]Tablas!#REF!</definedName>
    <definedName name="VIT1_1_3" localSheetId="8">[12]Tablas!#REF!</definedName>
    <definedName name="VIT1_1_3">[12]Tablas!#REF!</definedName>
    <definedName name="VIT1_1_4" localSheetId="8">[12]Tablas!#REF!</definedName>
    <definedName name="VIT1_1_4">[12]Tablas!#REF!</definedName>
    <definedName name="VIT1_1_5" localSheetId="8">[12]Tablas!#REF!</definedName>
    <definedName name="VIT1_1_5">[12]Tablas!#REF!</definedName>
    <definedName name="VIT1_1_6" localSheetId="8">[12]Tablas!#REF!</definedName>
    <definedName name="VIT1_1_6">[12]Tablas!#REF!</definedName>
    <definedName name="VIT1_1_7" localSheetId="8">[12]Tablas!#REF!</definedName>
    <definedName name="VIT1_1_7">[12]Tablas!#REF!</definedName>
    <definedName name="VIT1_1_8" localSheetId="8">[12]Tablas!#REF!</definedName>
    <definedName name="VIT1_1_8">[12]Tablas!#REF!</definedName>
    <definedName name="VIT1_1_9" localSheetId="8">[12]Tablas!#REF!</definedName>
    <definedName name="VIT1_1_9">[12]Tablas!#REF!</definedName>
    <definedName name="VIT1_2" localSheetId="8">[12]Tablas!#REF!</definedName>
    <definedName name="VIT1_2">[12]Tablas!#REF!</definedName>
    <definedName name="VIT1_3" localSheetId="8">[12]Tablas!#REF!</definedName>
    <definedName name="VIT1_3">[12]Tablas!#REF!</definedName>
    <definedName name="VIT1_4" localSheetId="8">[12]Tablas!#REF!</definedName>
    <definedName name="VIT1_4">[12]Tablas!#REF!</definedName>
    <definedName name="VIT1_5" localSheetId="8">[12]Tablas!#REF!</definedName>
    <definedName name="VIT1_5">[12]Tablas!#REF!</definedName>
    <definedName name="VIT1_6" localSheetId="8">[12]Tablas!#REF!</definedName>
    <definedName name="VIT1_6">[12]Tablas!#REF!</definedName>
    <definedName name="vital5">[56]Personalizar!$E$15</definedName>
    <definedName name="vk" localSheetId="6" hidden="1">{"via1",#N/A,TRUE,"general";"via2",#N/A,TRUE,"general";"via3",#N/A,TRUE,"general"}</definedName>
    <definedName name="vk" localSheetId="2" hidden="1">{"via1",#N/A,TRUE,"general";"via2",#N/A,TRUE,"general";"via3",#N/A,TRUE,"general"}</definedName>
    <definedName name="vk" localSheetId="3" hidden="1">{"via1",#N/A,TRUE,"general";"via2",#N/A,TRUE,"general";"via3",#N/A,TRUE,"general"}</definedName>
    <definedName name="vk" localSheetId="4" hidden="1">{"via1",#N/A,TRUE,"general";"via2",#N/A,TRUE,"general";"via3",#N/A,TRUE,"general"}</definedName>
    <definedName name="vk" localSheetId="5" hidden="1">{"via1",#N/A,TRUE,"general";"via2",#N/A,TRUE,"general";"via3",#N/A,TRUE,"general"}</definedName>
    <definedName name="vk" localSheetId="7" hidden="1">{"via1",#N/A,TRUE,"general";"via2",#N/A,TRUE,"general";"via3",#N/A,TRUE,"general"}</definedName>
    <definedName name="vk" hidden="1">{"via1",#N/A,TRUE,"general";"via2",#N/A,TRUE,"general";"via3",#N/A,TRUE,"general"}</definedName>
    <definedName name="vnbvxb" localSheetId="6" hidden="1">{"via1",#N/A,TRUE,"general";"via2",#N/A,TRUE,"general";"via3",#N/A,TRUE,"general"}</definedName>
    <definedName name="vnbvxb" localSheetId="2" hidden="1">{"via1",#N/A,TRUE,"general";"via2",#N/A,TRUE,"general";"via3",#N/A,TRUE,"general"}</definedName>
    <definedName name="vnbvxb" localSheetId="3" hidden="1">{"via1",#N/A,TRUE,"general";"via2",#N/A,TRUE,"general";"via3",#N/A,TRUE,"general"}</definedName>
    <definedName name="vnbvxb" localSheetId="4" hidden="1">{"via1",#N/A,TRUE,"general";"via2",#N/A,TRUE,"general";"via3",#N/A,TRUE,"general"}</definedName>
    <definedName name="vnbvxb" localSheetId="5" hidden="1">{"via1",#N/A,TRUE,"general";"via2",#N/A,TRUE,"general";"via3",#N/A,TRUE,"general"}</definedName>
    <definedName name="vnbvxb" localSheetId="7" hidden="1">{"via1",#N/A,TRUE,"general";"via2",#N/A,TRUE,"general";"via3",#N/A,TRUE,"general"}</definedName>
    <definedName name="vnbvxb" hidden="1">{"via1",#N/A,TRUE,"general";"via2",#N/A,TRUE,"general";"via3",#N/A,TRUE,"general"}</definedName>
    <definedName name="VNVBN" localSheetId="6" hidden="1">{"TAB1",#N/A,TRUE,"GENERAL";"TAB2",#N/A,TRUE,"GENERAL";"TAB3",#N/A,TRUE,"GENERAL";"TAB4",#N/A,TRUE,"GENERAL";"TAB5",#N/A,TRUE,"GENERAL"}</definedName>
    <definedName name="VNVBN" localSheetId="2" hidden="1">{"TAB1",#N/A,TRUE,"GENERAL";"TAB2",#N/A,TRUE,"GENERAL";"TAB3",#N/A,TRUE,"GENERAL";"TAB4",#N/A,TRUE,"GENERAL";"TAB5",#N/A,TRUE,"GENERAL"}</definedName>
    <definedName name="VNVBN" localSheetId="3" hidden="1">{"TAB1",#N/A,TRUE,"GENERAL";"TAB2",#N/A,TRUE,"GENERAL";"TAB3",#N/A,TRUE,"GENERAL";"TAB4",#N/A,TRUE,"GENERAL";"TAB5",#N/A,TRUE,"GENERAL"}</definedName>
    <definedName name="VNVBN" localSheetId="4" hidden="1">{"TAB1",#N/A,TRUE,"GENERAL";"TAB2",#N/A,TRUE,"GENERAL";"TAB3",#N/A,TRUE,"GENERAL";"TAB4",#N/A,TRUE,"GENERAL";"TAB5",#N/A,TRUE,"GENERAL"}</definedName>
    <definedName name="VNVBN" localSheetId="5" hidden="1">{"TAB1",#N/A,TRUE,"GENERAL";"TAB2",#N/A,TRUE,"GENERAL";"TAB3",#N/A,TRUE,"GENERAL";"TAB4",#N/A,TRUE,"GENERAL";"TAB5",#N/A,TRUE,"GENERAL"}</definedName>
    <definedName name="VNVBN" localSheetId="7" hidden="1">{"TAB1",#N/A,TRUE,"GENERAL";"TAB2",#N/A,TRUE,"GENERAL";"TAB3",#N/A,TRUE,"GENERAL";"TAB4",#N/A,TRUE,"GENERAL";"TAB5",#N/A,TRUE,"GENERAL"}</definedName>
    <definedName name="VNVBN" hidden="1">{"TAB1",#N/A,TRUE,"GENERAL";"TAB2",#N/A,TRUE,"GENERAL";"TAB3",#N/A,TRUE,"GENERAL";"TAB4",#N/A,TRUE,"GENERAL";"TAB5",#N/A,TRUE,"GENERAL"}</definedName>
    <definedName name="vp" localSheetId="6">#REF!</definedName>
    <definedName name="vp" localSheetId="2">#REF!</definedName>
    <definedName name="vp" localSheetId="3">#REF!</definedName>
    <definedName name="vp" localSheetId="4">#REF!</definedName>
    <definedName name="vp" localSheetId="5">#REF!</definedName>
    <definedName name="vp" localSheetId="7">#REF!</definedName>
    <definedName name="vp" localSheetId="8">#REF!</definedName>
    <definedName name="vp">#REF!</definedName>
    <definedName name="VPN" localSheetId="6">#REF!</definedName>
    <definedName name="VPN" localSheetId="2">#REF!</definedName>
    <definedName name="VPN" localSheetId="3">#REF!</definedName>
    <definedName name="VPN" localSheetId="4">#REF!</definedName>
    <definedName name="VPN" localSheetId="5">#REF!</definedName>
    <definedName name="VPN" localSheetId="7">#REF!</definedName>
    <definedName name="VPN" localSheetId="8">#REF!</definedName>
    <definedName name="VPN">#REF!</definedName>
    <definedName name="VPNCCP" localSheetId="6">#REF!</definedName>
    <definedName name="VPNCCP" localSheetId="2">#REF!</definedName>
    <definedName name="VPNCCP" localSheetId="3">#REF!</definedName>
    <definedName name="VPNCCP" localSheetId="4">#REF!</definedName>
    <definedName name="VPNCCP" localSheetId="5">#REF!</definedName>
    <definedName name="VPNCCP" localSheetId="7">#REF!</definedName>
    <definedName name="VPNCCP" localSheetId="8">#REF!</definedName>
    <definedName name="VPNCCP">#REF!</definedName>
    <definedName name="VPNInversion" localSheetId="6">#REF!</definedName>
    <definedName name="VPNInversion" localSheetId="2">#REF!</definedName>
    <definedName name="VPNInversion" localSheetId="3">#REF!</definedName>
    <definedName name="VPNInversion" localSheetId="4">#REF!</definedName>
    <definedName name="VPNInversion" localSheetId="5">#REF!</definedName>
    <definedName name="VPNInversion" localSheetId="7">#REF!</definedName>
    <definedName name="VPNInversion" localSheetId="8">#REF!</definedName>
    <definedName name="VPNInversion">#REF!</definedName>
    <definedName name="VPNInversionCCP" localSheetId="6">#REF!</definedName>
    <definedName name="VPNInversionCCP" localSheetId="2">#REF!</definedName>
    <definedName name="VPNInversionCCP" localSheetId="3">#REF!</definedName>
    <definedName name="VPNInversionCCP" localSheetId="4">#REF!</definedName>
    <definedName name="VPNInversionCCP" localSheetId="5">#REF!</definedName>
    <definedName name="VPNInversionCCP" localSheetId="7">#REF!</definedName>
    <definedName name="VPNInversionCCP" localSheetId="8">#REF!</definedName>
    <definedName name="VPNInversionCCP">#REF!</definedName>
    <definedName name="VPR" localSheetId="6">#REF!</definedName>
    <definedName name="VPR" localSheetId="2">#REF!</definedName>
    <definedName name="VPR" localSheetId="3">#REF!</definedName>
    <definedName name="VPR" localSheetId="4">#REF!</definedName>
    <definedName name="VPR" localSheetId="5">#REF!</definedName>
    <definedName name="VPR" localSheetId="7">#REF!</definedName>
    <definedName name="VPR" localSheetId="8">#REF!</definedName>
    <definedName name="VPR">#REF!</definedName>
    <definedName name="VPR_COMBUS" localSheetId="6">#REF!</definedName>
    <definedName name="VPR_COMBUS" localSheetId="2">#REF!</definedName>
    <definedName name="VPR_COMBUS" localSheetId="3">#REF!</definedName>
    <definedName name="VPR_COMBUS" localSheetId="4">#REF!</definedName>
    <definedName name="VPR_COMBUS" localSheetId="5">#REF!</definedName>
    <definedName name="VPR_COMBUS" localSheetId="7">#REF!</definedName>
    <definedName name="VPR_COMBUS" localSheetId="8">#REF!</definedName>
    <definedName name="VPR_COMBUS">#REF!</definedName>
    <definedName name="VPR_CRUDO" localSheetId="6">#REF!</definedName>
    <definedName name="VPR_CRUDO" localSheetId="2">#REF!</definedName>
    <definedName name="VPR_CRUDO" localSheetId="3">#REF!</definedName>
    <definedName name="VPR_CRUDO" localSheetId="4">#REF!</definedName>
    <definedName name="VPR_CRUDO" localSheetId="5">#REF!</definedName>
    <definedName name="VPR_CRUDO" localSheetId="7">#REF!</definedName>
    <definedName name="VPR_CRUDO" localSheetId="8">#REF!</definedName>
    <definedName name="VPR_CRUDO">#REF!</definedName>
    <definedName name="VPR_GAS" localSheetId="6">#REF!</definedName>
    <definedName name="VPR_GAS" localSheetId="2">#REF!</definedName>
    <definedName name="VPR_GAS" localSheetId="3">#REF!</definedName>
    <definedName name="VPR_GAS" localSheetId="4">#REF!</definedName>
    <definedName name="VPR_GAS" localSheetId="5">#REF!</definedName>
    <definedName name="VPR_GAS" localSheetId="7">#REF!</definedName>
    <definedName name="VPR_GAS" localSheetId="8">#REF!</definedName>
    <definedName name="VPR_GAS">#REF!</definedName>
    <definedName name="VPR_ON" localSheetId="6">#REF!</definedName>
    <definedName name="VPR_ON" localSheetId="2">#REF!</definedName>
    <definedName name="VPR_ON" localSheetId="3">#REF!</definedName>
    <definedName name="VPR_ON" localSheetId="4">#REF!</definedName>
    <definedName name="VPR_ON" localSheetId="5">#REF!</definedName>
    <definedName name="VPR_ON" localSheetId="7">#REF!</definedName>
    <definedName name="VPR_ON" localSheetId="8">#REF!</definedName>
    <definedName name="VPR_ON">#REF!</definedName>
    <definedName name="VPR1_1" localSheetId="6">[12]Tablas!#REF!</definedName>
    <definedName name="VPR1_1" localSheetId="2">[12]Tablas!#REF!</definedName>
    <definedName name="VPR1_1" localSheetId="3">[12]Tablas!#REF!</definedName>
    <definedName name="VPR1_1" localSheetId="4">[12]Tablas!#REF!</definedName>
    <definedName name="VPR1_1" localSheetId="5">[12]Tablas!#REF!</definedName>
    <definedName name="VPR1_1" localSheetId="7">[12]Tablas!#REF!</definedName>
    <definedName name="VPR1_1" localSheetId="8">[12]Tablas!#REF!</definedName>
    <definedName name="VPR1_1">[12]Tablas!#REF!</definedName>
    <definedName name="VPR1_1_1" localSheetId="6">[12]Tablas!#REF!</definedName>
    <definedName name="VPR1_1_1" localSheetId="2">[12]Tablas!#REF!</definedName>
    <definedName name="VPR1_1_1" localSheetId="3">[12]Tablas!#REF!</definedName>
    <definedName name="VPR1_1_1" localSheetId="4">[12]Tablas!#REF!</definedName>
    <definedName name="VPR1_1_1" localSheetId="5">[12]Tablas!#REF!</definedName>
    <definedName name="VPR1_1_1" localSheetId="7">[12]Tablas!#REF!</definedName>
    <definedName name="VPR1_1_1" localSheetId="8">[12]Tablas!#REF!</definedName>
    <definedName name="VPR1_1_1">[12]Tablas!#REF!</definedName>
    <definedName name="VPR1_1_10" localSheetId="6">[12]Tablas!#REF!</definedName>
    <definedName name="VPR1_1_10" localSheetId="2">[12]Tablas!#REF!</definedName>
    <definedName name="VPR1_1_10" localSheetId="3">[12]Tablas!#REF!</definedName>
    <definedName name="VPR1_1_10" localSheetId="4">[12]Tablas!#REF!</definedName>
    <definedName name="VPR1_1_10" localSheetId="5">[12]Tablas!#REF!</definedName>
    <definedName name="VPR1_1_10" localSheetId="7">[12]Tablas!#REF!</definedName>
    <definedName name="VPR1_1_10" localSheetId="8">[12]Tablas!#REF!</definedName>
    <definedName name="VPR1_1_10">[12]Tablas!#REF!</definedName>
    <definedName name="VPR1_1_11" localSheetId="6">[12]Tablas!#REF!</definedName>
    <definedName name="VPR1_1_11" localSheetId="2">[12]Tablas!#REF!</definedName>
    <definedName name="VPR1_1_11" localSheetId="3">[12]Tablas!#REF!</definedName>
    <definedName name="VPR1_1_11" localSheetId="4">[12]Tablas!#REF!</definedName>
    <definedName name="VPR1_1_11" localSheetId="5">[12]Tablas!#REF!</definedName>
    <definedName name="VPR1_1_11" localSheetId="7">[12]Tablas!#REF!</definedName>
    <definedName name="VPR1_1_11" localSheetId="8">[12]Tablas!#REF!</definedName>
    <definedName name="VPR1_1_11">[12]Tablas!#REF!</definedName>
    <definedName name="VPR1_1_12" localSheetId="8">[12]Tablas!#REF!</definedName>
    <definedName name="VPR1_1_12">[12]Tablas!#REF!</definedName>
    <definedName name="VPR1_1_13" localSheetId="8">[12]Tablas!#REF!</definedName>
    <definedName name="VPR1_1_13">[12]Tablas!#REF!</definedName>
    <definedName name="VPR1_1_14" localSheetId="8">[12]Tablas!#REF!</definedName>
    <definedName name="VPR1_1_14">[12]Tablas!#REF!</definedName>
    <definedName name="VPR1_1_15" localSheetId="8">[12]Tablas!#REF!</definedName>
    <definedName name="VPR1_1_15">[12]Tablas!#REF!</definedName>
    <definedName name="VPR1_1_16" localSheetId="8">[12]Tablas!#REF!</definedName>
    <definedName name="VPR1_1_16">[12]Tablas!#REF!</definedName>
    <definedName name="VPR1_1_17" localSheetId="8">[12]Tablas!#REF!</definedName>
    <definedName name="VPR1_1_17">[12]Tablas!#REF!</definedName>
    <definedName name="VPR1_1_18" localSheetId="8">[12]Tablas!#REF!</definedName>
    <definedName name="VPR1_1_18">[12]Tablas!#REF!</definedName>
    <definedName name="VPR1_1_19" localSheetId="8">[12]Tablas!#REF!</definedName>
    <definedName name="VPR1_1_19">[12]Tablas!#REF!</definedName>
    <definedName name="VPR1_1_2" localSheetId="8">[12]Tablas!#REF!</definedName>
    <definedName name="VPR1_1_2">[12]Tablas!#REF!</definedName>
    <definedName name="VPR1_1_20" localSheetId="8">[12]Tablas!#REF!</definedName>
    <definedName name="VPR1_1_20">[12]Tablas!#REF!</definedName>
    <definedName name="VPR1_1_21" localSheetId="8">[12]Tablas!#REF!</definedName>
    <definedName name="VPR1_1_21">[12]Tablas!#REF!</definedName>
    <definedName name="VPR1_1_22" localSheetId="8">[12]Tablas!#REF!</definedName>
    <definedName name="VPR1_1_22">[12]Tablas!#REF!</definedName>
    <definedName name="VPR1_1_23" localSheetId="8">[12]Tablas!#REF!</definedName>
    <definedName name="VPR1_1_23">[12]Tablas!#REF!</definedName>
    <definedName name="VPR1_1_24" localSheetId="8">[12]Tablas!#REF!</definedName>
    <definedName name="VPR1_1_24">[12]Tablas!#REF!</definedName>
    <definedName name="VPR1_1_25" localSheetId="8">[12]Tablas!#REF!</definedName>
    <definedName name="VPR1_1_25">[12]Tablas!#REF!</definedName>
    <definedName name="VPR1_1_26" localSheetId="8">[12]Tablas!#REF!</definedName>
    <definedName name="VPR1_1_26">[12]Tablas!#REF!</definedName>
    <definedName name="VPR1_1_27" localSheetId="8">[12]Tablas!#REF!</definedName>
    <definedName name="VPR1_1_27">[12]Tablas!#REF!</definedName>
    <definedName name="VPR1_1_28" localSheetId="8">[12]Tablas!#REF!</definedName>
    <definedName name="VPR1_1_28">[12]Tablas!#REF!</definedName>
    <definedName name="VPR1_1_29" localSheetId="8">[12]Tablas!#REF!</definedName>
    <definedName name="VPR1_1_29">[12]Tablas!#REF!</definedName>
    <definedName name="VPR1_1_3" localSheetId="8">[12]Tablas!#REF!</definedName>
    <definedName name="VPR1_1_3">[12]Tablas!#REF!</definedName>
    <definedName name="VPR1_1_30" localSheetId="8">[12]Tablas!#REF!</definedName>
    <definedName name="VPR1_1_30">[12]Tablas!#REF!</definedName>
    <definedName name="VPR1_1_31" localSheetId="8">[12]Tablas!#REF!</definedName>
    <definedName name="VPR1_1_31">[12]Tablas!#REF!</definedName>
    <definedName name="VPR1_1_32" localSheetId="8">[12]Tablas!#REF!</definedName>
    <definedName name="VPR1_1_32">[12]Tablas!#REF!</definedName>
    <definedName name="VPR1_1_4" localSheetId="8">[12]Tablas!#REF!</definedName>
    <definedName name="VPR1_1_4">[12]Tablas!#REF!</definedName>
    <definedName name="VPR1_1_5" localSheetId="8">[12]Tablas!#REF!</definedName>
    <definedName name="VPR1_1_5">[12]Tablas!#REF!</definedName>
    <definedName name="VPR1_1_6" localSheetId="8">[12]Tablas!#REF!</definedName>
    <definedName name="VPR1_1_6">[12]Tablas!#REF!</definedName>
    <definedName name="VPR1_1_7" localSheetId="8">[12]Tablas!#REF!</definedName>
    <definedName name="VPR1_1_7">[12]Tablas!#REF!</definedName>
    <definedName name="VPR1_1_8" localSheetId="8">[12]Tablas!#REF!</definedName>
    <definedName name="VPR1_1_8">[12]Tablas!#REF!</definedName>
    <definedName name="VPR1_1_9" localSheetId="8">[12]Tablas!#REF!</definedName>
    <definedName name="VPR1_1_9">[12]Tablas!#REF!</definedName>
    <definedName name="VPR1_2" localSheetId="8">[12]Tablas!#REF!</definedName>
    <definedName name="VPR1_2">[12]Tablas!#REF!</definedName>
    <definedName name="VPR1_3" localSheetId="8">[12]Tablas!#REF!</definedName>
    <definedName name="VPR1_3">[12]Tablas!#REF!</definedName>
    <definedName name="VPR1_4" localSheetId="8">[12]Tablas!#REF!</definedName>
    <definedName name="VPR1_4">[12]Tablas!#REF!</definedName>
    <definedName name="VPR1_5" localSheetId="8">[12]Tablas!#REF!</definedName>
    <definedName name="VPR1_5">[12]Tablas!#REF!</definedName>
    <definedName name="VPR1_6" localSheetId="8">[12]Tablas!#REF!</definedName>
    <definedName name="VPR1_6">[12]Tablas!#REF!</definedName>
    <definedName name="vpt" localSheetId="6">#REF!</definedName>
    <definedName name="vpt" localSheetId="2">#REF!</definedName>
    <definedName name="vpt" localSheetId="3">#REF!</definedName>
    <definedName name="vpt" localSheetId="4">#REF!</definedName>
    <definedName name="vpt" localSheetId="5">#REF!</definedName>
    <definedName name="vpt" localSheetId="7">#REF!</definedName>
    <definedName name="vpt" localSheetId="8">#REF!</definedName>
    <definedName name="vpt">#REF!</definedName>
    <definedName name="VRP" localSheetId="6">[12]Tablas!#REF!</definedName>
    <definedName name="VRP" localSheetId="2">[12]Tablas!#REF!</definedName>
    <definedName name="VRP" localSheetId="3">[12]Tablas!#REF!</definedName>
    <definedName name="VRP" localSheetId="4">[12]Tablas!#REF!</definedName>
    <definedName name="VRP" localSheetId="5">[12]Tablas!#REF!</definedName>
    <definedName name="VRP" localSheetId="7">[12]Tablas!#REF!</definedName>
    <definedName name="VRP" localSheetId="8">[12]Tablas!#REF!</definedName>
    <definedName name="VRP">[12]Tablas!#REF!</definedName>
    <definedName name="VRP_PETROQ" localSheetId="6">#REF!</definedName>
    <definedName name="VRP_PETROQ" localSheetId="2">#REF!</definedName>
    <definedName name="VRP_PETROQ" localSheetId="3">#REF!</definedName>
    <definedName name="VRP_PETROQ" localSheetId="4">#REF!</definedName>
    <definedName name="VRP_PETROQ" localSheetId="5">#REF!</definedName>
    <definedName name="VRP_PETROQ" localSheetId="7">#REF!</definedName>
    <definedName name="VRP_PETROQ" localSheetId="8">#REF!</definedName>
    <definedName name="VRP_PETROQ">#REF!</definedName>
    <definedName name="VRP1_1" localSheetId="6">[12]Tablas!#REF!</definedName>
    <definedName name="VRP1_1" localSheetId="2">[12]Tablas!#REF!</definedName>
    <definedName name="VRP1_1" localSheetId="3">[12]Tablas!#REF!</definedName>
    <definedName name="VRP1_1" localSheetId="4">[12]Tablas!#REF!</definedName>
    <definedName name="VRP1_1" localSheetId="5">[12]Tablas!#REF!</definedName>
    <definedName name="VRP1_1" localSheetId="7">[12]Tablas!#REF!</definedName>
    <definedName name="VRP1_1" localSheetId="8">[12]Tablas!#REF!</definedName>
    <definedName name="VRP1_1">[12]Tablas!#REF!</definedName>
    <definedName name="VRP1_1_1" localSheetId="6">[12]Tablas!#REF!</definedName>
    <definedName name="VRP1_1_1" localSheetId="2">[12]Tablas!#REF!</definedName>
    <definedName name="VRP1_1_1" localSheetId="3">[12]Tablas!#REF!</definedName>
    <definedName name="VRP1_1_1" localSheetId="4">[12]Tablas!#REF!</definedName>
    <definedName name="VRP1_1_1" localSheetId="5">[12]Tablas!#REF!</definedName>
    <definedName name="VRP1_1_1" localSheetId="7">[12]Tablas!#REF!</definedName>
    <definedName name="VRP1_1_1" localSheetId="8">[12]Tablas!#REF!</definedName>
    <definedName name="VRP1_1_1">[12]Tablas!#REF!</definedName>
    <definedName name="VRP1_1_10" localSheetId="6">[12]Tablas!#REF!</definedName>
    <definedName name="VRP1_1_10" localSheetId="2">[12]Tablas!#REF!</definedName>
    <definedName name="VRP1_1_10" localSheetId="3">[12]Tablas!#REF!</definedName>
    <definedName name="VRP1_1_10" localSheetId="4">[12]Tablas!#REF!</definedName>
    <definedName name="VRP1_1_10" localSheetId="5">[12]Tablas!#REF!</definedName>
    <definedName name="VRP1_1_10" localSheetId="7">[12]Tablas!#REF!</definedName>
    <definedName name="VRP1_1_10" localSheetId="8">[12]Tablas!#REF!</definedName>
    <definedName name="VRP1_1_10">[12]Tablas!#REF!</definedName>
    <definedName name="VRP1_1_11" localSheetId="8">[12]Tablas!#REF!</definedName>
    <definedName name="VRP1_1_11">[12]Tablas!#REF!</definedName>
    <definedName name="VRP1_1_12" localSheetId="8">[12]Tablas!#REF!</definedName>
    <definedName name="VRP1_1_12">[12]Tablas!#REF!</definedName>
    <definedName name="VRP1_1_13" localSheetId="8">[12]Tablas!#REF!</definedName>
    <definedName name="VRP1_1_13">[12]Tablas!#REF!</definedName>
    <definedName name="VRP1_1_14" localSheetId="8">[12]Tablas!#REF!</definedName>
    <definedName name="VRP1_1_14">[12]Tablas!#REF!</definedName>
    <definedName name="VRP1_1_15" localSheetId="8">[12]Tablas!#REF!</definedName>
    <definedName name="VRP1_1_15">[12]Tablas!#REF!</definedName>
    <definedName name="VRP1_1_16" localSheetId="8">[12]Tablas!#REF!</definedName>
    <definedName name="VRP1_1_16">[12]Tablas!#REF!</definedName>
    <definedName name="VRP1_1_17" localSheetId="8">[12]Tablas!#REF!</definedName>
    <definedName name="VRP1_1_17">[12]Tablas!#REF!</definedName>
    <definedName name="VRP1_1_18" localSheetId="8">[12]Tablas!#REF!</definedName>
    <definedName name="VRP1_1_18">[12]Tablas!#REF!</definedName>
    <definedName name="VRP1_1_19" localSheetId="8">[12]Tablas!#REF!</definedName>
    <definedName name="VRP1_1_19">[12]Tablas!#REF!</definedName>
    <definedName name="VRP1_1_2" localSheetId="8">[12]Tablas!#REF!</definedName>
    <definedName name="VRP1_1_2">[12]Tablas!#REF!</definedName>
    <definedName name="VRP1_1_20" localSheetId="8">[12]Tablas!#REF!</definedName>
    <definedName name="VRP1_1_20">[12]Tablas!#REF!</definedName>
    <definedName name="VRP1_1_21" localSheetId="8">[12]Tablas!#REF!</definedName>
    <definedName name="VRP1_1_21">[12]Tablas!#REF!</definedName>
    <definedName name="VRP1_1_22" localSheetId="8">[12]Tablas!#REF!</definedName>
    <definedName name="VRP1_1_22">[12]Tablas!#REF!</definedName>
    <definedName name="VRP1_1_23" localSheetId="8">[12]Tablas!#REF!</definedName>
    <definedName name="VRP1_1_23">[12]Tablas!#REF!</definedName>
    <definedName name="VRP1_1_3" localSheetId="8">[12]Tablas!#REF!</definedName>
    <definedName name="VRP1_1_3">[12]Tablas!#REF!</definedName>
    <definedName name="VRP1_1_4" localSheetId="8">[12]Tablas!#REF!</definedName>
    <definedName name="VRP1_1_4">[12]Tablas!#REF!</definedName>
    <definedName name="VRP1_1_5" localSheetId="8">[12]Tablas!#REF!</definedName>
    <definedName name="VRP1_1_5">[12]Tablas!#REF!</definedName>
    <definedName name="VRP1_1_6" localSheetId="8">[12]Tablas!#REF!</definedName>
    <definedName name="VRP1_1_6">[12]Tablas!#REF!</definedName>
    <definedName name="VRP1_1_7" localSheetId="8">[12]Tablas!#REF!</definedName>
    <definedName name="VRP1_1_7">[12]Tablas!#REF!</definedName>
    <definedName name="VRP1_1_8" localSheetId="8">[12]Tablas!#REF!</definedName>
    <definedName name="VRP1_1_8">[12]Tablas!#REF!</definedName>
    <definedName name="VRP1_1_9" localSheetId="8">[12]Tablas!#REF!</definedName>
    <definedName name="VRP1_1_9">[12]Tablas!#REF!</definedName>
    <definedName name="VRP1_2" localSheetId="8">[12]Tablas!#REF!</definedName>
    <definedName name="VRP1_2">[12]Tablas!#REF!</definedName>
    <definedName name="VRP1_3" localSheetId="8">[12]Tablas!#REF!</definedName>
    <definedName name="VRP1_3">[12]Tablas!#REF!</definedName>
    <definedName name="VRP1_4" localSheetId="8">[12]Tablas!#REF!</definedName>
    <definedName name="VRP1_4">[12]Tablas!#REF!</definedName>
    <definedName name="vsdfj" localSheetId="6" hidden="1">{"via1",#N/A,TRUE,"general";"via2",#N/A,TRUE,"general";"via3",#N/A,TRUE,"general"}</definedName>
    <definedName name="vsdfj" localSheetId="2" hidden="1">{"via1",#N/A,TRUE,"general";"via2",#N/A,TRUE,"general";"via3",#N/A,TRUE,"general"}</definedName>
    <definedName name="vsdfj" localSheetId="3" hidden="1">{"via1",#N/A,TRUE,"general";"via2",#N/A,TRUE,"general";"via3",#N/A,TRUE,"general"}</definedName>
    <definedName name="vsdfj" localSheetId="4" hidden="1">{"via1",#N/A,TRUE,"general";"via2",#N/A,TRUE,"general";"via3",#N/A,TRUE,"general"}</definedName>
    <definedName name="vsdfj" localSheetId="5" hidden="1">{"via1",#N/A,TRUE,"general";"via2",#N/A,TRUE,"general";"via3",#N/A,TRUE,"general"}</definedName>
    <definedName name="vsdfj" localSheetId="7" hidden="1">{"via1",#N/A,TRUE,"general";"via2",#N/A,TRUE,"general";"via3",#N/A,TRUE,"general"}</definedName>
    <definedName name="vsdfj" hidden="1">{"via1",#N/A,TRUE,"general";"via2",#N/A,TRUE,"general";"via3",#N/A,TRUE,"general"}</definedName>
    <definedName name="VSM" localSheetId="8">[12]Tablas!#REF!</definedName>
    <definedName name="VSM">[12]Tablas!#REF!</definedName>
    <definedName name="VSM1_1" localSheetId="8">[12]Tablas!#REF!</definedName>
    <definedName name="VSM1_1">[12]Tablas!#REF!</definedName>
    <definedName name="VSM1_1_1" localSheetId="8">[12]Tablas!#REF!</definedName>
    <definedName name="VSM1_1_1">[12]Tablas!#REF!</definedName>
    <definedName name="VSM1_1_2" localSheetId="8">[12]Tablas!#REF!</definedName>
    <definedName name="VSM1_1_2">[12]Tablas!#REF!</definedName>
    <definedName name="VSM1_1_3" localSheetId="8">[12]Tablas!#REF!</definedName>
    <definedName name="VSM1_1_3">[12]Tablas!#REF!</definedName>
    <definedName name="VSM1_1_4" localSheetId="8">[12]Tablas!#REF!</definedName>
    <definedName name="VSM1_1_4">[12]Tablas!#REF!</definedName>
    <definedName name="VSM1_1_5" localSheetId="8">[12]Tablas!#REF!</definedName>
    <definedName name="VSM1_1_5">[12]Tablas!#REF!</definedName>
    <definedName name="VSM1_2" localSheetId="8">[12]Tablas!#REF!</definedName>
    <definedName name="VSM1_2">[12]Tablas!#REF!</definedName>
    <definedName name="VSM1_3" localSheetId="8">[12]Tablas!#REF!</definedName>
    <definedName name="VSM1_3">[12]Tablas!#REF!</definedName>
    <definedName name="VSM1_4" localSheetId="8">[12]Tablas!#REF!</definedName>
    <definedName name="VSM1_4">[12]Tablas!#REF!</definedName>
    <definedName name="VSM1_5" localSheetId="8">[12]Tablas!#REF!</definedName>
    <definedName name="VSM1_5">[12]Tablas!#REF!</definedName>
    <definedName name="vsp" localSheetId="6">#REF!</definedName>
    <definedName name="vsp" localSheetId="2">#REF!</definedName>
    <definedName name="vsp" localSheetId="3">#REF!</definedName>
    <definedName name="vsp" localSheetId="4">#REF!</definedName>
    <definedName name="vsp" localSheetId="5">#REF!</definedName>
    <definedName name="vsp" localSheetId="7">#REF!</definedName>
    <definedName name="vsp" localSheetId="8">#REF!</definedName>
    <definedName name="vsp">#REF!</definedName>
    <definedName name="vt" localSheetId="6" hidden="1">{"via1",#N/A,TRUE,"general";"via2",#N/A,TRUE,"general";"via3",#N/A,TRUE,"general"}</definedName>
    <definedName name="vt" localSheetId="2" hidden="1">{"via1",#N/A,TRUE,"general";"via2",#N/A,TRUE,"general";"via3",#N/A,TRUE,"general"}</definedName>
    <definedName name="vt" localSheetId="3" hidden="1">{"via1",#N/A,TRUE,"general";"via2",#N/A,TRUE,"general";"via3",#N/A,TRUE,"general"}</definedName>
    <definedName name="vt" localSheetId="4" hidden="1">{"via1",#N/A,TRUE,"general";"via2",#N/A,TRUE,"general";"via3",#N/A,TRUE,"general"}</definedName>
    <definedName name="vt" localSheetId="5" hidden="1">{"via1",#N/A,TRUE,"general";"via2",#N/A,TRUE,"general";"via3",#N/A,TRUE,"general"}</definedName>
    <definedName name="vt" localSheetId="7" hidden="1">{"via1",#N/A,TRUE,"general";"via2",#N/A,TRUE,"general";"via3",#N/A,TRUE,"general"}</definedName>
    <definedName name="vt" hidden="1">{"via1",#N/A,TRUE,"general";"via2",#N/A,TRUE,"general";"via3",#N/A,TRUE,"general"}</definedName>
    <definedName name="VUELTA">[88]Vuelta!$C$6:$J$500</definedName>
    <definedName name="vutil" localSheetId="6">#REF!</definedName>
    <definedName name="vutil" localSheetId="2">#REF!</definedName>
    <definedName name="vutil" localSheetId="3">#REF!</definedName>
    <definedName name="vutil" localSheetId="4">#REF!</definedName>
    <definedName name="vutil" localSheetId="5">#REF!</definedName>
    <definedName name="vutil" localSheetId="7">#REF!</definedName>
    <definedName name="vutil" localSheetId="8">#REF!</definedName>
    <definedName name="vutil">#REF!</definedName>
    <definedName name="vvcxv" localSheetId="6" hidden="1">{"TAB1",#N/A,TRUE,"GENERAL";"TAB2",#N/A,TRUE,"GENERAL";"TAB3",#N/A,TRUE,"GENERAL";"TAB4",#N/A,TRUE,"GENERAL";"TAB5",#N/A,TRUE,"GENERAL"}</definedName>
    <definedName name="vvcxv" localSheetId="2" hidden="1">{"TAB1",#N/A,TRUE,"GENERAL";"TAB2",#N/A,TRUE,"GENERAL";"TAB3",#N/A,TRUE,"GENERAL";"TAB4",#N/A,TRUE,"GENERAL";"TAB5",#N/A,TRUE,"GENERAL"}</definedName>
    <definedName name="vvcxv" localSheetId="3" hidden="1">{"TAB1",#N/A,TRUE,"GENERAL";"TAB2",#N/A,TRUE,"GENERAL";"TAB3",#N/A,TRUE,"GENERAL";"TAB4",#N/A,TRUE,"GENERAL";"TAB5",#N/A,TRUE,"GENERAL"}</definedName>
    <definedName name="vvcxv" localSheetId="4" hidden="1">{"TAB1",#N/A,TRUE,"GENERAL";"TAB2",#N/A,TRUE,"GENERAL";"TAB3",#N/A,TRUE,"GENERAL";"TAB4",#N/A,TRUE,"GENERAL";"TAB5",#N/A,TRUE,"GENERAL"}</definedName>
    <definedName name="vvcxv" localSheetId="5" hidden="1">{"TAB1",#N/A,TRUE,"GENERAL";"TAB2",#N/A,TRUE,"GENERAL";"TAB3",#N/A,TRUE,"GENERAL";"TAB4",#N/A,TRUE,"GENERAL";"TAB5",#N/A,TRUE,"GENERAL"}</definedName>
    <definedName name="vvcxv" localSheetId="7" hidden="1">{"TAB1",#N/A,TRUE,"GENERAL";"TAB2",#N/A,TRUE,"GENERAL";"TAB3",#N/A,TRUE,"GENERAL";"TAB4",#N/A,TRUE,"GENERAL";"TAB5",#N/A,TRUE,"GENERAL"}</definedName>
    <definedName name="vvcxv" hidden="1">{"TAB1",#N/A,TRUE,"GENERAL";"TAB2",#N/A,TRUE,"GENERAL";"TAB3",#N/A,TRUE,"GENERAL";"TAB4",#N/A,TRUE,"GENERAL";"TAB5",#N/A,TRUE,"GENERAL"}</definedName>
    <definedName name="Vvkmh" localSheetId="6">#REF!</definedName>
    <definedName name="Vvkmh" localSheetId="2">#REF!</definedName>
    <definedName name="Vvkmh" localSheetId="3">#REF!</definedName>
    <definedName name="Vvkmh" localSheetId="4">#REF!</definedName>
    <definedName name="Vvkmh" localSheetId="5">#REF!</definedName>
    <definedName name="Vvkmh" localSheetId="7">#REF!</definedName>
    <definedName name="Vvkmh" localSheetId="8">#REF!</definedName>
    <definedName name="Vvkmh">#REF!</definedName>
    <definedName name="Vvmph" localSheetId="6">#REF!</definedName>
    <definedName name="Vvmph" localSheetId="2">#REF!</definedName>
    <definedName name="Vvmph" localSheetId="3">#REF!</definedName>
    <definedName name="Vvmph" localSheetId="4">#REF!</definedName>
    <definedName name="Vvmph" localSheetId="5">#REF!</definedName>
    <definedName name="Vvmph" localSheetId="7">#REF!</definedName>
    <definedName name="Vvmph" localSheetId="8">#REF!</definedName>
    <definedName name="Vvmph">#REF!</definedName>
    <definedName name="VVV" localSheetId="6">#REF!</definedName>
    <definedName name="VVV" localSheetId="2">#REF!</definedName>
    <definedName name="VVV" localSheetId="3">#REF!</definedName>
    <definedName name="VVV" localSheetId="4">#REF!</definedName>
    <definedName name="VVV" localSheetId="5">#REF!</definedName>
    <definedName name="VVV" localSheetId="26">#REF!</definedName>
    <definedName name="VVV" localSheetId="27">#REF!</definedName>
    <definedName name="VVV" localSheetId="7">#REF!</definedName>
    <definedName name="VVV" localSheetId="8">#REF!</definedName>
    <definedName name="VVV" localSheetId="9">#REF!</definedName>
    <definedName name="VVV">#REF!</definedName>
    <definedName name="vvvvt" localSheetId="6" hidden="1">{"via1",#N/A,TRUE,"general";"via2",#N/A,TRUE,"general";"via3",#N/A,TRUE,"general"}</definedName>
    <definedName name="vvvvt" localSheetId="2" hidden="1">{"via1",#N/A,TRUE,"general";"via2",#N/A,TRUE,"general";"via3",#N/A,TRUE,"general"}</definedName>
    <definedName name="vvvvt" localSheetId="3" hidden="1">{"via1",#N/A,TRUE,"general";"via2",#N/A,TRUE,"general";"via3",#N/A,TRUE,"general"}</definedName>
    <definedName name="vvvvt" localSheetId="4" hidden="1">{"via1",#N/A,TRUE,"general";"via2",#N/A,TRUE,"general";"via3",#N/A,TRUE,"general"}</definedName>
    <definedName name="vvvvt" localSheetId="5" hidden="1">{"via1",#N/A,TRUE,"general";"via2",#N/A,TRUE,"general";"via3",#N/A,TRUE,"general"}</definedName>
    <definedName name="vvvvt" localSheetId="7" hidden="1">{"via1",#N/A,TRUE,"general";"via2",#N/A,TRUE,"general";"via3",#N/A,TRUE,"general"}</definedName>
    <definedName name="vvvvt" hidden="1">{"via1",#N/A,TRUE,"general";"via2",#N/A,TRUE,"general";"via3",#N/A,TRUE,"general"}</definedName>
    <definedName name="vvvvvvf" localSheetId="6" hidden="1">{"via1",#N/A,TRUE,"general";"via2",#N/A,TRUE,"general";"via3",#N/A,TRUE,"general"}</definedName>
    <definedName name="vvvvvvf" localSheetId="2" hidden="1">{"via1",#N/A,TRUE,"general";"via2",#N/A,TRUE,"general";"via3",#N/A,TRUE,"general"}</definedName>
    <definedName name="vvvvvvf" localSheetId="3" hidden="1">{"via1",#N/A,TRUE,"general";"via2",#N/A,TRUE,"general";"via3",#N/A,TRUE,"general"}</definedName>
    <definedName name="vvvvvvf" localSheetId="4" hidden="1">{"via1",#N/A,TRUE,"general";"via2",#N/A,TRUE,"general";"via3",#N/A,TRUE,"general"}</definedName>
    <definedName name="vvvvvvf" localSheetId="5" hidden="1">{"via1",#N/A,TRUE,"general";"via2",#N/A,TRUE,"general";"via3",#N/A,TRUE,"general"}</definedName>
    <definedName name="vvvvvvf" localSheetId="7" hidden="1">{"via1",#N/A,TRUE,"general";"via2",#N/A,TRUE,"general";"via3",#N/A,TRUE,"general"}</definedName>
    <definedName name="vvvvvvf" hidden="1">{"via1",#N/A,TRUE,"general";"via2",#N/A,TRUE,"general";"via3",#N/A,TRUE,"general"}</definedName>
    <definedName name="vy" localSheetId="6" hidden="1">{"TAB1",#N/A,TRUE,"GENERAL";"TAB2",#N/A,TRUE,"GENERAL";"TAB3",#N/A,TRUE,"GENERAL";"TAB4",#N/A,TRUE,"GENERAL";"TAB5",#N/A,TRUE,"GENERAL"}</definedName>
    <definedName name="vy" localSheetId="2" hidden="1">{"TAB1",#N/A,TRUE,"GENERAL";"TAB2",#N/A,TRUE,"GENERAL";"TAB3",#N/A,TRUE,"GENERAL";"TAB4",#N/A,TRUE,"GENERAL";"TAB5",#N/A,TRUE,"GENERAL"}</definedName>
    <definedName name="vy" localSheetId="3" hidden="1">{"TAB1",#N/A,TRUE,"GENERAL";"TAB2",#N/A,TRUE,"GENERAL";"TAB3",#N/A,TRUE,"GENERAL";"TAB4",#N/A,TRUE,"GENERAL";"TAB5",#N/A,TRUE,"GENERAL"}</definedName>
    <definedName name="vy" localSheetId="4" hidden="1">{"TAB1",#N/A,TRUE,"GENERAL";"TAB2",#N/A,TRUE,"GENERAL";"TAB3",#N/A,TRUE,"GENERAL";"TAB4",#N/A,TRUE,"GENERAL";"TAB5",#N/A,TRUE,"GENERAL"}</definedName>
    <definedName name="vy" localSheetId="5" hidden="1">{"TAB1",#N/A,TRUE,"GENERAL";"TAB2",#N/A,TRUE,"GENERAL";"TAB3",#N/A,TRUE,"GENERAL";"TAB4",#N/A,TRUE,"GENERAL";"TAB5",#N/A,TRUE,"GENERAL"}</definedName>
    <definedName name="vy" localSheetId="7" hidden="1">{"TAB1",#N/A,TRUE,"GENERAL";"TAB2",#N/A,TRUE,"GENERAL";"TAB3",#N/A,TRUE,"GENERAL";"TAB4",#N/A,TRUE,"GENERAL";"TAB5",#N/A,TRUE,"GENERAL"}</definedName>
    <definedName name="vy" hidden="1">{"TAB1",#N/A,TRUE,"GENERAL";"TAB2",#N/A,TRUE,"GENERAL";"TAB3",#N/A,TRUE,"GENERAL";"TAB4",#N/A,TRUE,"GENERAL";"TAB5",#N/A,TRUE,"GENERAL"}</definedName>
    <definedName name="w2w2w" localSheetId="6" hidden="1">{"via1",#N/A,TRUE,"general";"via2",#N/A,TRUE,"general";"via3",#N/A,TRUE,"general"}</definedName>
    <definedName name="w2w2w" localSheetId="2" hidden="1">{"via1",#N/A,TRUE,"general";"via2",#N/A,TRUE,"general";"via3",#N/A,TRUE,"general"}</definedName>
    <definedName name="w2w2w" localSheetId="3" hidden="1">{"via1",#N/A,TRUE,"general";"via2",#N/A,TRUE,"general";"via3",#N/A,TRUE,"general"}</definedName>
    <definedName name="w2w2w" localSheetId="4" hidden="1">{"via1",#N/A,TRUE,"general";"via2",#N/A,TRUE,"general";"via3",#N/A,TRUE,"general"}</definedName>
    <definedName name="w2w2w" localSheetId="5" hidden="1">{"via1",#N/A,TRUE,"general";"via2",#N/A,TRUE,"general";"via3",#N/A,TRUE,"general"}</definedName>
    <definedName name="w2w2w" localSheetId="7" hidden="1">{"via1",#N/A,TRUE,"general";"via2",#N/A,TRUE,"general";"via3",#N/A,TRUE,"general"}</definedName>
    <definedName name="w2w2w" hidden="1">{"via1",#N/A,TRUE,"general";"via2",#N/A,TRUE,"general";"via3",#N/A,TRUE,"general"}</definedName>
    <definedName name="WAGE_RATE" localSheetId="6">#REF!</definedName>
    <definedName name="WAGE_RATE" localSheetId="2">#REF!</definedName>
    <definedName name="WAGE_RATE" localSheetId="3">#REF!</definedName>
    <definedName name="WAGE_RATE" localSheetId="4">#REF!</definedName>
    <definedName name="WAGE_RATE" localSheetId="5">#REF!</definedName>
    <definedName name="WAGE_RATE" localSheetId="7">#REF!</definedName>
    <definedName name="WAGE_RATE" localSheetId="8">#REF!</definedName>
    <definedName name="WAGE_RATE">#REF!</definedName>
    <definedName name="Wage0100" localSheetId="6">#REF!</definedName>
    <definedName name="Wage0100" localSheetId="2">#REF!</definedName>
    <definedName name="Wage0100" localSheetId="3">#REF!</definedName>
    <definedName name="Wage0100" localSheetId="4">#REF!</definedName>
    <definedName name="Wage0100" localSheetId="5">#REF!</definedName>
    <definedName name="Wage0100" localSheetId="7">#REF!</definedName>
    <definedName name="Wage0100" localSheetId="8">#REF!</definedName>
    <definedName name="Wage0100">#REF!</definedName>
    <definedName name="Wage0200" localSheetId="6">#REF!</definedName>
    <definedName name="Wage0200" localSheetId="2">#REF!</definedName>
    <definedName name="Wage0200" localSheetId="3">#REF!</definedName>
    <definedName name="Wage0200" localSheetId="4">#REF!</definedName>
    <definedName name="Wage0200" localSheetId="5">#REF!</definedName>
    <definedName name="Wage0200" localSheetId="7">#REF!</definedName>
    <definedName name="Wage0200" localSheetId="8">#REF!</definedName>
    <definedName name="Wage0200">#REF!</definedName>
    <definedName name="WBS" localSheetId="6">'[128]2004'!#REF!</definedName>
    <definedName name="WBS" localSheetId="2">'[128]2004'!#REF!</definedName>
    <definedName name="WBS" localSheetId="3">'[128]2004'!#REF!</definedName>
    <definedName name="WBS" localSheetId="4">'[128]2004'!#REF!</definedName>
    <definedName name="WBS" localSheetId="5">'[128]2004'!#REF!</definedName>
    <definedName name="WBS" localSheetId="7">'[128]2004'!#REF!</definedName>
    <definedName name="WBS" localSheetId="8">'[128]2004'!#REF!</definedName>
    <definedName name="WBS">'[128]2004'!#REF!</definedName>
    <definedName name="Wcut" localSheetId="6">#REF!</definedName>
    <definedName name="Wcut" localSheetId="2">#REF!</definedName>
    <definedName name="Wcut" localSheetId="3">#REF!</definedName>
    <definedName name="Wcut" localSheetId="4">#REF!</definedName>
    <definedName name="Wcut" localSheetId="5">#REF!</definedName>
    <definedName name="Wcut" localSheetId="7">#REF!</definedName>
    <definedName name="Wcut" localSheetId="8">#REF!</definedName>
    <definedName name="Wcut">#REF!</definedName>
    <definedName name="WD" localSheetId="6">#REF!</definedName>
    <definedName name="WD" localSheetId="2">#REF!</definedName>
    <definedName name="WD" localSheetId="3">#REF!</definedName>
    <definedName name="WD" localSheetId="4">#REF!</definedName>
    <definedName name="WD" localSheetId="5">#REF!</definedName>
    <definedName name="WD" localSheetId="7">#REF!</definedName>
    <definedName name="WD" localSheetId="8">#REF!</definedName>
    <definedName name="WD">#REF!</definedName>
    <definedName name="WDD" localSheetId="6" hidden="1">{#N/A,#N/A,FALSE,"orthoflow";#N/A,#N/A,FALSE,"Miscelaneos";#N/A,#N/A,FALSE,"Instrumentacio";#N/A,#N/A,FALSE,"Electrico";#N/A,#N/A,FALSE,"Valv. Seguridad"}</definedName>
    <definedName name="WDD" localSheetId="2" hidden="1">{#N/A,#N/A,FALSE,"orthoflow";#N/A,#N/A,FALSE,"Miscelaneos";#N/A,#N/A,FALSE,"Instrumentacio";#N/A,#N/A,FALSE,"Electrico";#N/A,#N/A,FALSE,"Valv. Seguridad"}</definedName>
    <definedName name="WDD" localSheetId="3" hidden="1">{#N/A,#N/A,FALSE,"orthoflow";#N/A,#N/A,FALSE,"Miscelaneos";#N/A,#N/A,FALSE,"Instrumentacio";#N/A,#N/A,FALSE,"Electrico";#N/A,#N/A,FALSE,"Valv. Seguridad"}</definedName>
    <definedName name="WDD" localSheetId="4" hidden="1">{#N/A,#N/A,FALSE,"orthoflow";#N/A,#N/A,FALSE,"Miscelaneos";#N/A,#N/A,FALSE,"Instrumentacio";#N/A,#N/A,FALSE,"Electrico";#N/A,#N/A,FALSE,"Valv. Seguridad"}</definedName>
    <definedName name="WDD" localSheetId="5" hidden="1">{#N/A,#N/A,FALSE,"orthoflow";#N/A,#N/A,FALSE,"Miscelaneos";#N/A,#N/A,FALSE,"Instrumentacio";#N/A,#N/A,FALSE,"Electrico";#N/A,#N/A,FALSE,"Valv. Seguridad"}</definedName>
    <definedName name="WDD" localSheetId="7"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 localSheetId="26">'[41]Res-Accide-10'!#REF!</definedName>
    <definedName name="WDFSDF" localSheetId="27">'[41]Res-Accide-10'!#REF!</definedName>
    <definedName name="WDFSDF" localSheetId="8">'[41]Res-Accide-10'!#REF!</definedName>
    <definedName name="WDFSDF" localSheetId="9">'[41]Res-Accide-10'!#REF!</definedName>
    <definedName name="WDFSDF">'[41]Res-Accide-10'!#REF!</definedName>
    <definedName name="wedw" localSheetId="6">#REF!</definedName>
    <definedName name="wedw" localSheetId="2">#REF!</definedName>
    <definedName name="wedw" localSheetId="3">#REF!</definedName>
    <definedName name="wedw" localSheetId="4">#REF!</definedName>
    <definedName name="wedw" localSheetId="5">#REF!</definedName>
    <definedName name="wedw" localSheetId="7">#REF!</definedName>
    <definedName name="wedw" localSheetId="8">#REF!</definedName>
    <definedName name="wedw">#REF!</definedName>
    <definedName name="WEFWE" localSheetId="6">'[41]Res-Accide-10'!#REF!</definedName>
    <definedName name="WEFWE" localSheetId="2">'[41]Res-Accide-10'!#REF!</definedName>
    <definedName name="WEFWE" localSheetId="3">'[41]Res-Accide-10'!#REF!</definedName>
    <definedName name="WEFWE" localSheetId="4">'[41]Res-Accide-10'!#REF!</definedName>
    <definedName name="WEFWE" localSheetId="5">'[41]Res-Accide-10'!#REF!</definedName>
    <definedName name="WEFWE" localSheetId="26">'[41]Res-Accide-10'!#REF!</definedName>
    <definedName name="WEFWE" localSheetId="27">'[41]Res-Accide-10'!#REF!</definedName>
    <definedName name="WEFWE" localSheetId="7">'[41]Res-Accide-10'!#REF!</definedName>
    <definedName name="WEFWE" localSheetId="8">'[41]Res-Accide-10'!#REF!</definedName>
    <definedName name="WEFWE" localSheetId="9">'[41]Res-Accide-10'!#REF!</definedName>
    <definedName name="WEFWE">'[41]Res-Accide-10'!#REF!</definedName>
    <definedName name="WER">'[41]Res-Accide-10'!$S$2:$S$7</definedName>
    <definedName name="werew" localSheetId="6" hidden="1">{"TAB1",#N/A,TRUE,"GENERAL";"TAB2",#N/A,TRUE,"GENERAL";"TAB3",#N/A,TRUE,"GENERAL";"TAB4",#N/A,TRUE,"GENERAL";"TAB5",#N/A,TRUE,"GENERAL"}</definedName>
    <definedName name="werew" localSheetId="2" hidden="1">{"TAB1",#N/A,TRUE,"GENERAL";"TAB2",#N/A,TRUE,"GENERAL";"TAB3",#N/A,TRUE,"GENERAL";"TAB4",#N/A,TRUE,"GENERAL";"TAB5",#N/A,TRUE,"GENERAL"}</definedName>
    <definedName name="werew" localSheetId="3" hidden="1">{"TAB1",#N/A,TRUE,"GENERAL";"TAB2",#N/A,TRUE,"GENERAL";"TAB3",#N/A,TRUE,"GENERAL";"TAB4",#N/A,TRUE,"GENERAL";"TAB5",#N/A,TRUE,"GENERAL"}</definedName>
    <definedName name="werew" localSheetId="4" hidden="1">{"TAB1",#N/A,TRUE,"GENERAL";"TAB2",#N/A,TRUE,"GENERAL";"TAB3",#N/A,TRUE,"GENERAL";"TAB4",#N/A,TRUE,"GENERAL";"TAB5",#N/A,TRUE,"GENERAL"}</definedName>
    <definedName name="werew" localSheetId="5" hidden="1">{"TAB1",#N/A,TRUE,"GENERAL";"TAB2",#N/A,TRUE,"GENERAL";"TAB3",#N/A,TRUE,"GENERAL";"TAB4",#N/A,TRUE,"GENERAL";"TAB5",#N/A,TRUE,"GENERAL"}</definedName>
    <definedName name="werew" localSheetId="7" hidden="1">{"TAB1",#N/A,TRUE,"GENERAL";"TAB2",#N/A,TRUE,"GENERAL";"TAB3",#N/A,TRUE,"GENERAL";"TAB4",#N/A,TRUE,"GENERAL";"TAB5",#N/A,TRUE,"GENERAL"}</definedName>
    <definedName name="werew" hidden="1">{"TAB1",#N/A,TRUE,"GENERAL";"TAB2",#N/A,TRUE,"GENERAL";"TAB3",#N/A,TRUE,"GENERAL";"TAB4",#N/A,TRUE,"GENERAL";"TAB5",#N/A,TRUE,"GENERAL"}</definedName>
    <definedName name="WEREWR" localSheetId="6" hidden="1">{"via1",#N/A,TRUE,"general";"via2",#N/A,TRUE,"general";"via3",#N/A,TRUE,"general"}</definedName>
    <definedName name="WEREWR" localSheetId="2" hidden="1">{"via1",#N/A,TRUE,"general";"via2",#N/A,TRUE,"general";"via3",#N/A,TRUE,"general"}</definedName>
    <definedName name="WEREWR" localSheetId="3" hidden="1">{"via1",#N/A,TRUE,"general";"via2",#N/A,TRUE,"general";"via3",#N/A,TRUE,"general"}</definedName>
    <definedName name="WEREWR" localSheetId="4" hidden="1">{"via1",#N/A,TRUE,"general";"via2",#N/A,TRUE,"general";"via3",#N/A,TRUE,"general"}</definedName>
    <definedName name="WEREWR" localSheetId="5" hidden="1">{"via1",#N/A,TRUE,"general";"via2",#N/A,TRUE,"general";"via3",#N/A,TRUE,"general"}</definedName>
    <definedName name="WEREWR" localSheetId="7" hidden="1">{"via1",#N/A,TRUE,"general";"via2",#N/A,TRUE,"general";"via3",#N/A,TRUE,"general"}</definedName>
    <definedName name="WEREWR" hidden="1">{"via1",#N/A,TRUE,"general";"via2",#N/A,TRUE,"general";"via3",#N/A,TRUE,"general"}</definedName>
    <definedName name="werfdsf" localSheetId="6" hidden="1">{"TAB1",#N/A,TRUE,"GENERAL";"TAB2",#N/A,TRUE,"GENERAL";"TAB3",#N/A,TRUE,"GENERAL";"TAB4",#N/A,TRUE,"GENERAL";"TAB5",#N/A,TRUE,"GENERAL"}</definedName>
    <definedName name="werfdsf" localSheetId="2" hidden="1">{"TAB1",#N/A,TRUE,"GENERAL";"TAB2",#N/A,TRUE,"GENERAL";"TAB3",#N/A,TRUE,"GENERAL";"TAB4",#N/A,TRUE,"GENERAL";"TAB5",#N/A,TRUE,"GENERAL"}</definedName>
    <definedName name="werfdsf" localSheetId="3" hidden="1">{"TAB1",#N/A,TRUE,"GENERAL";"TAB2",#N/A,TRUE,"GENERAL";"TAB3",#N/A,TRUE,"GENERAL";"TAB4",#N/A,TRUE,"GENERAL";"TAB5",#N/A,TRUE,"GENERAL"}</definedName>
    <definedName name="werfdsf" localSheetId="4" hidden="1">{"TAB1",#N/A,TRUE,"GENERAL";"TAB2",#N/A,TRUE,"GENERAL";"TAB3",#N/A,TRUE,"GENERAL";"TAB4",#N/A,TRUE,"GENERAL";"TAB5",#N/A,TRUE,"GENERAL"}</definedName>
    <definedName name="werfdsf" localSheetId="5" hidden="1">{"TAB1",#N/A,TRUE,"GENERAL";"TAB2",#N/A,TRUE,"GENERAL";"TAB3",#N/A,TRUE,"GENERAL";"TAB4",#N/A,TRUE,"GENERAL";"TAB5",#N/A,TRUE,"GENERAL"}</definedName>
    <definedName name="werfdsf" localSheetId="7" hidden="1">{"TAB1",#N/A,TRUE,"GENERAL";"TAB2",#N/A,TRUE,"GENERAL";"TAB3",#N/A,TRUE,"GENERAL";"TAB4",#N/A,TRUE,"GENERAL";"TAB5",#N/A,TRUE,"GENERAL"}</definedName>
    <definedName name="werfdsf" hidden="1">{"TAB1",#N/A,TRUE,"GENERAL";"TAB2",#N/A,TRUE,"GENERAL";"TAB3",#N/A,TRUE,"GENERAL";"TAB4",#N/A,TRUE,"GENERAL";"TAB5",#N/A,TRUE,"GENERAL"}</definedName>
    <definedName name="werh" localSheetId="6" hidden="1">{"via1",#N/A,TRUE,"general";"via2",#N/A,TRUE,"general";"via3",#N/A,TRUE,"general"}</definedName>
    <definedName name="werh" localSheetId="2" hidden="1">{"via1",#N/A,TRUE,"general";"via2",#N/A,TRUE,"general";"via3",#N/A,TRUE,"general"}</definedName>
    <definedName name="werh" localSheetId="3" hidden="1">{"via1",#N/A,TRUE,"general";"via2",#N/A,TRUE,"general";"via3",#N/A,TRUE,"general"}</definedName>
    <definedName name="werh" localSheetId="4" hidden="1">{"via1",#N/A,TRUE,"general";"via2",#N/A,TRUE,"general";"via3",#N/A,TRUE,"general"}</definedName>
    <definedName name="werh" localSheetId="5" hidden="1">{"via1",#N/A,TRUE,"general";"via2",#N/A,TRUE,"general";"via3",#N/A,TRUE,"general"}</definedName>
    <definedName name="werh" localSheetId="7" hidden="1">{"via1",#N/A,TRUE,"general";"via2",#N/A,TRUE,"general";"via3",#N/A,TRUE,"general"}</definedName>
    <definedName name="werh" hidden="1">{"via1",#N/A,TRUE,"general";"via2",#N/A,TRUE,"general";"via3",#N/A,TRUE,"general"}</definedName>
    <definedName name="wersfdfrguyo" localSheetId="6" hidden="1">{"via1",#N/A,TRUE,"general";"via2",#N/A,TRUE,"general";"via3",#N/A,TRUE,"general"}</definedName>
    <definedName name="wersfdfrguyo" localSheetId="2" hidden="1">{"via1",#N/A,TRUE,"general";"via2",#N/A,TRUE,"general";"via3",#N/A,TRUE,"general"}</definedName>
    <definedName name="wersfdfrguyo" localSheetId="3" hidden="1">{"via1",#N/A,TRUE,"general";"via2",#N/A,TRUE,"general";"via3",#N/A,TRUE,"general"}</definedName>
    <definedName name="wersfdfrguyo" localSheetId="4" hidden="1">{"via1",#N/A,TRUE,"general";"via2",#N/A,TRUE,"general";"via3",#N/A,TRUE,"general"}</definedName>
    <definedName name="wersfdfrguyo" localSheetId="5" hidden="1">{"via1",#N/A,TRUE,"general";"via2",#N/A,TRUE,"general";"via3",#N/A,TRUE,"general"}</definedName>
    <definedName name="wersfdfrguyo" localSheetId="7" hidden="1">{"via1",#N/A,TRUE,"general";"via2",#N/A,TRUE,"general";"via3",#N/A,TRUE,"general"}</definedName>
    <definedName name="wersfdfrguyo" hidden="1">{"via1",#N/A,TRUE,"general";"via2",#N/A,TRUE,"general";"via3",#N/A,TRUE,"general"}</definedName>
    <definedName name="werwr" localSheetId="6" hidden="1">{"via1",#N/A,TRUE,"general";"via2",#N/A,TRUE,"general";"via3",#N/A,TRUE,"general"}</definedName>
    <definedName name="werwr" localSheetId="2" hidden="1">{"via1",#N/A,TRUE,"general";"via2",#N/A,TRUE,"general";"via3",#N/A,TRUE,"general"}</definedName>
    <definedName name="werwr" localSheetId="3" hidden="1">{"via1",#N/A,TRUE,"general";"via2",#N/A,TRUE,"general";"via3",#N/A,TRUE,"general"}</definedName>
    <definedName name="werwr" localSheetId="4" hidden="1">{"via1",#N/A,TRUE,"general";"via2",#N/A,TRUE,"general";"via3",#N/A,TRUE,"general"}</definedName>
    <definedName name="werwr" localSheetId="5" hidden="1">{"via1",#N/A,TRUE,"general";"via2",#N/A,TRUE,"general";"via3",#N/A,TRUE,"general"}</definedName>
    <definedName name="werwr" localSheetId="7" hidden="1">{"via1",#N/A,TRUE,"general";"via2",#N/A,TRUE,"general";"via3",#N/A,TRUE,"general"}</definedName>
    <definedName name="werwr" hidden="1">{"via1",#N/A,TRUE,"general";"via2",#N/A,TRUE,"general";"via3",#N/A,TRUE,"general"}</definedName>
    <definedName name="WERWVN" localSheetId="6" hidden="1">{"TAB1",#N/A,TRUE,"GENERAL";"TAB2",#N/A,TRUE,"GENERAL";"TAB3",#N/A,TRUE,"GENERAL";"TAB4",#N/A,TRUE,"GENERAL";"TAB5",#N/A,TRUE,"GENERAL"}</definedName>
    <definedName name="WERWVN" localSheetId="2" hidden="1">{"TAB1",#N/A,TRUE,"GENERAL";"TAB2",#N/A,TRUE,"GENERAL";"TAB3",#N/A,TRUE,"GENERAL";"TAB4",#N/A,TRUE,"GENERAL";"TAB5",#N/A,TRUE,"GENERAL"}</definedName>
    <definedName name="WERWVN" localSheetId="3" hidden="1">{"TAB1",#N/A,TRUE,"GENERAL";"TAB2",#N/A,TRUE,"GENERAL";"TAB3",#N/A,TRUE,"GENERAL";"TAB4",#N/A,TRUE,"GENERAL";"TAB5",#N/A,TRUE,"GENERAL"}</definedName>
    <definedName name="WERWVN" localSheetId="4" hidden="1">{"TAB1",#N/A,TRUE,"GENERAL";"TAB2",#N/A,TRUE,"GENERAL";"TAB3",#N/A,TRUE,"GENERAL";"TAB4",#N/A,TRUE,"GENERAL";"TAB5",#N/A,TRUE,"GENERAL"}</definedName>
    <definedName name="WERWVN" localSheetId="5" hidden="1">{"TAB1",#N/A,TRUE,"GENERAL";"TAB2",#N/A,TRUE,"GENERAL";"TAB3",#N/A,TRUE,"GENERAL";"TAB4",#N/A,TRUE,"GENERAL";"TAB5",#N/A,TRUE,"GENERAL"}</definedName>
    <definedName name="WERWVN" localSheetId="7" hidden="1">{"TAB1",#N/A,TRUE,"GENERAL";"TAB2",#N/A,TRUE,"GENERAL";"TAB3",#N/A,TRUE,"GENERAL";"TAB4",#N/A,TRUE,"GENERAL";"TAB5",#N/A,TRUE,"GENERAL"}</definedName>
    <definedName name="WERWVN" hidden="1">{"TAB1",#N/A,TRUE,"GENERAL";"TAB2",#N/A,TRUE,"GENERAL";"TAB3",#N/A,TRUE,"GENERAL";"TAB4",#N/A,TRUE,"GENERAL";"TAB5",#N/A,TRUE,"GENERAL"}</definedName>
    <definedName name="wetrew" localSheetId="6" hidden="1">{"via1",#N/A,TRUE,"general";"via2",#N/A,TRUE,"general";"via3",#N/A,TRUE,"general"}</definedName>
    <definedName name="wetrew" localSheetId="2" hidden="1">{"via1",#N/A,TRUE,"general";"via2",#N/A,TRUE,"general";"via3",#N/A,TRUE,"general"}</definedName>
    <definedName name="wetrew" localSheetId="3" hidden="1">{"via1",#N/A,TRUE,"general";"via2",#N/A,TRUE,"general";"via3",#N/A,TRUE,"general"}</definedName>
    <definedName name="wetrew" localSheetId="4" hidden="1">{"via1",#N/A,TRUE,"general";"via2",#N/A,TRUE,"general";"via3",#N/A,TRUE,"general"}</definedName>
    <definedName name="wetrew" localSheetId="5" hidden="1">{"via1",#N/A,TRUE,"general";"via2",#N/A,TRUE,"general";"via3",#N/A,TRUE,"general"}</definedName>
    <definedName name="wetrew" localSheetId="7" hidden="1">{"via1",#N/A,TRUE,"general";"via2",#N/A,TRUE,"general";"via3",#N/A,TRUE,"general"}</definedName>
    <definedName name="wetrew" hidden="1">{"via1",#N/A,TRUE,"general";"via2",#N/A,TRUE,"general";"via3",#N/A,TRUE,"general"}</definedName>
    <definedName name="wettt" localSheetId="6" hidden="1">{"via1",#N/A,TRUE,"general";"via2",#N/A,TRUE,"general";"via3",#N/A,TRUE,"general"}</definedName>
    <definedName name="wettt" localSheetId="2" hidden="1">{"via1",#N/A,TRUE,"general";"via2",#N/A,TRUE,"general";"via3",#N/A,TRUE,"general"}</definedName>
    <definedName name="wettt" localSheetId="3" hidden="1">{"via1",#N/A,TRUE,"general";"via2",#N/A,TRUE,"general";"via3",#N/A,TRUE,"general"}</definedName>
    <definedName name="wettt" localSheetId="4" hidden="1">{"via1",#N/A,TRUE,"general";"via2",#N/A,TRUE,"general";"via3",#N/A,TRUE,"general"}</definedName>
    <definedName name="wettt" localSheetId="5" hidden="1">{"via1",#N/A,TRUE,"general";"via2",#N/A,TRUE,"general";"via3",#N/A,TRUE,"general"}</definedName>
    <definedName name="wettt" localSheetId="7" hidden="1">{"via1",#N/A,TRUE,"general";"via2",#N/A,TRUE,"general";"via3",#N/A,TRUE,"general"}</definedName>
    <definedName name="wettt" hidden="1">{"via1",#N/A,TRUE,"general";"via2",#N/A,TRUE,"general";"via3",#N/A,TRUE,"general"}</definedName>
    <definedName name="wetwretd" localSheetId="6" hidden="1">{"via1",#N/A,TRUE,"general";"via2",#N/A,TRUE,"general";"via3",#N/A,TRUE,"general"}</definedName>
    <definedName name="wetwretd" localSheetId="2" hidden="1">{"via1",#N/A,TRUE,"general";"via2",#N/A,TRUE,"general";"via3",#N/A,TRUE,"general"}</definedName>
    <definedName name="wetwretd" localSheetId="3" hidden="1">{"via1",#N/A,TRUE,"general";"via2",#N/A,TRUE,"general";"via3",#N/A,TRUE,"general"}</definedName>
    <definedName name="wetwretd" localSheetId="4" hidden="1">{"via1",#N/A,TRUE,"general";"via2",#N/A,TRUE,"general";"via3",#N/A,TRUE,"general"}</definedName>
    <definedName name="wetwretd" localSheetId="5" hidden="1">{"via1",#N/A,TRUE,"general";"via2",#N/A,TRUE,"general";"via3",#N/A,TRUE,"general"}</definedName>
    <definedName name="wetwretd" localSheetId="7" hidden="1">{"via1",#N/A,TRUE,"general";"via2",#N/A,TRUE,"general";"via3",#N/A,TRUE,"general"}</definedName>
    <definedName name="wetwretd" hidden="1">{"via1",#N/A,TRUE,"general";"via2",#N/A,TRUE,"general";"via3",#N/A,TRUE,"general"}</definedName>
    <definedName name="wew" localSheetId="6" hidden="1">{"via1",#N/A,TRUE,"general";"via2",#N/A,TRUE,"general";"via3",#N/A,TRUE,"general"}</definedName>
    <definedName name="wew" localSheetId="2" hidden="1">{"via1",#N/A,TRUE,"general";"via2",#N/A,TRUE,"general";"via3",#N/A,TRUE,"general"}</definedName>
    <definedName name="wew" localSheetId="3" hidden="1">{"via1",#N/A,TRUE,"general";"via2",#N/A,TRUE,"general";"via3",#N/A,TRUE,"general"}</definedName>
    <definedName name="wew" localSheetId="4" hidden="1">{"via1",#N/A,TRUE,"general";"via2",#N/A,TRUE,"general";"via3",#N/A,TRUE,"general"}</definedName>
    <definedName name="wew" localSheetId="5" hidden="1">{"via1",#N/A,TRUE,"general";"via2",#N/A,TRUE,"general";"via3",#N/A,TRUE,"general"}</definedName>
    <definedName name="wew" localSheetId="7" hidden="1">{"via1",#N/A,TRUE,"general";"via2",#N/A,TRUE,"general";"via3",#N/A,TRUE,"general"}</definedName>
    <definedName name="wew" hidden="1">{"via1",#N/A,TRUE,"general";"via2",#N/A,TRUE,"general";"via3",#N/A,TRUE,"general"}</definedName>
    <definedName name="wffag" localSheetId="6" hidden="1">{"via1",#N/A,TRUE,"general";"via2",#N/A,TRUE,"general";"via3",#N/A,TRUE,"general"}</definedName>
    <definedName name="wffag" localSheetId="2" hidden="1">{"via1",#N/A,TRUE,"general";"via2",#N/A,TRUE,"general";"via3",#N/A,TRUE,"general"}</definedName>
    <definedName name="wffag" localSheetId="3" hidden="1">{"via1",#N/A,TRUE,"general";"via2",#N/A,TRUE,"general";"via3",#N/A,TRUE,"general"}</definedName>
    <definedName name="wffag" localSheetId="4" hidden="1">{"via1",#N/A,TRUE,"general";"via2",#N/A,TRUE,"general";"via3",#N/A,TRUE,"general"}</definedName>
    <definedName name="wffag" localSheetId="5" hidden="1">{"via1",#N/A,TRUE,"general";"via2",#N/A,TRUE,"general";"via3",#N/A,TRUE,"general"}</definedName>
    <definedName name="wffag" localSheetId="7" hidden="1">{"via1",#N/A,TRUE,"general";"via2",#N/A,TRUE,"general";"via3",#N/A,TRUE,"general"}</definedName>
    <definedName name="wffag" hidden="1">{"via1",#N/A,TRUE,"general";"via2",#N/A,TRUE,"general";"via3",#N/A,TRUE,"general"}</definedName>
    <definedName name="WILSON" localSheetId="26">'[41]Res-Accide-10'!#REF!</definedName>
    <definedName name="WILSON" localSheetId="27">'[41]Res-Accide-10'!#REF!</definedName>
    <definedName name="WILSON" localSheetId="8">'[41]Res-Accide-10'!#REF!</definedName>
    <definedName name="WILSON" localSheetId="9">'[41]Res-Accide-10'!#REF!</definedName>
    <definedName name="WILSON">'[41]Res-Accide-10'!#REF!</definedName>
    <definedName name="WQ" localSheetId="6">#REF!</definedName>
    <definedName name="WQ" localSheetId="2">#REF!</definedName>
    <definedName name="WQ" localSheetId="3">#REF!</definedName>
    <definedName name="WQ" localSheetId="4">#REF!</definedName>
    <definedName name="WQ" localSheetId="5">#REF!</definedName>
    <definedName name="WQ" localSheetId="7">#REF!</definedName>
    <definedName name="WQ" localSheetId="8">#REF!</definedName>
    <definedName name="WQ">#REF!</definedName>
    <definedName name="WQEEWQ" localSheetId="6" hidden="1">{"TAB1",#N/A,TRUE,"GENERAL";"TAB2",#N/A,TRUE,"GENERAL";"TAB3",#N/A,TRUE,"GENERAL";"TAB4",#N/A,TRUE,"GENERAL";"TAB5",#N/A,TRUE,"GENERAL"}</definedName>
    <definedName name="WQEEWQ" localSheetId="2" hidden="1">{"TAB1",#N/A,TRUE,"GENERAL";"TAB2",#N/A,TRUE,"GENERAL";"TAB3",#N/A,TRUE,"GENERAL";"TAB4",#N/A,TRUE,"GENERAL";"TAB5",#N/A,TRUE,"GENERAL"}</definedName>
    <definedName name="WQEEWQ" localSheetId="3" hidden="1">{"TAB1",#N/A,TRUE,"GENERAL";"TAB2",#N/A,TRUE,"GENERAL";"TAB3",#N/A,TRUE,"GENERAL";"TAB4",#N/A,TRUE,"GENERAL";"TAB5",#N/A,TRUE,"GENERAL"}</definedName>
    <definedName name="WQEEWQ" localSheetId="4" hidden="1">{"TAB1",#N/A,TRUE,"GENERAL";"TAB2",#N/A,TRUE,"GENERAL";"TAB3",#N/A,TRUE,"GENERAL";"TAB4",#N/A,TRUE,"GENERAL";"TAB5",#N/A,TRUE,"GENERAL"}</definedName>
    <definedName name="WQEEWQ" localSheetId="5" hidden="1">{"TAB1",#N/A,TRUE,"GENERAL";"TAB2",#N/A,TRUE,"GENERAL";"TAB3",#N/A,TRUE,"GENERAL";"TAB4",#N/A,TRUE,"GENERAL";"TAB5",#N/A,TRUE,"GENERAL"}</definedName>
    <definedName name="WQEEWQ" localSheetId="7" hidden="1">{"TAB1",#N/A,TRUE,"GENERAL";"TAB2",#N/A,TRUE,"GENERAL";"TAB3",#N/A,TRUE,"GENERAL";"TAB4",#N/A,TRUE,"GENERAL";"TAB5",#N/A,TRUE,"GENERAL"}</definedName>
    <definedName name="WQEEWQ" hidden="1">{"TAB1",#N/A,TRUE,"GENERAL";"TAB2",#N/A,TRUE,"GENERAL";"TAB3",#N/A,TRUE,"GENERAL";"TAB4",#N/A,TRUE,"GENERAL";"TAB5",#N/A,TRUE,"GENERAL"}</definedName>
    <definedName name="wrn.civil._.works." localSheetId="6" hidden="1">{#N/A,#N/A,TRUE,"1842CWN0"}</definedName>
    <definedName name="wrn.civil._.works." localSheetId="2" hidden="1">{#N/A,#N/A,TRUE,"1842CWN0"}</definedName>
    <definedName name="wrn.civil._.works." localSheetId="3" hidden="1">{#N/A,#N/A,TRUE,"1842CWN0"}</definedName>
    <definedName name="wrn.civil._.works." localSheetId="4" hidden="1">{#N/A,#N/A,TRUE,"1842CWN0"}</definedName>
    <definedName name="wrn.civil._.works." localSheetId="5" hidden="1">{#N/A,#N/A,TRUE,"1842CWN0"}</definedName>
    <definedName name="wrn.civil._.works." localSheetId="7" hidden="1">{#N/A,#N/A,TRUE,"1842CWN0"}</definedName>
    <definedName name="wrn.civil._.works." hidden="1">{#N/A,#N/A,TRUE,"1842CWN0"}</definedName>
    <definedName name="wrn.FINAN97." localSheetId="6"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2"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3"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4"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5"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7"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5"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7"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6" hidden="1">{"TAB1",#N/A,TRUE,"GENERAL";"TAB2",#N/A,TRUE,"GENERAL";"TAB3",#N/A,TRUE,"GENERAL";"TAB4",#N/A,TRUE,"GENERAL";"TAB5",#N/A,TRUE,"GENERAL"}</definedName>
    <definedName name="wrn.GENERAL." localSheetId="2" hidden="1">{"TAB1",#N/A,TRUE,"GENERAL";"TAB2",#N/A,TRUE,"GENERAL";"TAB3",#N/A,TRUE,"GENERAL";"TAB4",#N/A,TRUE,"GENERAL";"TAB5",#N/A,TRUE,"GENERAL"}</definedName>
    <definedName name="wrn.GENERAL." localSheetId="3" hidden="1">{"TAB1",#N/A,TRUE,"GENERAL";"TAB2",#N/A,TRUE,"GENERAL";"TAB3",#N/A,TRUE,"GENERAL";"TAB4",#N/A,TRUE,"GENERAL";"TAB5",#N/A,TRUE,"GENERAL"}</definedName>
    <definedName name="wrn.GENERAL." localSheetId="4" hidden="1">{"TAB1",#N/A,TRUE,"GENERAL";"TAB2",#N/A,TRUE,"GENERAL";"TAB3",#N/A,TRUE,"GENERAL";"TAB4",#N/A,TRUE,"GENERAL";"TAB5",#N/A,TRUE,"GENERAL"}</definedName>
    <definedName name="wrn.GENERAL." localSheetId="5" hidden="1">{"TAB1",#N/A,TRUE,"GENERAL";"TAB2",#N/A,TRUE,"GENERAL";"TAB3",#N/A,TRUE,"GENERAL";"TAB4",#N/A,TRUE,"GENERAL";"TAB5",#N/A,TRUE,"GENERAL"}</definedName>
    <definedName name="wrn.GENERAL." localSheetId="7" hidden="1">{"TAB1",#N/A,TRUE,"GENERAL";"TAB2",#N/A,TRUE,"GENERAL";"TAB3",#N/A,TRUE,"GENERAL";"TAB4",#N/A,TRUE,"GENERAL";"TAB5",#N/A,TRUE,"GENERAL"}</definedName>
    <definedName name="wrn.GENERAL." hidden="1">{"TAB1",#N/A,TRUE,"GENERAL";"TAB2",#N/A,TRUE,"GENERAL";"TAB3",#N/A,TRUE,"GENERAL";"TAB4",#N/A,TRUE,"GENERAL";"TAB5",#N/A,TRUE,"GENERAL"}</definedName>
    <definedName name="wrn.GERENCIA." localSheetId="6" hidden="1">{#N/A,#N/A,TRUE,"INGENIERIA";#N/A,#N/A,TRUE,"COMPRAS";#N/A,#N/A,TRUE,"DIRECCION";#N/A,#N/A,TRUE,"RESUMEN"}</definedName>
    <definedName name="wrn.GERENCIA." localSheetId="2" hidden="1">{#N/A,#N/A,TRUE,"INGENIERIA";#N/A,#N/A,TRUE,"COMPRAS";#N/A,#N/A,TRUE,"DIRECCION";#N/A,#N/A,TRUE,"RESUMEN"}</definedName>
    <definedName name="wrn.GERENCIA." localSheetId="3" hidden="1">{#N/A,#N/A,TRUE,"INGENIERIA";#N/A,#N/A,TRUE,"COMPRAS";#N/A,#N/A,TRUE,"DIRECCION";#N/A,#N/A,TRUE,"RESUMEN"}</definedName>
    <definedName name="wrn.GERENCIA." localSheetId="4" hidden="1">{#N/A,#N/A,TRUE,"INGENIERIA";#N/A,#N/A,TRUE,"COMPRAS";#N/A,#N/A,TRUE,"DIRECCION";#N/A,#N/A,TRUE,"RESUMEN"}</definedName>
    <definedName name="wrn.GERENCIA." localSheetId="5" hidden="1">{#N/A,#N/A,TRUE,"INGENIERIA";#N/A,#N/A,TRUE,"COMPRAS";#N/A,#N/A,TRUE,"DIRECCION";#N/A,#N/A,TRUE,"RESUMEN"}</definedName>
    <definedName name="wrn.GERENCIA." localSheetId="7" hidden="1">{#N/A,#N/A,TRUE,"INGENIERIA";#N/A,#N/A,TRUE,"COMPRAS";#N/A,#N/A,TRUE,"DIRECCION";#N/A,#N/A,TRUE,"RESUMEN"}</definedName>
    <definedName name="wrn.GERENCIA." hidden="1">{#N/A,#N/A,TRUE,"INGENIERIA";#N/A,#N/A,TRUE,"COMPRAS";#N/A,#N/A,TRUE,"DIRECCION";#N/A,#N/A,TRUE,"RESUMEN"}</definedName>
    <definedName name="wrn.OPERADORES." localSheetId="6" hidden="1">{#N/A,#N/A,TRUE,"T1"}</definedName>
    <definedName name="wrn.OPERADORES." localSheetId="2" hidden="1">{#N/A,#N/A,TRUE,"T1"}</definedName>
    <definedName name="wrn.OPERADORES." localSheetId="3" hidden="1">{#N/A,#N/A,TRUE,"T1"}</definedName>
    <definedName name="wrn.OPERADORES." localSheetId="4" hidden="1">{#N/A,#N/A,TRUE,"T1"}</definedName>
    <definedName name="wrn.OPERADORES." localSheetId="5" hidden="1">{#N/A,#N/A,TRUE,"T1"}</definedName>
    <definedName name="wrn.OPERADORES." localSheetId="7" hidden="1">{#N/A,#N/A,TRUE,"T1"}</definedName>
    <definedName name="wrn.OPERADORES." hidden="1">{#N/A,#N/A,TRUE,"T1"}</definedName>
    <definedName name="wrn.res7" localSheetId="6" hidden="1">{#N/A,#N/A,FALSE,"Hoja1";#N/A,#N/A,FALSE,"Hoja2"}</definedName>
    <definedName name="wrn.res7" localSheetId="2" hidden="1">{#N/A,#N/A,FALSE,"Hoja1";#N/A,#N/A,FALSE,"Hoja2"}</definedName>
    <definedName name="wrn.res7" localSheetId="3" hidden="1">{#N/A,#N/A,FALSE,"Hoja1";#N/A,#N/A,FALSE,"Hoja2"}</definedName>
    <definedName name="wrn.res7" localSheetId="4" hidden="1">{#N/A,#N/A,FALSE,"Hoja1";#N/A,#N/A,FALSE,"Hoja2"}</definedName>
    <definedName name="wrn.res7" localSheetId="5" hidden="1">{#N/A,#N/A,FALSE,"Hoja1";#N/A,#N/A,FALSE,"Hoja2"}</definedName>
    <definedName name="wrn.res7" localSheetId="7" hidden="1">{#N/A,#N/A,FALSE,"Hoja1";#N/A,#N/A,FALSE,"Hoja2"}</definedName>
    <definedName name="wrn.res7" hidden="1">{#N/A,#N/A,FALSE,"Hoja1";#N/A,#N/A,FALSE,"Hoja2"}</definedName>
    <definedName name="wrn.Resumen." localSheetId="6" hidden="1">{#N/A,#N/A,FALSE,"Hoja1";#N/A,#N/A,FALSE,"Hoja2"}</definedName>
    <definedName name="wrn.Resumen." localSheetId="2" hidden="1">{#N/A,#N/A,FALSE,"Hoja1";#N/A,#N/A,FALSE,"Hoja2"}</definedName>
    <definedName name="wrn.Resumen." localSheetId="3" hidden="1">{#N/A,#N/A,FALSE,"Hoja1";#N/A,#N/A,FALSE,"Hoja2"}</definedName>
    <definedName name="wrn.Resumen." localSheetId="4" hidden="1">{#N/A,#N/A,FALSE,"Hoja1";#N/A,#N/A,FALSE,"Hoja2"}</definedName>
    <definedName name="wrn.Resumen." localSheetId="5" hidden="1">{#N/A,#N/A,FALSE,"Hoja1";#N/A,#N/A,FALSE,"Hoja2"}</definedName>
    <definedName name="wrn.Resumen." localSheetId="7" hidden="1">{#N/A,#N/A,FALSE,"Hoja1";#N/A,#N/A,FALSE,"Hoja2"}</definedName>
    <definedName name="wrn.Resumen." hidden="1">{#N/A,#N/A,FALSE,"Hoja1";#N/A,#N/A,FALSE,"Hoja2"}</definedName>
    <definedName name="wrn.TRABFENO." localSheetId="6" hidden="1">{#N/A,#N/A,FALSE,"Estatico";#N/A,#N/A,FALSE,"Tuberia";#N/A,#N/A,FALSE,"Instrumentación";#N/A,#N/A,FALSE,"Mecanica";#N/A,#N/A,FALSE,"Electrico";#N/A,#N/A,FALSE,"Ofic.Civiles"}</definedName>
    <definedName name="wrn.TRABFENO." localSheetId="2" hidden="1">{#N/A,#N/A,FALSE,"Estatico";#N/A,#N/A,FALSE,"Tuberia";#N/A,#N/A,FALSE,"Instrumentación";#N/A,#N/A,FALSE,"Mecanica";#N/A,#N/A,FALSE,"Electrico";#N/A,#N/A,FALSE,"Ofic.Civiles"}</definedName>
    <definedName name="wrn.TRABFENO." localSheetId="3" hidden="1">{#N/A,#N/A,FALSE,"Estatico";#N/A,#N/A,FALSE,"Tuberia";#N/A,#N/A,FALSE,"Instrumentación";#N/A,#N/A,FALSE,"Mecanica";#N/A,#N/A,FALSE,"Electrico";#N/A,#N/A,FALSE,"Ofic.Civiles"}</definedName>
    <definedName name="wrn.TRABFENO." localSheetId="4" hidden="1">{#N/A,#N/A,FALSE,"Estatico";#N/A,#N/A,FALSE,"Tuberia";#N/A,#N/A,FALSE,"Instrumentación";#N/A,#N/A,FALSE,"Mecanica";#N/A,#N/A,FALSE,"Electrico";#N/A,#N/A,FALSE,"Ofic.Civiles"}</definedName>
    <definedName name="wrn.TRABFENO." localSheetId="5" hidden="1">{#N/A,#N/A,FALSE,"Estatico";#N/A,#N/A,FALSE,"Tuberia";#N/A,#N/A,FALSE,"Instrumentación";#N/A,#N/A,FALSE,"Mecanica";#N/A,#N/A,FALSE,"Electrico";#N/A,#N/A,FALSE,"Ofic.Civiles"}</definedName>
    <definedName name="wrn.TRABFENO." localSheetId="7"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6" hidden="1">{"via1",#N/A,TRUE,"general";"via2",#N/A,TRUE,"general";"via3",#N/A,TRUE,"general"}</definedName>
    <definedName name="wrn.via." localSheetId="2" hidden="1">{"via1",#N/A,TRUE,"general";"via2",#N/A,TRUE,"general";"via3",#N/A,TRUE,"general"}</definedName>
    <definedName name="wrn.via." localSheetId="3" hidden="1">{"via1",#N/A,TRUE,"general";"via2",#N/A,TRUE,"general";"via3",#N/A,TRUE,"general"}</definedName>
    <definedName name="wrn.via." localSheetId="4" hidden="1">{"via1",#N/A,TRUE,"general";"via2",#N/A,TRUE,"general";"via3",#N/A,TRUE,"general"}</definedName>
    <definedName name="wrn.via." localSheetId="5" hidden="1">{"via1",#N/A,TRUE,"general";"via2",#N/A,TRUE,"general";"via3",#N/A,TRUE,"general"}</definedName>
    <definedName name="wrn.via." localSheetId="7" hidden="1">{"via1",#N/A,TRUE,"general";"via2",#N/A,TRUE,"general";"via3",#N/A,TRUE,"general"}</definedName>
    <definedName name="wrn.via." hidden="1">{"via1",#N/A,TRUE,"general";"via2",#N/A,TRUE,"general";"via3",#N/A,TRUE,"general"}</definedName>
    <definedName name="wsnhed" localSheetId="6" hidden="1">{"via1",#N/A,TRUE,"general";"via2",#N/A,TRUE,"general";"via3",#N/A,TRUE,"general"}</definedName>
    <definedName name="wsnhed" localSheetId="2" hidden="1">{"via1",#N/A,TRUE,"general";"via2",#N/A,TRUE,"general";"via3",#N/A,TRUE,"general"}</definedName>
    <definedName name="wsnhed" localSheetId="3" hidden="1">{"via1",#N/A,TRUE,"general";"via2",#N/A,TRUE,"general";"via3",#N/A,TRUE,"general"}</definedName>
    <definedName name="wsnhed" localSheetId="4" hidden="1">{"via1",#N/A,TRUE,"general";"via2",#N/A,TRUE,"general";"via3",#N/A,TRUE,"general"}</definedName>
    <definedName name="wsnhed" localSheetId="5" hidden="1">{"via1",#N/A,TRUE,"general";"via2",#N/A,TRUE,"general";"via3",#N/A,TRUE,"general"}</definedName>
    <definedName name="wsnhed" localSheetId="7" hidden="1">{"via1",#N/A,TRUE,"general";"via2",#N/A,TRUE,"general";"via3",#N/A,TRUE,"general"}</definedName>
    <definedName name="wsnhed" hidden="1">{"via1",#N/A,TRUE,"general";"via2",#N/A,TRUE,"general";"via3",#N/A,TRUE,"general"}</definedName>
    <definedName name="wswswsqa" localSheetId="6" hidden="1">{"via1",#N/A,TRUE,"general";"via2",#N/A,TRUE,"general";"via3",#N/A,TRUE,"general"}</definedName>
    <definedName name="wswswsqa" localSheetId="2" hidden="1">{"via1",#N/A,TRUE,"general";"via2",#N/A,TRUE,"general";"via3",#N/A,TRUE,"general"}</definedName>
    <definedName name="wswswsqa" localSheetId="3" hidden="1">{"via1",#N/A,TRUE,"general";"via2",#N/A,TRUE,"general";"via3",#N/A,TRUE,"general"}</definedName>
    <definedName name="wswswsqa" localSheetId="4" hidden="1">{"via1",#N/A,TRUE,"general";"via2",#N/A,TRUE,"general";"via3",#N/A,TRUE,"general"}</definedName>
    <definedName name="wswswsqa" localSheetId="5" hidden="1">{"via1",#N/A,TRUE,"general";"via2",#N/A,TRUE,"general";"via3",#N/A,TRUE,"general"}</definedName>
    <definedName name="wswswsqa" localSheetId="7" hidden="1">{"via1",#N/A,TRUE,"general";"via2",#N/A,TRUE,"general";"via3",#N/A,TRUE,"general"}</definedName>
    <definedName name="wswswsqa" hidden="1">{"via1",#N/A,TRUE,"general";"via2",#N/A,TRUE,"general";"via3",#N/A,TRUE,"general"}</definedName>
    <definedName name="WSX" localSheetId="6">#REF!</definedName>
    <definedName name="WSX" localSheetId="2">#REF!</definedName>
    <definedName name="WSX" localSheetId="3">#REF!</definedName>
    <definedName name="WSX" localSheetId="4">#REF!</definedName>
    <definedName name="WSX" localSheetId="5">#REF!</definedName>
    <definedName name="WSX" localSheetId="7">#REF!</definedName>
    <definedName name="WSX" localSheetId="8">#REF!</definedName>
    <definedName name="WSX">#REF!</definedName>
    <definedName name="Wtot" localSheetId="6">#REF!</definedName>
    <definedName name="Wtot" localSheetId="2">#REF!</definedName>
    <definedName name="Wtot" localSheetId="3">#REF!</definedName>
    <definedName name="Wtot" localSheetId="4">#REF!</definedName>
    <definedName name="Wtot" localSheetId="5">#REF!</definedName>
    <definedName name="Wtot" localSheetId="7">#REF!</definedName>
    <definedName name="Wtot" localSheetId="8">#REF!</definedName>
    <definedName name="Wtot">#REF!</definedName>
    <definedName name="wtt" localSheetId="6" hidden="1">{"TAB1",#N/A,TRUE,"GENERAL";"TAB2",#N/A,TRUE,"GENERAL";"TAB3",#N/A,TRUE,"GENERAL";"TAB4",#N/A,TRUE,"GENERAL";"TAB5",#N/A,TRUE,"GENERAL"}</definedName>
    <definedName name="wtt" localSheetId="2" hidden="1">{"TAB1",#N/A,TRUE,"GENERAL";"TAB2",#N/A,TRUE,"GENERAL";"TAB3",#N/A,TRUE,"GENERAL";"TAB4",#N/A,TRUE,"GENERAL";"TAB5",#N/A,TRUE,"GENERAL"}</definedName>
    <definedName name="wtt" localSheetId="3" hidden="1">{"TAB1",#N/A,TRUE,"GENERAL";"TAB2",#N/A,TRUE,"GENERAL";"TAB3",#N/A,TRUE,"GENERAL";"TAB4",#N/A,TRUE,"GENERAL";"TAB5",#N/A,TRUE,"GENERAL"}</definedName>
    <definedName name="wtt" localSheetId="4" hidden="1">{"TAB1",#N/A,TRUE,"GENERAL";"TAB2",#N/A,TRUE,"GENERAL";"TAB3",#N/A,TRUE,"GENERAL";"TAB4",#N/A,TRUE,"GENERAL";"TAB5",#N/A,TRUE,"GENERAL"}</definedName>
    <definedName name="wtt" localSheetId="5" hidden="1">{"TAB1",#N/A,TRUE,"GENERAL";"TAB2",#N/A,TRUE,"GENERAL";"TAB3",#N/A,TRUE,"GENERAL";"TAB4",#N/A,TRUE,"GENERAL";"TAB5",#N/A,TRUE,"GENERAL"}</definedName>
    <definedName name="wtt" localSheetId="7" hidden="1">{"TAB1",#N/A,TRUE,"GENERAL";"TAB2",#N/A,TRUE,"GENERAL";"TAB3",#N/A,TRUE,"GENERAL";"TAB4",#N/A,TRUE,"GENERAL";"TAB5",#N/A,TRUE,"GENERAL"}</definedName>
    <definedName name="wtt" hidden="1">{"TAB1",#N/A,TRUE,"GENERAL";"TAB2",#N/A,TRUE,"GENERAL";"TAB3",#N/A,TRUE,"GENERAL";"TAB4",#N/A,TRUE,"GENERAL";"TAB5",#N/A,TRUE,"GENERAL"}</definedName>
    <definedName name="WW" localSheetId="8">[1]LIQUIDACION!#REF!</definedName>
    <definedName name="WW">[1]LIQUIDACION!#REF!</definedName>
    <definedName name="wwded3" localSheetId="6" hidden="1">{"via1",#N/A,TRUE,"general";"via2",#N/A,TRUE,"general";"via3",#N/A,TRUE,"general"}</definedName>
    <definedName name="wwded3" localSheetId="2" hidden="1">{"via1",#N/A,TRUE,"general";"via2",#N/A,TRUE,"general";"via3",#N/A,TRUE,"general"}</definedName>
    <definedName name="wwded3" localSheetId="3" hidden="1">{"via1",#N/A,TRUE,"general";"via2",#N/A,TRUE,"general";"via3",#N/A,TRUE,"general"}</definedName>
    <definedName name="wwded3" localSheetId="4" hidden="1">{"via1",#N/A,TRUE,"general";"via2",#N/A,TRUE,"general";"via3",#N/A,TRUE,"general"}</definedName>
    <definedName name="wwded3" localSheetId="5" hidden="1">{"via1",#N/A,TRUE,"general";"via2",#N/A,TRUE,"general";"via3",#N/A,TRUE,"general"}</definedName>
    <definedName name="wwded3" localSheetId="7" hidden="1">{"via1",#N/A,TRUE,"general";"via2",#N/A,TRUE,"general";"via3",#N/A,TRUE,"general"}</definedName>
    <definedName name="wwded3" hidden="1">{"via1",#N/A,TRUE,"general";"via2",#N/A,TRUE,"general";"via3",#N/A,TRUE,"general"}</definedName>
    <definedName name="wwwwe" localSheetId="6" hidden="1">{"TAB1",#N/A,TRUE,"GENERAL";"TAB2",#N/A,TRUE,"GENERAL";"TAB3",#N/A,TRUE,"GENERAL";"TAB4",#N/A,TRUE,"GENERAL";"TAB5",#N/A,TRUE,"GENERAL"}</definedName>
    <definedName name="wwwwe" localSheetId="2" hidden="1">{"TAB1",#N/A,TRUE,"GENERAL";"TAB2",#N/A,TRUE,"GENERAL";"TAB3",#N/A,TRUE,"GENERAL";"TAB4",#N/A,TRUE,"GENERAL";"TAB5",#N/A,TRUE,"GENERAL"}</definedName>
    <definedName name="wwwwe" localSheetId="3" hidden="1">{"TAB1",#N/A,TRUE,"GENERAL";"TAB2",#N/A,TRUE,"GENERAL";"TAB3",#N/A,TRUE,"GENERAL";"TAB4",#N/A,TRUE,"GENERAL";"TAB5",#N/A,TRUE,"GENERAL"}</definedName>
    <definedName name="wwwwe" localSheetId="4" hidden="1">{"TAB1",#N/A,TRUE,"GENERAL";"TAB2",#N/A,TRUE,"GENERAL";"TAB3",#N/A,TRUE,"GENERAL";"TAB4",#N/A,TRUE,"GENERAL";"TAB5",#N/A,TRUE,"GENERAL"}</definedName>
    <definedName name="wwwwe" localSheetId="5" hidden="1">{"TAB1",#N/A,TRUE,"GENERAL";"TAB2",#N/A,TRUE,"GENERAL";"TAB3",#N/A,TRUE,"GENERAL";"TAB4",#N/A,TRUE,"GENERAL";"TAB5",#N/A,TRUE,"GENERAL"}</definedName>
    <definedName name="wwwwe" localSheetId="7" hidden="1">{"TAB1",#N/A,TRUE,"GENERAL";"TAB2",#N/A,TRUE,"GENERAL";"TAB3",#N/A,TRUE,"GENERAL";"TAB4",#N/A,TRUE,"GENERAL";"TAB5",#N/A,TRUE,"GENERAL"}</definedName>
    <definedName name="wwwwe" hidden="1">{"TAB1",#N/A,TRUE,"GENERAL";"TAB2",#N/A,TRUE,"GENERAL";"TAB3",#N/A,TRUE,"GENERAL";"TAB4",#N/A,TRUE,"GENERAL";"TAB5",#N/A,TRUE,"GENERAL"}</definedName>
    <definedName name="wyty" localSheetId="6" hidden="1">{"via1",#N/A,TRUE,"general";"via2",#N/A,TRUE,"general";"via3",#N/A,TRUE,"general"}</definedName>
    <definedName name="wyty" localSheetId="2" hidden="1">{"via1",#N/A,TRUE,"general";"via2",#N/A,TRUE,"general";"via3",#N/A,TRUE,"general"}</definedName>
    <definedName name="wyty" localSheetId="3" hidden="1">{"via1",#N/A,TRUE,"general";"via2",#N/A,TRUE,"general";"via3",#N/A,TRUE,"general"}</definedName>
    <definedName name="wyty" localSheetId="4" hidden="1">{"via1",#N/A,TRUE,"general";"via2",#N/A,TRUE,"general";"via3",#N/A,TRUE,"general"}</definedName>
    <definedName name="wyty" localSheetId="5" hidden="1">{"via1",#N/A,TRUE,"general";"via2",#N/A,TRUE,"general";"via3",#N/A,TRUE,"general"}</definedName>
    <definedName name="wyty" localSheetId="7" hidden="1">{"via1",#N/A,TRUE,"general";"via2",#N/A,TRUE,"general";"via3",#N/A,TRUE,"general"}</definedName>
    <definedName name="wyty" hidden="1">{"via1",#N/A,TRUE,"general";"via2",#N/A,TRUE,"general";"via3",#N/A,TRUE,"general"}</definedName>
    <definedName name="x" localSheetId="6">#REF!</definedName>
    <definedName name="x" localSheetId="2">#REF!</definedName>
    <definedName name="x" localSheetId="3">#REF!</definedName>
    <definedName name="x" localSheetId="4">#REF!</definedName>
    <definedName name="x" localSheetId="5">#REF!</definedName>
    <definedName name="x" localSheetId="7">#REF!</definedName>
    <definedName name="x" localSheetId="8">#REF!</definedName>
    <definedName name="x">#REF!</definedName>
    <definedName name="xcbvbs" localSheetId="6" hidden="1">{"TAB1",#N/A,TRUE,"GENERAL";"TAB2",#N/A,TRUE,"GENERAL";"TAB3",#N/A,TRUE,"GENERAL";"TAB4",#N/A,TRUE,"GENERAL";"TAB5",#N/A,TRUE,"GENERAL"}</definedName>
    <definedName name="xcbvbs" localSheetId="2" hidden="1">{"TAB1",#N/A,TRUE,"GENERAL";"TAB2",#N/A,TRUE,"GENERAL";"TAB3",#N/A,TRUE,"GENERAL";"TAB4",#N/A,TRUE,"GENERAL";"TAB5",#N/A,TRUE,"GENERAL"}</definedName>
    <definedName name="xcbvbs" localSheetId="3" hidden="1">{"TAB1",#N/A,TRUE,"GENERAL";"TAB2",#N/A,TRUE,"GENERAL";"TAB3",#N/A,TRUE,"GENERAL";"TAB4",#N/A,TRUE,"GENERAL";"TAB5",#N/A,TRUE,"GENERAL"}</definedName>
    <definedName name="xcbvbs" localSheetId="4" hidden="1">{"TAB1",#N/A,TRUE,"GENERAL";"TAB2",#N/A,TRUE,"GENERAL";"TAB3",#N/A,TRUE,"GENERAL";"TAB4",#N/A,TRUE,"GENERAL";"TAB5",#N/A,TRUE,"GENERAL"}</definedName>
    <definedName name="xcbvbs" localSheetId="5" hidden="1">{"TAB1",#N/A,TRUE,"GENERAL";"TAB2",#N/A,TRUE,"GENERAL";"TAB3",#N/A,TRUE,"GENERAL";"TAB4",#N/A,TRUE,"GENERAL";"TAB5",#N/A,TRUE,"GENERAL"}</definedName>
    <definedName name="xcbvbs" localSheetId="7" hidden="1">{"TAB1",#N/A,TRUE,"GENERAL";"TAB2",#N/A,TRUE,"GENERAL";"TAB3",#N/A,TRUE,"GENERAL";"TAB4",#N/A,TRUE,"GENERAL";"TAB5",#N/A,TRUE,"GENERAL"}</definedName>
    <definedName name="xcbvbs" hidden="1">{"TAB1",#N/A,TRUE,"GENERAL";"TAB2",#N/A,TRUE,"GENERAL";"TAB3",#N/A,TRUE,"GENERAL";"TAB4",#N/A,TRUE,"GENERAL";"TAB5",#N/A,TRUE,"GENERAL"}</definedName>
    <definedName name="XD" localSheetId="6">#REF!</definedName>
    <definedName name="XD" localSheetId="2">#REF!</definedName>
    <definedName name="XD" localSheetId="3">#REF!</definedName>
    <definedName name="XD" localSheetId="4">#REF!</definedName>
    <definedName name="XD" localSheetId="5">#REF!</definedName>
    <definedName name="XD" localSheetId="7">#REF!</definedName>
    <definedName name="XD" localSheetId="8">#REF!</definedName>
    <definedName name="XD">#REF!</definedName>
    <definedName name="XSW" localSheetId="6" hidden="1">{#N/A,#N/A,TRUE,"1842CWN0"}</definedName>
    <definedName name="XSW" localSheetId="2" hidden="1">{#N/A,#N/A,TRUE,"1842CWN0"}</definedName>
    <definedName name="XSW" localSheetId="3" hidden="1">{#N/A,#N/A,TRUE,"1842CWN0"}</definedName>
    <definedName name="XSW" localSheetId="4" hidden="1">{#N/A,#N/A,TRUE,"1842CWN0"}</definedName>
    <definedName name="XSW" localSheetId="5" hidden="1">{#N/A,#N/A,TRUE,"1842CWN0"}</definedName>
    <definedName name="XSW" localSheetId="7" hidden="1">{#N/A,#N/A,TRUE,"1842CWN0"}</definedName>
    <definedName name="XSW" hidden="1">{#N/A,#N/A,TRUE,"1842CWN0"}</definedName>
    <definedName name="xsxs" localSheetId="6" hidden="1">{"TAB1",#N/A,TRUE,"GENERAL";"TAB2",#N/A,TRUE,"GENERAL";"TAB3",#N/A,TRUE,"GENERAL";"TAB4",#N/A,TRUE,"GENERAL";"TAB5",#N/A,TRUE,"GENERAL"}</definedName>
    <definedName name="xsxs" localSheetId="2" hidden="1">{"TAB1",#N/A,TRUE,"GENERAL";"TAB2",#N/A,TRUE,"GENERAL";"TAB3",#N/A,TRUE,"GENERAL";"TAB4",#N/A,TRUE,"GENERAL";"TAB5",#N/A,TRUE,"GENERAL"}</definedName>
    <definedName name="xsxs" localSheetId="3" hidden="1">{"TAB1",#N/A,TRUE,"GENERAL";"TAB2",#N/A,TRUE,"GENERAL";"TAB3",#N/A,TRUE,"GENERAL";"TAB4",#N/A,TRUE,"GENERAL";"TAB5",#N/A,TRUE,"GENERAL"}</definedName>
    <definedName name="xsxs" localSheetId="4" hidden="1">{"TAB1",#N/A,TRUE,"GENERAL";"TAB2",#N/A,TRUE,"GENERAL";"TAB3",#N/A,TRUE,"GENERAL";"TAB4",#N/A,TRUE,"GENERAL";"TAB5",#N/A,TRUE,"GENERAL"}</definedName>
    <definedName name="xsxs" localSheetId="5" hidden="1">{"TAB1",#N/A,TRUE,"GENERAL";"TAB2",#N/A,TRUE,"GENERAL";"TAB3",#N/A,TRUE,"GENERAL";"TAB4",#N/A,TRUE,"GENERAL";"TAB5",#N/A,TRUE,"GENERAL"}</definedName>
    <definedName name="xsxs" localSheetId="7" hidden="1">{"TAB1",#N/A,TRUE,"GENERAL";"TAB2",#N/A,TRUE,"GENERAL";"TAB3",#N/A,TRUE,"GENERAL";"TAB4",#N/A,TRUE,"GENERAL";"TAB5",#N/A,TRUE,"GENERAL"}</definedName>
    <definedName name="xsxs" hidden="1">{"TAB1",#N/A,TRUE,"GENERAL";"TAB2",#N/A,TRUE,"GENERAL";"TAB3",#N/A,TRUE,"GENERAL";"TAB4",#N/A,TRUE,"GENERAL";"TAB5",#N/A,TRUE,"GENERAL"}</definedName>
    <definedName name="XX" localSheetId="6">#REF!</definedName>
    <definedName name="XX" localSheetId="2">#REF!</definedName>
    <definedName name="XX" localSheetId="3">#REF!</definedName>
    <definedName name="XX" localSheetId="4">#REF!</definedName>
    <definedName name="XX" localSheetId="5">#REF!</definedName>
    <definedName name="XX" localSheetId="26">#REF!</definedName>
    <definedName name="XX" localSheetId="27">#REF!</definedName>
    <definedName name="XX" localSheetId="7">#REF!</definedName>
    <definedName name="XX" localSheetId="8">#REF!</definedName>
    <definedName name="XX" localSheetId="9">#REF!</definedName>
    <definedName name="XX">#REF!</definedName>
    <definedName name="xxfg" localSheetId="6" hidden="1">{"via1",#N/A,TRUE,"general";"via2",#N/A,TRUE,"general";"via3",#N/A,TRUE,"general"}</definedName>
    <definedName name="xxfg" localSheetId="2" hidden="1">{"via1",#N/A,TRUE,"general";"via2",#N/A,TRUE,"general";"via3",#N/A,TRUE,"general"}</definedName>
    <definedName name="xxfg" localSheetId="3" hidden="1">{"via1",#N/A,TRUE,"general";"via2",#N/A,TRUE,"general";"via3",#N/A,TRUE,"general"}</definedName>
    <definedName name="xxfg" localSheetId="4" hidden="1">{"via1",#N/A,TRUE,"general";"via2",#N/A,TRUE,"general";"via3",#N/A,TRUE,"general"}</definedName>
    <definedName name="xxfg" localSheetId="5" hidden="1">{"via1",#N/A,TRUE,"general";"via2",#N/A,TRUE,"general";"via3",#N/A,TRUE,"general"}</definedName>
    <definedName name="xxfg" localSheetId="7" hidden="1">{"via1",#N/A,TRUE,"general";"via2",#N/A,TRUE,"general";"via3",#N/A,TRUE,"general"}</definedName>
    <definedName name="xxfg" hidden="1">{"via1",#N/A,TRUE,"general";"via2",#N/A,TRUE,"general";"via3",#N/A,TRUE,"general"}</definedName>
    <definedName name="XXXX" localSheetId="6" hidden="1">#REF!</definedName>
    <definedName name="XXXX" localSheetId="2" hidden="1">#REF!</definedName>
    <definedName name="XXXX" localSheetId="3" hidden="1">#REF!</definedName>
    <definedName name="XXXX" localSheetId="4" hidden="1">#REF!</definedName>
    <definedName name="XXXX" localSheetId="5" hidden="1">#REF!</definedName>
    <definedName name="XXXX" localSheetId="7" hidden="1">#REF!</definedName>
    <definedName name="XXXX" localSheetId="8" hidden="1">#REF!</definedName>
    <definedName name="XXXX" hidden="1">#REF!</definedName>
    <definedName name="xxxxx" localSheetId="26">[129]!absc</definedName>
    <definedName name="xxxxx" localSheetId="27">[129]!absc</definedName>
    <definedName name="xxxxx" localSheetId="8">[129]!absc</definedName>
    <definedName name="xxxxx" localSheetId="9">[129]!absc</definedName>
    <definedName name="xxxxx">[129]!absc</definedName>
    <definedName name="xxxxxds" localSheetId="6" hidden="1">{"via1",#N/A,TRUE,"general";"via2",#N/A,TRUE,"general";"via3",#N/A,TRUE,"general"}</definedName>
    <definedName name="xxxxxds" localSheetId="2" hidden="1">{"via1",#N/A,TRUE,"general";"via2",#N/A,TRUE,"general";"via3",#N/A,TRUE,"general"}</definedName>
    <definedName name="xxxxxds" localSheetId="3" hidden="1">{"via1",#N/A,TRUE,"general";"via2",#N/A,TRUE,"general";"via3",#N/A,TRUE,"general"}</definedName>
    <definedName name="xxxxxds" localSheetId="4" hidden="1">{"via1",#N/A,TRUE,"general";"via2",#N/A,TRUE,"general";"via3",#N/A,TRUE,"general"}</definedName>
    <definedName name="xxxxxds" localSheetId="5" hidden="1">{"via1",#N/A,TRUE,"general";"via2",#N/A,TRUE,"general";"via3",#N/A,TRUE,"general"}</definedName>
    <definedName name="xxxxxds" localSheetId="7" hidden="1">{"via1",#N/A,TRUE,"general";"via2",#N/A,TRUE,"general";"via3",#N/A,TRUE,"general"}</definedName>
    <definedName name="xxxxxds" hidden="1">{"via1",#N/A,TRUE,"general";"via2",#N/A,TRUE,"general";"via3",#N/A,TRUE,"general"}</definedName>
    <definedName name="XXXXXX" localSheetId="6" hidden="1">{#N/A,#N/A,FALSE,"orthoflow";#N/A,#N/A,FALSE,"Miscelaneos";#N/A,#N/A,FALSE,"Instrumentacio";#N/A,#N/A,FALSE,"Electrico";#N/A,#N/A,FALSE,"Valv. Seguridad"}</definedName>
    <definedName name="XXXXXX" localSheetId="2" hidden="1">{#N/A,#N/A,FALSE,"orthoflow";#N/A,#N/A,FALSE,"Miscelaneos";#N/A,#N/A,FALSE,"Instrumentacio";#N/A,#N/A,FALSE,"Electrico";#N/A,#N/A,FALSE,"Valv. Seguridad"}</definedName>
    <definedName name="XXXXXX" localSheetId="3" hidden="1">{#N/A,#N/A,FALSE,"orthoflow";#N/A,#N/A,FALSE,"Miscelaneos";#N/A,#N/A,FALSE,"Instrumentacio";#N/A,#N/A,FALSE,"Electrico";#N/A,#N/A,FALSE,"Valv. Seguridad"}</definedName>
    <definedName name="XXXXXX" localSheetId="4" hidden="1">{#N/A,#N/A,FALSE,"orthoflow";#N/A,#N/A,FALSE,"Miscelaneos";#N/A,#N/A,FALSE,"Instrumentacio";#N/A,#N/A,FALSE,"Electrico";#N/A,#N/A,FALSE,"Valv. Seguridad"}</definedName>
    <definedName name="XXXXXX" localSheetId="5" hidden="1">{#N/A,#N/A,FALSE,"orthoflow";#N/A,#N/A,FALSE,"Miscelaneos";#N/A,#N/A,FALSE,"Instrumentacio";#N/A,#N/A,FALSE,"Electrico";#N/A,#N/A,FALSE,"Valv. Seguridad"}</definedName>
    <definedName name="XXXXXX" localSheetId="7"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XXXX" localSheetId="6">#REF!</definedName>
    <definedName name="XXXXXXXXXX" localSheetId="2">#REF!</definedName>
    <definedName name="XXXXXXXXXX" localSheetId="3">#REF!</definedName>
    <definedName name="XXXXXXXXXX" localSheetId="4">#REF!</definedName>
    <definedName name="XXXXXXXXXX" localSheetId="5">#REF!</definedName>
    <definedName name="XXXXXXXXXX" localSheetId="26">#REF!</definedName>
    <definedName name="XXXXXXXXXX" localSheetId="27">#REF!</definedName>
    <definedName name="XXXXXXXXXX" localSheetId="7">#REF!</definedName>
    <definedName name="XXXXXXXXXX" localSheetId="8">#REF!</definedName>
    <definedName name="XXXXXXXXXX" localSheetId="9">#REF!</definedName>
    <definedName name="XXXXXXXXXX">#REF!</definedName>
    <definedName name="xxxxxxxxxx29" localSheetId="6" hidden="1">{"via1",#N/A,TRUE,"general";"via2",#N/A,TRUE,"general";"via3",#N/A,TRUE,"general"}</definedName>
    <definedName name="xxxxxxxxxx29" localSheetId="2" hidden="1">{"via1",#N/A,TRUE,"general";"via2",#N/A,TRUE,"general";"via3",#N/A,TRUE,"general"}</definedName>
    <definedName name="xxxxxxxxxx29" localSheetId="3" hidden="1">{"via1",#N/A,TRUE,"general";"via2",#N/A,TRUE,"general";"via3",#N/A,TRUE,"general"}</definedName>
    <definedName name="xxxxxxxxxx29" localSheetId="4" hidden="1">{"via1",#N/A,TRUE,"general";"via2",#N/A,TRUE,"general";"via3",#N/A,TRUE,"general"}</definedName>
    <definedName name="xxxxxxxxxx29" localSheetId="5" hidden="1">{"via1",#N/A,TRUE,"general";"via2",#N/A,TRUE,"general";"via3",#N/A,TRUE,"general"}</definedName>
    <definedName name="xxxxxxxxxx29" localSheetId="7" hidden="1">{"via1",#N/A,TRUE,"general";"via2",#N/A,TRUE,"general";"via3",#N/A,TRUE,"general"}</definedName>
    <definedName name="xxxxxxxxxx29" hidden="1">{"via1",#N/A,TRUE,"general";"via2",#N/A,TRUE,"general";"via3",#N/A,TRUE,"general"}</definedName>
    <definedName name="XXXXXXXXXXXX" localSheetId="6">#REF!</definedName>
    <definedName name="XXXXXXXXXXXX" localSheetId="2">#REF!</definedName>
    <definedName name="XXXXXXXXXXXX" localSheetId="3">#REF!</definedName>
    <definedName name="XXXXXXXXXXXX" localSheetId="4">#REF!</definedName>
    <definedName name="XXXXXXXXXXXX" localSheetId="5">#REF!</definedName>
    <definedName name="XXXXXXXXXXXX" localSheetId="26">#REF!</definedName>
    <definedName name="XXXXXXXXXXXX" localSheetId="27">#REF!</definedName>
    <definedName name="XXXXXXXXXXXX" localSheetId="7">#REF!</definedName>
    <definedName name="XXXXXXXXXXXX" localSheetId="8">#REF!</definedName>
    <definedName name="XXXXXXXXXXXX" localSheetId="9">#REF!</definedName>
    <definedName name="XXXXXXXXXXXX">#REF!</definedName>
    <definedName name="XZS" localSheetId="6" hidden="1">#REF!</definedName>
    <definedName name="XZS" localSheetId="2" hidden="1">#REF!</definedName>
    <definedName name="XZS" localSheetId="3" hidden="1">#REF!</definedName>
    <definedName name="XZS" localSheetId="4" hidden="1">#REF!</definedName>
    <definedName name="XZS" localSheetId="5" hidden="1">#REF!</definedName>
    <definedName name="XZS" localSheetId="7" hidden="1">#REF!</definedName>
    <definedName name="XZS" localSheetId="8" hidden="1">#REF!</definedName>
    <definedName name="XZS" hidden="1">#REF!</definedName>
    <definedName name="XZXZV" localSheetId="6" hidden="1">{"via1",#N/A,TRUE,"general";"via2",#N/A,TRUE,"general";"via3",#N/A,TRUE,"general"}</definedName>
    <definedName name="XZXZV" localSheetId="2" hidden="1">{"via1",#N/A,TRUE,"general";"via2",#N/A,TRUE,"general";"via3",#N/A,TRUE,"general"}</definedName>
    <definedName name="XZXZV" localSheetId="3" hidden="1">{"via1",#N/A,TRUE,"general";"via2",#N/A,TRUE,"general";"via3",#N/A,TRUE,"general"}</definedName>
    <definedName name="XZXZV" localSheetId="4" hidden="1">{"via1",#N/A,TRUE,"general";"via2",#N/A,TRUE,"general";"via3",#N/A,TRUE,"general"}</definedName>
    <definedName name="XZXZV" localSheetId="5" hidden="1">{"via1",#N/A,TRUE,"general";"via2",#N/A,TRUE,"general";"via3",#N/A,TRUE,"general"}</definedName>
    <definedName name="XZXZV" localSheetId="7" hidden="1">{"via1",#N/A,TRUE,"general";"via2",#N/A,TRUE,"general";"via3",#N/A,TRUE,"general"}</definedName>
    <definedName name="XZXZV" hidden="1">{"via1",#N/A,TRUE,"general";"via2",#N/A,TRUE,"general";"via3",#N/A,TRUE,"general"}</definedName>
    <definedName name="Y" localSheetId="26">[30]!absc</definedName>
    <definedName name="Y" localSheetId="27">[30]!absc</definedName>
    <definedName name="Y" localSheetId="8">[30]!absc</definedName>
    <definedName name="Y" localSheetId="9">[30]!absc</definedName>
    <definedName name="Y">[30]!absc</definedName>
    <definedName name="y6y6" localSheetId="6" hidden="1">{"via1",#N/A,TRUE,"general";"via2",#N/A,TRUE,"general";"via3",#N/A,TRUE,"general"}</definedName>
    <definedName name="y6y6" localSheetId="2" hidden="1">{"via1",#N/A,TRUE,"general";"via2",#N/A,TRUE,"general";"via3",#N/A,TRUE,"general"}</definedName>
    <definedName name="y6y6" localSheetId="3" hidden="1">{"via1",#N/A,TRUE,"general";"via2",#N/A,TRUE,"general";"via3",#N/A,TRUE,"general"}</definedName>
    <definedName name="y6y6" localSheetId="4" hidden="1">{"via1",#N/A,TRUE,"general";"via2",#N/A,TRUE,"general";"via3",#N/A,TRUE,"general"}</definedName>
    <definedName name="y6y6" localSheetId="5" hidden="1">{"via1",#N/A,TRUE,"general";"via2",#N/A,TRUE,"general";"via3",#N/A,TRUE,"general"}</definedName>
    <definedName name="y6y6" localSheetId="7" hidden="1">{"via1",#N/A,TRUE,"general";"via2",#N/A,TRUE,"general";"via3",#N/A,TRUE,"general"}</definedName>
    <definedName name="y6y6" hidden="1">{"via1",#N/A,TRUE,"general";"via2",#N/A,TRUE,"general";"via3",#N/A,TRUE,"general"}</definedName>
    <definedName name="YA" localSheetId="6">#REF!</definedName>
    <definedName name="YA" localSheetId="2">#REF!</definedName>
    <definedName name="YA" localSheetId="3">#REF!</definedName>
    <definedName name="YA" localSheetId="4">#REF!</definedName>
    <definedName name="YA" localSheetId="5">#REF!</definedName>
    <definedName name="YA" localSheetId="26">#REF!</definedName>
    <definedName name="YA" localSheetId="27">#REF!</definedName>
    <definedName name="YA" localSheetId="7">#REF!</definedName>
    <definedName name="YA" localSheetId="8">#REF!</definedName>
    <definedName name="YA" localSheetId="9">#REF!</definedName>
    <definedName name="YA">#REF!</definedName>
    <definedName name="yery" localSheetId="6" hidden="1">{"via1",#N/A,TRUE,"general";"via2",#N/A,TRUE,"general";"via3",#N/A,TRUE,"general"}</definedName>
    <definedName name="yery" localSheetId="2" hidden="1">{"via1",#N/A,TRUE,"general";"via2",#N/A,TRUE,"general";"via3",#N/A,TRUE,"general"}</definedName>
    <definedName name="yery" localSheetId="3" hidden="1">{"via1",#N/A,TRUE,"general";"via2",#N/A,TRUE,"general";"via3",#N/A,TRUE,"general"}</definedName>
    <definedName name="yery" localSheetId="4" hidden="1">{"via1",#N/A,TRUE,"general";"via2",#N/A,TRUE,"general";"via3",#N/A,TRUE,"general"}</definedName>
    <definedName name="yery" localSheetId="5" hidden="1">{"via1",#N/A,TRUE,"general";"via2",#N/A,TRUE,"general";"via3",#N/A,TRUE,"general"}</definedName>
    <definedName name="yery" localSheetId="7" hidden="1">{"via1",#N/A,TRUE,"general";"via2",#N/A,TRUE,"general";"via3",#N/A,TRUE,"general"}</definedName>
    <definedName name="yery" hidden="1">{"via1",#N/A,TRUE,"general";"via2",#N/A,TRUE,"general";"via3",#N/A,TRUE,"general"}</definedName>
    <definedName name="YHN" localSheetId="6">#REF!</definedName>
    <definedName name="YHN" localSheetId="2">#REF!</definedName>
    <definedName name="YHN" localSheetId="3">#REF!</definedName>
    <definedName name="YHN" localSheetId="4">#REF!</definedName>
    <definedName name="YHN" localSheetId="5">#REF!</definedName>
    <definedName name="YHN" localSheetId="7">#REF!</definedName>
    <definedName name="YHN" localSheetId="8">#REF!</definedName>
    <definedName name="YHN">#REF!</definedName>
    <definedName name="yhy" localSheetId="6" hidden="1">{"TAB1",#N/A,TRUE,"GENERAL";"TAB2",#N/A,TRUE,"GENERAL";"TAB3",#N/A,TRUE,"GENERAL";"TAB4",#N/A,TRUE,"GENERAL";"TAB5",#N/A,TRUE,"GENERAL"}</definedName>
    <definedName name="yhy" localSheetId="2" hidden="1">{"TAB1",#N/A,TRUE,"GENERAL";"TAB2",#N/A,TRUE,"GENERAL";"TAB3",#N/A,TRUE,"GENERAL";"TAB4",#N/A,TRUE,"GENERAL";"TAB5",#N/A,TRUE,"GENERAL"}</definedName>
    <definedName name="yhy" localSheetId="3" hidden="1">{"TAB1",#N/A,TRUE,"GENERAL";"TAB2",#N/A,TRUE,"GENERAL";"TAB3",#N/A,TRUE,"GENERAL";"TAB4",#N/A,TRUE,"GENERAL";"TAB5",#N/A,TRUE,"GENERAL"}</definedName>
    <definedName name="yhy" localSheetId="4" hidden="1">{"TAB1",#N/A,TRUE,"GENERAL";"TAB2",#N/A,TRUE,"GENERAL";"TAB3",#N/A,TRUE,"GENERAL";"TAB4",#N/A,TRUE,"GENERAL";"TAB5",#N/A,TRUE,"GENERAL"}</definedName>
    <definedName name="yhy" localSheetId="5" hidden="1">{"TAB1",#N/A,TRUE,"GENERAL";"TAB2",#N/A,TRUE,"GENERAL";"TAB3",#N/A,TRUE,"GENERAL";"TAB4",#N/A,TRUE,"GENERAL";"TAB5",#N/A,TRUE,"GENERAL"}</definedName>
    <definedName name="yhy" localSheetId="7" hidden="1">{"TAB1",#N/A,TRUE,"GENERAL";"TAB2",#N/A,TRUE,"GENERAL";"TAB3",#N/A,TRUE,"GENERAL";"TAB4",#N/A,TRUE,"GENERAL";"TAB5",#N/A,TRUE,"GENERAL"}</definedName>
    <definedName name="yhy" hidden="1">{"TAB1",#N/A,TRUE,"GENERAL";"TAB2",#N/A,TRUE,"GENERAL";"TAB3",#N/A,TRUE,"GENERAL";"TAB4",#N/A,TRUE,"GENERAL";"TAB5",#N/A,TRUE,"GENERAL"}</definedName>
    <definedName name="YJ" localSheetId="6">#REF!</definedName>
    <definedName name="YJ" localSheetId="2">#REF!</definedName>
    <definedName name="YJ" localSheetId="3">#REF!</definedName>
    <definedName name="YJ" localSheetId="4">#REF!</definedName>
    <definedName name="YJ" localSheetId="5">#REF!</definedName>
    <definedName name="YJ" localSheetId="7">#REF!</definedName>
    <definedName name="YJ" localSheetId="8">#REF!</definedName>
    <definedName name="YJ">#REF!</definedName>
    <definedName name="yjyj" localSheetId="6" hidden="1">{"TAB1",#N/A,TRUE,"GENERAL";"TAB2",#N/A,TRUE,"GENERAL";"TAB3",#N/A,TRUE,"GENERAL";"TAB4",#N/A,TRUE,"GENERAL";"TAB5",#N/A,TRUE,"GENERAL"}</definedName>
    <definedName name="yjyj" localSheetId="2" hidden="1">{"TAB1",#N/A,TRUE,"GENERAL";"TAB2",#N/A,TRUE,"GENERAL";"TAB3",#N/A,TRUE,"GENERAL";"TAB4",#N/A,TRUE,"GENERAL";"TAB5",#N/A,TRUE,"GENERAL"}</definedName>
    <definedName name="yjyj" localSheetId="3" hidden="1">{"TAB1",#N/A,TRUE,"GENERAL";"TAB2",#N/A,TRUE,"GENERAL";"TAB3",#N/A,TRUE,"GENERAL";"TAB4",#N/A,TRUE,"GENERAL";"TAB5",#N/A,TRUE,"GENERAL"}</definedName>
    <definedName name="yjyj" localSheetId="4" hidden="1">{"TAB1",#N/A,TRUE,"GENERAL";"TAB2",#N/A,TRUE,"GENERAL";"TAB3",#N/A,TRUE,"GENERAL";"TAB4",#N/A,TRUE,"GENERAL";"TAB5",#N/A,TRUE,"GENERAL"}</definedName>
    <definedName name="yjyj" localSheetId="5" hidden="1">{"TAB1",#N/A,TRUE,"GENERAL";"TAB2",#N/A,TRUE,"GENERAL";"TAB3",#N/A,TRUE,"GENERAL";"TAB4",#N/A,TRUE,"GENERAL";"TAB5",#N/A,TRUE,"GENERAL"}</definedName>
    <definedName name="yjyj" localSheetId="7" hidden="1">{"TAB1",#N/A,TRUE,"GENERAL";"TAB2",#N/A,TRUE,"GENERAL";"TAB3",#N/A,TRUE,"GENERAL";"TAB4",#N/A,TRUE,"GENERAL";"TAB5",#N/A,TRUE,"GENERAL"}</definedName>
    <definedName name="yjyj" hidden="1">{"TAB1",#N/A,TRUE,"GENERAL";"TAB2",#N/A,TRUE,"GENERAL";"TAB3",#N/A,TRUE,"GENERAL";"TAB4",#N/A,TRUE,"GENERAL";"TAB5",#N/A,TRUE,"GENERAL"}</definedName>
    <definedName name="YOYO">'[130]AISLAMIENTO CATEGORIAS II Y III'!$G$1:$I$65536</definedName>
    <definedName name="yrey" localSheetId="6" hidden="1">{"via1",#N/A,TRUE,"general";"via2",#N/A,TRUE,"general";"via3",#N/A,TRUE,"general"}</definedName>
    <definedName name="yrey" localSheetId="2" hidden="1">{"via1",#N/A,TRUE,"general";"via2",#N/A,TRUE,"general";"via3",#N/A,TRUE,"general"}</definedName>
    <definedName name="yrey" localSheetId="3" hidden="1">{"via1",#N/A,TRUE,"general";"via2",#N/A,TRUE,"general";"via3",#N/A,TRUE,"general"}</definedName>
    <definedName name="yrey" localSheetId="4" hidden="1">{"via1",#N/A,TRUE,"general";"via2",#N/A,TRUE,"general";"via3",#N/A,TRUE,"general"}</definedName>
    <definedName name="yrey" localSheetId="5" hidden="1">{"via1",#N/A,TRUE,"general";"via2",#N/A,TRUE,"general";"via3",#N/A,TRUE,"general"}</definedName>
    <definedName name="yrey" localSheetId="7" hidden="1">{"via1",#N/A,TRUE,"general";"via2",#N/A,TRUE,"general";"via3",#N/A,TRUE,"general"}</definedName>
    <definedName name="yrey" hidden="1">{"via1",#N/A,TRUE,"general";"via2",#N/A,TRUE,"general";"via3",#N/A,TRUE,"general"}</definedName>
    <definedName name="yry" localSheetId="6" hidden="1">{"via1",#N/A,TRUE,"general";"via2",#N/A,TRUE,"general";"via3",#N/A,TRUE,"general"}</definedName>
    <definedName name="yry" localSheetId="2" hidden="1">{"via1",#N/A,TRUE,"general";"via2",#N/A,TRUE,"general";"via3",#N/A,TRUE,"general"}</definedName>
    <definedName name="yry" localSheetId="3" hidden="1">{"via1",#N/A,TRUE,"general";"via2",#N/A,TRUE,"general";"via3",#N/A,TRUE,"general"}</definedName>
    <definedName name="yry" localSheetId="4" hidden="1">{"via1",#N/A,TRUE,"general";"via2",#N/A,TRUE,"general";"via3",#N/A,TRUE,"general"}</definedName>
    <definedName name="yry" localSheetId="5" hidden="1">{"via1",#N/A,TRUE,"general";"via2",#N/A,TRUE,"general";"via3",#N/A,TRUE,"general"}</definedName>
    <definedName name="yry" localSheetId="7" hidden="1">{"via1",#N/A,TRUE,"general";"via2",#N/A,TRUE,"general";"via3",#N/A,TRUE,"general"}</definedName>
    <definedName name="yry" hidden="1">{"via1",#N/A,TRUE,"general";"via2",#N/A,TRUE,"general";"via3",#N/A,TRUE,"general"}</definedName>
    <definedName name="YT" localSheetId="6">#REF!</definedName>
    <definedName name="YT" localSheetId="2">#REF!</definedName>
    <definedName name="YT" localSheetId="3">#REF!</definedName>
    <definedName name="YT" localSheetId="4">#REF!</definedName>
    <definedName name="YT" localSheetId="5">#REF!</definedName>
    <definedName name="YT" localSheetId="7">#REF!</definedName>
    <definedName name="YT" localSheetId="8">#REF!</definedName>
    <definedName name="YT">#REF!</definedName>
    <definedName name="ytj" localSheetId="6" hidden="1">{"TAB1",#N/A,TRUE,"GENERAL";"TAB2",#N/A,TRUE,"GENERAL";"TAB3",#N/A,TRUE,"GENERAL";"TAB4",#N/A,TRUE,"GENERAL";"TAB5",#N/A,TRUE,"GENERAL"}</definedName>
    <definedName name="ytj" localSheetId="2" hidden="1">{"TAB1",#N/A,TRUE,"GENERAL";"TAB2",#N/A,TRUE,"GENERAL";"TAB3",#N/A,TRUE,"GENERAL";"TAB4",#N/A,TRUE,"GENERAL";"TAB5",#N/A,TRUE,"GENERAL"}</definedName>
    <definedName name="ytj" localSheetId="3" hidden="1">{"TAB1",#N/A,TRUE,"GENERAL";"TAB2",#N/A,TRUE,"GENERAL";"TAB3",#N/A,TRUE,"GENERAL";"TAB4",#N/A,TRUE,"GENERAL";"TAB5",#N/A,TRUE,"GENERAL"}</definedName>
    <definedName name="ytj" localSheetId="4" hidden="1">{"TAB1",#N/A,TRUE,"GENERAL";"TAB2",#N/A,TRUE,"GENERAL";"TAB3",#N/A,TRUE,"GENERAL";"TAB4",#N/A,TRUE,"GENERAL";"TAB5",#N/A,TRUE,"GENERAL"}</definedName>
    <definedName name="ytj" localSheetId="5" hidden="1">{"TAB1",#N/A,TRUE,"GENERAL";"TAB2",#N/A,TRUE,"GENERAL";"TAB3",#N/A,TRUE,"GENERAL";"TAB4",#N/A,TRUE,"GENERAL";"TAB5",#N/A,TRUE,"GENERAL"}</definedName>
    <definedName name="ytj" localSheetId="7" hidden="1">{"TAB1",#N/A,TRUE,"GENERAL";"TAB2",#N/A,TRUE,"GENERAL";"TAB3",#N/A,TRUE,"GENERAL";"TAB4",#N/A,TRUE,"GENERAL";"TAB5",#N/A,TRUE,"GENERAL"}</definedName>
    <definedName name="ytj" hidden="1">{"TAB1",#N/A,TRUE,"GENERAL";"TAB2",#N/A,TRUE,"GENERAL";"TAB3",#N/A,TRUE,"GENERAL";"TAB4",#N/A,TRUE,"GENERAL";"TAB5",#N/A,TRUE,"GENERAL"}</definedName>
    <definedName name="ytjt6" localSheetId="6" hidden="1">{"via1",#N/A,TRUE,"general";"via2",#N/A,TRUE,"general";"via3",#N/A,TRUE,"general"}</definedName>
    <definedName name="ytjt6" localSheetId="2" hidden="1">{"via1",#N/A,TRUE,"general";"via2",#N/A,TRUE,"general";"via3",#N/A,TRUE,"general"}</definedName>
    <definedName name="ytjt6" localSheetId="3" hidden="1">{"via1",#N/A,TRUE,"general";"via2",#N/A,TRUE,"general";"via3",#N/A,TRUE,"general"}</definedName>
    <definedName name="ytjt6" localSheetId="4" hidden="1">{"via1",#N/A,TRUE,"general";"via2",#N/A,TRUE,"general";"via3",#N/A,TRUE,"general"}</definedName>
    <definedName name="ytjt6" localSheetId="5" hidden="1">{"via1",#N/A,TRUE,"general";"via2",#N/A,TRUE,"general";"via3",#N/A,TRUE,"general"}</definedName>
    <definedName name="ytjt6" localSheetId="7" hidden="1">{"via1",#N/A,TRUE,"general";"via2",#N/A,TRUE,"general";"via3",#N/A,TRUE,"general"}</definedName>
    <definedName name="ytjt6" hidden="1">{"via1",#N/A,TRUE,"general";"via2",#N/A,TRUE,"general";"via3",#N/A,TRUE,"general"}</definedName>
    <definedName name="ytrwyr" localSheetId="6" hidden="1">{"TAB1",#N/A,TRUE,"GENERAL";"TAB2",#N/A,TRUE,"GENERAL";"TAB3",#N/A,TRUE,"GENERAL";"TAB4",#N/A,TRUE,"GENERAL";"TAB5",#N/A,TRUE,"GENERAL"}</definedName>
    <definedName name="ytrwyr" localSheetId="2" hidden="1">{"TAB1",#N/A,TRUE,"GENERAL";"TAB2",#N/A,TRUE,"GENERAL";"TAB3",#N/A,TRUE,"GENERAL";"TAB4",#N/A,TRUE,"GENERAL";"TAB5",#N/A,TRUE,"GENERAL"}</definedName>
    <definedName name="ytrwyr" localSheetId="3" hidden="1">{"TAB1",#N/A,TRUE,"GENERAL";"TAB2",#N/A,TRUE,"GENERAL";"TAB3",#N/A,TRUE,"GENERAL";"TAB4",#N/A,TRUE,"GENERAL";"TAB5",#N/A,TRUE,"GENERAL"}</definedName>
    <definedName name="ytrwyr" localSheetId="4" hidden="1">{"TAB1",#N/A,TRUE,"GENERAL";"TAB2",#N/A,TRUE,"GENERAL";"TAB3",#N/A,TRUE,"GENERAL";"TAB4",#N/A,TRUE,"GENERAL";"TAB5",#N/A,TRUE,"GENERAL"}</definedName>
    <definedName name="ytrwyr" localSheetId="5" hidden="1">{"TAB1",#N/A,TRUE,"GENERAL";"TAB2",#N/A,TRUE,"GENERAL";"TAB3",#N/A,TRUE,"GENERAL";"TAB4",#N/A,TRUE,"GENERAL";"TAB5",#N/A,TRUE,"GENERAL"}</definedName>
    <definedName name="ytrwyr" localSheetId="7" hidden="1">{"TAB1",#N/A,TRUE,"GENERAL";"TAB2",#N/A,TRUE,"GENERAL";"TAB3",#N/A,TRUE,"GENERAL";"TAB4",#N/A,TRUE,"GENERAL";"TAB5",#N/A,TRUE,"GENERAL"}</definedName>
    <definedName name="ytrwyr" hidden="1">{"TAB1",#N/A,TRUE,"GENERAL";"TAB2",#N/A,TRUE,"GENERAL";"TAB3",#N/A,TRUE,"GENERAL";"TAB4",#N/A,TRUE,"GENERAL";"TAB5",#N/A,TRUE,"GENERAL"}</definedName>
    <definedName name="ytry" localSheetId="6" hidden="1">{"via1",#N/A,TRUE,"general";"via2",#N/A,TRUE,"general";"via3",#N/A,TRUE,"general"}</definedName>
    <definedName name="ytry" localSheetId="2" hidden="1">{"via1",#N/A,TRUE,"general";"via2",#N/A,TRUE,"general";"via3",#N/A,TRUE,"general"}</definedName>
    <definedName name="ytry" localSheetId="3" hidden="1">{"via1",#N/A,TRUE,"general";"via2",#N/A,TRUE,"general";"via3",#N/A,TRUE,"general"}</definedName>
    <definedName name="ytry" localSheetId="4" hidden="1">{"via1",#N/A,TRUE,"general";"via2",#N/A,TRUE,"general";"via3",#N/A,TRUE,"general"}</definedName>
    <definedName name="ytry" localSheetId="5" hidden="1">{"via1",#N/A,TRUE,"general";"via2",#N/A,TRUE,"general";"via3",#N/A,TRUE,"general"}</definedName>
    <definedName name="ytry" localSheetId="7" hidden="1">{"via1",#N/A,TRUE,"general";"via2",#N/A,TRUE,"general";"via3",#N/A,TRUE,"general"}</definedName>
    <definedName name="ytry" hidden="1">{"via1",#N/A,TRUE,"general";"via2",#N/A,TRUE,"general";"via3",#N/A,TRUE,"general"}</definedName>
    <definedName name="ytryrty" localSheetId="6" hidden="1">{"via1",#N/A,TRUE,"general";"via2",#N/A,TRUE,"general";"via3",#N/A,TRUE,"general"}</definedName>
    <definedName name="ytryrty" localSheetId="2" hidden="1">{"via1",#N/A,TRUE,"general";"via2",#N/A,TRUE,"general";"via3",#N/A,TRUE,"general"}</definedName>
    <definedName name="ytryrty" localSheetId="3" hidden="1">{"via1",#N/A,TRUE,"general";"via2",#N/A,TRUE,"general";"via3",#N/A,TRUE,"general"}</definedName>
    <definedName name="ytryrty" localSheetId="4" hidden="1">{"via1",#N/A,TRUE,"general";"via2",#N/A,TRUE,"general";"via3",#N/A,TRUE,"general"}</definedName>
    <definedName name="ytryrty" localSheetId="5" hidden="1">{"via1",#N/A,TRUE,"general";"via2",#N/A,TRUE,"general";"via3",#N/A,TRUE,"general"}</definedName>
    <definedName name="ytryrty" localSheetId="7" hidden="1">{"via1",#N/A,TRUE,"general";"via2",#N/A,TRUE,"general";"via3",#N/A,TRUE,"general"}</definedName>
    <definedName name="ytryrty" hidden="1">{"via1",#N/A,TRUE,"general";"via2",#N/A,TRUE,"general";"via3",#N/A,TRUE,"general"}</definedName>
    <definedName name="YTRYUYT" localSheetId="6" hidden="1">{"TAB1",#N/A,TRUE,"GENERAL";"TAB2",#N/A,TRUE,"GENERAL";"TAB3",#N/A,TRUE,"GENERAL";"TAB4",#N/A,TRUE,"GENERAL";"TAB5",#N/A,TRUE,"GENERAL"}</definedName>
    <definedName name="YTRYUYT" localSheetId="2" hidden="1">{"TAB1",#N/A,TRUE,"GENERAL";"TAB2",#N/A,TRUE,"GENERAL";"TAB3",#N/A,TRUE,"GENERAL";"TAB4",#N/A,TRUE,"GENERAL";"TAB5",#N/A,TRUE,"GENERAL"}</definedName>
    <definedName name="YTRYUYT" localSheetId="3" hidden="1">{"TAB1",#N/A,TRUE,"GENERAL";"TAB2",#N/A,TRUE,"GENERAL";"TAB3",#N/A,TRUE,"GENERAL";"TAB4",#N/A,TRUE,"GENERAL";"TAB5",#N/A,TRUE,"GENERAL"}</definedName>
    <definedName name="YTRYUYT" localSheetId="4" hidden="1">{"TAB1",#N/A,TRUE,"GENERAL";"TAB2",#N/A,TRUE,"GENERAL";"TAB3",#N/A,TRUE,"GENERAL";"TAB4",#N/A,TRUE,"GENERAL";"TAB5",#N/A,TRUE,"GENERAL"}</definedName>
    <definedName name="YTRYUYT" localSheetId="5" hidden="1">{"TAB1",#N/A,TRUE,"GENERAL";"TAB2",#N/A,TRUE,"GENERAL";"TAB3",#N/A,TRUE,"GENERAL";"TAB4",#N/A,TRUE,"GENERAL";"TAB5",#N/A,TRUE,"GENERAL"}</definedName>
    <definedName name="YTRYUYT" localSheetId="7" hidden="1">{"TAB1",#N/A,TRUE,"GENERAL";"TAB2",#N/A,TRUE,"GENERAL";"TAB3",#N/A,TRUE,"GENERAL";"TAB4",#N/A,TRUE,"GENERAL";"TAB5",#N/A,TRUE,"GENERAL"}</definedName>
    <definedName name="YTRYUYT" hidden="1">{"TAB1",#N/A,TRUE,"GENERAL";"TAB2",#N/A,TRUE,"GENERAL";"TAB3",#N/A,TRUE,"GENERAL";"TAB4",#N/A,TRUE,"GENERAL";"TAB5",#N/A,TRUE,"GENERAL"}</definedName>
    <definedName name="ytudfgd" localSheetId="6" hidden="1">{"TAB1",#N/A,TRUE,"GENERAL";"TAB2",#N/A,TRUE,"GENERAL";"TAB3",#N/A,TRUE,"GENERAL";"TAB4",#N/A,TRUE,"GENERAL";"TAB5",#N/A,TRUE,"GENERAL"}</definedName>
    <definedName name="ytudfgd" localSheetId="2" hidden="1">{"TAB1",#N/A,TRUE,"GENERAL";"TAB2",#N/A,TRUE,"GENERAL";"TAB3",#N/A,TRUE,"GENERAL";"TAB4",#N/A,TRUE,"GENERAL";"TAB5",#N/A,TRUE,"GENERAL"}</definedName>
    <definedName name="ytudfgd" localSheetId="3" hidden="1">{"TAB1",#N/A,TRUE,"GENERAL";"TAB2",#N/A,TRUE,"GENERAL";"TAB3",#N/A,TRUE,"GENERAL";"TAB4",#N/A,TRUE,"GENERAL";"TAB5",#N/A,TRUE,"GENERAL"}</definedName>
    <definedName name="ytudfgd" localSheetId="4" hidden="1">{"TAB1",#N/A,TRUE,"GENERAL";"TAB2",#N/A,TRUE,"GENERAL";"TAB3",#N/A,TRUE,"GENERAL";"TAB4",#N/A,TRUE,"GENERAL";"TAB5",#N/A,TRUE,"GENERAL"}</definedName>
    <definedName name="ytudfgd" localSheetId="5" hidden="1">{"TAB1",#N/A,TRUE,"GENERAL";"TAB2",#N/A,TRUE,"GENERAL";"TAB3",#N/A,TRUE,"GENERAL";"TAB4",#N/A,TRUE,"GENERAL";"TAB5",#N/A,TRUE,"GENERAL"}</definedName>
    <definedName name="ytudfgd" localSheetId="7" hidden="1">{"TAB1",#N/A,TRUE,"GENERAL";"TAB2",#N/A,TRUE,"GENERAL";"TAB3",#N/A,TRUE,"GENERAL";"TAB4",#N/A,TRUE,"GENERAL";"TAB5",#N/A,TRUE,"GENERAL"}</definedName>
    <definedName name="ytudfgd" hidden="1">{"TAB1",#N/A,TRUE,"GENERAL";"TAB2",#N/A,TRUE,"GENERAL";"TAB3",#N/A,TRUE,"GENERAL";"TAB4",#N/A,TRUE,"GENERAL";"TAB5",#N/A,TRUE,"GENERAL"}</definedName>
    <definedName name="yturtu7" localSheetId="6" hidden="1">{"TAB1",#N/A,TRUE,"GENERAL";"TAB2",#N/A,TRUE,"GENERAL";"TAB3",#N/A,TRUE,"GENERAL";"TAB4",#N/A,TRUE,"GENERAL";"TAB5",#N/A,TRUE,"GENERAL"}</definedName>
    <definedName name="yturtu7" localSheetId="2" hidden="1">{"TAB1",#N/A,TRUE,"GENERAL";"TAB2",#N/A,TRUE,"GENERAL";"TAB3",#N/A,TRUE,"GENERAL";"TAB4",#N/A,TRUE,"GENERAL";"TAB5",#N/A,TRUE,"GENERAL"}</definedName>
    <definedName name="yturtu7" localSheetId="3" hidden="1">{"TAB1",#N/A,TRUE,"GENERAL";"TAB2",#N/A,TRUE,"GENERAL";"TAB3",#N/A,TRUE,"GENERAL";"TAB4",#N/A,TRUE,"GENERAL";"TAB5",#N/A,TRUE,"GENERAL"}</definedName>
    <definedName name="yturtu7" localSheetId="4" hidden="1">{"TAB1",#N/A,TRUE,"GENERAL";"TAB2",#N/A,TRUE,"GENERAL";"TAB3",#N/A,TRUE,"GENERAL";"TAB4",#N/A,TRUE,"GENERAL";"TAB5",#N/A,TRUE,"GENERAL"}</definedName>
    <definedName name="yturtu7" localSheetId="5" hidden="1">{"TAB1",#N/A,TRUE,"GENERAL";"TAB2",#N/A,TRUE,"GENERAL";"TAB3",#N/A,TRUE,"GENERAL";"TAB4",#N/A,TRUE,"GENERAL";"TAB5",#N/A,TRUE,"GENERAL"}</definedName>
    <definedName name="yturtu7" localSheetId="7" hidden="1">{"TAB1",#N/A,TRUE,"GENERAL";"TAB2",#N/A,TRUE,"GENERAL";"TAB3",#N/A,TRUE,"GENERAL";"TAB4",#N/A,TRUE,"GENERAL";"TAB5",#N/A,TRUE,"GENERAL"}</definedName>
    <definedName name="yturtu7" hidden="1">{"TAB1",#N/A,TRUE,"GENERAL";"TAB2",#N/A,TRUE,"GENERAL";"TAB3",#N/A,TRUE,"GENERAL";"TAB4",#N/A,TRUE,"GENERAL";"TAB5",#N/A,TRUE,"GENERAL"}</definedName>
    <definedName name="yturu" localSheetId="6" hidden="1">{"TAB1",#N/A,TRUE,"GENERAL";"TAB2",#N/A,TRUE,"GENERAL";"TAB3",#N/A,TRUE,"GENERAL";"TAB4",#N/A,TRUE,"GENERAL";"TAB5",#N/A,TRUE,"GENERAL"}</definedName>
    <definedName name="yturu" localSheetId="2" hidden="1">{"TAB1",#N/A,TRUE,"GENERAL";"TAB2",#N/A,TRUE,"GENERAL";"TAB3",#N/A,TRUE,"GENERAL";"TAB4",#N/A,TRUE,"GENERAL";"TAB5",#N/A,TRUE,"GENERAL"}</definedName>
    <definedName name="yturu" localSheetId="3" hidden="1">{"TAB1",#N/A,TRUE,"GENERAL";"TAB2",#N/A,TRUE,"GENERAL";"TAB3",#N/A,TRUE,"GENERAL";"TAB4",#N/A,TRUE,"GENERAL";"TAB5",#N/A,TRUE,"GENERAL"}</definedName>
    <definedName name="yturu" localSheetId="4" hidden="1">{"TAB1",#N/A,TRUE,"GENERAL";"TAB2",#N/A,TRUE,"GENERAL";"TAB3",#N/A,TRUE,"GENERAL";"TAB4",#N/A,TRUE,"GENERAL";"TAB5",#N/A,TRUE,"GENERAL"}</definedName>
    <definedName name="yturu" localSheetId="5" hidden="1">{"TAB1",#N/A,TRUE,"GENERAL";"TAB2",#N/A,TRUE,"GENERAL";"TAB3",#N/A,TRUE,"GENERAL";"TAB4",#N/A,TRUE,"GENERAL";"TAB5",#N/A,TRUE,"GENERAL"}</definedName>
    <definedName name="yturu" localSheetId="7" hidden="1">{"TAB1",#N/A,TRUE,"GENERAL";"TAB2",#N/A,TRUE,"GENERAL";"TAB3",#N/A,TRUE,"GENERAL";"TAB4",#N/A,TRUE,"GENERAL";"TAB5",#N/A,TRUE,"GENERAL"}</definedName>
    <definedName name="yturu" hidden="1">{"TAB1",#N/A,TRUE,"GENERAL";"TAB2",#N/A,TRUE,"GENERAL";"TAB3",#N/A,TRUE,"GENERAL";"TAB4",#N/A,TRUE,"GENERAL";"TAB5",#N/A,TRUE,"GENERAL"}</definedName>
    <definedName name="ytuytfgh" localSheetId="6" hidden="1">{"via1",#N/A,TRUE,"general";"via2",#N/A,TRUE,"general";"via3",#N/A,TRUE,"general"}</definedName>
    <definedName name="ytuytfgh" localSheetId="2" hidden="1">{"via1",#N/A,TRUE,"general";"via2",#N/A,TRUE,"general";"via3",#N/A,TRUE,"general"}</definedName>
    <definedName name="ytuytfgh" localSheetId="3" hidden="1">{"via1",#N/A,TRUE,"general";"via2",#N/A,TRUE,"general";"via3",#N/A,TRUE,"general"}</definedName>
    <definedName name="ytuytfgh" localSheetId="4" hidden="1">{"via1",#N/A,TRUE,"general";"via2",#N/A,TRUE,"general";"via3",#N/A,TRUE,"general"}</definedName>
    <definedName name="ytuytfgh" localSheetId="5" hidden="1">{"via1",#N/A,TRUE,"general";"via2",#N/A,TRUE,"general";"via3",#N/A,TRUE,"general"}</definedName>
    <definedName name="ytuytfgh" localSheetId="7" hidden="1">{"via1",#N/A,TRUE,"general";"via2",#N/A,TRUE,"general";"via3",#N/A,TRUE,"general"}</definedName>
    <definedName name="ytuytfgh" hidden="1">{"via1",#N/A,TRUE,"general";"via2",#N/A,TRUE,"general";"via3",#N/A,TRUE,"general"}</definedName>
    <definedName name="yty" localSheetId="6" hidden="1">{"TAB1",#N/A,TRUE,"GENERAL";"TAB2",#N/A,TRUE,"GENERAL";"TAB3",#N/A,TRUE,"GENERAL";"TAB4",#N/A,TRUE,"GENERAL";"TAB5",#N/A,TRUE,"GENERAL"}</definedName>
    <definedName name="yty" localSheetId="2" hidden="1">{"TAB1",#N/A,TRUE,"GENERAL";"TAB2",#N/A,TRUE,"GENERAL";"TAB3",#N/A,TRUE,"GENERAL";"TAB4",#N/A,TRUE,"GENERAL";"TAB5",#N/A,TRUE,"GENERAL"}</definedName>
    <definedName name="yty" localSheetId="3" hidden="1">{"TAB1",#N/A,TRUE,"GENERAL";"TAB2",#N/A,TRUE,"GENERAL";"TAB3",#N/A,TRUE,"GENERAL";"TAB4",#N/A,TRUE,"GENERAL";"TAB5",#N/A,TRUE,"GENERAL"}</definedName>
    <definedName name="yty" localSheetId="4" hidden="1">{"TAB1",#N/A,TRUE,"GENERAL";"TAB2",#N/A,TRUE,"GENERAL";"TAB3",#N/A,TRUE,"GENERAL";"TAB4",#N/A,TRUE,"GENERAL";"TAB5",#N/A,TRUE,"GENERAL"}</definedName>
    <definedName name="yty" localSheetId="5" hidden="1">{"TAB1",#N/A,TRUE,"GENERAL";"TAB2",#N/A,TRUE,"GENERAL";"TAB3",#N/A,TRUE,"GENERAL";"TAB4",#N/A,TRUE,"GENERAL";"TAB5",#N/A,TRUE,"GENERAL"}</definedName>
    <definedName name="yty" localSheetId="7" hidden="1">{"TAB1",#N/A,TRUE,"GENERAL";"TAB2",#N/A,TRUE,"GENERAL";"TAB3",#N/A,TRUE,"GENERAL";"TAB4",#N/A,TRUE,"GENERAL";"TAB5",#N/A,TRUE,"GENERAL"}</definedName>
    <definedName name="yty" hidden="1">{"TAB1",#N/A,TRUE,"GENERAL";"TAB2",#N/A,TRUE,"GENERAL";"TAB3",#N/A,TRUE,"GENERAL";"TAB4",#N/A,TRUE,"GENERAL";"TAB5",#N/A,TRUE,"GENERAL"}</definedName>
    <definedName name="ytyyh" localSheetId="6" hidden="1">{"via1",#N/A,TRUE,"general";"via2",#N/A,TRUE,"general";"via3",#N/A,TRUE,"general"}</definedName>
    <definedName name="ytyyh" localSheetId="2" hidden="1">{"via1",#N/A,TRUE,"general";"via2",#N/A,TRUE,"general";"via3",#N/A,TRUE,"general"}</definedName>
    <definedName name="ytyyh" localSheetId="3" hidden="1">{"via1",#N/A,TRUE,"general";"via2",#N/A,TRUE,"general";"via3",#N/A,TRUE,"general"}</definedName>
    <definedName name="ytyyh" localSheetId="4" hidden="1">{"via1",#N/A,TRUE,"general";"via2",#N/A,TRUE,"general";"via3",#N/A,TRUE,"general"}</definedName>
    <definedName name="ytyyh" localSheetId="5" hidden="1">{"via1",#N/A,TRUE,"general";"via2",#N/A,TRUE,"general";"via3",#N/A,TRUE,"general"}</definedName>
    <definedName name="ytyyh" localSheetId="7" hidden="1">{"via1",#N/A,TRUE,"general";"via2",#N/A,TRUE,"general";"via3",#N/A,TRUE,"general"}</definedName>
    <definedName name="ytyyh" hidden="1">{"via1",#N/A,TRUE,"general";"via2",#N/A,TRUE,"general";"via3",#N/A,TRUE,"general"}</definedName>
    <definedName name="ytzacdfg" localSheetId="6" hidden="1">{"TAB1",#N/A,TRUE,"GENERAL";"TAB2",#N/A,TRUE,"GENERAL";"TAB3",#N/A,TRUE,"GENERAL";"TAB4",#N/A,TRUE,"GENERAL";"TAB5",#N/A,TRUE,"GENERAL"}</definedName>
    <definedName name="ytzacdfg" localSheetId="2" hidden="1">{"TAB1",#N/A,TRUE,"GENERAL";"TAB2",#N/A,TRUE,"GENERAL";"TAB3",#N/A,TRUE,"GENERAL";"TAB4",#N/A,TRUE,"GENERAL";"TAB5",#N/A,TRUE,"GENERAL"}</definedName>
    <definedName name="ytzacdfg" localSheetId="3" hidden="1">{"TAB1",#N/A,TRUE,"GENERAL";"TAB2",#N/A,TRUE,"GENERAL";"TAB3",#N/A,TRUE,"GENERAL";"TAB4",#N/A,TRUE,"GENERAL";"TAB5",#N/A,TRUE,"GENERAL"}</definedName>
    <definedName name="ytzacdfg" localSheetId="4" hidden="1">{"TAB1",#N/A,TRUE,"GENERAL";"TAB2",#N/A,TRUE,"GENERAL";"TAB3",#N/A,TRUE,"GENERAL";"TAB4",#N/A,TRUE,"GENERAL";"TAB5",#N/A,TRUE,"GENERAL"}</definedName>
    <definedName name="ytzacdfg" localSheetId="5" hidden="1">{"TAB1",#N/A,TRUE,"GENERAL";"TAB2",#N/A,TRUE,"GENERAL";"TAB3",#N/A,TRUE,"GENERAL";"TAB4",#N/A,TRUE,"GENERAL";"TAB5",#N/A,TRUE,"GENERAL"}</definedName>
    <definedName name="ytzacdfg" localSheetId="7" hidden="1">{"TAB1",#N/A,TRUE,"GENERAL";"TAB2",#N/A,TRUE,"GENERAL";"TAB3",#N/A,TRUE,"GENERAL";"TAB4",#N/A,TRUE,"GENERAL";"TAB5",#N/A,TRUE,"GENERAL"}</definedName>
    <definedName name="ytzacdfg" hidden="1">{"TAB1",#N/A,TRUE,"GENERAL";"TAB2",#N/A,TRUE,"GENERAL";"TAB3",#N/A,TRUE,"GENERAL";"TAB4",#N/A,TRUE,"GENERAL";"TAB5",#N/A,TRUE,"GENERAL"}</definedName>
    <definedName name="yu" localSheetId="6" hidden="1">{"TAB1",#N/A,TRUE,"GENERAL";"TAB2",#N/A,TRUE,"GENERAL";"TAB3",#N/A,TRUE,"GENERAL";"TAB4",#N/A,TRUE,"GENERAL";"TAB5",#N/A,TRUE,"GENERAL"}</definedName>
    <definedName name="yu" localSheetId="2" hidden="1">{"TAB1",#N/A,TRUE,"GENERAL";"TAB2",#N/A,TRUE,"GENERAL";"TAB3",#N/A,TRUE,"GENERAL";"TAB4",#N/A,TRUE,"GENERAL";"TAB5",#N/A,TRUE,"GENERAL"}</definedName>
    <definedName name="yu" localSheetId="3" hidden="1">{"TAB1",#N/A,TRUE,"GENERAL";"TAB2",#N/A,TRUE,"GENERAL";"TAB3",#N/A,TRUE,"GENERAL";"TAB4",#N/A,TRUE,"GENERAL";"TAB5",#N/A,TRUE,"GENERAL"}</definedName>
    <definedName name="yu" localSheetId="4" hidden="1">{"TAB1",#N/A,TRUE,"GENERAL";"TAB2",#N/A,TRUE,"GENERAL";"TAB3",#N/A,TRUE,"GENERAL";"TAB4",#N/A,TRUE,"GENERAL";"TAB5",#N/A,TRUE,"GENERAL"}</definedName>
    <definedName name="yu" localSheetId="5" hidden="1">{"TAB1",#N/A,TRUE,"GENERAL";"TAB2",#N/A,TRUE,"GENERAL";"TAB3",#N/A,TRUE,"GENERAL";"TAB4",#N/A,TRUE,"GENERAL";"TAB5",#N/A,TRUE,"GENERAL"}</definedName>
    <definedName name="yu" localSheetId="7" hidden="1">{"TAB1",#N/A,TRUE,"GENERAL";"TAB2",#N/A,TRUE,"GENERAL";"TAB3",#N/A,TRUE,"GENERAL";"TAB4",#N/A,TRUE,"GENERAL";"TAB5",#N/A,TRUE,"GENERAL"}</definedName>
    <definedName name="yu" hidden="1">{"TAB1",#N/A,TRUE,"GENERAL";"TAB2",#N/A,TRUE,"GENERAL";"TAB3",#N/A,TRUE,"GENERAL";"TAB4",#N/A,TRUE,"GENERAL";"TAB5",#N/A,TRUE,"GENERAL"}</definedName>
    <definedName name="yudre54" localSheetId="6" hidden="1">{"TAB1",#N/A,TRUE,"GENERAL";"TAB2",#N/A,TRUE,"GENERAL";"TAB3",#N/A,TRUE,"GENERAL";"TAB4",#N/A,TRUE,"GENERAL";"TAB5",#N/A,TRUE,"GENERAL"}</definedName>
    <definedName name="yudre54" localSheetId="2" hidden="1">{"TAB1",#N/A,TRUE,"GENERAL";"TAB2",#N/A,TRUE,"GENERAL";"TAB3",#N/A,TRUE,"GENERAL";"TAB4",#N/A,TRUE,"GENERAL";"TAB5",#N/A,TRUE,"GENERAL"}</definedName>
    <definedName name="yudre54" localSheetId="3" hidden="1">{"TAB1",#N/A,TRUE,"GENERAL";"TAB2",#N/A,TRUE,"GENERAL";"TAB3",#N/A,TRUE,"GENERAL";"TAB4",#N/A,TRUE,"GENERAL";"TAB5",#N/A,TRUE,"GENERAL"}</definedName>
    <definedName name="yudre54" localSheetId="4" hidden="1">{"TAB1",#N/A,TRUE,"GENERAL";"TAB2",#N/A,TRUE,"GENERAL";"TAB3",#N/A,TRUE,"GENERAL";"TAB4",#N/A,TRUE,"GENERAL";"TAB5",#N/A,TRUE,"GENERAL"}</definedName>
    <definedName name="yudre54" localSheetId="5" hidden="1">{"TAB1",#N/A,TRUE,"GENERAL";"TAB2",#N/A,TRUE,"GENERAL";"TAB3",#N/A,TRUE,"GENERAL";"TAB4",#N/A,TRUE,"GENERAL";"TAB5",#N/A,TRUE,"GENERAL"}</definedName>
    <definedName name="yudre54" localSheetId="7" hidden="1">{"TAB1",#N/A,TRUE,"GENERAL";"TAB2",#N/A,TRUE,"GENERAL";"TAB3",#N/A,TRUE,"GENERAL";"TAB4",#N/A,TRUE,"GENERAL";"TAB5",#N/A,TRUE,"GENERAL"}</definedName>
    <definedName name="yudre54" hidden="1">{"TAB1",#N/A,TRUE,"GENERAL";"TAB2",#N/A,TRUE,"GENERAL";"TAB3",#N/A,TRUE,"GENERAL";"TAB4",#N/A,TRUE,"GENERAL";"TAB5",#N/A,TRUE,"GENERAL"}</definedName>
    <definedName name="yuhgh" localSheetId="6" hidden="1">{"TAB1",#N/A,TRUE,"GENERAL";"TAB2",#N/A,TRUE,"GENERAL";"TAB3",#N/A,TRUE,"GENERAL";"TAB4",#N/A,TRUE,"GENERAL";"TAB5",#N/A,TRUE,"GENERAL"}</definedName>
    <definedName name="yuhgh" localSheetId="2" hidden="1">{"TAB1",#N/A,TRUE,"GENERAL";"TAB2",#N/A,TRUE,"GENERAL";"TAB3",#N/A,TRUE,"GENERAL";"TAB4",#N/A,TRUE,"GENERAL";"TAB5",#N/A,TRUE,"GENERAL"}</definedName>
    <definedName name="yuhgh" localSheetId="3" hidden="1">{"TAB1",#N/A,TRUE,"GENERAL";"TAB2",#N/A,TRUE,"GENERAL";"TAB3",#N/A,TRUE,"GENERAL";"TAB4",#N/A,TRUE,"GENERAL";"TAB5",#N/A,TRUE,"GENERAL"}</definedName>
    <definedName name="yuhgh" localSheetId="4" hidden="1">{"TAB1",#N/A,TRUE,"GENERAL";"TAB2",#N/A,TRUE,"GENERAL";"TAB3",#N/A,TRUE,"GENERAL";"TAB4",#N/A,TRUE,"GENERAL";"TAB5",#N/A,TRUE,"GENERAL"}</definedName>
    <definedName name="yuhgh" localSheetId="5" hidden="1">{"TAB1",#N/A,TRUE,"GENERAL";"TAB2",#N/A,TRUE,"GENERAL";"TAB3",#N/A,TRUE,"GENERAL";"TAB4",#N/A,TRUE,"GENERAL";"TAB5",#N/A,TRUE,"GENERAL"}</definedName>
    <definedName name="yuhgh" localSheetId="7" hidden="1">{"TAB1",#N/A,TRUE,"GENERAL";"TAB2",#N/A,TRUE,"GENERAL";"TAB3",#N/A,TRUE,"GENERAL";"TAB4",#N/A,TRUE,"GENERAL";"TAB5",#N/A,TRUE,"GENERAL"}</definedName>
    <definedName name="yuhgh" hidden="1">{"TAB1",#N/A,TRUE,"GENERAL";"TAB2",#N/A,TRUE,"GENERAL";"TAB3",#N/A,TRUE,"GENERAL";"TAB4",#N/A,TRUE,"GENERAL";"TAB5",#N/A,TRUE,"GENERAL"}</definedName>
    <definedName name="yutu" localSheetId="6" hidden="1">{"via1",#N/A,TRUE,"general";"via2",#N/A,TRUE,"general";"via3",#N/A,TRUE,"general"}</definedName>
    <definedName name="yutu" localSheetId="2" hidden="1">{"via1",#N/A,TRUE,"general";"via2",#N/A,TRUE,"general";"via3",#N/A,TRUE,"general"}</definedName>
    <definedName name="yutu" localSheetId="3" hidden="1">{"via1",#N/A,TRUE,"general";"via2",#N/A,TRUE,"general";"via3",#N/A,TRUE,"general"}</definedName>
    <definedName name="yutu" localSheetId="4" hidden="1">{"via1",#N/A,TRUE,"general";"via2",#N/A,TRUE,"general";"via3",#N/A,TRUE,"general"}</definedName>
    <definedName name="yutu" localSheetId="5" hidden="1">{"via1",#N/A,TRUE,"general";"via2",#N/A,TRUE,"general";"via3",#N/A,TRUE,"general"}</definedName>
    <definedName name="yutu" localSheetId="7" hidden="1">{"via1",#N/A,TRUE,"general";"via2",#N/A,TRUE,"general";"via3",#N/A,TRUE,"general"}</definedName>
    <definedName name="yutu" hidden="1">{"via1",#N/A,TRUE,"general";"via2",#N/A,TRUE,"general";"via3",#N/A,TRUE,"general"}</definedName>
    <definedName name="yuuiiy" localSheetId="6" hidden="1">{"via1",#N/A,TRUE,"general";"via2",#N/A,TRUE,"general";"via3",#N/A,TRUE,"general"}</definedName>
    <definedName name="yuuiiy" localSheetId="2" hidden="1">{"via1",#N/A,TRUE,"general";"via2",#N/A,TRUE,"general";"via3",#N/A,TRUE,"general"}</definedName>
    <definedName name="yuuiiy" localSheetId="3" hidden="1">{"via1",#N/A,TRUE,"general";"via2",#N/A,TRUE,"general";"via3",#N/A,TRUE,"general"}</definedName>
    <definedName name="yuuiiy" localSheetId="4" hidden="1">{"via1",#N/A,TRUE,"general";"via2",#N/A,TRUE,"general";"via3",#N/A,TRUE,"general"}</definedName>
    <definedName name="yuuiiy" localSheetId="5" hidden="1">{"via1",#N/A,TRUE,"general";"via2",#N/A,TRUE,"general";"via3",#N/A,TRUE,"general"}</definedName>
    <definedName name="yuuiiy" localSheetId="7" hidden="1">{"via1",#N/A,TRUE,"general";"via2",#N/A,TRUE,"general";"via3",#N/A,TRUE,"general"}</definedName>
    <definedName name="yuuiiy" hidden="1">{"via1",#N/A,TRUE,"general";"via2",#N/A,TRUE,"general";"via3",#N/A,TRUE,"general"}</definedName>
    <definedName name="yuuuuuu" localSheetId="6" hidden="1">{"via1",#N/A,TRUE,"general";"via2",#N/A,TRUE,"general";"via3",#N/A,TRUE,"general"}</definedName>
    <definedName name="yuuuuuu" localSheetId="2" hidden="1">{"via1",#N/A,TRUE,"general";"via2",#N/A,TRUE,"general";"via3",#N/A,TRUE,"general"}</definedName>
    <definedName name="yuuuuuu" localSheetId="3" hidden="1">{"via1",#N/A,TRUE,"general";"via2",#N/A,TRUE,"general";"via3",#N/A,TRUE,"general"}</definedName>
    <definedName name="yuuuuuu" localSheetId="4" hidden="1">{"via1",#N/A,TRUE,"general";"via2",#N/A,TRUE,"general";"via3",#N/A,TRUE,"general"}</definedName>
    <definedName name="yuuuuuu" localSheetId="5" hidden="1">{"via1",#N/A,TRUE,"general";"via2",#N/A,TRUE,"general";"via3",#N/A,TRUE,"general"}</definedName>
    <definedName name="yuuuuuu" localSheetId="7" hidden="1">{"via1",#N/A,TRUE,"general";"via2",#N/A,TRUE,"general";"via3",#N/A,TRUE,"general"}</definedName>
    <definedName name="yuuuuuu" hidden="1">{"via1",#N/A,TRUE,"general";"via2",#N/A,TRUE,"general";"via3",#N/A,TRUE,"general"}</definedName>
    <definedName name="yy" localSheetId="6" hidden="1">{"via1",#N/A,TRUE,"general";"via2",#N/A,TRUE,"general";"via3",#N/A,TRUE,"general"}</definedName>
    <definedName name="yy" localSheetId="2" hidden="1">{"via1",#N/A,TRUE,"general";"via2",#N/A,TRUE,"general";"via3",#N/A,TRUE,"general"}</definedName>
    <definedName name="yy" localSheetId="3" hidden="1">{"via1",#N/A,TRUE,"general";"via2",#N/A,TRUE,"general";"via3",#N/A,TRUE,"general"}</definedName>
    <definedName name="yy" localSheetId="4" hidden="1">{"via1",#N/A,TRUE,"general";"via2",#N/A,TRUE,"general";"via3",#N/A,TRUE,"general"}</definedName>
    <definedName name="yy" localSheetId="5" hidden="1">{"via1",#N/A,TRUE,"general";"via2",#N/A,TRUE,"general";"via3",#N/A,TRUE,"general"}</definedName>
    <definedName name="yy" localSheetId="7" hidden="1">{"via1",#N/A,TRUE,"general";"via2",#N/A,TRUE,"general";"via3",#N/A,TRUE,"general"}</definedName>
    <definedName name="yy" hidden="1">{"via1",#N/A,TRUE,"general";"via2",#N/A,TRUE,"general";"via3",#N/A,TRUE,"general"}</definedName>
    <definedName name="yyy" localSheetId="6" hidden="1">{"TAB1",#N/A,TRUE,"GENERAL";"TAB2",#N/A,TRUE,"GENERAL";"TAB3",#N/A,TRUE,"GENERAL";"TAB4",#N/A,TRUE,"GENERAL";"TAB5",#N/A,TRUE,"GENERAL"}</definedName>
    <definedName name="yyy" localSheetId="2" hidden="1">{"TAB1",#N/A,TRUE,"GENERAL";"TAB2",#N/A,TRUE,"GENERAL";"TAB3",#N/A,TRUE,"GENERAL";"TAB4",#N/A,TRUE,"GENERAL";"TAB5",#N/A,TRUE,"GENERAL"}</definedName>
    <definedName name="yyy" localSheetId="3" hidden="1">{"TAB1",#N/A,TRUE,"GENERAL";"TAB2",#N/A,TRUE,"GENERAL";"TAB3",#N/A,TRUE,"GENERAL";"TAB4",#N/A,TRUE,"GENERAL";"TAB5",#N/A,TRUE,"GENERAL"}</definedName>
    <definedName name="yyy" localSheetId="4" hidden="1">{"TAB1",#N/A,TRUE,"GENERAL";"TAB2",#N/A,TRUE,"GENERAL";"TAB3",#N/A,TRUE,"GENERAL";"TAB4",#N/A,TRUE,"GENERAL";"TAB5",#N/A,TRUE,"GENERAL"}</definedName>
    <definedName name="yyy" localSheetId="5" hidden="1">{"TAB1",#N/A,TRUE,"GENERAL";"TAB2",#N/A,TRUE,"GENERAL";"TAB3",#N/A,TRUE,"GENERAL";"TAB4",#N/A,TRUE,"GENERAL";"TAB5",#N/A,TRUE,"GENERAL"}</definedName>
    <definedName name="yyy" localSheetId="7" hidden="1">{"TAB1",#N/A,TRUE,"GENERAL";"TAB2",#N/A,TRUE,"GENERAL";"TAB3",#N/A,TRUE,"GENERAL";"TAB4",#N/A,TRUE,"GENERAL";"TAB5",#N/A,TRUE,"GENERAL"}</definedName>
    <definedName name="yyy" hidden="1">{"TAB1",#N/A,TRUE,"GENERAL";"TAB2",#N/A,TRUE,"GENERAL";"TAB3",#N/A,TRUE,"GENERAL";"TAB4",#N/A,TRUE,"GENERAL";"TAB5",#N/A,TRUE,"GENERAL"}</definedName>
    <definedName name="yyyuh" localSheetId="6" hidden="1">{"TAB1",#N/A,TRUE,"GENERAL";"TAB2",#N/A,TRUE,"GENERAL";"TAB3",#N/A,TRUE,"GENERAL";"TAB4",#N/A,TRUE,"GENERAL";"TAB5",#N/A,TRUE,"GENERAL"}</definedName>
    <definedName name="yyyuh" localSheetId="2" hidden="1">{"TAB1",#N/A,TRUE,"GENERAL";"TAB2",#N/A,TRUE,"GENERAL";"TAB3",#N/A,TRUE,"GENERAL";"TAB4",#N/A,TRUE,"GENERAL";"TAB5",#N/A,TRUE,"GENERAL"}</definedName>
    <definedName name="yyyuh" localSheetId="3" hidden="1">{"TAB1",#N/A,TRUE,"GENERAL";"TAB2",#N/A,TRUE,"GENERAL";"TAB3",#N/A,TRUE,"GENERAL";"TAB4",#N/A,TRUE,"GENERAL";"TAB5",#N/A,TRUE,"GENERAL"}</definedName>
    <definedName name="yyyuh" localSheetId="4" hidden="1">{"TAB1",#N/A,TRUE,"GENERAL";"TAB2",#N/A,TRUE,"GENERAL";"TAB3",#N/A,TRUE,"GENERAL";"TAB4",#N/A,TRUE,"GENERAL";"TAB5",#N/A,TRUE,"GENERAL"}</definedName>
    <definedName name="yyyuh" localSheetId="5" hidden="1">{"TAB1",#N/A,TRUE,"GENERAL";"TAB2",#N/A,TRUE,"GENERAL";"TAB3",#N/A,TRUE,"GENERAL";"TAB4",#N/A,TRUE,"GENERAL";"TAB5",#N/A,TRUE,"GENERAL"}</definedName>
    <definedName name="yyyuh" localSheetId="7" hidden="1">{"TAB1",#N/A,TRUE,"GENERAL";"TAB2",#N/A,TRUE,"GENERAL";"TAB3",#N/A,TRUE,"GENERAL";"TAB4",#N/A,TRUE,"GENERAL";"TAB5",#N/A,TRUE,"GENERAL"}</definedName>
    <definedName name="yyyuh" hidden="1">{"TAB1",#N/A,TRUE,"GENERAL";"TAB2",#N/A,TRUE,"GENERAL";"TAB3",#N/A,TRUE,"GENERAL";"TAB4",#N/A,TRUE,"GENERAL";"TAB5",#N/A,TRUE,"GENERAL"}</definedName>
    <definedName name="yyyyhhh" localSheetId="6" hidden="1">{"TAB1",#N/A,TRUE,"GENERAL";"TAB2",#N/A,TRUE,"GENERAL";"TAB3",#N/A,TRUE,"GENERAL";"TAB4",#N/A,TRUE,"GENERAL";"TAB5",#N/A,TRUE,"GENERAL"}</definedName>
    <definedName name="yyyyhhh" localSheetId="2" hidden="1">{"TAB1",#N/A,TRUE,"GENERAL";"TAB2",#N/A,TRUE,"GENERAL";"TAB3",#N/A,TRUE,"GENERAL";"TAB4",#N/A,TRUE,"GENERAL";"TAB5",#N/A,TRUE,"GENERAL"}</definedName>
    <definedName name="yyyyhhh" localSheetId="3" hidden="1">{"TAB1",#N/A,TRUE,"GENERAL";"TAB2",#N/A,TRUE,"GENERAL";"TAB3",#N/A,TRUE,"GENERAL";"TAB4",#N/A,TRUE,"GENERAL";"TAB5",#N/A,TRUE,"GENERAL"}</definedName>
    <definedName name="yyyyhhh" localSheetId="4" hidden="1">{"TAB1",#N/A,TRUE,"GENERAL";"TAB2",#N/A,TRUE,"GENERAL";"TAB3",#N/A,TRUE,"GENERAL";"TAB4",#N/A,TRUE,"GENERAL";"TAB5",#N/A,TRUE,"GENERAL"}</definedName>
    <definedName name="yyyyhhh" localSheetId="5" hidden="1">{"TAB1",#N/A,TRUE,"GENERAL";"TAB2",#N/A,TRUE,"GENERAL";"TAB3",#N/A,TRUE,"GENERAL";"TAB4",#N/A,TRUE,"GENERAL";"TAB5",#N/A,TRUE,"GENERAL"}</definedName>
    <definedName name="yyyyhhh" localSheetId="7" hidden="1">{"TAB1",#N/A,TRUE,"GENERAL";"TAB2",#N/A,TRUE,"GENERAL";"TAB3",#N/A,TRUE,"GENERAL";"TAB4",#N/A,TRUE,"GENERAL";"TAB5",#N/A,TRUE,"GENERAL"}</definedName>
    <definedName name="yyyyhhh" hidden="1">{"TAB1",#N/A,TRUE,"GENERAL";"TAB2",#N/A,TRUE,"GENERAL";"TAB3",#N/A,TRUE,"GENERAL";"TAB4",#N/A,TRUE,"GENERAL";"TAB5",#N/A,TRUE,"GENERAL"}</definedName>
    <definedName name="yyyyyf" localSheetId="6" hidden="1">{"via1",#N/A,TRUE,"general";"via2",#N/A,TRUE,"general";"via3",#N/A,TRUE,"general"}</definedName>
    <definedName name="yyyyyf" localSheetId="2" hidden="1">{"via1",#N/A,TRUE,"general";"via2",#N/A,TRUE,"general";"via3",#N/A,TRUE,"general"}</definedName>
    <definedName name="yyyyyf" localSheetId="3" hidden="1">{"via1",#N/A,TRUE,"general";"via2",#N/A,TRUE,"general";"via3",#N/A,TRUE,"general"}</definedName>
    <definedName name="yyyyyf" localSheetId="4" hidden="1">{"via1",#N/A,TRUE,"general";"via2",#N/A,TRUE,"general";"via3",#N/A,TRUE,"general"}</definedName>
    <definedName name="yyyyyf" localSheetId="5" hidden="1">{"via1",#N/A,TRUE,"general";"via2",#N/A,TRUE,"general";"via3",#N/A,TRUE,"general"}</definedName>
    <definedName name="yyyyyf" localSheetId="7" hidden="1">{"via1",#N/A,TRUE,"general";"via2",#N/A,TRUE,"general";"via3",#N/A,TRUE,"general"}</definedName>
    <definedName name="yyyyyf" hidden="1">{"via1",#N/A,TRUE,"general";"via2",#N/A,TRUE,"general";"via3",#N/A,TRUE,"general"}</definedName>
    <definedName name="ZAQ" localSheetId="6" hidden="1">{#N/A,#N/A,TRUE,"INGENIERIA";#N/A,#N/A,TRUE,"COMPRAS";#N/A,#N/A,TRUE,"DIRECCION";#N/A,#N/A,TRUE,"RESUMEN"}</definedName>
    <definedName name="ZAQ" localSheetId="2" hidden="1">{#N/A,#N/A,TRUE,"INGENIERIA";#N/A,#N/A,TRUE,"COMPRAS";#N/A,#N/A,TRUE,"DIRECCION";#N/A,#N/A,TRUE,"RESUMEN"}</definedName>
    <definedName name="ZAQ" localSheetId="3" hidden="1">{#N/A,#N/A,TRUE,"INGENIERIA";#N/A,#N/A,TRUE,"COMPRAS";#N/A,#N/A,TRUE,"DIRECCION";#N/A,#N/A,TRUE,"RESUMEN"}</definedName>
    <definedName name="ZAQ" localSheetId="4" hidden="1">{#N/A,#N/A,TRUE,"INGENIERIA";#N/A,#N/A,TRUE,"COMPRAS";#N/A,#N/A,TRUE,"DIRECCION";#N/A,#N/A,TRUE,"RESUMEN"}</definedName>
    <definedName name="ZAQ" localSheetId="5" hidden="1">{#N/A,#N/A,TRUE,"INGENIERIA";#N/A,#N/A,TRUE,"COMPRAS";#N/A,#N/A,TRUE,"DIRECCION";#N/A,#N/A,TRUE,"RESUMEN"}</definedName>
    <definedName name="ZAQ" localSheetId="7" hidden="1">{#N/A,#N/A,TRUE,"INGENIERIA";#N/A,#N/A,TRUE,"COMPRAS";#N/A,#N/A,TRUE,"DIRECCION";#N/A,#N/A,TRUE,"RESUMEN"}</definedName>
    <definedName name="ZAQ" hidden="1">{#N/A,#N/A,TRUE,"INGENIERIA";#N/A,#N/A,TRUE,"COMPRAS";#N/A,#N/A,TRUE,"DIRECCION";#N/A,#N/A,TRUE,"RESUMEN"}</definedName>
    <definedName name="zdervr" localSheetId="6" hidden="1">{"via1",#N/A,TRUE,"general";"via2",#N/A,TRUE,"general";"via3",#N/A,TRUE,"general"}</definedName>
    <definedName name="zdervr" localSheetId="2" hidden="1">{"via1",#N/A,TRUE,"general";"via2",#N/A,TRUE,"general";"via3",#N/A,TRUE,"general"}</definedName>
    <definedName name="zdervr" localSheetId="3" hidden="1">{"via1",#N/A,TRUE,"general";"via2",#N/A,TRUE,"general";"via3",#N/A,TRUE,"general"}</definedName>
    <definedName name="zdervr" localSheetId="4" hidden="1">{"via1",#N/A,TRUE,"general";"via2",#N/A,TRUE,"general";"via3",#N/A,TRUE,"general"}</definedName>
    <definedName name="zdervr" localSheetId="5" hidden="1">{"via1",#N/A,TRUE,"general";"via2",#N/A,TRUE,"general";"via3",#N/A,TRUE,"general"}</definedName>
    <definedName name="zdervr" localSheetId="7" hidden="1">{"via1",#N/A,TRUE,"general";"via2",#N/A,TRUE,"general";"via3",#N/A,TRUE,"general"}</definedName>
    <definedName name="zdervr" hidden="1">{"via1",#N/A,TRUE,"general";"via2",#N/A,TRUE,"general";"via3",#N/A,TRUE,"general"}</definedName>
    <definedName name="ZDF" localSheetId="6">#REF!</definedName>
    <definedName name="ZDF" localSheetId="2">#REF!</definedName>
    <definedName name="ZDF" localSheetId="3">#REF!</definedName>
    <definedName name="ZDF" localSheetId="4">#REF!</definedName>
    <definedName name="ZDF" localSheetId="5">#REF!</definedName>
    <definedName name="ZDF" localSheetId="26">#REF!</definedName>
    <definedName name="ZDF" localSheetId="27">#REF!</definedName>
    <definedName name="ZDF" localSheetId="7">#REF!</definedName>
    <definedName name="ZDF" localSheetId="8">#REF!</definedName>
    <definedName name="ZDF" localSheetId="9">#REF!</definedName>
    <definedName name="ZDF">#REF!</definedName>
    <definedName name="ZONA1" localSheetId="6">#REF!</definedName>
    <definedName name="ZONA1" localSheetId="2">#REF!</definedName>
    <definedName name="ZONA1" localSheetId="3">#REF!</definedName>
    <definedName name="ZONA1" localSheetId="4">#REF!</definedName>
    <definedName name="ZONA1" localSheetId="5">#REF!</definedName>
    <definedName name="ZONA1" localSheetId="7">#REF!</definedName>
    <definedName name="ZONA1" localSheetId="8">#REF!</definedName>
    <definedName name="ZONA1">#REF!</definedName>
    <definedName name="ZONA3" localSheetId="6">#REF!</definedName>
    <definedName name="ZONA3" localSheetId="2">#REF!</definedName>
    <definedName name="ZONA3" localSheetId="3">#REF!</definedName>
    <definedName name="ZONA3" localSheetId="4">#REF!</definedName>
    <definedName name="ZONA3" localSheetId="5">#REF!</definedName>
    <definedName name="ZONA3" localSheetId="7">#REF!</definedName>
    <definedName name="ZONA3" localSheetId="8">#REF!</definedName>
    <definedName name="ZONA3">#REF!</definedName>
    <definedName name="ZONA4" localSheetId="6">#REF!</definedName>
    <definedName name="ZONA4" localSheetId="2">#REF!</definedName>
    <definedName name="ZONA4" localSheetId="3">#REF!</definedName>
    <definedName name="ZONA4" localSheetId="4">#REF!</definedName>
    <definedName name="ZONA4" localSheetId="5">#REF!</definedName>
    <definedName name="ZONA4" localSheetId="7">#REF!</definedName>
    <definedName name="ZONA4" localSheetId="8">#REF!</definedName>
    <definedName name="ZONA4">#REF!</definedName>
    <definedName name="zx" localSheetId="6">'1p.'!ERR</definedName>
    <definedName name="zx" localSheetId="2">'421.1'!ERR</definedName>
    <definedName name="zx" localSheetId="3">'450.2P'!ERR</definedName>
    <definedName name="zx" localSheetId="4">'460.1P'!ERR</definedName>
    <definedName name="zx" localSheetId="5">'466.1'!ERR</definedName>
    <definedName name="zx" localSheetId="7">'900.4P'!ERR</definedName>
    <definedName name="zx">[0]!ERR</definedName>
    <definedName name="zxczds" localSheetId="6" hidden="1">{"TAB1",#N/A,TRUE,"GENERAL";"TAB2",#N/A,TRUE,"GENERAL";"TAB3",#N/A,TRUE,"GENERAL";"TAB4",#N/A,TRUE,"GENERAL";"TAB5",#N/A,TRUE,"GENERAL"}</definedName>
    <definedName name="zxczds" localSheetId="2" hidden="1">{"TAB1",#N/A,TRUE,"GENERAL";"TAB2",#N/A,TRUE,"GENERAL";"TAB3",#N/A,TRUE,"GENERAL";"TAB4",#N/A,TRUE,"GENERAL";"TAB5",#N/A,TRUE,"GENERAL"}</definedName>
    <definedName name="zxczds" localSheetId="3" hidden="1">{"TAB1",#N/A,TRUE,"GENERAL";"TAB2",#N/A,TRUE,"GENERAL";"TAB3",#N/A,TRUE,"GENERAL";"TAB4",#N/A,TRUE,"GENERAL";"TAB5",#N/A,TRUE,"GENERAL"}</definedName>
    <definedName name="zxczds" localSheetId="4" hidden="1">{"TAB1",#N/A,TRUE,"GENERAL";"TAB2",#N/A,TRUE,"GENERAL";"TAB3",#N/A,TRUE,"GENERAL";"TAB4",#N/A,TRUE,"GENERAL";"TAB5",#N/A,TRUE,"GENERAL"}</definedName>
    <definedName name="zxczds" localSheetId="5" hidden="1">{"TAB1",#N/A,TRUE,"GENERAL";"TAB2",#N/A,TRUE,"GENERAL";"TAB3",#N/A,TRUE,"GENERAL";"TAB4",#N/A,TRUE,"GENERAL";"TAB5",#N/A,TRUE,"GENERAL"}</definedName>
    <definedName name="zxczds" localSheetId="7" hidden="1">{"TAB1",#N/A,TRUE,"GENERAL";"TAB2",#N/A,TRUE,"GENERAL";"TAB3",#N/A,TRUE,"GENERAL";"TAB4",#N/A,TRUE,"GENERAL";"TAB5",#N/A,TRUE,"GENERAL"}</definedName>
    <definedName name="zxczds" hidden="1">{"TAB1",#N/A,TRUE,"GENERAL";"TAB2",#N/A,TRUE,"GENERAL";"TAB3",#N/A,TRUE,"GENERAL";"TAB4",#N/A,TRUE,"GENERAL";"TAB5",#N/A,TRUE,"GENERAL"}</definedName>
    <definedName name="zxsdftyu" localSheetId="6" hidden="1">{"via1",#N/A,TRUE,"general";"via2",#N/A,TRUE,"general";"via3",#N/A,TRUE,"general"}</definedName>
    <definedName name="zxsdftyu" localSheetId="2" hidden="1">{"via1",#N/A,TRUE,"general";"via2",#N/A,TRUE,"general";"via3",#N/A,TRUE,"general"}</definedName>
    <definedName name="zxsdftyu" localSheetId="3" hidden="1">{"via1",#N/A,TRUE,"general";"via2",#N/A,TRUE,"general";"via3",#N/A,TRUE,"general"}</definedName>
    <definedName name="zxsdftyu" localSheetId="4" hidden="1">{"via1",#N/A,TRUE,"general";"via2",#N/A,TRUE,"general";"via3",#N/A,TRUE,"general"}</definedName>
    <definedName name="zxsdftyu" localSheetId="5" hidden="1">{"via1",#N/A,TRUE,"general";"via2",#N/A,TRUE,"general";"via3",#N/A,TRUE,"general"}</definedName>
    <definedName name="zxsdftyu" localSheetId="7" hidden="1">{"via1",#N/A,TRUE,"general";"via2",#N/A,TRUE,"general";"via3",#N/A,TRUE,"general"}</definedName>
    <definedName name="zxsdftyu" hidden="1">{"via1",#N/A,TRUE,"general";"via2",#N/A,TRUE,"general";"via3",#N/A,TRUE,"general"}</definedName>
    <definedName name="zxvxczv" localSheetId="6" hidden="1">{"via1",#N/A,TRUE,"general";"via2",#N/A,TRUE,"general";"via3",#N/A,TRUE,"general"}</definedName>
    <definedName name="zxvxczv" localSheetId="2" hidden="1">{"via1",#N/A,TRUE,"general";"via2",#N/A,TRUE,"general";"via3",#N/A,TRUE,"general"}</definedName>
    <definedName name="zxvxczv" localSheetId="3" hidden="1">{"via1",#N/A,TRUE,"general";"via2",#N/A,TRUE,"general";"via3",#N/A,TRUE,"general"}</definedName>
    <definedName name="zxvxczv" localSheetId="4" hidden="1">{"via1",#N/A,TRUE,"general";"via2",#N/A,TRUE,"general";"via3",#N/A,TRUE,"general"}</definedName>
    <definedName name="zxvxczv" localSheetId="5" hidden="1">{"via1",#N/A,TRUE,"general";"via2",#N/A,TRUE,"general";"via3",#N/A,TRUE,"general"}</definedName>
    <definedName name="zxvxczv" localSheetId="7" hidden="1">{"via1",#N/A,TRUE,"general";"via2",#N/A,TRUE,"general";"via3",#N/A,TRUE,"general"}</definedName>
    <definedName name="zxvxczv" hidden="1">{"via1",#N/A,TRUE,"general";"via2",#N/A,TRUE,"general";"via3",#N/A,TRUE,"general"}</definedName>
    <definedName name="ZZZZZZZZZZZ" localSheetId="26">'[57]A. P. U.'!#REF!</definedName>
    <definedName name="ZZZZZZZZZZZ" localSheetId="27">'[57]A. P. U.'!#REF!</definedName>
    <definedName name="ZZZZZZZZZZZ" localSheetId="8">'[57]A. P. U.'!#REF!</definedName>
    <definedName name="ZZZZZZZZZZZ" localSheetId="9">'[57]A. P. U.'!#REF!</definedName>
    <definedName name="ZZZZZZZZZZZ">'[57]A. P. U.'!#REF!</definedName>
  </definedNames>
  <calcPr calcId="15251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N16" i="495" l="1"/>
  <c r="J16" i="495" s="1"/>
  <c r="K16" i="495" s="1"/>
  <c r="N17" i="495"/>
  <c r="J17" i="495" s="1"/>
  <c r="K17" i="495" s="1"/>
  <c r="N18" i="495"/>
  <c r="J18" i="495" s="1"/>
  <c r="K18" i="495" s="1"/>
  <c r="N21" i="495"/>
  <c r="J21" i="495" s="1"/>
  <c r="K21" i="495" s="1"/>
  <c r="K22" i="495" s="1"/>
  <c r="N22" i="495"/>
  <c r="N24" i="495"/>
  <c r="J24" i="495" s="1"/>
  <c r="K24" i="495" s="1"/>
  <c r="K25" i="495" s="1"/>
  <c r="N15" i="495"/>
  <c r="J15" i="495" s="1"/>
  <c r="K15" i="495" s="1"/>
  <c r="K19" i="495" l="1"/>
  <c r="K26" i="495" s="1"/>
  <c r="K28" i="495" s="1"/>
  <c r="J24" i="265"/>
  <c r="J21" i="265"/>
  <c r="J18" i="265"/>
  <c r="J17" i="265"/>
  <c r="J16" i="265"/>
  <c r="J15" i="265"/>
  <c r="N79" i="491"/>
  <c r="L75" i="490"/>
  <c r="L74" i="490"/>
  <c r="L73" i="490"/>
  <c r="L79" i="489"/>
  <c r="L78" i="489"/>
  <c r="L77" i="489"/>
  <c r="L78" i="491"/>
  <c r="L77" i="491"/>
  <c r="L76" i="491"/>
  <c r="L75" i="492"/>
  <c r="L74" i="492"/>
  <c r="L73" i="492"/>
  <c r="L75" i="494"/>
  <c r="L74" i="494"/>
  <c r="L73" i="494"/>
  <c r="L74" i="493"/>
  <c r="L73" i="493"/>
  <c r="L72" i="493"/>
  <c r="K30" i="495" l="1"/>
  <c r="K34" i="495" s="1"/>
  <c r="O8" i="495" s="1"/>
  <c r="O78" i="494"/>
  <c r="N76" i="494"/>
  <c r="K65" i="494"/>
  <c r="N65" i="494" s="1"/>
  <c r="K64" i="494"/>
  <c r="N64" i="494" s="1"/>
  <c r="I64" i="494"/>
  <c r="I63" i="494"/>
  <c r="K63" i="494" s="1"/>
  <c r="N63" i="494" s="1"/>
  <c r="O62" i="494"/>
  <c r="I62" i="494"/>
  <c r="K62" i="494" s="1"/>
  <c r="N62" i="494" s="1"/>
  <c r="N66" i="494" s="1"/>
  <c r="N42" i="494" s="1"/>
  <c r="N48" i="494"/>
  <c r="N50" i="494" s="1"/>
  <c r="N41" i="494"/>
  <c r="N40" i="494"/>
  <c r="N39" i="494"/>
  <c r="O77" i="493"/>
  <c r="N75" i="493"/>
  <c r="I61" i="493"/>
  <c r="K61" i="493" s="1"/>
  <c r="N61" i="493" s="1"/>
  <c r="N47" i="493"/>
  <c r="N49" i="493" s="1"/>
  <c r="N41" i="493"/>
  <c r="N40" i="493"/>
  <c r="N39" i="493"/>
  <c r="N42" i="493" s="1"/>
  <c r="O78" i="492"/>
  <c r="N76" i="492"/>
  <c r="K62" i="492"/>
  <c r="N62" i="492" s="1"/>
  <c r="N66" i="492" s="1"/>
  <c r="I62" i="492"/>
  <c r="N57" i="492"/>
  <c r="N55" i="492"/>
  <c r="N41" i="492"/>
  <c r="N40" i="492"/>
  <c r="N39" i="492"/>
  <c r="N43" i="492" s="1"/>
  <c r="N68" i="492" s="1"/>
  <c r="N78" i="492" s="1"/>
  <c r="P78" i="492" s="1"/>
  <c r="L67" i="491"/>
  <c r="K67" i="491"/>
  <c r="N67" i="491" s="1"/>
  <c r="I66" i="491"/>
  <c r="K66" i="491" s="1"/>
  <c r="N66" i="491" s="1"/>
  <c r="N69" i="491" s="1"/>
  <c r="N60" i="491"/>
  <c r="N49" i="491"/>
  <c r="N54" i="491" s="1"/>
  <c r="L43" i="491"/>
  <c r="N42" i="491"/>
  <c r="N41" i="491"/>
  <c r="N40" i="491"/>
  <c r="O78" i="490"/>
  <c r="N76" i="490"/>
  <c r="N57" i="490"/>
  <c r="N68" i="490" s="1"/>
  <c r="N55" i="490"/>
  <c r="O82" i="489"/>
  <c r="N80" i="489"/>
  <c r="K67" i="489"/>
  <c r="N67" i="489" s="1"/>
  <c r="K66" i="489"/>
  <c r="N66" i="489" s="1"/>
  <c r="N70" i="489" s="1"/>
  <c r="I66" i="489"/>
  <c r="N53" i="489"/>
  <c r="N50" i="489"/>
  <c r="N49" i="489"/>
  <c r="N48" i="489"/>
  <c r="N43" i="489"/>
  <c r="N40" i="489"/>
  <c r="N39" i="489"/>
  <c r="K31" i="495" l="1"/>
  <c r="N78" i="490"/>
  <c r="P78" i="490" s="1"/>
  <c r="N43" i="494"/>
  <c r="N68" i="494" s="1"/>
  <c r="N78" i="494" s="1"/>
  <c r="P78" i="494" s="1"/>
  <c r="N67" i="493"/>
  <c r="N77" i="493" s="1"/>
  <c r="P77" i="493" s="1"/>
  <c r="N43" i="491"/>
  <c r="N44" i="491"/>
  <c r="N71" i="491" s="1"/>
  <c r="N81" i="491" s="1"/>
  <c r="N72" i="489"/>
  <c r="N82" i="489" s="1"/>
  <c r="P82" i="489" s="1"/>
  <c r="K21" i="265" l="1"/>
  <c r="K24" i="265" l="1"/>
  <c r="K25" i="265" s="1"/>
  <c r="K17" i="265"/>
  <c r="K16" i="265"/>
  <c r="K22" i="265"/>
  <c r="C9" i="269" s="1"/>
  <c r="K18" i="265"/>
  <c r="K15" i="265"/>
  <c r="J54" i="484"/>
  <c r="K54" i="484" s="1"/>
  <c r="N54" i="484" s="1"/>
  <c r="N56" i="484" s="1"/>
  <c r="L54" i="484"/>
  <c r="L47" i="484"/>
  <c r="J54" i="485"/>
  <c r="K54" i="485"/>
  <c r="L54" i="485"/>
  <c r="N54" i="485" s="1"/>
  <c r="L47" i="485"/>
  <c r="N47" i="485" s="1"/>
  <c r="N49" i="485" s="1"/>
  <c r="J55" i="481"/>
  <c r="K55" i="481" s="1"/>
  <c r="N55" i="481" s="1"/>
  <c r="N57" i="481" s="1"/>
  <c r="L55" i="481"/>
  <c r="L48" i="481"/>
  <c r="J55" i="486"/>
  <c r="K55" i="486"/>
  <c r="L55" i="486"/>
  <c r="N55" i="486" s="1"/>
  <c r="L48" i="486"/>
  <c r="J62" i="486"/>
  <c r="I62" i="486"/>
  <c r="K62" i="486"/>
  <c r="N62" i="486"/>
  <c r="N66" i="486" s="1"/>
  <c r="J63" i="486"/>
  <c r="I63" i="486"/>
  <c r="K63" i="486"/>
  <c r="N63" i="486"/>
  <c r="J64" i="486"/>
  <c r="I64" i="486"/>
  <c r="K64" i="486"/>
  <c r="N64" i="486"/>
  <c r="J65" i="486"/>
  <c r="I65" i="486"/>
  <c r="K65" i="486"/>
  <c r="N65" i="486"/>
  <c r="N48" i="486"/>
  <c r="N50" i="486"/>
  <c r="K39" i="486"/>
  <c r="N39" i="486" s="1"/>
  <c r="N43" i="486" s="1"/>
  <c r="K40" i="486"/>
  <c r="N40" i="486"/>
  <c r="K41" i="486"/>
  <c r="N41" i="486" s="1"/>
  <c r="K73" i="486"/>
  <c r="K74" i="486"/>
  <c r="K75" i="486"/>
  <c r="B34" i="486"/>
  <c r="N34" i="486" s="1"/>
  <c r="G29" i="486"/>
  <c r="E27" i="486"/>
  <c r="D25" i="486"/>
  <c r="D23" i="486"/>
  <c r="D20" i="486"/>
  <c r="H19" i="486"/>
  <c r="D19" i="486"/>
  <c r="J13" i="486"/>
  <c r="D13" i="486"/>
  <c r="N11" i="486"/>
  <c r="M11" i="486"/>
  <c r="L11" i="486"/>
  <c r="C6" i="486"/>
  <c r="J61" i="485"/>
  <c r="K61" i="485" s="1"/>
  <c r="N61" i="485" s="1"/>
  <c r="N65" i="485" s="1"/>
  <c r="I61" i="485"/>
  <c r="L61" i="485"/>
  <c r="L48" i="485"/>
  <c r="N48" i="485"/>
  <c r="K39" i="485"/>
  <c r="N39" i="485"/>
  <c r="N42" i="485" s="1"/>
  <c r="K72" i="485"/>
  <c r="K73" i="485"/>
  <c r="K74" i="485"/>
  <c r="B34" i="485"/>
  <c r="L34" i="485" s="1"/>
  <c r="G29" i="485"/>
  <c r="E27" i="485"/>
  <c r="D25" i="485"/>
  <c r="D23" i="485"/>
  <c r="D20" i="485"/>
  <c r="H19" i="485"/>
  <c r="D19" i="485"/>
  <c r="J13" i="485"/>
  <c r="D13" i="485"/>
  <c r="N11" i="485"/>
  <c r="M11" i="485"/>
  <c r="L11" i="485"/>
  <c r="C6" i="485"/>
  <c r="J61" i="484"/>
  <c r="K61" i="484" s="1"/>
  <c r="N61" i="484" s="1"/>
  <c r="N65" i="484" s="1"/>
  <c r="I61" i="484"/>
  <c r="L61" i="484"/>
  <c r="N47" i="484"/>
  <c r="N49" i="484"/>
  <c r="K39" i="484"/>
  <c r="N39" i="484" s="1"/>
  <c r="N42" i="484" s="1"/>
  <c r="K40" i="484"/>
  <c r="N40" i="484"/>
  <c r="K41" i="484"/>
  <c r="N41" i="484" s="1"/>
  <c r="K72" i="484"/>
  <c r="K73" i="484"/>
  <c r="K74" i="484"/>
  <c r="B34" i="484"/>
  <c r="N34" i="484" s="1"/>
  <c r="G29" i="484"/>
  <c r="E27" i="484"/>
  <c r="D25" i="484"/>
  <c r="D23" i="484"/>
  <c r="D20" i="484"/>
  <c r="H19" i="484"/>
  <c r="D19" i="484"/>
  <c r="J13" i="484"/>
  <c r="D13" i="484"/>
  <c r="N11" i="484"/>
  <c r="M11" i="484"/>
  <c r="L11" i="484"/>
  <c r="C6" i="484"/>
  <c r="J62" i="481"/>
  <c r="I62" i="481"/>
  <c r="K62" i="481"/>
  <c r="N62" i="481" s="1"/>
  <c r="N66" i="481" s="1"/>
  <c r="L62" i="481"/>
  <c r="N48" i="481"/>
  <c r="N50" i="481" s="1"/>
  <c r="K39" i="481"/>
  <c r="N39" i="481"/>
  <c r="N43" i="481" s="1"/>
  <c r="K40" i="481"/>
  <c r="N40" i="481" s="1"/>
  <c r="K41" i="481"/>
  <c r="N41" i="481"/>
  <c r="K42" i="481"/>
  <c r="N42" i="481" s="1"/>
  <c r="K73" i="481"/>
  <c r="K74" i="481"/>
  <c r="K75" i="481"/>
  <c r="B34" i="481"/>
  <c r="N34" i="481" s="1"/>
  <c r="G29" i="481"/>
  <c r="E27" i="481"/>
  <c r="D25" i="481"/>
  <c r="D23" i="481"/>
  <c r="D20" i="481"/>
  <c r="H19" i="481"/>
  <c r="D19" i="481"/>
  <c r="J13" i="481"/>
  <c r="D13" i="481"/>
  <c r="N11" i="481"/>
  <c r="M11" i="481"/>
  <c r="L11" i="481"/>
  <c r="C6" i="481"/>
  <c r="K88" i="476"/>
  <c r="I58" i="476"/>
  <c r="I55" i="476"/>
  <c r="I45" i="476"/>
  <c r="N81" i="476"/>
  <c r="C18" i="476"/>
  <c r="C19" i="476"/>
  <c r="J83" i="476"/>
  <c r="L48" i="478"/>
  <c r="N48" i="478"/>
  <c r="N53" i="478"/>
  <c r="B34" i="478"/>
  <c r="L34" i="478" s="1"/>
  <c r="K78" i="478"/>
  <c r="K77" i="478"/>
  <c r="K76" i="478"/>
  <c r="N69" i="478"/>
  <c r="N60" i="478"/>
  <c r="N71" i="478" s="1"/>
  <c r="N43" i="478"/>
  <c r="G29" i="478"/>
  <c r="E27" i="478"/>
  <c r="D25" i="478"/>
  <c r="D23" i="478"/>
  <c r="D20" i="478"/>
  <c r="H19" i="478"/>
  <c r="D19" i="478"/>
  <c r="J13" i="478"/>
  <c r="D13" i="478"/>
  <c r="N11" i="478"/>
  <c r="M11" i="478"/>
  <c r="L11" i="478"/>
  <c r="C6" i="478"/>
  <c r="C34" i="478"/>
  <c r="R100" i="476"/>
  <c r="S99" i="476"/>
  <c r="C81" i="476"/>
  <c r="C82" i="476" s="1"/>
  <c r="C83" i="476" s="1"/>
  <c r="C78" i="476"/>
  <c r="C77" i="476"/>
  <c r="C76" i="476"/>
  <c r="C75" i="476"/>
  <c r="C72" i="476"/>
  <c r="C69" i="476"/>
  <c r="C70" i="476" s="1"/>
  <c r="C71" i="476" s="1"/>
  <c r="C64" i="476"/>
  <c r="C65" i="476" s="1"/>
  <c r="C66" i="476" s="1"/>
  <c r="C62" i="476"/>
  <c r="C63" i="476"/>
  <c r="M57" i="476"/>
  <c r="C57" i="476"/>
  <c r="C58" i="476"/>
  <c r="C59" i="476"/>
  <c r="M56" i="476"/>
  <c r="C56" i="476"/>
  <c r="C55" i="476"/>
  <c r="M54" i="476"/>
  <c r="C54" i="476"/>
  <c r="C53" i="476"/>
  <c r="C52" i="476"/>
  <c r="C51" i="476"/>
  <c r="C50" i="476"/>
  <c r="C48" i="476"/>
  <c r="C49" i="476"/>
  <c r="C46" i="476"/>
  <c r="C47" i="476" s="1"/>
  <c r="M45" i="476"/>
  <c r="C45" i="476"/>
  <c r="C44" i="476"/>
  <c r="C43" i="476"/>
  <c r="C36" i="476"/>
  <c r="C37" i="476"/>
  <c r="C41" i="476" s="1"/>
  <c r="C42" i="476" s="1"/>
  <c r="C35" i="476"/>
  <c r="C34" i="476"/>
  <c r="C33" i="476"/>
  <c r="C32" i="476"/>
  <c r="M30" i="476"/>
  <c r="C30" i="476"/>
  <c r="C31" i="476" s="1"/>
  <c r="C26" i="476"/>
  <c r="C27" i="476"/>
  <c r="M24" i="476"/>
  <c r="C24" i="476"/>
  <c r="C25" i="476"/>
  <c r="C23" i="476"/>
  <c r="C20" i="476"/>
  <c r="C17" i="476"/>
  <c r="C15" i="476"/>
  <c r="C16" i="476"/>
  <c r="C5" i="476"/>
  <c r="C38" i="476"/>
  <c r="I64" i="476"/>
  <c r="I65" i="476"/>
  <c r="I67" i="476"/>
  <c r="I77" i="476"/>
  <c r="I20" i="476"/>
  <c r="I75" i="476"/>
  <c r="I76" i="476"/>
  <c r="I62" i="476"/>
  <c r="K92" i="476"/>
  <c r="I30" i="476"/>
  <c r="I14" i="476"/>
  <c r="I33" i="476"/>
  <c r="I23" i="476"/>
  <c r="M23" i="476"/>
  <c r="I16" i="476"/>
  <c r="I26" i="476"/>
  <c r="M26" i="476" s="1"/>
  <c r="I17" i="476"/>
  <c r="M20" i="476"/>
  <c r="I19" i="476"/>
  <c r="M33" i="476"/>
  <c r="I18" i="476"/>
  <c r="I82" i="476"/>
  <c r="K93" i="476"/>
  <c r="K94" i="476" s="1"/>
  <c r="I27" i="476"/>
  <c r="I83" i="476"/>
  <c r="M96" i="476"/>
  <c r="K83" i="476"/>
  <c r="M82" i="476"/>
  <c r="W50" i="450"/>
  <c r="W202" i="450"/>
  <c r="W199" i="450"/>
  <c r="W201" i="450" s="1"/>
  <c r="W198" i="450"/>
  <c r="W195" i="450"/>
  <c r="W60" i="450"/>
  <c r="W61" i="450"/>
  <c r="DI190" i="464"/>
  <c r="DI189" i="464"/>
  <c r="DI187" i="464"/>
  <c r="DI186" i="464"/>
  <c r="DI184" i="464"/>
  <c r="DI183" i="464"/>
  <c r="DI182" i="464"/>
  <c r="DI181" i="464"/>
  <c r="DI180" i="464"/>
  <c r="DI179" i="464"/>
  <c r="DI178" i="464"/>
  <c r="DI177" i="464"/>
  <c r="DI176" i="464"/>
  <c r="DI175" i="464"/>
  <c r="DI174" i="464"/>
  <c r="DI173" i="464"/>
  <c r="DI172" i="464"/>
  <c r="DI171" i="464"/>
  <c r="DI170" i="464"/>
  <c r="DI169" i="464"/>
  <c r="DI168" i="464"/>
  <c r="DI167" i="464"/>
  <c r="DI166" i="464"/>
  <c r="DI165" i="464"/>
  <c r="DI164" i="464"/>
  <c r="DI163" i="464"/>
  <c r="DI162" i="464"/>
  <c r="DI161" i="464"/>
  <c r="DI160" i="464"/>
  <c r="DI159" i="464"/>
  <c r="DI158" i="464"/>
  <c r="DI156" i="464"/>
  <c r="DI155" i="464"/>
  <c r="DI154" i="464"/>
  <c r="DI153" i="464"/>
  <c r="DI152" i="464"/>
  <c r="DI151" i="464"/>
  <c r="DI150" i="464"/>
  <c r="DI148" i="464"/>
  <c r="DI145" i="464"/>
  <c r="DI144" i="464"/>
  <c r="DI142" i="464"/>
  <c r="DI141" i="464"/>
  <c r="DI140" i="464"/>
  <c r="DI139" i="464"/>
  <c r="DI138" i="464"/>
  <c r="DI137" i="464"/>
  <c r="DI136" i="464"/>
  <c r="DI135" i="464"/>
  <c r="DI134" i="464"/>
  <c r="DI133" i="464"/>
  <c r="DI132" i="464"/>
  <c r="DI131" i="464"/>
  <c r="DI130" i="464"/>
  <c r="DI129" i="464"/>
  <c r="DI128" i="464"/>
  <c r="DI127" i="464"/>
  <c r="DI126" i="464"/>
  <c r="DI125" i="464"/>
  <c r="DI118" i="464"/>
  <c r="DI117" i="464"/>
  <c r="DI116" i="464"/>
  <c r="DI115" i="464"/>
  <c r="DI114" i="464"/>
  <c r="DI112" i="464"/>
  <c r="DI110" i="464"/>
  <c r="DI109" i="464"/>
  <c r="DI108" i="464"/>
  <c r="DI107" i="464"/>
  <c r="DI106" i="464"/>
  <c r="DI105" i="464"/>
  <c r="DI104" i="464"/>
  <c r="DI98" i="464"/>
  <c r="DI97" i="464"/>
  <c r="DI96" i="464"/>
  <c r="DI95" i="464"/>
  <c r="DI94" i="464"/>
  <c r="DI91" i="464"/>
  <c r="DI89" i="464"/>
  <c r="DI88" i="464"/>
  <c r="DI86" i="464"/>
  <c r="DI84" i="464"/>
  <c r="DI83" i="464"/>
  <c r="DI80" i="464"/>
  <c r="DI79" i="464"/>
  <c r="DI78" i="464"/>
  <c r="DI77" i="464"/>
  <c r="DI76" i="464"/>
  <c r="DI75" i="464"/>
  <c r="DI73" i="464"/>
  <c r="DI71" i="464"/>
  <c r="DI70" i="464"/>
  <c r="DI67" i="464"/>
  <c r="DI66" i="464"/>
  <c r="DI64" i="464"/>
  <c r="DI63" i="464"/>
  <c r="DI60" i="464"/>
  <c r="DI57" i="464"/>
  <c r="DI56" i="464"/>
  <c r="DI55" i="464"/>
  <c r="DI54" i="464"/>
  <c r="DI52" i="464"/>
  <c r="DI51" i="464"/>
  <c r="DI50" i="464"/>
  <c r="DI49" i="464"/>
  <c r="DI48" i="464"/>
  <c r="DI47" i="464"/>
  <c r="DI46" i="464"/>
  <c r="DI45" i="464"/>
  <c r="DI44" i="464"/>
  <c r="DI43" i="464"/>
  <c r="DI42" i="464"/>
  <c r="DI41" i="464"/>
  <c r="DI40" i="464"/>
  <c r="DI39" i="464"/>
  <c r="DI38" i="464"/>
  <c r="DI37" i="464"/>
  <c r="DI36" i="464"/>
  <c r="DI35" i="464"/>
  <c r="AY93" i="464"/>
  <c r="AY84" i="464"/>
  <c r="AY83" i="464"/>
  <c r="AT93" i="464"/>
  <c r="AU93" i="464" s="1"/>
  <c r="AT84" i="464"/>
  <c r="AU84" i="464"/>
  <c r="AT83" i="464"/>
  <c r="AU83" i="464" s="1"/>
  <c r="AU159" i="464"/>
  <c r="AU160" i="464"/>
  <c r="AU161" i="464"/>
  <c r="AU162" i="464"/>
  <c r="AU163" i="464"/>
  <c r="AU164" i="464"/>
  <c r="AU165" i="464"/>
  <c r="AU166" i="464"/>
  <c r="AU167" i="464"/>
  <c r="AU168" i="464"/>
  <c r="AU169" i="464"/>
  <c r="AU170" i="464"/>
  <c r="AU171" i="464"/>
  <c r="AU172" i="464"/>
  <c r="AU173" i="464"/>
  <c r="AU174" i="464"/>
  <c r="AU175" i="464"/>
  <c r="AU176" i="464"/>
  <c r="AU177" i="464"/>
  <c r="AU178" i="464"/>
  <c r="AU179" i="464"/>
  <c r="AU180" i="464"/>
  <c r="AU181" i="464"/>
  <c r="AU182" i="464"/>
  <c r="AU183" i="464"/>
  <c r="AU184" i="464"/>
  <c r="AU185" i="464"/>
  <c r="AU186" i="464"/>
  <c r="AU187" i="464"/>
  <c r="AU188" i="464"/>
  <c r="AU189" i="464"/>
  <c r="AU190" i="464"/>
  <c r="AU191" i="464"/>
  <c r="AU158" i="464"/>
  <c r="AU150" i="464"/>
  <c r="AU151" i="464"/>
  <c r="AU152" i="464"/>
  <c r="AU153" i="464"/>
  <c r="AU154" i="464"/>
  <c r="AU145" i="464"/>
  <c r="AU146" i="464"/>
  <c r="AU147" i="464"/>
  <c r="AU148" i="464"/>
  <c r="AU149" i="464"/>
  <c r="AU144" i="464"/>
  <c r="AU126" i="464"/>
  <c r="AU127" i="464"/>
  <c r="AU128" i="464"/>
  <c r="AU129" i="464"/>
  <c r="AU130" i="464"/>
  <c r="AU131" i="464"/>
  <c r="AU132" i="464"/>
  <c r="AU133" i="464"/>
  <c r="AU134" i="464"/>
  <c r="AU135" i="464"/>
  <c r="AU136" i="464"/>
  <c r="AU137" i="464"/>
  <c r="AU138" i="464"/>
  <c r="AU139" i="464"/>
  <c r="AU140" i="464"/>
  <c r="AU141" i="464"/>
  <c r="AU142" i="464"/>
  <c r="AU125" i="464"/>
  <c r="AU99" i="464"/>
  <c r="AU98" i="464"/>
  <c r="AU97" i="464"/>
  <c r="AU96" i="464"/>
  <c r="AU95" i="464"/>
  <c r="AU94" i="464"/>
  <c r="AU92" i="464"/>
  <c r="AU91" i="464"/>
  <c r="AU90" i="464"/>
  <c r="AU89" i="464"/>
  <c r="AU88" i="464"/>
  <c r="AU87" i="464"/>
  <c r="AU86" i="464"/>
  <c r="AU85" i="464"/>
  <c r="AU70" i="464"/>
  <c r="AU71" i="464"/>
  <c r="AU72" i="464"/>
  <c r="AU73" i="464"/>
  <c r="AU74" i="464"/>
  <c r="AU75" i="464"/>
  <c r="AU76" i="464"/>
  <c r="AU77" i="464"/>
  <c r="AU78" i="464"/>
  <c r="AU79" i="464"/>
  <c r="AU80" i="464"/>
  <c r="AU69" i="464"/>
  <c r="AU63" i="464"/>
  <c r="AU64" i="464"/>
  <c r="AU65" i="464"/>
  <c r="AU66" i="464"/>
  <c r="AU67" i="464"/>
  <c r="AU62" i="464"/>
  <c r="AU60" i="464"/>
  <c r="AU57" i="464"/>
  <c r="AU58" i="464"/>
  <c r="AU59" i="464"/>
  <c r="AU56" i="464"/>
  <c r="AU41" i="464"/>
  <c r="AU42" i="464"/>
  <c r="AU43" i="464"/>
  <c r="AU44" i="464"/>
  <c r="AU45" i="464"/>
  <c r="AU46" i="464"/>
  <c r="AU47" i="464"/>
  <c r="AU48" i="464"/>
  <c r="AU49" i="464"/>
  <c r="AU50" i="464"/>
  <c r="AU51" i="464"/>
  <c r="AU52" i="464"/>
  <c r="AU38" i="464"/>
  <c r="AU39" i="464"/>
  <c r="AU40" i="464"/>
  <c r="AU37" i="464"/>
  <c r="AU26" i="464"/>
  <c r="AU25" i="464"/>
  <c r="AU22" i="464"/>
  <c r="AU21" i="464"/>
  <c r="AI93" i="464"/>
  <c r="AO93" i="464"/>
  <c r="AI84" i="464"/>
  <c r="AO84" i="464" s="1"/>
  <c r="AI83" i="464"/>
  <c r="AO83" i="464"/>
  <c r="Z93" i="464"/>
  <c r="AA93" i="464" s="1"/>
  <c r="Z84" i="464"/>
  <c r="AA84" i="464"/>
  <c r="Z83" i="464"/>
  <c r="AA83" i="464" s="1"/>
  <c r="AO190" i="464"/>
  <c r="AO189" i="464"/>
  <c r="AO188" i="464"/>
  <c r="AO155" i="464"/>
  <c r="AO154" i="464"/>
  <c r="AO153" i="464"/>
  <c r="AO149" i="464"/>
  <c r="AO148" i="464"/>
  <c r="AO147" i="464"/>
  <c r="AO146" i="464"/>
  <c r="AO144" i="464"/>
  <c r="AO116" i="464"/>
  <c r="AO115" i="464"/>
  <c r="AO114" i="464"/>
  <c r="AO113" i="464"/>
  <c r="AO112" i="464"/>
  <c r="AO111" i="464"/>
  <c r="AO107" i="464"/>
  <c r="AO104" i="464"/>
  <c r="AO92" i="464"/>
  <c r="AO90" i="464"/>
  <c r="AO88" i="464"/>
  <c r="AO87" i="464"/>
  <c r="AO85" i="464"/>
  <c r="AO74" i="464"/>
  <c r="AO72" i="464"/>
  <c r="AO71" i="464"/>
  <c r="AO65" i="464"/>
  <c r="AO59" i="464"/>
  <c r="AO58" i="464"/>
  <c r="AO56" i="464"/>
  <c r="AO51" i="464"/>
  <c r="AO50" i="464"/>
  <c r="AO40" i="464"/>
  <c r="AO37" i="464"/>
  <c r="AO26" i="464"/>
  <c r="AO25" i="464"/>
  <c r="AO22" i="464"/>
  <c r="AO21" i="464"/>
  <c r="AA188" i="464"/>
  <c r="AA150" i="464"/>
  <c r="AA151" i="464"/>
  <c r="AA152" i="464"/>
  <c r="AA153" i="464"/>
  <c r="AA154" i="464"/>
  <c r="AA147" i="464"/>
  <c r="AA148" i="464"/>
  <c r="AA149" i="464"/>
  <c r="AA146" i="464"/>
  <c r="AA86" i="464"/>
  <c r="AA87" i="464"/>
  <c r="AA88" i="464"/>
  <c r="AA89" i="464"/>
  <c r="AA90" i="464"/>
  <c r="AA91" i="464"/>
  <c r="AA92" i="464"/>
  <c r="AA85" i="464"/>
  <c r="AA72" i="464"/>
  <c r="AA73" i="464"/>
  <c r="AA74" i="464"/>
  <c r="AA71" i="464"/>
  <c r="AA65" i="464"/>
  <c r="AA64" i="464"/>
  <c r="AA38" i="464"/>
  <c r="AA39" i="464"/>
  <c r="AA40" i="464"/>
  <c r="AA41" i="464"/>
  <c r="AA42" i="464"/>
  <c r="AA43" i="464"/>
  <c r="AA44" i="464"/>
  <c r="AA45" i="464"/>
  <c r="AA46" i="464"/>
  <c r="AA47" i="464"/>
  <c r="AA48" i="464"/>
  <c r="AA49" i="464"/>
  <c r="AA50" i="464"/>
  <c r="AA51" i="464"/>
  <c r="AA52" i="464"/>
  <c r="AA53" i="464"/>
  <c r="AA54" i="464"/>
  <c r="AA55" i="464"/>
  <c r="AA56" i="464"/>
  <c r="AA57" i="464"/>
  <c r="AA58" i="464"/>
  <c r="AA59" i="464"/>
  <c r="AA37" i="464"/>
  <c r="AA27" i="464"/>
  <c r="AA28" i="464"/>
  <c r="AA29" i="464"/>
  <c r="AA30" i="464"/>
  <c r="AA23" i="464"/>
  <c r="AA24" i="464"/>
  <c r="AA25" i="464"/>
  <c r="AA26" i="464"/>
  <c r="AA22" i="464"/>
  <c r="AA21" i="464"/>
  <c r="I47" i="476"/>
  <c r="I50" i="476"/>
  <c r="I43" i="476"/>
  <c r="Z25" i="468"/>
  <c r="Z27" i="468"/>
  <c r="AH131" i="470"/>
  <c r="AG131" i="470"/>
  <c r="AF131" i="470"/>
  <c r="AE131" i="470"/>
  <c r="AD131" i="470"/>
  <c r="AC131" i="470"/>
  <c r="AB131" i="470"/>
  <c r="AA131" i="470"/>
  <c r="Z131" i="470"/>
  <c r="Y131" i="470"/>
  <c r="X131" i="470"/>
  <c r="W131" i="470"/>
  <c r="V131" i="470"/>
  <c r="U131" i="470"/>
  <c r="T131" i="470"/>
  <c r="S131" i="470"/>
  <c r="R131" i="470"/>
  <c r="Q131" i="470"/>
  <c r="P131" i="470"/>
  <c r="O131" i="470"/>
  <c r="N131" i="470"/>
  <c r="M131" i="470"/>
  <c r="L131" i="470"/>
  <c r="K131" i="470"/>
  <c r="J131" i="470"/>
  <c r="I131" i="470"/>
  <c r="H131" i="470"/>
  <c r="G131" i="470"/>
  <c r="F131" i="470"/>
  <c r="E131" i="470"/>
  <c r="D131" i="470"/>
  <c r="C128" i="470"/>
  <c r="P130" i="470"/>
  <c r="AH118" i="470"/>
  <c r="AG118" i="470"/>
  <c r="AF118" i="470"/>
  <c r="AE118" i="470"/>
  <c r="AD118" i="470"/>
  <c r="AC118" i="470"/>
  <c r="AB118" i="470"/>
  <c r="AA118" i="470"/>
  <c r="Z118" i="470"/>
  <c r="Y118" i="470"/>
  <c r="X118" i="470"/>
  <c r="W118" i="470"/>
  <c r="V118" i="470"/>
  <c r="U118" i="470"/>
  <c r="T118" i="470"/>
  <c r="S118" i="470"/>
  <c r="R118" i="470"/>
  <c r="Q118" i="470"/>
  <c r="P118" i="470"/>
  <c r="O118" i="470"/>
  <c r="N118" i="470"/>
  <c r="M118" i="470"/>
  <c r="L118" i="470"/>
  <c r="K118" i="470"/>
  <c r="J118" i="470"/>
  <c r="I118" i="470"/>
  <c r="H118" i="470"/>
  <c r="G118" i="470"/>
  <c r="F118" i="470"/>
  <c r="E118" i="470"/>
  <c r="D118" i="470"/>
  <c r="C115" i="470"/>
  <c r="AD117" i="470"/>
  <c r="AH104" i="470"/>
  <c r="AG104" i="470"/>
  <c r="AF104" i="470"/>
  <c r="AE104" i="470"/>
  <c r="AD104" i="470"/>
  <c r="AC104" i="470"/>
  <c r="AB104" i="470"/>
  <c r="AA104" i="470"/>
  <c r="Z104" i="470"/>
  <c r="Y104" i="470"/>
  <c r="X104" i="470"/>
  <c r="W104" i="470"/>
  <c r="V104" i="470"/>
  <c r="U104" i="470"/>
  <c r="T104" i="470"/>
  <c r="S104" i="470"/>
  <c r="R104" i="470"/>
  <c r="Q104" i="470"/>
  <c r="P104" i="470"/>
  <c r="O104" i="470"/>
  <c r="N104" i="470"/>
  <c r="M104" i="470"/>
  <c r="L104" i="470"/>
  <c r="K104" i="470"/>
  <c r="J104" i="470"/>
  <c r="I104" i="470"/>
  <c r="H104" i="470"/>
  <c r="G104" i="470"/>
  <c r="F104" i="470"/>
  <c r="E104" i="470"/>
  <c r="D104" i="470"/>
  <c r="C101" i="470"/>
  <c r="Z103" i="470" s="1"/>
  <c r="Z102" i="470" s="1"/>
  <c r="AH91" i="470"/>
  <c r="AG91" i="470"/>
  <c r="AF91" i="470"/>
  <c r="AE91" i="470"/>
  <c r="AD91" i="470"/>
  <c r="AC91" i="470"/>
  <c r="AB91" i="470"/>
  <c r="AA91" i="470"/>
  <c r="Z91" i="470"/>
  <c r="Y91" i="470"/>
  <c r="X91" i="470"/>
  <c r="W91" i="470"/>
  <c r="V91" i="470"/>
  <c r="U91" i="470"/>
  <c r="T91" i="470"/>
  <c r="S91" i="470"/>
  <c r="R91" i="470"/>
  <c r="Q91" i="470"/>
  <c r="P91" i="470"/>
  <c r="O91" i="470"/>
  <c r="N91" i="470"/>
  <c r="M91" i="470"/>
  <c r="L91" i="470"/>
  <c r="K91" i="470"/>
  <c r="J91" i="470"/>
  <c r="I91" i="470"/>
  <c r="H91" i="470"/>
  <c r="G91" i="470"/>
  <c r="F91" i="470"/>
  <c r="E91" i="470"/>
  <c r="D91" i="470"/>
  <c r="C88" i="470"/>
  <c r="AH90" i="470" s="1"/>
  <c r="AH77" i="470"/>
  <c r="AG77" i="470"/>
  <c r="AF77" i="470"/>
  <c r="AE77" i="470"/>
  <c r="AD77" i="470"/>
  <c r="AC77" i="470"/>
  <c r="AB77" i="470"/>
  <c r="AA77" i="470"/>
  <c r="Z77" i="470"/>
  <c r="Y77" i="470"/>
  <c r="X77" i="470"/>
  <c r="W77" i="470"/>
  <c r="V77" i="470"/>
  <c r="U77" i="470"/>
  <c r="T77" i="470"/>
  <c r="S77" i="470"/>
  <c r="R77" i="470"/>
  <c r="Q77" i="470"/>
  <c r="P77" i="470"/>
  <c r="O77" i="470"/>
  <c r="N77" i="470"/>
  <c r="M77" i="470"/>
  <c r="L77" i="470"/>
  <c r="K77" i="470"/>
  <c r="J77" i="470"/>
  <c r="I77" i="470"/>
  <c r="H77" i="470"/>
  <c r="G77" i="470"/>
  <c r="F77" i="470"/>
  <c r="E77" i="470"/>
  <c r="D77" i="470"/>
  <c r="C74" i="470"/>
  <c r="M76" i="470"/>
  <c r="AH64" i="470"/>
  <c r="AG64" i="470"/>
  <c r="AF64" i="470"/>
  <c r="AE64" i="470"/>
  <c r="AD64" i="470"/>
  <c r="AC64" i="470"/>
  <c r="AB64" i="470"/>
  <c r="AA64" i="470"/>
  <c r="Z64" i="470"/>
  <c r="Y64" i="470"/>
  <c r="X64" i="470"/>
  <c r="W64" i="470"/>
  <c r="V64" i="470"/>
  <c r="U64" i="470"/>
  <c r="T64" i="470"/>
  <c r="S64" i="470"/>
  <c r="R64" i="470"/>
  <c r="Q64" i="470"/>
  <c r="P64" i="470"/>
  <c r="O64" i="470"/>
  <c r="N64" i="470"/>
  <c r="M64" i="470"/>
  <c r="L64" i="470"/>
  <c r="K64" i="470"/>
  <c r="J64" i="470"/>
  <c r="I64" i="470"/>
  <c r="H64" i="470"/>
  <c r="G64" i="470"/>
  <c r="F64" i="470"/>
  <c r="E64" i="470"/>
  <c r="D64" i="470"/>
  <c r="C61" i="470"/>
  <c r="AG63" i="470"/>
  <c r="AH50" i="470"/>
  <c r="AG50" i="470"/>
  <c r="AF50" i="470"/>
  <c r="AE50" i="470"/>
  <c r="AD50" i="470"/>
  <c r="AC50" i="470"/>
  <c r="AB50" i="470"/>
  <c r="AA50" i="470"/>
  <c r="Z50" i="470"/>
  <c r="Y50" i="470"/>
  <c r="X50" i="470"/>
  <c r="W50" i="470"/>
  <c r="V50" i="470"/>
  <c r="U50" i="470"/>
  <c r="T50" i="470"/>
  <c r="S50" i="470"/>
  <c r="R50" i="470"/>
  <c r="Q50" i="470"/>
  <c r="P50" i="470"/>
  <c r="O50" i="470"/>
  <c r="N50" i="470"/>
  <c r="M50" i="470"/>
  <c r="L50" i="470"/>
  <c r="K50" i="470"/>
  <c r="J50" i="470"/>
  <c r="I50" i="470"/>
  <c r="H50" i="470"/>
  <c r="G50" i="470"/>
  <c r="F50" i="470"/>
  <c r="E50" i="470"/>
  <c r="D50" i="470"/>
  <c r="C47" i="470"/>
  <c r="X49" i="470" s="1"/>
  <c r="AH37" i="470"/>
  <c r="AG37" i="470"/>
  <c r="AF37" i="470"/>
  <c r="AE37" i="470"/>
  <c r="AD37" i="470"/>
  <c r="AC37" i="470"/>
  <c r="AB37" i="470"/>
  <c r="AA37" i="470"/>
  <c r="Z37" i="470"/>
  <c r="Y37" i="470"/>
  <c r="X37" i="470"/>
  <c r="W37" i="470"/>
  <c r="V37" i="470"/>
  <c r="U37" i="470"/>
  <c r="T37" i="470"/>
  <c r="S37" i="470"/>
  <c r="R37" i="470"/>
  <c r="Q37" i="470"/>
  <c r="P37" i="470"/>
  <c r="O37" i="470"/>
  <c r="N37" i="470"/>
  <c r="M37" i="470"/>
  <c r="L37" i="470"/>
  <c r="K37" i="470"/>
  <c r="J37" i="470"/>
  <c r="I37" i="470"/>
  <c r="H37" i="470"/>
  <c r="G37" i="470"/>
  <c r="F37" i="470"/>
  <c r="E37" i="470"/>
  <c r="D37" i="470"/>
  <c r="C34" i="470"/>
  <c r="AF36" i="470" s="1"/>
  <c r="AH23" i="470"/>
  <c r="AG23" i="470"/>
  <c r="AF23" i="470"/>
  <c r="AE23" i="470"/>
  <c r="AD23" i="470"/>
  <c r="AC23" i="470"/>
  <c r="AB23" i="470"/>
  <c r="AA23" i="470"/>
  <c r="Z23" i="470"/>
  <c r="Y23" i="470"/>
  <c r="X23" i="470"/>
  <c r="W23" i="470"/>
  <c r="V23" i="470"/>
  <c r="U23" i="470"/>
  <c r="T23" i="470"/>
  <c r="S23" i="470"/>
  <c r="R23" i="470"/>
  <c r="Q23" i="470"/>
  <c r="P23" i="470"/>
  <c r="O23" i="470"/>
  <c r="N23" i="470"/>
  <c r="M23" i="470"/>
  <c r="L23" i="470"/>
  <c r="K23" i="470"/>
  <c r="J23" i="470"/>
  <c r="I23" i="470"/>
  <c r="H23" i="470"/>
  <c r="G23" i="470"/>
  <c r="F23" i="470"/>
  <c r="E23" i="470"/>
  <c r="D23" i="470"/>
  <c r="C20" i="470"/>
  <c r="AF22" i="470"/>
  <c r="X105" i="468"/>
  <c r="W105" i="468"/>
  <c r="V105" i="468"/>
  <c r="U105" i="468"/>
  <c r="T105" i="468"/>
  <c r="S105" i="468"/>
  <c r="R105" i="468"/>
  <c r="Q105" i="468"/>
  <c r="P105" i="468"/>
  <c r="O105" i="468"/>
  <c r="N105" i="468"/>
  <c r="M105" i="468"/>
  <c r="L105" i="468"/>
  <c r="K105" i="468"/>
  <c r="J105" i="468"/>
  <c r="I105" i="468"/>
  <c r="H105" i="468"/>
  <c r="G105" i="468"/>
  <c r="F105" i="468"/>
  <c r="E105" i="468"/>
  <c r="D105" i="468"/>
  <c r="C102" i="468"/>
  <c r="X92" i="468"/>
  <c r="W92" i="468"/>
  <c r="V92" i="468"/>
  <c r="U92" i="468"/>
  <c r="T92" i="468"/>
  <c r="S92" i="468"/>
  <c r="R92" i="468"/>
  <c r="Q92" i="468"/>
  <c r="P92" i="468"/>
  <c r="O92" i="468"/>
  <c r="N92" i="468"/>
  <c r="M92" i="468"/>
  <c r="L92" i="468"/>
  <c r="K92" i="468"/>
  <c r="J92" i="468"/>
  <c r="I92" i="468"/>
  <c r="H92" i="468"/>
  <c r="G92" i="468"/>
  <c r="F92" i="468"/>
  <c r="E92" i="468"/>
  <c r="D92" i="468"/>
  <c r="C89" i="468"/>
  <c r="J91" i="468"/>
  <c r="X78" i="468"/>
  <c r="W78" i="468"/>
  <c r="V78" i="468"/>
  <c r="U78" i="468"/>
  <c r="T78" i="468"/>
  <c r="S78" i="468"/>
  <c r="R78" i="468"/>
  <c r="Q78" i="468"/>
  <c r="P78" i="468"/>
  <c r="O78" i="468"/>
  <c r="N78" i="468"/>
  <c r="M78" i="468"/>
  <c r="L78" i="468"/>
  <c r="K78" i="468"/>
  <c r="J78" i="468"/>
  <c r="I78" i="468"/>
  <c r="H78" i="468"/>
  <c r="G78" i="468"/>
  <c r="F78" i="468"/>
  <c r="E78" i="468"/>
  <c r="D78" i="468"/>
  <c r="C75" i="468"/>
  <c r="W77" i="468"/>
  <c r="X65" i="468"/>
  <c r="W65" i="468"/>
  <c r="V65" i="468"/>
  <c r="U65" i="468"/>
  <c r="T65" i="468"/>
  <c r="S65" i="468"/>
  <c r="R65" i="468"/>
  <c r="Q65" i="468"/>
  <c r="P65" i="468"/>
  <c r="O65" i="468"/>
  <c r="N65" i="468"/>
  <c r="M65" i="468"/>
  <c r="L65" i="468"/>
  <c r="K65" i="468"/>
  <c r="J65" i="468"/>
  <c r="I65" i="468"/>
  <c r="H65" i="468"/>
  <c r="G65" i="468"/>
  <c r="F65" i="468"/>
  <c r="E65" i="468"/>
  <c r="D65" i="468"/>
  <c r="C62" i="468"/>
  <c r="W64" i="468" s="1"/>
  <c r="X51" i="468"/>
  <c r="W51" i="468"/>
  <c r="V51" i="468"/>
  <c r="U51" i="468"/>
  <c r="T51" i="468"/>
  <c r="S51" i="468"/>
  <c r="R51" i="468"/>
  <c r="Q51" i="468"/>
  <c r="P51" i="468"/>
  <c r="O51" i="468"/>
  <c r="N51" i="468"/>
  <c r="M51" i="468"/>
  <c r="L51" i="468"/>
  <c r="K51" i="468"/>
  <c r="J51" i="468"/>
  <c r="I51" i="468"/>
  <c r="H51" i="468"/>
  <c r="G51" i="468"/>
  <c r="F51" i="468"/>
  <c r="E51" i="468"/>
  <c r="D51" i="468"/>
  <c r="C48" i="468"/>
  <c r="X50" i="468" s="1"/>
  <c r="X37" i="468"/>
  <c r="W37" i="468"/>
  <c r="V37" i="468"/>
  <c r="U37" i="468"/>
  <c r="T37" i="468"/>
  <c r="S37" i="468"/>
  <c r="R37" i="468"/>
  <c r="Q37" i="468"/>
  <c r="P37" i="468"/>
  <c r="O37" i="468"/>
  <c r="N37" i="468"/>
  <c r="M37" i="468"/>
  <c r="L37" i="468"/>
  <c r="K37" i="468"/>
  <c r="J37" i="468"/>
  <c r="I37" i="468"/>
  <c r="H37" i="468"/>
  <c r="G37" i="468"/>
  <c r="F37" i="468"/>
  <c r="E37" i="468"/>
  <c r="D37" i="468"/>
  <c r="C34" i="468"/>
  <c r="X36" i="468"/>
  <c r="Z29" i="468"/>
  <c r="Z28" i="468"/>
  <c r="Z26" i="468"/>
  <c r="X23" i="468"/>
  <c r="W23" i="468"/>
  <c r="V23" i="468"/>
  <c r="U23" i="468"/>
  <c r="T23" i="468"/>
  <c r="S23" i="468"/>
  <c r="R23" i="468"/>
  <c r="Q23" i="468"/>
  <c r="P23" i="468"/>
  <c r="O23" i="468"/>
  <c r="N23" i="468"/>
  <c r="M23" i="468"/>
  <c r="L23" i="468"/>
  <c r="K23" i="468"/>
  <c r="J23" i="468"/>
  <c r="I23" i="468"/>
  <c r="H23" i="468"/>
  <c r="G23" i="468"/>
  <c r="F23" i="468"/>
  <c r="E23" i="468"/>
  <c r="D23" i="468"/>
  <c r="C20" i="468"/>
  <c r="S22" i="468" s="1"/>
  <c r="S21" i="468" s="1"/>
  <c r="P4" i="468"/>
  <c r="I4" i="468"/>
  <c r="Q3" i="468"/>
  <c r="N3" i="468"/>
  <c r="M3" i="468"/>
  <c r="H3" i="468"/>
  <c r="G3" i="468"/>
  <c r="AH88" i="467"/>
  <c r="AG88" i="467"/>
  <c r="AF88" i="467"/>
  <c r="AE88" i="467"/>
  <c r="AD88" i="467"/>
  <c r="AC88" i="467"/>
  <c r="AB88" i="467"/>
  <c r="AA88" i="467"/>
  <c r="Z88" i="467"/>
  <c r="Y88" i="467"/>
  <c r="X88" i="467"/>
  <c r="W88" i="467"/>
  <c r="V88" i="467"/>
  <c r="U88" i="467"/>
  <c r="T88" i="467"/>
  <c r="S88" i="467"/>
  <c r="R88" i="467"/>
  <c r="Q88" i="467"/>
  <c r="P88" i="467"/>
  <c r="O88" i="467"/>
  <c r="N88" i="467"/>
  <c r="M88" i="467"/>
  <c r="L88" i="467"/>
  <c r="K88" i="467"/>
  <c r="J88" i="467"/>
  <c r="I88" i="467"/>
  <c r="H88" i="467"/>
  <c r="G88" i="467"/>
  <c r="F88" i="467"/>
  <c r="E88" i="467"/>
  <c r="D88" i="467"/>
  <c r="C85" i="467"/>
  <c r="AH87" i="467"/>
  <c r="AH75" i="467"/>
  <c r="AG75" i="467"/>
  <c r="AF75" i="467"/>
  <c r="AE75" i="467"/>
  <c r="AD75" i="467"/>
  <c r="AC75" i="467"/>
  <c r="AB75" i="467"/>
  <c r="AA75" i="467"/>
  <c r="Z75" i="467"/>
  <c r="Y75" i="467"/>
  <c r="X75" i="467"/>
  <c r="W75" i="467"/>
  <c r="V75" i="467"/>
  <c r="U75" i="467"/>
  <c r="T75" i="467"/>
  <c r="S75" i="467"/>
  <c r="R75" i="467"/>
  <c r="Q75" i="467"/>
  <c r="P75" i="467"/>
  <c r="O75" i="467"/>
  <c r="N75" i="467"/>
  <c r="M75" i="467"/>
  <c r="L75" i="467"/>
  <c r="K75" i="467"/>
  <c r="J75" i="467"/>
  <c r="I75" i="467"/>
  <c r="H75" i="467"/>
  <c r="G75" i="467"/>
  <c r="F75" i="467"/>
  <c r="E75" i="467"/>
  <c r="D75" i="467"/>
  <c r="C72" i="467"/>
  <c r="AG74" i="467"/>
  <c r="AH62" i="467"/>
  <c r="AG62" i="467"/>
  <c r="AF62" i="467"/>
  <c r="AE62" i="467"/>
  <c r="AD62" i="467"/>
  <c r="AC62" i="467"/>
  <c r="AB62" i="467"/>
  <c r="AA62" i="467"/>
  <c r="Z62" i="467"/>
  <c r="Y62" i="467"/>
  <c r="X62" i="467"/>
  <c r="W62" i="467"/>
  <c r="V62" i="467"/>
  <c r="U62" i="467"/>
  <c r="T62" i="467"/>
  <c r="S62" i="467"/>
  <c r="R62" i="467"/>
  <c r="Q62" i="467"/>
  <c r="P62" i="467"/>
  <c r="O62" i="467"/>
  <c r="N62" i="467"/>
  <c r="M62" i="467"/>
  <c r="L62" i="467"/>
  <c r="K62" i="467"/>
  <c r="J62" i="467"/>
  <c r="I62" i="467"/>
  <c r="H62" i="467"/>
  <c r="G62" i="467"/>
  <c r="F62" i="467"/>
  <c r="E62" i="467"/>
  <c r="D62" i="467"/>
  <c r="C59" i="467"/>
  <c r="AF61" i="467" s="1"/>
  <c r="AH49" i="467"/>
  <c r="AG49" i="467"/>
  <c r="AF49" i="467"/>
  <c r="AE49" i="467"/>
  <c r="AD49" i="467"/>
  <c r="AC49" i="467"/>
  <c r="AB49" i="467"/>
  <c r="AA49" i="467"/>
  <c r="Z49" i="467"/>
  <c r="Y49" i="467"/>
  <c r="X49" i="467"/>
  <c r="W49" i="467"/>
  <c r="V49" i="467"/>
  <c r="U49" i="467"/>
  <c r="T49" i="467"/>
  <c r="S49" i="467"/>
  <c r="R49" i="467"/>
  <c r="Q49" i="467"/>
  <c r="P49" i="467"/>
  <c r="O49" i="467"/>
  <c r="N49" i="467"/>
  <c r="M49" i="467"/>
  <c r="L49" i="467"/>
  <c r="K49" i="467"/>
  <c r="J49" i="467"/>
  <c r="I49" i="467"/>
  <c r="H49" i="467"/>
  <c r="G49" i="467"/>
  <c r="F49" i="467"/>
  <c r="E49" i="467"/>
  <c r="D49" i="467"/>
  <c r="C46" i="467"/>
  <c r="AA48" i="467" s="1"/>
  <c r="AH36" i="467"/>
  <c r="AG36" i="467"/>
  <c r="AF36" i="467"/>
  <c r="AE36" i="467"/>
  <c r="AD36" i="467"/>
  <c r="AC36" i="467"/>
  <c r="AB36" i="467"/>
  <c r="AA36" i="467"/>
  <c r="Z36" i="467"/>
  <c r="Y36" i="467"/>
  <c r="X36" i="467"/>
  <c r="W36" i="467"/>
  <c r="V36" i="467"/>
  <c r="U36" i="467"/>
  <c r="T36" i="467"/>
  <c r="S36" i="467"/>
  <c r="R36" i="467"/>
  <c r="Q36" i="467"/>
  <c r="P36" i="467"/>
  <c r="O36" i="467"/>
  <c r="N36" i="467"/>
  <c r="M36" i="467"/>
  <c r="L36" i="467"/>
  <c r="K36" i="467"/>
  <c r="J36" i="467"/>
  <c r="I36" i="467"/>
  <c r="H36" i="467"/>
  <c r="G36" i="467"/>
  <c r="F36" i="467"/>
  <c r="E36" i="467"/>
  <c r="D36" i="467"/>
  <c r="C33" i="467"/>
  <c r="Q35" i="467"/>
  <c r="AH22" i="467"/>
  <c r="AG22" i="467"/>
  <c r="AF22" i="467"/>
  <c r="AE22" i="467"/>
  <c r="AD22" i="467"/>
  <c r="AC22" i="467"/>
  <c r="AB22" i="467"/>
  <c r="AA22" i="467"/>
  <c r="Z22" i="467"/>
  <c r="Y22" i="467"/>
  <c r="X22" i="467"/>
  <c r="W22" i="467"/>
  <c r="V22" i="467"/>
  <c r="U22" i="467"/>
  <c r="T22" i="467"/>
  <c r="S22" i="467"/>
  <c r="R22" i="467"/>
  <c r="Q22" i="467"/>
  <c r="P22" i="467"/>
  <c r="O22" i="467"/>
  <c r="N22" i="467"/>
  <c r="M22" i="467"/>
  <c r="L22" i="467"/>
  <c r="K22" i="467"/>
  <c r="J22" i="467"/>
  <c r="I22" i="467"/>
  <c r="H22" i="467"/>
  <c r="G22" i="467"/>
  <c r="F22" i="467"/>
  <c r="E22" i="467"/>
  <c r="D22" i="467"/>
  <c r="C19" i="467"/>
  <c r="AG21" i="467" s="1"/>
  <c r="X76" i="465"/>
  <c r="W76" i="465"/>
  <c r="V76" i="465"/>
  <c r="U76" i="465"/>
  <c r="T76" i="465"/>
  <c r="S76" i="465"/>
  <c r="R76" i="465"/>
  <c r="Q76" i="465"/>
  <c r="P76" i="465"/>
  <c r="O76" i="465"/>
  <c r="N76" i="465"/>
  <c r="M76" i="465"/>
  <c r="L76" i="465"/>
  <c r="K76" i="465"/>
  <c r="J76" i="465"/>
  <c r="I76" i="465"/>
  <c r="H76" i="465"/>
  <c r="G76" i="465"/>
  <c r="F76" i="465"/>
  <c r="E76" i="465"/>
  <c r="D76" i="465"/>
  <c r="C73" i="465"/>
  <c r="K75" i="465"/>
  <c r="X63" i="465"/>
  <c r="W63" i="465"/>
  <c r="V63" i="465"/>
  <c r="U63" i="465"/>
  <c r="T63" i="465"/>
  <c r="S63" i="465"/>
  <c r="R63" i="465"/>
  <c r="Q63" i="465"/>
  <c r="P63" i="465"/>
  <c r="O63" i="465"/>
  <c r="N63" i="465"/>
  <c r="M63" i="465"/>
  <c r="L63" i="465"/>
  <c r="K63" i="465"/>
  <c r="J63" i="465"/>
  <c r="I63" i="465"/>
  <c r="H63" i="465"/>
  <c r="G63" i="465"/>
  <c r="F63" i="465"/>
  <c r="E63" i="465"/>
  <c r="D63" i="465"/>
  <c r="C60" i="465"/>
  <c r="K62" i="465" s="1"/>
  <c r="X50" i="465"/>
  <c r="W50" i="465"/>
  <c r="V50" i="465"/>
  <c r="U50" i="465"/>
  <c r="T50" i="465"/>
  <c r="S50" i="465"/>
  <c r="S48" i="465" s="1"/>
  <c r="R50" i="465"/>
  <c r="Q50" i="465"/>
  <c r="P50" i="465"/>
  <c r="O50" i="465"/>
  <c r="N50" i="465"/>
  <c r="M50" i="465"/>
  <c r="L50" i="465"/>
  <c r="K50" i="465"/>
  <c r="J50" i="465"/>
  <c r="I50" i="465"/>
  <c r="H50" i="465"/>
  <c r="G50" i="465"/>
  <c r="F50" i="465"/>
  <c r="E50" i="465"/>
  <c r="D50" i="465"/>
  <c r="C47" i="465"/>
  <c r="K49" i="465" s="1"/>
  <c r="K48" i="465" s="1"/>
  <c r="X36" i="465"/>
  <c r="W36" i="465"/>
  <c r="V36" i="465"/>
  <c r="U36" i="465"/>
  <c r="T36" i="465"/>
  <c r="S36" i="465"/>
  <c r="R36" i="465"/>
  <c r="Q36" i="465"/>
  <c r="P36" i="465"/>
  <c r="O36" i="465"/>
  <c r="N36" i="465"/>
  <c r="M36" i="465"/>
  <c r="L36" i="465"/>
  <c r="K36" i="465"/>
  <c r="J36" i="465"/>
  <c r="I36" i="465"/>
  <c r="H36" i="465"/>
  <c r="G36" i="465"/>
  <c r="F36" i="465"/>
  <c r="E36" i="465"/>
  <c r="D36" i="465"/>
  <c r="C33" i="465"/>
  <c r="S35" i="465" s="1"/>
  <c r="S34" i="465" s="1"/>
  <c r="X22" i="465"/>
  <c r="W22" i="465"/>
  <c r="V22" i="465"/>
  <c r="U22" i="465"/>
  <c r="T22" i="465"/>
  <c r="S22" i="465"/>
  <c r="R22" i="465"/>
  <c r="Q22" i="465"/>
  <c r="P22" i="465"/>
  <c r="O22" i="465"/>
  <c r="N22" i="465"/>
  <c r="M22" i="465"/>
  <c r="L22" i="465"/>
  <c r="K22" i="465"/>
  <c r="J22" i="465"/>
  <c r="I22" i="465"/>
  <c r="H22" i="465"/>
  <c r="G22" i="465"/>
  <c r="F22" i="465"/>
  <c r="E22" i="465"/>
  <c r="D22" i="465"/>
  <c r="C19" i="465"/>
  <c r="X21" i="465"/>
  <c r="P4" i="465"/>
  <c r="I4" i="465"/>
  <c r="Q3" i="465"/>
  <c r="N3" i="465"/>
  <c r="M3" i="465"/>
  <c r="H3" i="465"/>
  <c r="G3" i="465"/>
  <c r="BL191" i="464"/>
  <c r="CZ191" i="464"/>
  <c r="DA191" i="464" s="1"/>
  <c r="CY190" i="464"/>
  <c r="CW190" i="464"/>
  <c r="CR190" i="464"/>
  <c r="CO190" i="464"/>
  <c r="CH190" i="464"/>
  <c r="CC190" i="464"/>
  <c r="BU190" i="464"/>
  <c r="BO190" i="464"/>
  <c r="BL190" i="464"/>
  <c r="BG190" i="464"/>
  <c r="BC190" i="464"/>
  <c r="AZ190" i="464"/>
  <c r="AX190" i="464"/>
  <c r="AQ190" i="464"/>
  <c r="AH190" i="464"/>
  <c r="AF190" i="464"/>
  <c r="AD190" i="464"/>
  <c r="AA190" i="464"/>
  <c r="V190" i="464"/>
  <c r="S190" i="464"/>
  <c r="P190" i="464"/>
  <c r="M190" i="464"/>
  <c r="J190" i="464"/>
  <c r="H190" i="464"/>
  <c r="E190" i="464"/>
  <c r="CY189" i="464"/>
  <c r="CW189" i="464"/>
  <c r="CR189" i="464"/>
  <c r="CO189" i="464"/>
  <c r="CH189" i="464"/>
  <c r="CC189" i="464"/>
  <c r="BU189" i="464"/>
  <c r="BO189" i="464"/>
  <c r="BL189" i="464"/>
  <c r="BG189" i="464"/>
  <c r="BC189" i="464"/>
  <c r="AZ189" i="464"/>
  <c r="AX189" i="464"/>
  <c r="AQ189" i="464"/>
  <c r="AH189" i="464"/>
  <c r="AF189" i="464"/>
  <c r="AD189" i="464"/>
  <c r="AA189" i="464"/>
  <c r="V189" i="464"/>
  <c r="S189" i="464"/>
  <c r="P189" i="464"/>
  <c r="M189" i="464"/>
  <c r="J189" i="464"/>
  <c r="H189" i="464"/>
  <c r="E189" i="464"/>
  <c r="CY188" i="464"/>
  <c r="CW188" i="464"/>
  <c r="CR188" i="464"/>
  <c r="CO188" i="464"/>
  <c r="CH188" i="464"/>
  <c r="CC188" i="464"/>
  <c r="BU188" i="464"/>
  <c r="BO188" i="464"/>
  <c r="BL188" i="464"/>
  <c r="BG188" i="464"/>
  <c r="BC188" i="464"/>
  <c r="AZ188" i="464"/>
  <c r="AX188" i="464"/>
  <c r="AQ188" i="464"/>
  <c r="AH188" i="464"/>
  <c r="AF188" i="464"/>
  <c r="AD188" i="464"/>
  <c r="V188" i="464"/>
  <c r="S188" i="464"/>
  <c r="P188" i="464"/>
  <c r="M188" i="464"/>
  <c r="J188" i="464"/>
  <c r="H188" i="464"/>
  <c r="E188" i="464"/>
  <c r="CY187" i="464"/>
  <c r="CW187" i="464"/>
  <c r="CR187" i="464"/>
  <c r="CO187" i="464"/>
  <c r="CH187" i="464"/>
  <c r="CC187" i="464"/>
  <c r="BU187" i="464"/>
  <c r="BO187" i="464"/>
  <c r="BL187" i="464"/>
  <c r="BG187" i="464"/>
  <c r="BC187" i="464"/>
  <c r="AZ187" i="464"/>
  <c r="AX187" i="464"/>
  <c r="AQ187" i="464"/>
  <c r="AO187" i="464"/>
  <c r="AH187" i="464"/>
  <c r="AF187" i="464"/>
  <c r="AD187" i="464"/>
  <c r="AA187" i="464"/>
  <c r="V187" i="464"/>
  <c r="S187" i="464"/>
  <c r="P187" i="464"/>
  <c r="M187" i="464"/>
  <c r="J187" i="464"/>
  <c r="H187" i="464"/>
  <c r="E187" i="464"/>
  <c r="CY186" i="464"/>
  <c r="CW186" i="464"/>
  <c r="CR186" i="464"/>
  <c r="CO186" i="464"/>
  <c r="CH186" i="464"/>
  <c r="CC186" i="464"/>
  <c r="BU186" i="464"/>
  <c r="BO186" i="464"/>
  <c r="BL186" i="464"/>
  <c r="BG186" i="464"/>
  <c r="BC186" i="464"/>
  <c r="AZ186" i="464"/>
  <c r="AX186" i="464"/>
  <c r="AQ186" i="464"/>
  <c r="AO186" i="464"/>
  <c r="AH186" i="464"/>
  <c r="AF186" i="464"/>
  <c r="AD186" i="464"/>
  <c r="AA186" i="464"/>
  <c r="V186" i="464"/>
  <c r="S186" i="464"/>
  <c r="P186" i="464"/>
  <c r="M186" i="464"/>
  <c r="J186" i="464"/>
  <c r="H186" i="464"/>
  <c r="E186" i="464"/>
  <c r="CY185" i="464"/>
  <c r="CW185" i="464"/>
  <c r="CR185" i="464"/>
  <c r="CO185" i="464"/>
  <c r="CH185" i="464"/>
  <c r="CC185" i="464"/>
  <c r="BU185" i="464"/>
  <c r="BO185" i="464"/>
  <c r="BL185" i="464"/>
  <c r="BG185" i="464"/>
  <c r="BC185" i="464"/>
  <c r="AZ185" i="464"/>
  <c r="AX185" i="464"/>
  <c r="AQ185" i="464"/>
  <c r="AO185" i="464"/>
  <c r="AH185" i="464"/>
  <c r="AF185" i="464"/>
  <c r="AD185" i="464"/>
  <c r="AA185" i="464"/>
  <c r="V185" i="464"/>
  <c r="S185" i="464"/>
  <c r="P185" i="464"/>
  <c r="M185" i="464"/>
  <c r="J185" i="464"/>
  <c r="H185" i="464"/>
  <c r="E185" i="464"/>
  <c r="CY184" i="464"/>
  <c r="CW184" i="464"/>
  <c r="CR184" i="464"/>
  <c r="CO184" i="464"/>
  <c r="CH184" i="464"/>
  <c r="CC184" i="464"/>
  <c r="BU184" i="464"/>
  <c r="BO184" i="464"/>
  <c r="BL184" i="464"/>
  <c r="BG184" i="464"/>
  <c r="BC184" i="464"/>
  <c r="AZ184" i="464"/>
  <c r="AX184" i="464"/>
  <c r="AQ184" i="464"/>
  <c r="AO184" i="464"/>
  <c r="AH184" i="464"/>
  <c r="AF184" i="464"/>
  <c r="AD184" i="464"/>
  <c r="AA184" i="464"/>
  <c r="V184" i="464"/>
  <c r="S184" i="464"/>
  <c r="P184" i="464"/>
  <c r="M184" i="464"/>
  <c r="J184" i="464"/>
  <c r="H184" i="464"/>
  <c r="E184" i="464"/>
  <c r="CY183" i="464"/>
  <c r="CW183" i="464"/>
  <c r="CR183" i="464"/>
  <c r="CO183" i="464"/>
  <c r="CH183" i="464"/>
  <c r="CC183" i="464"/>
  <c r="BU183" i="464"/>
  <c r="BO183" i="464"/>
  <c r="BL183" i="464"/>
  <c r="BG183" i="464"/>
  <c r="BC183" i="464"/>
  <c r="AZ183" i="464"/>
  <c r="AX183" i="464"/>
  <c r="AQ183" i="464"/>
  <c r="AO183" i="464"/>
  <c r="AH183" i="464"/>
  <c r="AF183" i="464"/>
  <c r="AD183" i="464"/>
  <c r="AA183" i="464"/>
  <c r="V183" i="464"/>
  <c r="S183" i="464"/>
  <c r="P183" i="464"/>
  <c r="M183" i="464"/>
  <c r="J183" i="464"/>
  <c r="H183" i="464"/>
  <c r="E183" i="464"/>
  <c r="CY182" i="464"/>
  <c r="CW182" i="464"/>
  <c r="CR182" i="464"/>
  <c r="CO182" i="464"/>
  <c r="CH182" i="464"/>
  <c r="CC182" i="464"/>
  <c r="BU182" i="464"/>
  <c r="BO182" i="464"/>
  <c r="BL182" i="464"/>
  <c r="BG182" i="464"/>
  <c r="BC182" i="464"/>
  <c r="AZ182" i="464"/>
  <c r="AX182" i="464"/>
  <c r="AQ182" i="464"/>
  <c r="AO182" i="464"/>
  <c r="AH182" i="464"/>
  <c r="AF182" i="464"/>
  <c r="AD182" i="464"/>
  <c r="AA182" i="464"/>
  <c r="V182" i="464"/>
  <c r="S182" i="464"/>
  <c r="P182" i="464"/>
  <c r="M182" i="464"/>
  <c r="J182" i="464"/>
  <c r="H182" i="464"/>
  <c r="E182" i="464"/>
  <c r="CY181" i="464"/>
  <c r="CW181" i="464"/>
  <c r="CR181" i="464"/>
  <c r="CO181" i="464"/>
  <c r="CH181" i="464"/>
  <c r="CC181" i="464"/>
  <c r="BU181" i="464"/>
  <c r="BO181" i="464"/>
  <c r="BL181" i="464"/>
  <c r="BG181" i="464"/>
  <c r="BC181" i="464"/>
  <c r="AZ181" i="464"/>
  <c r="AX181" i="464"/>
  <c r="AQ181" i="464"/>
  <c r="AO181" i="464"/>
  <c r="AH181" i="464"/>
  <c r="AF181" i="464"/>
  <c r="AD181" i="464"/>
  <c r="AA181" i="464"/>
  <c r="V181" i="464"/>
  <c r="S181" i="464"/>
  <c r="P181" i="464"/>
  <c r="M181" i="464"/>
  <c r="J181" i="464"/>
  <c r="H181" i="464"/>
  <c r="E181" i="464"/>
  <c r="CY180" i="464"/>
  <c r="CW180" i="464"/>
  <c r="CR180" i="464"/>
  <c r="CO180" i="464"/>
  <c r="CH180" i="464"/>
  <c r="CC180" i="464"/>
  <c r="BU180" i="464"/>
  <c r="BO180" i="464"/>
  <c r="BL180" i="464"/>
  <c r="BG180" i="464"/>
  <c r="BC180" i="464"/>
  <c r="AZ180" i="464"/>
  <c r="AX180" i="464"/>
  <c r="AQ180" i="464"/>
  <c r="AO180" i="464"/>
  <c r="AH180" i="464"/>
  <c r="AF180" i="464"/>
  <c r="AD180" i="464"/>
  <c r="AA180" i="464"/>
  <c r="V180" i="464"/>
  <c r="S180" i="464"/>
  <c r="P180" i="464"/>
  <c r="M180" i="464"/>
  <c r="J180" i="464"/>
  <c r="H180" i="464"/>
  <c r="E180" i="464"/>
  <c r="CY179" i="464"/>
  <c r="CW179" i="464"/>
  <c r="CR179" i="464"/>
  <c r="CO179" i="464"/>
  <c r="CH179" i="464"/>
  <c r="CC179" i="464"/>
  <c r="BU179" i="464"/>
  <c r="BO179" i="464"/>
  <c r="BL179" i="464"/>
  <c r="BG179" i="464"/>
  <c r="BC179" i="464"/>
  <c r="AZ179" i="464"/>
  <c r="AX179" i="464"/>
  <c r="AQ179" i="464"/>
  <c r="AO179" i="464"/>
  <c r="AH179" i="464"/>
  <c r="AF179" i="464"/>
  <c r="AD179" i="464"/>
  <c r="AA179" i="464"/>
  <c r="V179" i="464"/>
  <c r="S179" i="464"/>
  <c r="P179" i="464"/>
  <c r="M179" i="464"/>
  <c r="J179" i="464"/>
  <c r="H179" i="464"/>
  <c r="E179" i="464"/>
  <c r="CY178" i="464"/>
  <c r="CW178" i="464"/>
  <c r="CR178" i="464"/>
  <c r="CO178" i="464"/>
  <c r="CH178" i="464"/>
  <c r="CC178" i="464"/>
  <c r="BU178" i="464"/>
  <c r="BO178" i="464"/>
  <c r="BL178" i="464"/>
  <c r="BG178" i="464"/>
  <c r="BC178" i="464"/>
  <c r="AZ178" i="464"/>
  <c r="AX178" i="464"/>
  <c r="AQ178" i="464"/>
  <c r="AO178" i="464"/>
  <c r="AH178" i="464"/>
  <c r="AF178" i="464"/>
  <c r="AD178" i="464"/>
  <c r="AA178" i="464"/>
  <c r="V178" i="464"/>
  <c r="S178" i="464"/>
  <c r="P178" i="464"/>
  <c r="M178" i="464"/>
  <c r="J178" i="464"/>
  <c r="H178" i="464"/>
  <c r="E178" i="464"/>
  <c r="CY177" i="464"/>
  <c r="CW177" i="464"/>
  <c r="CR177" i="464"/>
  <c r="CO177" i="464"/>
  <c r="CH177" i="464"/>
  <c r="CC177" i="464"/>
  <c r="BU177" i="464"/>
  <c r="BO177" i="464"/>
  <c r="BL177" i="464"/>
  <c r="BG177" i="464"/>
  <c r="BC177" i="464"/>
  <c r="AZ177" i="464"/>
  <c r="AX177" i="464"/>
  <c r="AQ177" i="464"/>
  <c r="AO177" i="464"/>
  <c r="AH177" i="464"/>
  <c r="AF177" i="464"/>
  <c r="AD177" i="464"/>
  <c r="AA177" i="464"/>
  <c r="V177" i="464"/>
  <c r="S177" i="464"/>
  <c r="P177" i="464"/>
  <c r="M177" i="464"/>
  <c r="J177" i="464"/>
  <c r="H177" i="464"/>
  <c r="E177" i="464"/>
  <c r="CY176" i="464"/>
  <c r="CW176" i="464"/>
  <c r="CR176" i="464"/>
  <c r="CO176" i="464"/>
  <c r="CH176" i="464"/>
  <c r="CC176" i="464"/>
  <c r="BU176" i="464"/>
  <c r="BO176" i="464"/>
  <c r="BL176" i="464"/>
  <c r="BG176" i="464"/>
  <c r="BC176" i="464"/>
  <c r="AZ176" i="464"/>
  <c r="AX176" i="464"/>
  <c r="AQ176" i="464"/>
  <c r="AO176" i="464"/>
  <c r="AH176" i="464"/>
  <c r="AF176" i="464"/>
  <c r="AD176" i="464"/>
  <c r="AA176" i="464"/>
  <c r="V176" i="464"/>
  <c r="S176" i="464"/>
  <c r="P176" i="464"/>
  <c r="M176" i="464"/>
  <c r="J176" i="464"/>
  <c r="H176" i="464"/>
  <c r="E176" i="464"/>
  <c r="CY175" i="464"/>
  <c r="CW175" i="464"/>
  <c r="CR175" i="464"/>
  <c r="CO175" i="464"/>
  <c r="CH175" i="464"/>
  <c r="CC175" i="464"/>
  <c r="BU175" i="464"/>
  <c r="BO175" i="464"/>
  <c r="BL175" i="464"/>
  <c r="BG175" i="464"/>
  <c r="BC175" i="464"/>
  <c r="AZ175" i="464"/>
  <c r="AX175" i="464"/>
  <c r="AQ175" i="464"/>
  <c r="AO175" i="464"/>
  <c r="AH175" i="464"/>
  <c r="AF175" i="464"/>
  <c r="AD175" i="464"/>
  <c r="AA175" i="464"/>
  <c r="V175" i="464"/>
  <c r="S175" i="464"/>
  <c r="P175" i="464"/>
  <c r="M175" i="464"/>
  <c r="J175" i="464"/>
  <c r="H175" i="464"/>
  <c r="E175" i="464"/>
  <c r="CY174" i="464"/>
  <c r="CW174" i="464"/>
  <c r="CR174" i="464"/>
  <c r="CO174" i="464"/>
  <c r="CH174" i="464"/>
  <c r="CC174" i="464"/>
  <c r="BU174" i="464"/>
  <c r="BO174" i="464"/>
  <c r="BL174" i="464"/>
  <c r="BG174" i="464"/>
  <c r="BC174" i="464"/>
  <c r="AZ174" i="464"/>
  <c r="AX174" i="464"/>
  <c r="AQ174" i="464"/>
  <c r="AO174" i="464"/>
  <c r="AH174" i="464"/>
  <c r="AF174" i="464"/>
  <c r="AD174" i="464"/>
  <c r="AA174" i="464"/>
  <c r="V174" i="464"/>
  <c r="S174" i="464"/>
  <c r="P174" i="464"/>
  <c r="M174" i="464"/>
  <c r="J174" i="464"/>
  <c r="H174" i="464"/>
  <c r="E174" i="464"/>
  <c r="CY173" i="464"/>
  <c r="CW173" i="464"/>
  <c r="CR173" i="464"/>
  <c r="CO173" i="464"/>
  <c r="CH173" i="464"/>
  <c r="CC173" i="464"/>
  <c r="BU173" i="464"/>
  <c r="BO173" i="464"/>
  <c r="BL173" i="464"/>
  <c r="BG173" i="464"/>
  <c r="BC173" i="464"/>
  <c r="AZ173" i="464"/>
  <c r="AX173" i="464"/>
  <c r="AQ173" i="464"/>
  <c r="AO173" i="464"/>
  <c r="AH173" i="464"/>
  <c r="AF173" i="464"/>
  <c r="AD173" i="464"/>
  <c r="AA173" i="464"/>
  <c r="V173" i="464"/>
  <c r="S173" i="464"/>
  <c r="P173" i="464"/>
  <c r="M173" i="464"/>
  <c r="J173" i="464"/>
  <c r="H173" i="464"/>
  <c r="E173" i="464"/>
  <c r="CY172" i="464"/>
  <c r="CW172" i="464"/>
  <c r="CR172" i="464"/>
  <c r="CO172" i="464"/>
  <c r="CH172" i="464"/>
  <c r="CC172" i="464"/>
  <c r="BU172" i="464"/>
  <c r="BO172" i="464"/>
  <c r="BL172" i="464"/>
  <c r="BG172" i="464"/>
  <c r="BC172" i="464"/>
  <c r="AZ172" i="464"/>
  <c r="AX172" i="464"/>
  <c r="AQ172" i="464"/>
  <c r="AO172" i="464"/>
  <c r="AH172" i="464"/>
  <c r="AF172" i="464"/>
  <c r="AD172" i="464"/>
  <c r="AA172" i="464"/>
  <c r="V172" i="464"/>
  <c r="S172" i="464"/>
  <c r="P172" i="464"/>
  <c r="M172" i="464"/>
  <c r="J172" i="464"/>
  <c r="H172" i="464"/>
  <c r="E172" i="464"/>
  <c r="CY171" i="464"/>
  <c r="CW171" i="464"/>
  <c r="CR171" i="464"/>
  <c r="CO171" i="464"/>
  <c r="CH171" i="464"/>
  <c r="CC171" i="464"/>
  <c r="BU171" i="464"/>
  <c r="BO171" i="464"/>
  <c r="BL171" i="464"/>
  <c r="BG171" i="464"/>
  <c r="BC171" i="464"/>
  <c r="AZ171" i="464"/>
  <c r="AX171" i="464"/>
  <c r="AQ171" i="464"/>
  <c r="AO171" i="464"/>
  <c r="AH171" i="464"/>
  <c r="AF171" i="464"/>
  <c r="AD171" i="464"/>
  <c r="AA171" i="464"/>
  <c r="V171" i="464"/>
  <c r="S171" i="464"/>
  <c r="P171" i="464"/>
  <c r="M171" i="464"/>
  <c r="J171" i="464"/>
  <c r="H171" i="464"/>
  <c r="E171" i="464"/>
  <c r="CY170" i="464"/>
  <c r="CW170" i="464"/>
  <c r="CR170" i="464"/>
  <c r="CO170" i="464"/>
  <c r="CH170" i="464"/>
  <c r="CC170" i="464"/>
  <c r="BU170" i="464"/>
  <c r="BO170" i="464"/>
  <c r="BL170" i="464"/>
  <c r="BG170" i="464"/>
  <c r="BC170" i="464"/>
  <c r="AZ170" i="464"/>
  <c r="AX170" i="464"/>
  <c r="AQ170" i="464"/>
  <c r="AO170" i="464"/>
  <c r="AH170" i="464"/>
  <c r="AF170" i="464"/>
  <c r="AD170" i="464"/>
  <c r="AA170" i="464"/>
  <c r="V170" i="464"/>
  <c r="S170" i="464"/>
  <c r="P170" i="464"/>
  <c r="M170" i="464"/>
  <c r="J170" i="464"/>
  <c r="H170" i="464"/>
  <c r="E170" i="464"/>
  <c r="CY169" i="464"/>
  <c r="CW169" i="464"/>
  <c r="CR169" i="464"/>
  <c r="CO169" i="464"/>
  <c r="CH169" i="464"/>
  <c r="CC169" i="464"/>
  <c r="BU169" i="464"/>
  <c r="BO169" i="464"/>
  <c r="BL169" i="464"/>
  <c r="BG169" i="464"/>
  <c r="BC169" i="464"/>
  <c r="AZ169" i="464"/>
  <c r="AX169" i="464"/>
  <c r="AQ169" i="464"/>
  <c r="AO169" i="464"/>
  <c r="AH169" i="464"/>
  <c r="AF169" i="464"/>
  <c r="AD169" i="464"/>
  <c r="AA169" i="464"/>
  <c r="V169" i="464"/>
  <c r="S169" i="464"/>
  <c r="P169" i="464"/>
  <c r="M169" i="464"/>
  <c r="J169" i="464"/>
  <c r="H169" i="464"/>
  <c r="E169" i="464"/>
  <c r="CY168" i="464"/>
  <c r="CW168" i="464"/>
  <c r="CR168" i="464"/>
  <c r="CO168" i="464"/>
  <c r="CH168" i="464"/>
  <c r="CC168" i="464"/>
  <c r="BU168" i="464"/>
  <c r="BO168" i="464"/>
  <c r="BL168" i="464"/>
  <c r="BG168" i="464"/>
  <c r="BC168" i="464"/>
  <c r="AZ168" i="464"/>
  <c r="AX168" i="464"/>
  <c r="AQ168" i="464"/>
  <c r="AO168" i="464"/>
  <c r="AH168" i="464"/>
  <c r="AF168" i="464"/>
  <c r="AD168" i="464"/>
  <c r="AA168" i="464"/>
  <c r="V168" i="464"/>
  <c r="S168" i="464"/>
  <c r="P168" i="464"/>
  <c r="M168" i="464"/>
  <c r="J168" i="464"/>
  <c r="H168" i="464"/>
  <c r="E168" i="464"/>
  <c r="CY167" i="464"/>
  <c r="CW167" i="464"/>
  <c r="CR167" i="464"/>
  <c r="CO167" i="464"/>
  <c r="CH167" i="464"/>
  <c r="CC167" i="464"/>
  <c r="BU167" i="464"/>
  <c r="BO167" i="464"/>
  <c r="BL167" i="464"/>
  <c r="BG167" i="464"/>
  <c r="BC167" i="464"/>
  <c r="AZ167" i="464"/>
  <c r="AX167" i="464"/>
  <c r="AQ167" i="464"/>
  <c r="AO167" i="464"/>
  <c r="AH167" i="464"/>
  <c r="AF167" i="464"/>
  <c r="AD167" i="464"/>
  <c r="AA167" i="464"/>
  <c r="V167" i="464"/>
  <c r="S167" i="464"/>
  <c r="P167" i="464"/>
  <c r="M167" i="464"/>
  <c r="J167" i="464"/>
  <c r="H167" i="464"/>
  <c r="E167" i="464"/>
  <c r="CY166" i="464"/>
  <c r="CW166" i="464"/>
  <c r="CR166" i="464"/>
  <c r="CO166" i="464"/>
  <c r="CH166" i="464"/>
  <c r="CC166" i="464"/>
  <c r="BU166" i="464"/>
  <c r="BO166" i="464"/>
  <c r="BL166" i="464"/>
  <c r="BG166" i="464"/>
  <c r="BC166" i="464"/>
  <c r="AZ166" i="464"/>
  <c r="AX166" i="464"/>
  <c r="AQ166" i="464"/>
  <c r="AO166" i="464"/>
  <c r="AH166" i="464"/>
  <c r="AF166" i="464"/>
  <c r="AD166" i="464"/>
  <c r="AA166" i="464"/>
  <c r="V166" i="464"/>
  <c r="S166" i="464"/>
  <c r="P166" i="464"/>
  <c r="M166" i="464"/>
  <c r="J166" i="464"/>
  <c r="H166" i="464"/>
  <c r="E166" i="464"/>
  <c r="CY165" i="464"/>
  <c r="CW165" i="464"/>
  <c r="CR165" i="464"/>
  <c r="CO165" i="464"/>
  <c r="CH165" i="464"/>
  <c r="CC165" i="464"/>
  <c r="BU165" i="464"/>
  <c r="BO165" i="464"/>
  <c r="BL165" i="464"/>
  <c r="BG165" i="464"/>
  <c r="BC165" i="464"/>
  <c r="AZ165" i="464"/>
  <c r="AX165" i="464"/>
  <c r="AQ165" i="464"/>
  <c r="AO165" i="464"/>
  <c r="AH165" i="464"/>
  <c r="AF165" i="464"/>
  <c r="AD165" i="464"/>
  <c r="AA165" i="464"/>
  <c r="V165" i="464"/>
  <c r="S165" i="464"/>
  <c r="P165" i="464"/>
  <c r="M165" i="464"/>
  <c r="J165" i="464"/>
  <c r="H165" i="464"/>
  <c r="E165" i="464"/>
  <c r="CY164" i="464"/>
  <c r="CW164" i="464"/>
  <c r="CR164" i="464"/>
  <c r="CO164" i="464"/>
  <c r="CH164" i="464"/>
  <c r="CC164" i="464"/>
  <c r="BU164" i="464"/>
  <c r="BO164" i="464"/>
  <c r="BL164" i="464"/>
  <c r="BG164" i="464"/>
  <c r="BC164" i="464"/>
  <c r="AZ164" i="464"/>
  <c r="AX164" i="464"/>
  <c r="AQ164" i="464"/>
  <c r="AO164" i="464"/>
  <c r="AH164" i="464"/>
  <c r="AF164" i="464"/>
  <c r="AD164" i="464"/>
  <c r="AA164" i="464"/>
  <c r="V164" i="464"/>
  <c r="S164" i="464"/>
  <c r="P164" i="464"/>
  <c r="M164" i="464"/>
  <c r="J164" i="464"/>
  <c r="H164" i="464"/>
  <c r="E164" i="464"/>
  <c r="CY163" i="464"/>
  <c r="CW163" i="464"/>
  <c r="CR163" i="464"/>
  <c r="CO163" i="464"/>
  <c r="CH163" i="464"/>
  <c r="CC163" i="464"/>
  <c r="BU163" i="464"/>
  <c r="BO163" i="464"/>
  <c r="BL163" i="464"/>
  <c r="BG163" i="464"/>
  <c r="BC163" i="464"/>
  <c r="AZ163" i="464"/>
  <c r="AX163" i="464"/>
  <c r="AQ163" i="464"/>
  <c r="AO163" i="464"/>
  <c r="AH163" i="464"/>
  <c r="AF163" i="464"/>
  <c r="AD163" i="464"/>
  <c r="AA163" i="464"/>
  <c r="V163" i="464"/>
  <c r="S163" i="464"/>
  <c r="P163" i="464"/>
  <c r="M163" i="464"/>
  <c r="J163" i="464"/>
  <c r="H163" i="464"/>
  <c r="E163" i="464"/>
  <c r="CY162" i="464"/>
  <c r="CW162" i="464"/>
  <c r="CR162" i="464"/>
  <c r="CO162" i="464"/>
  <c r="CH162" i="464"/>
  <c r="CC162" i="464"/>
  <c r="BU162" i="464"/>
  <c r="BO162" i="464"/>
  <c r="BL162" i="464"/>
  <c r="BG162" i="464"/>
  <c r="BC162" i="464"/>
  <c r="AZ162" i="464"/>
  <c r="AX162" i="464"/>
  <c r="AQ162" i="464"/>
  <c r="AO162" i="464"/>
  <c r="AH162" i="464"/>
  <c r="AF162" i="464"/>
  <c r="AD162" i="464"/>
  <c r="AA162" i="464"/>
  <c r="V162" i="464"/>
  <c r="S162" i="464"/>
  <c r="P162" i="464"/>
  <c r="M162" i="464"/>
  <c r="J162" i="464"/>
  <c r="H162" i="464"/>
  <c r="E162" i="464"/>
  <c r="CY161" i="464"/>
  <c r="CW161" i="464"/>
  <c r="CR161" i="464"/>
  <c r="CO161" i="464"/>
  <c r="CH161" i="464"/>
  <c r="CC161" i="464"/>
  <c r="BU161" i="464"/>
  <c r="BO161" i="464"/>
  <c r="BL161" i="464"/>
  <c r="BG161" i="464"/>
  <c r="BC161" i="464"/>
  <c r="AZ161" i="464"/>
  <c r="AX161" i="464"/>
  <c r="AQ161" i="464"/>
  <c r="AO161" i="464"/>
  <c r="AH161" i="464"/>
  <c r="AF161" i="464"/>
  <c r="AD161" i="464"/>
  <c r="AA161" i="464"/>
  <c r="V161" i="464"/>
  <c r="S161" i="464"/>
  <c r="P161" i="464"/>
  <c r="M161" i="464"/>
  <c r="J161" i="464"/>
  <c r="H161" i="464"/>
  <c r="E161" i="464"/>
  <c r="CY160" i="464"/>
  <c r="CW160" i="464"/>
  <c r="CR160" i="464"/>
  <c r="CO160" i="464"/>
  <c r="CH160" i="464"/>
  <c r="CC160" i="464"/>
  <c r="BU160" i="464"/>
  <c r="BO160" i="464"/>
  <c r="BL160" i="464"/>
  <c r="BG160" i="464"/>
  <c r="BC160" i="464"/>
  <c r="AZ160" i="464"/>
  <c r="AX160" i="464"/>
  <c r="AQ160" i="464"/>
  <c r="AO160" i="464"/>
  <c r="AH160" i="464"/>
  <c r="AF160" i="464"/>
  <c r="AD160" i="464"/>
  <c r="AA160" i="464"/>
  <c r="V160" i="464"/>
  <c r="S160" i="464"/>
  <c r="P160" i="464"/>
  <c r="M160" i="464"/>
  <c r="J160" i="464"/>
  <c r="H160" i="464"/>
  <c r="E160" i="464"/>
  <c r="CY159" i="464"/>
  <c r="CW159" i="464"/>
  <c r="CR159" i="464"/>
  <c r="CO159" i="464"/>
  <c r="CH159" i="464"/>
  <c r="CC159" i="464"/>
  <c r="BU159" i="464"/>
  <c r="BO159" i="464"/>
  <c r="BL159" i="464"/>
  <c r="BG159" i="464"/>
  <c r="BC159" i="464"/>
  <c r="AZ159" i="464"/>
  <c r="AX159" i="464"/>
  <c r="AQ159" i="464"/>
  <c r="AO159" i="464"/>
  <c r="AH159" i="464"/>
  <c r="AF159" i="464"/>
  <c r="AD159" i="464"/>
  <c r="AA159" i="464"/>
  <c r="V159" i="464"/>
  <c r="S159" i="464"/>
  <c r="P159" i="464"/>
  <c r="M159" i="464"/>
  <c r="J159" i="464"/>
  <c r="H159" i="464"/>
  <c r="E159" i="464"/>
  <c r="CY158" i="464"/>
  <c r="CW158" i="464"/>
  <c r="CR158" i="464"/>
  <c r="CO158" i="464"/>
  <c r="CH158" i="464"/>
  <c r="CC158" i="464"/>
  <c r="BU158" i="464"/>
  <c r="BO158" i="464"/>
  <c r="BL158" i="464"/>
  <c r="BG158" i="464"/>
  <c r="BC158" i="464"/>
  <c r="AZ158" i="464"/>
  <c r="AX158" i="464"/>
  <c r="AQ158" i="464"/>
  <c r="AO158" i="464"/>
  <c r="AH158" i="464"/>
  <c r="AF158" i="464"/>
  <c r="AD158" i="464"/>
  <c r="AA158" i="464"/>
  <c r="V158" i="464"/>
  <c r="S158" i="464"/>
  <c r="P158" i="464"/>
  <c r="M158" i="464"/>
  <c r="J158" i="464"/>
  <c r="H158" i="464"/>
  <c r="E158" i="464"/>
  <c r="CY156" i="464"/>
  <c r="CW156" i="464"/>
  <c r="CR156" i="464"/>
  <c r="CO156" i="464"/>
  <c r="CH156" i="464"/>
  <c r="CC156" i="464"/>
  <c r="BU156" i="464"/>
  <c r="BO156" i="464"/>
  <c r="BL156" i="464"/>
  <c r="BG156" i="464"/>
  <c r="BC156" i="464"/>
  <c r="AZ156" i="464"/>
  <c r="AX156" i="464"/>
  <c r="AU156" i="464"/>
  <c r="AQ156" i="464"/>
  <c r="AO156" i="464"/>
  <c r="AH156" i="464"/>
  <c r="AF156" i="464"/>
  <c r="AD156" i="464"/>
  <c r="AA156" i="464"/>
  <c r="V156" i="464"/>
  <c r="S156" i="464"/>
  <c r="P156" i="464"/>
  <c r="M156" i="464"/>
  <c r="J156" i="464"/>
  <c r="H156" i="464"/>
  <c r="E156" i="464"/>
  <c r="CY155" i="464"/>
  <c r="CW155" i="464"/>
  <c r="CR155" i="464"/>
  <c r="CO155" i="464"/>
  <c r="CH155" i="464"/>
  <c r="CC155" i="464"/>
  <c r="BU155" i="464"/>
  <c r="BO155" i="464"/>
  <c r="BL155" i="464"/>
  <c r="BG155" i="464"/>
  <c r="BC155" i="464"/>
  <c r="AZ155" i="464"/>
  <c r="AX155" i="464"/>
  <c r="AU155" i="464"/>
  <c r="AQ155" i="464"/>
  <c r="AH155" i="464"/>
  <c r="AF155" i="464"/>
  <c r="AD155" i="464"/>
  <c r="AA155" i="464"/>
  <c r="V155" i="464"/>
  <c r="S155" i="464"/>
  <c r="P155" i="464"/>
  <c r="M155" i="464"/>
  <c r="J155" i="464"/>
  <c r="H155" i="464"/>
  <c r="E155" i="464"/>
  <c r="CY154" i="464"/>
  <c r="CW154" i="464"/>
  <c r="CR154" i="464"/>
  <c r="CO154" i="464"/>
  <c r="CH154" i="464"/>
  <c r="CC154" i="464"/>
  <c r="BU154" i="464"/>
  <c r="BO154" i="464"/>
  <c r="BL154" i="464"/>
  <c r="BG154" i="464"/>
  <c r="BC154" i="464"/>
  <c r="AZ154" i="464"/>
  <c r="AX154" i="464"/>
  <c r="AQ154" i="464"/>
  <c r="AH154" i="464"/>
  <c r="AF154" i="464"/>
  <c r="AD154" i="464"/>
  <c r="V154" i="464"/>
  <c r="S154" i="464"/>
  <c r="P154" i="464"/>
  <c r="M154" i="464"/>
  <c r="J154" i="464"/>
  <c r="H154" i="464"/>
  <c r="E154" i="464"/>
  <c r="CY153" i="464"/>
  <c r="CW153" i="464"/>
  <c r="CR153" i="464"/>
  <c r="CO153" i="464"/>
  <c r="CH153" i="464"/>
  <c r="CC153" i="464"/>
  <c r="BU153" i="464"/>
  <c r="BO153" i="464"/>
  <c r="BL153" i="464"/>
  <c r="BG153" i="464"/>
  <c r="BC153" i="464"/>
  <c r="AZ153" i="464"/>
  <c r="AX153" i="464"/>
  <c r="AQ153" i="464"/>
  <c r="AH153" i="464"/>
  <c r="AF153" i="464"/>
  <c r="AD153" i="464"/>
  <c r="V153" i="464"/>
  <c r="S153" i="464"/>
  <c r="P153" i="464"/>
  <c r="M153" i="464"/>
  <c r="J153" i="464"/>
  <c r="H153" i="464"/>
  <c r="E153" i="464"/>
  <c r="CY152" i="464"/>
  <c r="CW152" i="464"/>
  <c r="CR152" i="464"/>
  <c r="CO152" i="464"/>
  <c r="CH152" i="464"/>
  <c r="CC152" i="464"/>
  <c r="BU152" i="464"/>
  <c r="BO152" i="464"/>
  <c r="BL152" i="464"/>
  <c r="BG152" i="464"/>
  <c r="BC152" i="464"/>
  <c r="AZ152" i="464"/>
  <c r="AX152" i="464"/>
  <c r="AQ152" i="464"/>
  <c r="AO152" i="464"/>
  <c r="AH152" i="464"/>
  <c r="AF152" i="464"/>
  <c r="AD152" i="464"/>
  <c r="V152" i="464"/>
  <c r="S152" i="464"/>
  <c r="P152" i="464"/>
  <c r="M152" i="464"/>
  <c r="J152" i="464"/>
  <c r="H152" i="464"/>
  <c r="E152" i="464"/>
  <c r="CY151" i="464"/>
  <c r="CW151" i="464"/>
  <c r="CR151" i="464"/>
  <c r="CO151" i="464"/>
  <c r="CH151" i="464"/>
  <c r="CC151" i="464"/>
  <c r="BU151" i="464"/>
  <c r="BO151" i="464"/>
  <c r="BL151" i="464"/>
  <c r="BG151" i="464"/>
  <c r="BC151" i="464"/>
  <c r="AZ151" i="464"/>
  <c r="AX151" i="464"/>
  <c r="AQ151" i="464"/>
  <c r="AO151" i="464"/>
  <c r="AH151" i="464"/>
  <c r="AF151" i="464"/>
  <c r="AD151" i="464"/>
  <c r="V151" i="464"/>
  <c r="S151" i="464"/>
  <c r="P151" i="464"/>
  <c r="M151" i="464"/>
  <c r="J151" i="464"/>
  <c r="H151" i="464"/>
  <c r="E151" i="464"/>
  <c r="CY150" i="464"/>
  <c r="CW150" i="464"/>
  <c r="CR150" i="464"/>
  <c r="CO150" i="464"/>
  <c r="CH150" i="464"/>
  <c r="CC150" i="464"/>
  <c r="BU150" i="464"/>
  <c r="BO150" i="464"/>
  <c r="BL150" i="464"/>
  <c r="BG150" i="464"/>
  <c r="BC150" i="464"/>
  <c r="AZ150" i="464"/>
  <c r="AX150" i="464"/>
  <c r="AQ150" i="464"/>
  <c r="AO150" i="464"/>
  <c r="AH150" i="464"/>
  <c r="AF150" i="464"/>
  <c r="AD150" i="464"/>
  <c r="V150" i="464"/>
  <c r="S150" i="464"/>
  <c r="P150" i="464"/>
  <c r="M150" i="464"/>
  <c r="J150" i="464"/>
  <c r="H150" i="464"/>
  <c r="E150" i="464"/>
  <c r="CY149" i="464"/>
  <c r="CW149" i="464"/>
  <c r="CR149" i="464"/>
  <c r="CO149" i="464"/>
  <c r="CH149" i="464"/>
  <c r="CC149" i="464"/>
  <c r="BU149" i="464"/>
  <c r="BO149" i="464"/>
  <c r="BL149" i="464"/>
  <c r="BG149" i="464"/>
  <c r="BC149" i="464"/>
  <c r="AZ149" i="464"/>
  <c r="AX149" i="464"/>
  <c r="AQ149" i="464"/>
  <c r="AH149" i="464"/>
  <c r="AF149" i="464"/>
  <c r="AD149" i="464"/>
  <c r="V149" i="464"/>
  <c r="S149" i="464"/>
  <c r="P149" i="464"/>
  <c r="M149" i="464"/>
  <c r="J149" i="464"/>
  <c r="H149" i="464"/>
  <c r="E149" i="464"/>
  <c r="CY148" i="464"/>
  <c r="CW148" i="464"/>
  <c r="CR148" i="464"/>
  <c r="CO148" i="464"/>
  <c r="CH148" i="464"/>
  <c r="CC148" i="464"/>
  <c r="BU148" i="464"/>
  <c r="BO148" i="464"/>
  <c r="BL148" i="464"/>
  <c r="BG148" i="464"/>
  <c r="BC148" i="464"/>
  <c r="AZ148" i="464"/>
  <c r="AX148" i="464"/>
  <c r="AQ148" i="464"/>
  <c r="AH148" i="464"/>
  <c r="AF148" i="464"/>
  <c r="AD148" i="464"/>
  <c r="V148" i="464"/>
  <c r="S148" i="464"/>
  <c r="P148" i="464"/>
  <c r="M148" i="464"/>
  <c r="J148" i="464"/>
  <c r="H148" i="464"/>
  <c r="E148" i="464"/>
  <c r="CY147" i="464"/>
  <c r="CW147" i="464"/>
  <c r="CR147" i="464"/>
  <c r="CO147" i="464"/>
  <c r="CH147" i="464"/>
  <c r="CC147" i="464"/>
  <c r="BU147" i="464"/>
  <c r="BO147" i="464"/>
  <c r="BL147" i="464"/>
  <c r="BG147" i="464"/>
  <c r="BC147" i="464"/>
  <c r="AZ147" i="464"/>
  <c r="AX147" i="464"/>
  <c r="AQ147" i="464"/>
  <c r="AH147" i="464"/>
  <c r="AF147" i="464"/>
  <c r="AD147" i="464"/>
  <c r="V147" i="464"/>
  <c r="S147" i="464"/>
  <c r="P147" i="464"/>
  <c r="M147" i="464"/>
  <c r="J147" i="464"/>
  <c r="H147" i="464"/>
  <c r="E147" i="464"/>
  <c r="CY146" i="464"/>
  <c r="CW146" i="464"/>
  <c r="CR146" i="464"/>
  <c r="CO146" i="464"/>
  <c r="CH146" i="464"/>
  <c r="CC146" i="464"/>
  <c r="BU146" i="464"/>
  <c r="BO146" i="464"/>
  <c r="BL146" i="464"/>
  <c r="BG146" i="464"/>
  <c r="BC146" i="464"/>
  <c r="AZ146" i="464"/>
  <c r="AX146" i="464"/>
  <c r="AQ146" i="464"/>
  <c r="AH146" i="464"/>
  <c r="AF146" i="464"/>
  <c r="AD146" i="464"/>
  <c r="V146" i="464"/>
  <c r="S146" i="464"/>
  <c r="P146" i="464"/>
  <c r="M146" i="464"/>
  <c r="J146" i="464"/>
  <c r="H146" i="464"/>
  <c r="E146" i="464"/>
  <c r="CY145" i="464"/>
  <c r="CW145" i="464"/>
  <c r="CR145" i="464"/>
  <c r="CO145" i="464"/>
  <c r="CH145" i="464"/>
  <c r="CC145" i="464"/>
  <c r="BU145" i="464"/>
  <c r="BO145" i="464"/>
  <c r="BL145" i="464"/>
  <c r="BG145" i="464"/>
  <c r="BC145" i="464"/>
  <c r="AZ145" i="464"/>
  <c r="AX145" i="464"/>
  <c r="AQ145" i="464"/>
  <c r="AO145" i="464"/>
  <c r="AH145" i="464"/>
  <c r="AF145" i="464"/>
  <c r="AD145" i="464"/>
  <c r="AA145" i="464"/>
  <c r="V145" i="464"/>
  <c r="S145" i="464"/>
  <c r="P145" i="464"/>
  <c r="M145" i="464"/>
  <c r="J145" i="464"/>
  <c r="H145" i="464"/>
  <c r="E145" i="464"/>
  <c r="CY144" i="464"/>
  <c r="CW144" i="464"/>
  <c r="CR144" i="464"/>
  <c r="CO144" i="464"/>
  <c r="CH144" i="464"/>
  <c r="CC144" i="464"/>
  <c r="BU144" i="464"/>
  <c r="BO144" i="464"/>
  <c r="BL144" i="464"/>
  <c r="BG144" i="464"/>
  <c r="BC144" i="464"/>
  <c r="AZ144" i="464"/>
  <c r="AX144" i="464"/>
  <c r="AQ144" i="464"/>
  <c r="AH144" i="464"/>
  <c r="AF144" i="464"/>
  <c r="AD144" i="464"/>
  <c r="AA144" i="464"/>
  <c r="V144" i="464"/>
  <c r="S144" i="464"/>
  <c r="P144" i="464"/>
  <c r="M144" i="464"/>
  <c r="J144" i="464"/>
  <c r="H144" i="464"/>
  <c r="E144" i="464"/>
  <c r="CY142" i="464"/>
  <c r="CW142" i="464"/>
  <c r="CR142" i="464"/>
  <c r="CO142" i="464"/>
  <c r="CH142" i="464"/>
  <c r="CC142" i="464"/>
  <c r="BU142" i="464"/>
  <c r="BO142" i="464"/>
  <c r="BL142" i="464"/>
  <c r="BG142" i="464"/>
  <c r="BC142" i="464"/>
  <c r="AZ142" i="464"/>
  <c r="AX142" i="464"/>
  <c r="AQ142" i="464"/>
  <c r="AO142" i="464"/>
  <c r="AH142" i="464"/>
  <c r="AF142" i="464"/>
  <c r="AD142" i="464"/>
  <c r="AA142" i="464"/>
  <c r="V142" i="464"/>
  <c r="S142" i="464"/>
  <c r="P142" i="464"/>
  <c r="M142" i="464"/>
  <c r="J142" i="464"/>
  <c r="H142" i="464"/>
  <c r="E142" i="464"/>
  <c r="CY141" i="464"/>
  <c r="CW141" i="464"/>
  <c r="CR141" i="464"/>
  <c r="CO141" i="464"/>
  <c r="CH141" i="464"/>
  <c r="CC141" i="464"/>
  <c r="BU141" i="464"/>
  <c r="BO141" i="464"/>
  <c r="BL141" i="464"/>
  <c r="BG141" i="464"/>
  <c r="BC141" i="464"/>
  <c r="AZ141" i="464"/>
  <c r="AX141" i="464"/>
  <c r="AQ141" i="464"/>
  <c r="AO141" i="464"/>
  <c r="AH141" i="464"/>
  <c r="AF141" i="464"/>
  <c r="AD141" i="464"/>
  <c r="AA141" i="464"/>
  <c r="V141" i="464"/>
  <c r="S141" i="464"/>
  <c r="P141" i="464"/>
  <c r="M141" i="464"/>
  <c r="J141" i="464"/>
  <c r="H141" i="464"/>
  <c r="E141" i="464"/>
  <c r="CY140" i="464"/>
  <c r="CW140" i="464"/>
  <c r="CR140" i="464"/>
  <c r="CO140" i="464"/>
  <c r="CH140" i="464"/>
  <c r="CC140" i="464"/>
  <c r="BU140" i="464"/>
  <c r="BO140" i="464"/>
  <c r="BL140" i="464"/>
  <c r="BG140" i="464"/>
  <c r="BC140" i="464"/>
  <c r="AZ140" i="464"/>
  <c r="AX140" i="464"/>
  <c r="AQ140" i="464"/>
  <c r="AO140" i="464"/>
  <c r="AH140" i="464"/>
  <c r="AF140" i="464"/>
  <c r="AD140" i="464"/>
  <c r="AA140" i="464"/>
  <c r="V140" i="464"/>
  <c r="S140" i="464"/>
  <c r="P140" i="464"/>
  <c r="M140" i="464"/>
  <c r="J140" i="464"/>
  <c r="H140" i="464"/>
  <c r="E140" i="464"/>
  <c r="CY139" i="464"/>
  <c r="CW139" i="464"/>
  <c r="CR139" i="464"/>
  <c r="CO139" i="464"/>
  <c r="CH139" i="464"/>
  <c r="CC139" i="464"/>
  <c r="BU139" i="464"/>
  <c r="BO139" i="464"/>
  <c r="BL139" i="464"/>
  <c r="BG139" i="464"/>
  <c r="BC139" i="464"/>
  <c r="AZ139" i="464"/>
  <c r="AX139" i="464"/>
  <c r="AQ139" i="464"/>
  <c r="AO139" i="464"/>
  <c r="AH139" i="464"/>
  <c r="AF139" i="464"/>
  <c r="AD139" i="464"/>
  <c r="AA139" i="464"/>
  <c r="V139" i="464"/>
  <c r="S139" i="464"/>
  <c r="P139" i="464"/>
  <c r="M139" i="464"/>
  <c r="J139" i="464"/>
  <c r="H139" i="464"/>
  <c r="E139" i="464"/>
  <c r="CY138" i="464"/>
  <c r="CW138" i="464"/>
  <c r="CR138" i="464"/>
  <c r="CO138" i="464"/>
  <c r="CH138" i="464"/>
  <c r="CC138" i="464"/>
  <c r="BU138" i="464"/>
  <c r="BO138" i="464"/>
  <c r="BL138" i="464"/>
  <c r="BG138" i="464"/>
  <c r="BC138" i="464"/>
  <c r="AZ138" i="464"/>
  <c r="AX138" i="464"/>
  <c r="AQ138" i="464"/>
  <c r="AO138" i="464"/>
  <c r="AH138" i="464"/>
  <c r="AF138" i="464"/>
  <c r="AD138" i="464"/>
  <c r="AA138" i="464"/>
  <c r="V138" i="464"/>
  <c r="S138" i="464"/>
  <c r="P138" i="464"/>
  <c r="M138" i="464"/>
  <c r="J138" i="464"/>
  <c r="H138" i="464"/>
  <c r="E138" i="464"/>
  <c r="CY137" i="464"/>
  <c r="CW137" i="464"/>
  <c r="CR137" i="464"/>
  <c r="CO137" i="464"/>
  <c r="CH137" i="464"/>
  <c r="CC137" i="464"/>
  <c r="BU137" i="464"/>
  <c r="BO137" i="464"/>
  <c r="BL137" i="464"/>
  <c r="BG137" i="464"/>
  <c r="BC137" i="464"/>
  <c r="AZ137" i="464"/>
  <c r="AX137" i="464"/>
  <c r="AQ137" i="464"/>
  <c r="AO137" i="464"/>
  <c r="AH137" i="464"/>
  <c r="AF137" i="464"/>
  <c r="AD137" i="464"/>
  <c r="AA137" i="464"/>
  <c r="V137" i="464"/>
  <c r="S137" i="464"/>
  <c r="P137" i="464"/>
  <c r="M137" i="464"/>
  <c r="J137" i="464"/>
  <c r="H137" i="464"/>
  <c r="E137" i="464"/>
  <c r="CY136" i="464"/>
  <c r="CW136" i="464"/>
  <c r="CR136" i="464"/>
  <c r="CO136" i="464"/>
  <c r="CH136" i="464"/>
  <c r="CC136" i="464"/>
  <c r="BU136" i="464"/>
  <c r="BO136" i="464"/>
  <c r="BL136" i="464"/>
  <c r="BG136" i="464"/>
  <c r="BC136" i="464"/>
  <c r="AZ136" i="464"/>
  <c r="AX136" i="464"/>
  <c r="AQ136" i="464"/>
  <c r="AO136" i="464"/>
  <c r="AH136" i="464"/>
  <c r="AF136" i="464"/>
  <c r="AD136" i="464"/>
  <c r="AA136" i="464"/>
  <c r="V136" i="464"/>
  <c r="S136" i="464"/>
  <c r="P136" i="464"/>
  <c r="M136" i="464"/>
  <c r="J136" i="464"/>
  <c r="H136" i="464"/>
  <c r="E136" i="464"/>
  <c r="CY135" i="464"/>
  <c r="CW135" i="464"/>
  <c r="CR135" i="464"/>
  <c r="CO135" i="464"/>
  <c r="CH135" i="464"/>
  <c r="CC135" i="464"/>
  <c r="BU135" i="464"/>
  <c r="BO135" i="464"/>
  <c r="BL135" i="464"/>
  <c r="BG135" i="464"/>
  <c r="BC135" i="464"/>
  <c r="AZ135" i="464"/>
  <c r="AX135" i="464"/>
  <c r="AQ135" i="464"/>
  <c r="AO135" i="464"/>
  <c r="AH135" i="464"/>
  <c r="AF135" i="464"/>
  <c r="AD135" i="464"/>
  <c r="AA135" i="464"/>
  <c r="V135" i="464"/>
  <c r="S135" i="464"/>
  <c r="P135" i="464"/>
  <c r="M135" i="464"/>
  <c r="J135" i="464"/>
  <c r="H135" i="464"/>
  <c r="E135" i="464"/>
  <c r="CY134" i="464"/>
  <c r="CW134" i="464"/>
  <c r="CR134" i="464"/>
  <c r="CO134" i="464"/>
  <c r="CH134" i="464"/>
  <c r="CC134" i="464"/>
  <c r="BU134" i="464"/>
  <c r="BO134" i="464"/>
  <c r="BL134" i="464"/>
  <c r="BG134" i="464"/>
  <c r="BC134" i="464"/>
  <c r="AZ134" i="464"/>
  <c r="AX134" i="464"/>
  <c r="AQ134" i="464"/>
  <c r="AO134" i="464"/>
  <c r="AH134" i="464"/>
  <c r="AF134" i="464"/>
  <c r="AD134" i="464"/>
  <c r="AA134" i="464"/>
  <c r="V134" i="464"/>
  <c r="S134" i="464"/>
  <c r="P134" i="464"/>
  <c r="M134" i="464"/>
  <c r="J134" i="464"/>
  <c r="H134" i="464"/>
  <c r="E134" i="464"/>
  <c r="CY133" i="464"/>
  <c r="CW133" i="464"/>
  <c r="CR133" i="464"/>
  <c r="CO133" i="464"/>
  <c r="CH133" i="464"/>
  <c r="CC133" i="464"/>
  <c r="BU133" i="464"/>
  <c r="BO133" i="464"/>
  <c r="BL133" i="464"/>
  <c r="BG133" i="464"/>
  <c r="BC133" i="464"/>
  <c r="AZ133" i="464"/>
  <c r="AX133" i="464"/>
  <c r="AQ133" i="464"/>
  <c r="AO133" i="464"/>
  <c r="AH133" i="464"/>
  <c r="AF133" i="464"/>
  <c r="AD133" i="464"/>
  <c r="AA133" i="464"/>
  <c r="V133" i="464"/>
  <c r="S133" i="464"/>
  <c r="P133" i="464"/>
  <c r="M133" i="464"/>
  <c r="J133" i="464"/>
  <c r="H133" i="464"/>
  <c r="E133" i="464"/>
  <c r="CY132" i="464"/>
  <c r="CW132" i="464"/>
  <c r="CR132" i="464"/>
  <c r="CO132" i="464"/>
  <c r="CH132" i="464"/>
  <c r="CC132" i="464"/>
  <c r="BU132" i="464"/>
  <c r="BO132" i="464"/>
  <c r="BL132" i="464"/>
  <c r="BG132" i="464"/>
  <c r="BC132" i="464"/>
  <c r="AZ132" i="464"/>
  <c r="AX132" i="464"/>
  <c r="AQ132" i="464"/>
  <c r="AO132" i="464"/>
  <c r="AH132" i="464"/>
  <c r="AF132" i="464"/>
  <c r="AD132" i="464"/>
  <c r="AA132" i="464"/>
  <c r="V132" i="464"/>
  <c r="S132" i="464"/>
  <c r="P132" i="464"/>
  <c r="M132" i="464"/>
  <c r="J132" i="464"/>
  <c r="H132" i="464"/>
  <c r="E132" i="464"/>
  <c r="CY131" i="464"/>
  <c r="CW131" i="464"/>
  <c r="CR131" i="464"/>
  <c r="CO131" i="464"/>
  <c r="CH131" i="464"/>
  <c r="CC131" i="464"/>
  <c r="BU131" i="464"/>
  <c r="BO131" i="464"/>
  <c r="BL131" i="464"/>
  <c r="BG131" i="464"/>
  <c r="BC131" i="464"/>
  <c r="AZ131" i="464"/>
  <c r="AX131" i="464"/>
  <c r="AQ131" i="464"/>
  <c r="AO131" i="464"/>
  <c r="AH131" i="464"/>
  <c r="AF131" i="464"/>
  <c r="AD131" i="464"/>
  <c r="AA131" i="464"/>
  <c r="V131" i="464"/>
  <c r="S131" i="464"/>
  <c r="P131" i="464"/>
  <c r="M131" i="464"/>
  <c r="J131" i="464"/>
  <c r="H131" i="464"/>
  <c r="E131" i="464"/>
  <c r="CY130" i="464"/>
  <c r="CW130" i="464"/>
  <c r="CR130" i="464"/>
  <c r="CO130" i="464"/>
  <c r="CH130" i="464"/>
  <c r="CC130" i="464"/>
  <c r="BU130" i="464"/>
  <c r="BO130" i="464"/>
  <c r="BL130" i="464"/>
  <c r="BG130" i="464"/>
  <c r="BC130" i="464"/>
  <c r="AZ130" i="464"/>
  <c r="AX130" i="464"/>
  <c r="AQ130" i="464"/>
  <c r="AO130" i="464"/>
  <c r="AH130" i="464"/>
  <c r="AF130" i="464"/>
  <c r="AD130" i="464"/>
  <c r="AA130" i="464"/>
  <c r="V130" i="464"/>
  <c r="S130" i="464"/>
  <c r="P130" i="464"/>
  <c r="M130" i="464"/>
  <c r="J130" i="464"/>
  <c r="H130" i="464"/>
  <c r="E130" i="464"/>
  <c r="CY129" i="464"/>
  <c r="CW129" i="464"/>
  <c r="CR129" i="464"/>
  <c r="CO129" i="464"/>
  <c r="CH129" i="464"/>
  <c r="CC129" i="464"/>
  <c r="BU129" i="464"/>
  <c r="BO129" i="464"/>
  <c r="BL129" i="464"/>
  <c r="BG129" i="464"/>
  <c r="BC129" i="464"/>
  <c r="AZ129" i="464"/>
  <c r="AX129" i="464"/>
  <c r="AQ129" i="464"/>
  <c r="AO129" i="464"/>
  <c r="AH129" i="464"/>
  <c r="AF129" i="464"/>
  <c r="AD129" i="464"/>
  <c r="AA129" i="464"/>
  <c r="V129" i="464"/>
  <c r="S129" i="464"/>
  <c r="P129" i="464"/>
  <c r="M129" i="464"/>
  <c r="J129" i="464"/>
  <c r="H129" i="464"/>
  <c r="E129" i="464"/>
  <c r="CY128" i="464"/>
  <c r="CW128" i="464"/>
  <c r="CR128" i="464"/>
  <c r="CO128" i="464"/>
  <c r="CH128" i="464"/>
  <c r="CC128" i="464"/>
  <c r="BU128" i="464"/>
  <c r="BO128" i="464"/>
  <c r="BL128" i="464"/>
  <c r="BG128" i="464"/>
  <c r="BC128" i="464"/>
  <c r="AZ128" i="464"/>
  <c r="AX128" i="464"/>
  <c r="AQ128" i="464"/>
  <c r="AO128" i="464"/>
  <c r="AH128" i="464"/>
  <c r="AF128" i="464"/>
  <c r="AD128" i="464"/>
  <c r="AA128" i="464"/>
  <c r="V128" i="464"/>
  <c r="S128" i="464"/>
  <c r="P128" i="464"/>
  <c r="M128" i="464"/>
  <c r="J128" i="464"/>
  <c r="H128" i="464"/>
  <c r="E128" i="464"/>
  <c r="CY127" i="464"/>
  <c r="CW127" i="464"/>
  <c r="CR127" i="464"/>
  <c r="CO127" i="464"/>
  <c r="CH127" i="464"/>
  <c r="CC127" i="464"/>
  <c r="BU127" i="464"/>
  <c r="BO127" i="464"/>
  <c r="BL127" i="464"/>
  <c r="BG127" i="464"/>
  <c r="BC127" i="464"/>
  <c r="AZ127" i="464"/>
  <c r="AX127" i="464"/>
  <c r="AQ127" i="464"/>
  <c r="AO127" i="464"/>
  <c r="AH127" i="464"/>
  <c r="AF127" i="464"/>
  <c r="AD127" i="464"/>
  <c r="AA127" i="464"/>
  <c r="V127" i="464"/>
  <c r="S127" i="464"/>
  <c r="P127" i="464"/>
  <c r="M127" i="464"/>
  <c r="J127" i="464"/>
  <c r="H127" i="464"/>
  <c r="E127" i="464"/>
  <c r="CY126" i="464"/>
  <c r="CW126" i="464"/>
  <c r="CR126" i="464"/>
  <c r="CO126" i="464"/>
  <c r="CH126" i="464"/>
  <c r="CC126" i="464"/>
  <c r="BU126" i="464"/>
  <c r="BO126" i="464"/>
  <c r="BL126" i="464"/>
  <c r="BG126" i="464"/>
  <c r="BC126" i="464"/>
  <c r="AZ126" i="464"/>
  <c r="AX126" i="464"/>
  <c r="AQ126" i="464"/>
  <c r="AO126" i="464"/>
  <c r="AH126" i="464"/>
  <c r="AF126" i="464"/>
  <c r="AD126" i="464"/>
  <c r="AA126" i="464"/>
  <c r="V126" i="464"/>
  <c r="S126" i="464"/>
  <c r="P126" i="464"/>
  <c r="M126" i="464"/>
  <c r="J126" i="464"/>
  <c r="H126" i="464"/>
  <c r="E126" i="464"/>
  <c r="CY125" i="464"/>
  <c r="CW125" i="464"/>
  <c r="CR125" i="464"/>
  <c r="CO125" i="464"/>
  <c r="CH125" i="464"/>
  <c r="CC125" i="464"/>
  <c r="BU125" i="464"/>
  <c r="BO125" i="464"/>
  <c r="BL125" i="464"/>
  <c r="BG125" i="464"/>
  <c r="BC125" i="464"/>
  <c r="AZ125" i="464"/>
  <c r="AX125" i="464"/>
  <c r="AQ125" i="464"/>
  <c r="AO125" i="464"/>
  <c r="AH125" i="464"/>
  <c r="AF125" i="464"/>
  <c r="AD125" i="464"/>
  <c r="AA125" i="464"/>
  <c r="V125" i="464"/>
  <c r="S125" i="464"/>
  <c r="P125" i="464"/>
  <c r="M125" i="464"/>
  <c r="J125" i="464"/>
  <c r="H125" i="464"/>
  <c r="E125" i="464"/>
  <c r="CO123" i="464"/>
  <c r="BU123" i="464"/>
  <c r="CO122" i="464"/>
  <c r="BU122" i="464"/>
  <c r="CO121" i="464"/>
  <c r="BU121" i="464"/>
  <c r="CO120" i="464"/>
  <c r="BU120" i="464"/>
  <c r="CO119" i="464"/>
  <c r="BU119" i="464"/>
  <c r="CY118" i="464"/>
  <c r="CW118" i="464"/>
  <c r="CR118" i="464"/>
  <c r="CO118" i="464"/>
  <c r="CH118" i="464"/>
  <c r="CC118" i="464"/>
  <c r="BU118" i="464"/>
  <c r="BO118" i="464"/>
  <c r="BL118" i="464"/>
  <c r="BG118" i="464"/>
  <c r="BC118" i="464"/>
  <c r="AZ118" i="464"/>
  <c r="AX118" i="464"/>
  <c r="AU118" i="464"/>
  <c r="AQ118" i="464"/>
  <c r="AO118" i="464"/>
  <c r="AH118" i="464"/>
  <c r="AF118" i="464"/>
  <c r="AD118" i="464"/>
  <c r="AA118" i="464"/>
  <c r="V118" i="464"/>
  <c r="S118" i="464"/>
  <c r="P118" i="464"/>
  <c r="M118" i="464"/>
  <c r="J118" i="464"/>
  <c r="H118" i="464"/>
  <c r="E118" i="464"/>
  <c r="CY117" i="464"/>
  <c r="CW117" i="464"/>
  <c r="CR117" i="464"/>
  <c r="CO117" i="464"/>
  <c r="CH117" i="464"/>
  <c r="CC117" i="464"/>
  <c r="BU117" i="464"/>
  <c r="BO117" i="464"/>
  <c r="BL117" i="464"/>
  <c r="BG117" i="464"/>
  <c r="BC117" i="464"/>
  <c r="AZ117" i="464"/>
  <c r="AX117" i="464"/>
  <c r="AU117" i="464"/>
  <c r="AQ117" i="464"/>
  <c r="AO117" i="464"/>
  <c r="AH117" i="464"/>
  <c r="AF117" i="464"/>
  <c r="AD117" i="464"/>
  <c r="AA117" i="464"/>
  <c r="V117" i="464"/>
  <c r="S117" i="464"/>
  <c r="P117" i="464"/>
  <c r="M117" i="464"/>
  <c r="J117" i="464"/>
  <c r="H117" i="464"/>
  <c r="E117" i="464"/>
  <c r="CY116" i="464"/>
  <c r="CW116" i="464"/>
  <c r="CR116" i="464"/>
  <c r="CO116" i="464"/>
  <c r="CH116" i="464"/>
  <c r="CC116" i="464"/>
  <c r="BU116" i="464"/>
  <c r="BO116" i="464"/>
  <c r="BL116" i="464"/>
  <c r="BG116" i="464"/>
  <c r="BC116" i="464"/>
  <c r="AZ116" i="464"/>
  <c r="AX116" i="464"/>
  <c r="AU116" i="464"/>
  <c r="AQ116" i="464"/>
  <c r="AH116" i="464"/>
  <c r="AF116" i="464"/>
  <c r="AD116" i="464"/>
  <c r="AA116" i="464"/>
  <c r="V116" i="464"/>
  <c r="S116" i="464"/>
  <c r="P116" i="464"/>
  <c r="M116" i="464"/>
  <c r="J116" i="464"/>
  <c r="H116" i="464"/>
  <c r="E116" i="464"/>
  <c r="CY115" i="464"/>
  <c r="CW115" i="464"/>
  <c r="CR115" i="464"/>
  <c r="CO115" i="464"/>
  <c r="CH115" i="464"/>
  <c r="CC115" i="464"/>
  <c r="BU115" i="464"/>
  <c r="BO115" i="464"/>
  <c r="BL115" i="464"/>
  <c r="BG115" i="464"/>
  <c r="BC115" i="464"/>
  <c r="AZ115" i="464"/>
  <c r="AX115" i="464"/>
  <c r="AU115" i="464"/>
  <c r="AQ115" i="464"/>
  <c r="AH115" i="464"/>
  <c r="AF115" i="464"/>
  <c r="AD115" i="464"/>
  <c r="AA115" i="464"/>
  <c r="V115" i="464"/>
  <c r="S115" i="464"/>
  <c r="P115" i="464"/>
  <c r="M115" i="464"/>
  <c r="J115" i="464"/>
  <c r="H115" i="464"/>
  <c r="E115" i="464"/>
  <c r="CY114" i="464"/>
  <c r="CW114" i="464"/>
  <c r="CR114" i="464"/>
  <c r="CO114" i="464"/>
  <c r="CH114" i="464"/>
  <c r="CC114" i="464"/>
  <c r="BU114" i="464"/>
  <c r="BO114" i="464"/>
  <c r="BL114" i="464"/>
  <c r="BG114" i="464"/>
  <c r="BC114" i="464"/>
  <c r="AZ114" i="464"/>
  <c r="AX114" i="464"/>
  <c r="AU114" i="464"/>
  <c r="AQ114" i="464"/>
  <c r="AH114" i="464"/>
  <c r="AF114" i="464"/>
  <c r="AD114" i="464"/>
  <c r="AA114" i="464"/>
  <c r="V114" i="464"/>
  <c r="S114" i="464"/>
  <c r="P114" i="464"/>
  <c r="M114" i="464"/>
  <c r="J114" i="464"/>
  <c r="H114" i="464"/>
  <c r="E114" i="464"/>
  <c r="CY113" i="464"/>
  <c r="CW113" i="464"/>
  <c r="CR113" i="464"/>
  <c r="CO113" i="464"/>
  <c r="CH113" i="464"/>
  <c r="CC113" i="464"/>
  <c r="BU113" i="464"/>
  <c r="BO113" i="464"/>
  <c r="BL113" i="464"/>
  <c r="BG113" i="464"/>
  <c r="BC113" i="464"/>
  <c r="AZ113" i="464"/>
  <c r="AX113" i="464"/>
  <c r="AU113" i="464"/>
  <c r="AQ113" i="464"/>
  <c r="AH113" i="464"/>
  <c r="AF113" i="464"/>
  <c r="AD113" i="464"/>
  <c r="AA113" i="464"/>
  <c r="V113" i="464"/>
  <c r="S113" i="464"/>
  <c r="P113" i="464"/>
  <c r="M113" i="464"/>
  <c r="J113" i="464"/>
  <c r="H113" i="464"/>
  <c r="E113" i="464"/>
  <c r="CY112" i="464"/>
  <c r="CW112" i="464"/>
  <c r="CR112" i="464"/>
  <c r="CO112" i="464"/>
  <c r="CH112" i="464"/>
  <c r="CC112" i="464"/>
  <c r="BU112" i="464"/>
  <c r="BO112" i="464"/>
  <c r="BL112" i="464"/>
  <c r="BG112" i="464"/>
  <c r="BC112" i="464"/>
  <c r="AZ112" i="464"/>
  <c r="AX112" i="464"/>
  <c r="AU112" i="464"/>
  <c r="AQ112" i="464"/>
  <c r="AH112" i="464"/>
  <c r="AF112" i="464"/>
  <c r="AD112" i="464"/>
  <c r="AA112" i="464"/>
  <c r="V112" i="464"/>
  <c r="S112" i="464"/>
  <c r="P112" i="464"/>
  <c r="M112" i="464"/>
  <c r="J112" i="464"/>
  <c r="H112" i="464"/>
  <c r="E112" i="464"/>
  <c r="CY111" i="464"/>
  <c r="CW111" i="464"/>
  <c r="CR111" i="464"/>
  <c r="CO111" i="464"/>
  <c r="CH111" i="464"/>
  <c r="CC111" i="464"/>
  <c r="BU111" i="464"/>
  <c r="BO111" i="464"/>
  <c r="BL111" i="464"/>
  <c r="BG111" i="464"/>
  <c r="BC111" i="464"/>
  <c r="AZ111" i="464"/>
  <c r="AX111" i="464"/>
  <c r="AU111" i="464"/>
  <c r="AQ111" i="464"/>
  <c r="AH111" i="464"/>
  <c r="AF111" i="464"/>
  <c r="AD111" i="464"/>
  <c r="AA111" i="464"/>
  <c r="V111" i="464"/>
  <c r="S111" i="464"/>
  <c r="P111" i="464"/>
  <c r="M111" i="464"/>
  <c r="J111" i="464"/>
  <c r="H111" i="464"/>
  <c r="E111" i="464"/>
  <c r="CY110" i="464"/>
  <c r="CW110" i="464"/>
  <c r="CR110" i="464"/>
  <c r="CO110" i="464"/>
  <c r="CH110" i="464"/>
  <c r="CC110" i="464"/>
  <c r="BU110" i="464"/>
  <c r="BO110" i="464"/>
  <c r="BL110" i="464"/>
  <c r="BG110" i="464"/>
  <c r="BC110" i="464"/>
  <c r="AZ110" i="464"/>
  <c r="AX110" i="464"/>
  <c r="AU110" i="464"/>
  <c r="AQ110" i="464"/>
  <c r="AO110" i="464"/>
  <c r="AH110" i="464"/>
  <c r="AF110" i="464"/>
  <c r="AD110" i="464"/>
  <c r="AA110" i="464"/>
  <c r="V110" i="464"/>
  <c r="S110" i="464"/>
  <c r="P110" i="464"/>
  <c r="M110" i="464"/>
  <c r="J110" i="464"/>
  <c r="H110" i="464"/>
  <c r="E110" i="464"/>
  <c r="CY109" i="464"/>
  <c r="CW109" i="464"/>
  <c r="CR109" i="464"/>
  <c r="CO109" i="464"/>
  <c r="CH109" i="464"/>
  <c r="CC109" i="464"/>
  <c r="BU109" i="464"/>
  <c r="BO109" i="464"/>
  <c r="BL109" i="464"/>
  <c r="BG109" i="464"/>
  <c r="BC109" i="464"/>
  <c r="AZ109" i="464"/>
  <c r="AX109" i="464"/>
  <c r="AU109" i="464"/>
  <c r="AQ109" i="464"/>
  <c r="AO109" i="464"/>
  <c r="AH109" i="464"/>
  <c r="AF109" i="464"/>
  <c r="AD109" i="464"/>
  <c r="AA109" i="464"/>
  <c r="V109" i="464"/>
  <c r="S109" i="464"/>
  <c r="P109" i="464"/>
  <c r="M109" i="464"/>
  <c r="J109" i="464"/>
  <c r="H109" i="464"/>
  <c r="E109" i="464"/>
  <c r="CY108" i="464"/>
  <c r="CW108" i="464"/>
  <c r="CR108" i="464"/>
  <c r="CO108" i="464"/>
  <c r="CH108" i="464"/>
  <c r="CC108" i="464"/>
  <c r="BU108" i="464"/>
  <c r="BO108" i="464"/>
  <c r="BL108" i="464"/>
  <c r="BG108" i="464"/>
  <c r="BC108" i="464"/>
  <c r="AZ108" i="464"/>
  <c r="AX108" i="464"/>
  <c r="AU108" i="464"/>
  <c r="AQ108" i="464"/>
  <c r="AO108" i="464"/>
  <c r="AH108" i="464"/>
  <c r="AF108" i="464"/>
  <c r="AD108" i="464"/>
  <c r="AA108" i="464"/>
  <c r="V108" i="464"/>
  <c r="S108" i="464"/>
  <c r="P108" i="464"/>
  <c r="M108" i="464"/>
  <c r="J108" i="464"/>
  <c r="H108" i="464"/>
  <c r="E108" i="464"/>
  <c r="CY107" i="464"/>
  <c r="CW107" i="464"/>
  <c r="CR107" i="464"/>
  <c r="CO107" i="464"/>
  <c r="CH107" i="464"/>
  <c r="CC107" i="464"/>
  <c r="BU107" i="464"/>
  <c r="BO107" i="464"/>
  <c r="BL107" i="464"/>
  <c r="BG107" i="464"/>
  <c r="BC107" i="464"/>
  <c r="AZ107" i="464"/>
  <c r="AX107" i="464"/>
  <c r="AU107" i="464"/>
  <c r="AQ107" i="464"/>
  <c r="AH107" i="464"/>
  <c r="AF107" i="464"/>
  <c r="AD107" i="464"/>
  <c r="AA107" i="464"/>
  <c r="V107" i="464"/>
  <c r="S107" i="464"/>
  <c r="P107" i="464"/>
  <c r="M107" i="464"/>
  <c r="J107" i="464"/>
  <c r="H107" i="464"/>
  <c r="E107" i="464"/>
  <c r="CY106" i="464"/>
  <c r="CW106" i="464"/>
  <c r="CR106" i="464"/>
  <c r="CO106" i="464"/>
  <c r="CH106" i="464"/>
  <c r="CC106" i="464"/>
  <c r="BU106" i="464"/>
  <c r="BO106" i="464"/>
  <c r="BL106" i="464"/>
  <c r="BG106" i="464"/>
  <c r="BC106" i="464"/>
  <c r="AZ106" i="464"/>
  <c r="AX106" i="464"/>
  <c r="AU106" i="464"/>
  <c r="AQ106" i="464"/>
  <c r="AO106" i="464"/>
  <c r="AH106" i="464"/>
  <c r="AF106" i="464"/>
  <c r="AD106" i="464"/>
  <c r="AA106" i="464"/>
  <c r="V106" i="464"/>
  <c r="S106" i="464"/>
  <c r="P106" i="464"/>
  <c r="M106" i="464"/>
  <c r="J106" i="464"/>
  <c r="H106" i="464"/>
  <c r="E106" i="464"/>
  <c r="CY105" i="464"/>
  <c r="CW105" i="464"/>
  <c r="CR105" i="464"/>
  <c r="CO105" i="464"/>
  <c r="CH105" i="464"/>
  <c r="CC105" i="464"/>
  <c r="BU105" i="464"/>
  <c r="BO105" i="464"/>
  <c r="BL105" i="464"/>
  <c r="BG105" i="464"/>
  <c r="BC105" i="464"/>
  <c r="AZ105" i="464"/>
  <c r="AX105" i="464"/>
  <c r="AU105" i="464"/>
  <c r="AQ105" i="464"/>
  <c r="AO105" i="464"/>
  <c r="AH105" i="464"/>
  <c r="AF105" i="464"/>
  <c r="AD105" i="464"/>
  <c r="AA105" i="464"/>
  <c r="V105" i="464"/>
  <c r="S105" i="464"/>
  <c r="P105" i="464"/>
  <c r="M105" i="464"/>
  <c r="J105" i="464"/>
  <c r="H105" i="464"/>
  <c r="E105" i="464"/>
  <c r="CY104" i="464"/>
  <c r="CW104" i="464"/>
  <c r="CR104" i="464"/>
  <c r="CO104" i="464"/>
  <c r="CH104" i="464"/>
  <c r="CC104" i="464"/>
  <c r="BU104" i="464"/>
  <c r="BO104" i="464"/>
  <c r="BL104" i="464"/>
  <c r="BG104" i="464"/>
  <c r="BC104" i="464"/>
  <c r="AZ104" i="464"/>
  <c r="AX104" i="464"/>
  <c r="AU104" i="464"/>
  <c r="AQ104" i="464"/>
  <c r="AH104" i="464"/>
  <c r="AF104" i="464"/>
  <c r="AD104" i="464"/>
  <c r="AA104" i="464"/>
  <c r="V104" i="464"/>
  <c r="S104" i="464"/>
  <c r="P104" i="464"/>
  <c r="M104" i="464"/>
  <c r="J104" i="464"/>
  <c r="H104" i="464"/>
  <c r="E104" i="464"/>
  <c r="CY101" i="464"/>
  <c r="CW101" i="464"/>
  <c r="CR101" i="464"/>
  <c r="CO101" i="464"/>
  <c r="CH101" i="464"/>
  <c r="CC101" i="464"/>
  <c r="BU101" i="464"/>
  <c r="BO101" i="464"/>
  <c r="BL101" i="464"/>
  <c r="BG101" i="464"/>
  <c r="AO101" i="464"/>
  <c r="M101" i="464"/>
  <c r="J101" i="464"/>
  <c r="H101" i="464"/>
  <c r="CY100" i="464"/>
  <c r="CW100" i="464"/>
  <c r="CR100" i="464"/>
  <c r="CO100" i="464"/>
  <c r="CH100" i="464"/>
  <c r="CC100" i="464"/>
  <c r="BU100" i="464"/>
  <c r="BO100" i="464"/>
  <c r="BL100" i="464"/>
  <c r="BG100" i="464"/>
  <c r="AO100" i="464"/>
  <c r="M100" i="464"/>
  <c r="J100" i="464"/>
  <c r="H100" i="464"/>
  <c r="CY99" i="464"/>
  <c r="C137" i="470"/>
  <c r="CW99" i="464"/>
  <c r="CR99" i="464"/>
  <c r="CO99" i="464"/>
  <c r="C110" i="470"/>
  <c r="CH99" i="464"/>
  <c r="CC99" i="464"/>
  <c r="C83" i="470"/>
  <c r="BU99" i="464"/>
  <c r="C56" i="470" s="1"/>
  <c r="BO99" i="464"/>
  <c r="BL99" i="464"/>
  <c r="C29" i="470"/>
  <c r="BG99" i="464"/>
  <c r="BC99" i="464"/>
  <c r="AZ99" i="464"/>
  <c r="AX99" i="464"/>
  <c r="AQ99" i="464"/>
  <c r="AO99" i="464"/>
  <c r="AH99" i="464"/>
  <c r="AF99" i="464"/>
  <c r="AD99" i="464"/>
  <c r="AA99" i="464"/>
  <c r="V99" i="464"/>
  <c r="C111" i="468"/>
  <c r="S99" i="464"/>
  <c r="P99" i="464"/>
  <c r="C84" i="468"/>
  <c r="M99" i="464"/>
  <c r="J99" i="464"/>
  <c r="C57" i="468" s="1"/>
  <c r="H99" i="464"/>
  <c r="C43" i="468"/>
  <c r="E99" i="464"/>
  <c r="CW98" i="464"/>
  <c r="CR98" i="464"/>
  <c r="CH98" i="464"/>
  <c r="BO98" i="464"/>
  <c r="BG98" i="464"/>
  <c r="AZ98" i="464"/>
  <c r="AO98" i="464"/>
  <c r="AA98" i="464"/>
  <c r="S98" i="464"/>
  <c r="M98" i="464"/>
  <c r="E98" i="464"/>
  <c r="CY97" i="464"/>
  <c r="CW97" i="464"/>
  <c r="CR97" i="464"/>
  <c r="CO97" i="464"/>
  <c r="CH97" i="464"/>
  <c r="CC97" i="464"/>
  <c r="BU97" i="464"/>
  <c r="BO97" i="464"/>
  <c r="BL97" i="464"/>
  <c r="BG97" i="464"/>
  <c r="BC97" i="464"/>
  <c r="AZ97" i="464"/>
  <c r="AX97" i="464"/>
  <c r="AQ97" i="464"/>
  <c r="AO97" i="464"/>
  <c r="AH97" i="464"/>
  <c r="AF97" i="464"/>
  <c r="AD97" i="464"/>
  <c r="AA97" i="464"/>
  <c r="V97" i="464"/>
  <c r="S97" i="464"/>
  <c r="P97" i="464"/>
  <c r="M97" i="464"/>
  <c r="J97" i="464"/>
  <c r="H97" i="464"/>
  <c r="E97" i="464"/>
  <c r="CY96" i="464"/>
  <c r="CW96" i="464"/>
  <c r="CR96" i="464"/>
  <c r="CO96" i="464"/>
  <c r="CH96" i="464"/>
  <c r="CC96" i="464"/>
  <c r="BU96" i="464"/>
  <c r="BO96" i="464"/>
  <c r="BL96" i="464"/>
  <c r="BG96" i="464"/>
  <c r="BC96" i="464"/>
  <c r="AZ96" i="464"/>
  <c r="AX96" i="464"/>
  <c r="AQ96" i="464"/>
  <c r="AO96" i="464"/>
  <c r="AH96" i="464"/>
  <c r="AF96" i="464"/>
  <c r="AD96" i="464"/>
  <c r="AA96" i="464"/>
  <c r="V96" i="464"/>
  <c r="S96" i="464"/>
  <c r="P96" i="464"/>
  <c r="M96" i="464"/>
  <c r="J96" i="464"/>
  <c r="H96" i="464"/>
  <c r="E96" i="464"/>
  <c r="BG95" i="464"/>
  <c r="E95" i="464"/>
  <c r="CY94" i="464"/>
  <c r="CW94" i="464"/>
  <c r="CR94" i="464"/>
  <c r="CO94" i="464"/>
  <c r="CH94" i="464"/>
  <c r="CC94" i="464"/>
  <c r="BU94" i="464"/>
  <c r="BO94" i="464"/>
  <c r="BL94" i="464"/>
  <c r="BG94" i="464"/>
  <c r="BC94" i="464"/>
  <c r="AZ94" i="464"/>
  <c r="AX94" i="464"/>
  <c r="AQ94" i="464"/>
  <c r="AO94" i="464"/>
  <c r="AH94" i="464"/>
  <c r="AF94" i="464"/>
  <c r="AD94" i="464"/>
  <c r="AA94" i="464"/>
  <c r="V94" i="464"/>
  <c r="S94" i="464"/>
  <c r="P94" i="464"/>
  <c r="M94" i="464"/>
  <c r="J94" i="464"/>
  <c r="H94" i="464"/>
  <c r="E94" i="464"/>
  <c r="CY93" i="464"/>
  <c r="CW93" i="464"/>
  <c r="CR93" i="464"/>
  <c r="CO93" i="464"/>
  <c r="CH93" i="464"/>
  <c r="CC93" i="464"/>
  <c r="BU93" i="464"/>
  <c r="BO93" i="464"/>
  <c r="BL93" i="464"/>
  <c r="BG93" i="464"/>
  <c r="BC93" i="464"/>
  <c r="AZ93" i="464"/>
  <c r="AX93" i="464"/>
  <c r="AQ93" i="464"/>
  <c r="AH93" i="464"/>
  <c r="AF93" i="464"/>
  <c r="AD93" i="464"/>
  <c r="V93" i="464"/>
  <c r="S93" i="464"/>
  <c r="P93" i="464"/>
  <c r="M93" i="464"/>
  <c r="J93" i="464"/>
  <c r="H93" i="464"/>
  <c r="E93" i="464"/>
  <c r="CY92" i="464"/>
  <c r="CW92" i="464"/>
  <c r="CR92" i="464"/>
  <c r="CO92" i="464"/>
  <c r="C109" i="470" s="1"/>
  <c r="CH92" i="464"/>
  <c r="CC92" i="464"/>
  <c r="BU92" i="464"/>
  <c r="BO92" i="464"/>
  <c r="C42" i="470" s="1"/>
  <c r="BL92" i="464"/>
  <c r="BG92" i="464"/>
  <c r="BC92" i="464"/>
  <c r="AZ92" i="464"/>
  <c r="AX92" i="464"/>
  <c r="AQ92" i="464"/>
  <c r="AH92" i="464"/>
  <c r="AF92" i="464"/>
  <c r="AD92" i="464"/>
  <c r="V92" i="464"/>
  <c r="S92" i="464"/>
  <c r="P92" i="464"/>
  <c r="M92" i="464"/>
  <c r="J92" i="464"/>
  <c r="H92" i="464"/>
  <c r="E92" i="464"/>
  <c r="CY91" i="464"/>
  <c r="CW91" i="464"/>
  <c r="CR91" i="464"/>
  <c r="CO91" i="464"/>
  <c r="CH91" i="464"/>
  <c r="CC91" i="464"/>
  <c r="BU91" i="464"/>
  <c r="BO91" i="464"/>
  <c r="BL91" i="464"/>
  <c r="BG91" i="464"/>
  <c r="BC91" i="464"/>
  <c r="AZ91" i="464"/>
  <c r="AX91" i="464"/>
  <c r="AQ91" i="464"/>
  <c r="AO91" i="464"/>
  <c r="AH91" i="464"/>
  <c r="AF91" i="464"/>
  <c r="AD91" i="464"/>
  <c r="V91" i="464"/>
  <c r="S91" i="464"/>
  <c r="P91" i="464"/>
  <c r="M91" i="464"/>
  <c r="J91" i="464"/>
  <c r="H91" i="464"/>
  <c r="E91" i="464"/>
  <c r="CY90" i="464"/>
  <c r="CW90" i="464"/>
  <c r="CR90" i="464"/>
  <c r="CO90" i="464"/>
  <c r="CH90" i="464"/>
  <c r="CC90" i="464"/>
  <c r="BU90" i="464"/>
  <c r="BO90" i="464"/>
  <c r="BL90" i="464"/>
  <c r="BG90" i="464"/>
  <c r="BC90" i="464"/>
  <c r="AZ90" i="464"/>
  <c r="AX90" i="464"/>
  <c r="AQ90" i="464"/>
  <c r="AH90" i="464"/>
  <c r="AF90" i="464"/>
  <c r="AD90" i="464"/>
  <c r="V90" i="464"/>
  <c r="S90" i="464"/>
  <c r="P90" i="464"/>
  <c r="M90" i="464"/>
  <c r="J90" i="464"/>
  <c r="H90" i="464"/>
  <c r="E90" i="464"/>
  <c r="CY89" i="464"/>
  <c r="CW89" i="464"/>
  <c r="CR89" i="464"/>
  <c r="CO89" i="464"/>
  <c r="CH89" i="464"/>
  <c r="CC89" i="464"/>
  <c r="BU89" i="464"/>
  <c r="BO89" i="464"/>
  <c r="BL89" i="464"/>
  <c r="BG89" i="464"/>
  <c r="BC89" i="464"/>
  <c r="AZ89" i="464"/>
  <c r="AX89" i="464"/>
  <c r="AQ89" i="464"/>
  <c r="AO89" i="464"/>
  <c r="AH89" i="464"/>
  <c r="AF89" i="464"/>
  <c r="AD89" i="464"/>
  <c r="V89" i="464"/>
  <c r="S89" i="464"/>
  <c r="P89" i="464"/>
  <c r="M89" i="464"/>
  <c r="J89" i="464"/>
  <c r="H89" i="464"/>
  <c r="E89" i="464"/>
  <c r="CY88" i="464"/>
  <c r="CW88" i="464"/>
  <c r="CR88" i="464"/>
  <c r="CO88" i="464"/>
  <c r="CH88" i="464"/>
  <c r="CC88" i="464"/>
  <c r="BU88" i="464"/>
  <c r="BO88" i="464"/>
  <c r="BL88" i="464"/>
  <c r="BG88" i="464"/>
  <c r="BC88" i="464"/>
  <c r="AZ88" i="464"/>
  <c r="AX88" i="464"/>
  <c r="AQ88" i="464"/>
  <c r="AH88" i="464"/>
  <c r="AF88" i="464"/>
  <c r="AD88" i="464"/>
  <c r="V88" i="464"/>
  <c r="S88" i="464"/>
  <c r="P88" i="464"/>
  <c r="M88" i="464"/>
  <c r="J88" i="464"/>
  <c r="H88" i="464"/>
  <c r="E88" i="464"/>
  <c r="CY87" i="464"/>
  <c r="CW87" i="464"/>
  <c r="CR87" i="464"/>
  <c r="CO87" i="464"/>
  <c r="CH87" i="464"/>
  <c r="CC87" i="464"/>
  <c r="BU87" i="464"/>
  <c r="BO87" i="464"/>
  <c r="BL87" i="464"/>
  <c r="BG87" i="464"/>
  <c r="BC87" i="464"/>
  <c r="AZ87" i="464"/>
  <c r="AX87" i="464"/>
  <c r="AQ87" i="464"/>
  <c r="AH87" i="464"/>
  <c r="AF87" i="464"/>
  <c r="AD87" i="464"/>
  <c r="V87" i="464"/>
  <c r="S87" i="464"/>
  <c r="P87" i="464"/>
  <c r="M87" i="464"/>
  <c r="J87" i="464"/>
  <c r="H87" i="464"/>
  <c r="E87" i="464"/>
  <c r="BG86" i="464"/>
  <c r="E86" i="464"/>
  <c r="CY85" i="464"/>
  <c r="CW85" i="464"/>
  <c r="CR85" i="464"/>
  <c r="CO85" i="464"/>
  <c r="CH85" i="464"/>
  <c r="CC85" i="464"/>
  <c r="BU85" i="464"/>
  <c r="BO85" i="464"/>
  <c r="BL85" i="464"/>
  <c r="BG85" i="464"/>
  <c r="BC85" i="464"/>
  <c r="AZ85" i="464"/>
  <c r="AX85" i="464"/>
  <c r="AQ85" i="464"/>
  <c r="AH85" i="464"/>
  <c r="AF85" i="464"/>
  <c r="AD85" i="464"/>
  <c r="V85" i="464"/>
  <c r="S85" i="464"/>
  <c r="P85" i="464"/>
  <c r="M85" i="464"/>
  <c r="J85" i="464"/>
  <c r="H85" i="464"/>
  <c r="E85" i="464"/>
  <c r="CY84" i="464"/>
  <c r="CW84" i="464"/>
  <c r="CR84" i="464"/>
  <c r="CO84" i="464"/>
  <c r="CH84" i="464"/>
  <c r="CC84" i="464"/>
  <c r="BU84" i="464"/>
  <c r="BO84" i="464"/>
  <c r="BL84" i="464"/>
  <c r="BG84" i="464"/>
  <c r="BC84" i="464"/>
  <c r="AZ84" i="464"/>
  <c r="AX84" i="464"/>
  <c r="AQ84" i="464"/>
  <c r="AH84" i="464"/>
  <c r="AF84" i="464"/>
  <c r="AD84" i="464"/>
  <c r="V84" i="464"/>
  <c r="S84" i="464"/>
  <c r="P84" i="464"/>
  <c r="M84" i="464"/>
  <c r="J84" i="464"/>
  <c r="H84" i="464"/>
  <c r="E84" i="464"/>
  <c r="CY83" i="464"/>
  <c r="CW83" i="464"/>
  <c r="C122" i="470" s="1"/>
  <c r="CR83" i="464"/>
  <c r="CO83" i="464"/>
  <c r="CH83" i="464"/>
  <c r="CC83" i="464"/>
  <c r="C81" i="470" s="1"/>
  <c r="BU83" i="464"/>
  <c r="BO83" i="464"/>
  <c r="BL83" i="464"/>
  <c r="BG83" i="464"/>
  <c r="BC83" i="464"/>
  <c r="AZ83" i="464"/>
  <c r="AX83" i="464"/>
  <c r="AQ83" i="464"/>
  <c r="AH83" i="464"/>
  <c r="AF83" i="464"/>
  <c r="AD83" i="464"/>
  <c r="V83" i="464"/>
  <c r="S83" i="464"/>
  <c r="P83" i="464"/>
  <c r="M83" i="464"/>
  <c r="J83" i="464"/>
  <c r="H83" i="464"/>
  <c r="E83" i="464"/>
  <c r="CY80" i="464"/>
  <c r="CW80" i="464"/>
  <c r="CR80" i="464"/>
  <c r="CO80" i="464"/>
  <c r="CH80" i="464"/>
  <c r="CC80" i="464"/>
  <c r="BU80" i="464"/>
  <c r="BO80" i="464"/>
  <c r="BL80" i="464"/>
  <c r="BG80" i="464"/>
  <c r="BC80" i="464"/>
  <c r="AZ80" i="464"/>
  <c r="AX80" i="464"/>
  <c r="AQ80" i="464"/>
  <c r="AO80" i="464"/>
  <c r="AH80" i="464"/>
  <c r="AF80" i="464"/>
  <c r="AD80" i="464"/>
  <c r="AA80" i="464"/>
  <c r="V80" i="464"/>
  <c r="S80" i="464"/>
  <c r="P80" i="464"/>
  <c r="M80" i="464"/>
  <c r="J80" i="464"/>
  <c r="H80" i="464"/>
  <c r="E80" i="464"/>
  <c r="CY79" i="464"/>
  <c r="CW79" i="464"/>
  <c r="CR79" i="464"/>
  <c r="CO79" i="464"/>
  <c r="CH79" i="464"/>
  <c r="CC79" i="464"/>
  <c r="BU79" i="464"/>
  <c r="BO79" i="464"/>
  <c r="BL79" i="464"/>
  <c r="BG79" i="464"/>
  <c r="BC79" i="464"/>
  <c r="AZ79" i="464"/>
  <c r="AX79" i="464"/>
  <c r="AQ79" i="464"/>
  <c r="AO79" i="464"/>
  <c r="AH79" i="464"/>
  <c r="AF79" i="464"/>
  <c r="AD79" i="464"/>
  <c r="AA79" i="464"/>
  <c r="V79" i="464"/>
  <c r="S79" i="464"/>
  <c r="P79" i="464"/>
  <c r="M79" i="464"/>
  <c r="J79" i="464"/>
  <c r="H79" i="464"/>
  <c r="E79" i="464"/>
  <c r="CY78" i="464"/>
  <c r="CW78" i="464"/>
  <c r="CR78" i="464"/>
  <c r="CO78" i="464"/>
  <c r="CH78" i="464"/>
  <c r="CC78" i="464"/>
  <c r="BU78" i="464"/>
  <c r="BO78" i="464"/>
  <c r="BL78" i="464"/>
  <c r="BG78" i="464"/>
  <c r="BC78" i="464"/>
  <c r="AZ78" i="464"/>
  <c r="AX78" i="464"/>
  <c r="AQ78" i="464"/>
  <c r="AO78" i="464"/>
  <c r="AH78" i="464"/>
  <c r="AF78" i="464"/>
  <c r="AD78" i="464"/>
  <c r="AA78" i="464"/>
  <c r="V78" i="464"/>
  <c r="S78" i="464"/>
  <c r="P78" i="464"/>
  <c r="M78" i="464"/>
  <c r="J78" i="464"/>
  <c r="H78" i="464"/>
  <c r="E78" i="464"/>
  <c r="CY77" i="464"/>
  <c r="CW77" i="464"/>
  <c r="CR77" i="464"/>
  <c r="CO77" i="464"/>
  <c r="CH77" i="464"/>
  <c r="CC77" i="464"/>
  <c r="BU77" i="464"/>
  <c r="BO77" i="464"/>
  <c r="BL77" i="464"/>
  <c r="BG77" i="464"/>
  <c r="BC77" i="464"/>
  <c r="AZ77" i="464"/>
  <c r="AX77" i="464"/>
  <c r="AQ77" i="464"/>
  <c r="AO77" i="464"/>
  <c r="AH77" i="464"/>
  <c r="AF77" i="464"/>
  <c r="AD77" i="464"/>
  <c r="AA77" i="464"/>
  <c r="V77" i="464"/>
  <c r="S77" i="464"/>
  <c r="P77" i="464"/>
  <c r="M77" i="464"/>
  <c r="J77" i="464"/>
  <c r="H77" i="464"/>
  <c r="E77" i="464"/>
  <c r="CY76" i="464"/>
  <c r="CW76" i="464"/>
  <c r="CR76" i="464"/>
  <c r="CO76" i="464"/>
  <c r="CH76" i="464"/>
  <c r="CC76" i="464"/>
  <c r="BU76" i="464"/>
  <c r="BO76" i="464"/>
  <c r="BL76" i="464"/>
  <c r="BG76" i="464"/>
  <c r="BC76" i="464"/>
  <c r="AZ76" i="464"/>
  <c r="AX76" i="464"/>
  <c r="AQ76" i="464"/>
  <c r="AO76" i="464"/>
  <c r="AH76" i="464"/>
  <c r="AF76" i="464"/>
  <c r="AD76" i="464"/>
  <c r="AA76" i="464"/>
  <c r="V76" i="464"/>
  <c r="S76" i="464"/>
  <c r="P76" i="464"/>
  <c r="M76" i="464"/>
  <c r="J76" i="464"/>
  <c r="H76" i="464"/>
  <c r="E76" i="464"/>
  <c r="CY75" i="464"/>
  <c r="CW75" i="464"/>
  <c r="CR75" i="464"/>
  <c r="CO75" i="464"/>
  <c r="CH75" i="464"/>
  <c r="CC75" i="464"/>
  <c r="BU75" i="464"/>
  <c r="BO75" i="464"/>
  <c r="BL75" i="464"/>
  <c r="BG75" i="464"/>
  <c r="BC75" i="464"/>
  <c r="AZ75" i="464"/>
  <c r="AX75" i="464"/>
  <c r="AQ75" i="464"/>
  <c r="AO75" i="464"/>
  <c r="AH75" i="464"/>
  <c r="AF75" i="464"/>
  <c r="AD75" i="464"/>
  <c r="AA75" i="464"/>
  <c r="V75" i="464"/>
  <c r="S75" i="464"/>
  <c r="P75" i="464"/>
  <c r="M75" i="464"/>
  <c r="J75" i="464"/>
  <c r="H75" i="464"/>
  <c r="E75" i="464"/>
  <c r="CY74" i="464"/>
  <c r="CW74" i="464"/>
  <c r="CR74" i="464"/>
  <c r="CO74" i="464"/>
  <c r="CH74" i="464"/>
  <c r="CC74" i="464"/>
  <c r="BU74" i="464"/>
  <c r="BO74" i="464"/>
  <c r="BL74" i="464"/>
  <c r="BG74" i="464"/>
  <c r="BC74" i="464"/>
  <c r="AZ74" i="464"/>
  <c r="AX74" i="464"/>
  <c r="AQ74" i="464"/>
  <c r="AH74" i="464"/>
  <c r="AF74" i="464"/>
  <c r="AD74" i="464"/>
  <c r="V74" i="464"/>
  <c r="S74" i="464"/>
  <c r="P74" i="464"/>
  <c r="M74" i="464"/>
  <c r="J74" i="464"/>
  <c r="H74" i="464"/>
  <c r="E74" i="464"/>
  <c r="BG73" i="464"/>
  <c r="E73" i="464"/>
  <c r="CY72" i="464"/>
  <c r="C134" i="470"/>
  <c r="CW72" i="464"/>
  <c r="C121" i="470" s="1"/>
  <c r="CR72" i="464"/>
  <c r="C94" i="470"/>
  <c r="CO72" i="464"/>
  <c r="C107" i="470" s="1"/>
  <c r="CH72" i="464"/>
  <c r="C67" i="470"/>
  <c r="CC72" i="464"/>
  <c r="C80" i="470" s="1"/>
  <c r="BU72" i="464"/>
  <c r="C53" i="470"/>
  <c r="BO72" i="464"/>
  <c r="C40" i="470" s="1"/>
  <c r="BL72" i="464"/>
  <c r="C26" i="470"/>
  <c r="BG72" i="464"/>
  <c r="BC72" i="464"/>
  <c r="AZ72" i="464"/>
  <c r="AX72" i="464"/>
  <c r="AQ72" i="464"/>
  <c r="AH72" i="464"/>
  <c r="AF72" i="464"/>
  <c r="AD72" i="464"/>
  <c r="V72" i="464"/>
  <c r="C108" i="468" s="1"/>
  <c r="S72" i="464"/>
  <c r="C95" i="468"/>
  <c r="P72" i="464"/>
  <c r="C81" i="468" s="1"/>
  <c r="M72" i="464"/>
  <c r="C68" i="468"/>
  <c r="J72" i="464"/>
  <c r="C54" i="468" s="1"/>
  <c r="H72" i="464"/>
  <c r="C40" i="468"/>
  <c r="E72" i="464"/>
  <c r="CY71" i="464"/>
  <c r="CW71" i="464"/>
  <c r="CR71" i="464"/>
  <c r="CO71" i="464"/>
  <c r="CH71" i="464"/>
  <c r="CC71" i="464"/>
  <c r="BU71" i="464"/>
  <c r="BO71" i="464"/>
  <c r="BL71" i="464"/>
  <c r="BG71" i="464"/>
  <c r="BC71" i="464"/>
  <c r="AZ71" i="464"/>
  <c r="AX71" i="464"/>
  <c r="AQ71" i="464"/>
  <c r="AH71" i="464"/>
  <c r="AF71" i="464"/>
  <c r="AD71" i="464"/>
  <c r="V71" i="464"/>
  <c r="S71" i="464"/>
  <c r="P71" i="464"/>
  <c r="M71" i="464"/>
  <c r="J71" i="464"/>
  <c r="H71" i="464"/>
  <c r="E71" i="464"/>
  <c r="CY70" i="464"/>
  <c r="CW70" i="464"/>
  <c r="CR70" i="464"/>
  <c r="CO70" i="464"/>
  <c r="CH70" i="464"/>
  <c r="CC70" i="464"/>
  <c r="BU70" i="464"/>
  <c r="BO70" i="464"/>
  <c r="BL70" i="464"/>
  <c r="BG70" i="464"/>
  <c r="BC70" i="464"/>
  <c r="AZ70" i="464"/>
  <c r="AX70" i="464"/>
  <c r="AQ70" i="464"/>
  <c r="AO70" i="464"/>
  <c r="AH70" i="464"/>
  <c r="AF70" i="464"/>
  <c r="AD70" i="464"/>
  <c r="AA70" i="464"/>
  <c r="V70" i="464"/>
  <c r="S70" i="464"/>
  <c r="P70" i="464"/>
  <c r="M70" i="464"/>
  <c r="J70" i="464"/>
  <c r="H70" i="464"/>
  <c r="E70" i="464"/>
  <c r="CY69" i="464"/>
  <c r="CW69" i="464"/>
  <c r="CR69" i="464"/>
  <c r="CO69" i="464"/>
  <c r="CH69" i="464"/>
  <c r="CC69" i="464"/>
  <c r="BU69" i="464"/>
  <c r="BO69" i="464"/>
  <c r="BL69" i="464"/>
  <c r="BG69" i="464"/>
  <c r="BC69" i="464"/>
  <c r="AZ69" i="464"/>
  <c r="AX69" i="464"/>
  <c r="AQ69" i="464"/>
  <c r="AO69" i="464"/>
  <c r="AH69" i="464"/>
  <c r="AF69" i="464"/>
  <c r="AD69" i="464"/>
  <c r="AA69" i="464"/>
  <c r="V69" i="464"/>
  <c r="S69" i="464"/>
  <c r="P69" i="464"/>
  <c r="M69" i="464"/>
  <c r="J69" i="464"/>
  <c r="H69" i="464"/>
  <c r="E69" i="464"/>
  <c r="CO68" i="464"/>
  <c r="CY67" i="464"/>
  <c r="CW67" i="464"/>
  <c r="CR67" i="464"/>
  <c r="CO67" i="464"/>
  <c r="CH67" i="464"/>
  <c r="CC67" i="464"/>
  <c r="BU67" i="464"/>
  <c r="BO67" i="464"/>
  <c r="BL67" i="464"/>
  <c r="BG67" i="464"/>
  <c r="BC67" i="464"/>
  <c r="AZ67" i="464"/>
  <c r="AX67" i="464"/>
  <c r="AQ67" i="464"/>
  <c r="AO67" i="464"/>
  <c r="AH67" i="464"/>
  <c r="AF67" i="464"/>
  <c r="AD67" i="464"/>
  <c r="AA67" i="464"/>
  <c r="V67" i="464"/>
  <c r="S67" i="464"/>
  <c r="P67" i="464"/>
  <c r="M67" i="464"/>
  <c r="J67" i="464"/>
  <c r="H67" i="464"/>
  <c r="E67" i="464"/>
  <c r="CY66" i="464"/>
  <c r="CW66" i="464"/>
  <c r="CR66" i="464"/>
  <c r="CO66" i="464"/>
  <c r="CH66" i="464"/>
  <c r="CC66" i="464"/>
  <c r="BU66" i="464"/>
  <c r="BO66" i="464"/>
  <c r="BL66" i="464"/>
  <c r="BG66" i="464"/>
  <c r="BC66" i="464"/>
  <c r="AZ66" i="464"/>
  <c r="AX66" i="464"/>
  <c r="AQ66" i="464"/>
  <c r="AO66" i="464"/>
  <c r="AH66" i="464"/>
  <c r="AF66" i="464"/>
  <c r="AD66" i="464"/>
  <c r="AA66" i="464"/>
  <c r="V66" i="464"/>
  <c r="S66" i="464"/>
  <c r="P66" i="464"/>
  <c r="M66" i="464"/>
  <c r="J66" i="464"/>
  <c r="W66" i="464" s="1"/>
  <c r="H66" i="464"/>
  <c r="E66" i="464"/>
  <c r="CY65" i="464"/>
  <c r="CW65" i="464"/>
  <c r="CR65" i="464"/>
  <c r="CO65" i="464"/>
  <c r="CH65" i="464"/>
  <c r="CC65" i="464"/>
  <c r="BU65" i="464"/>
  <c r="BO65" i="464"/>
  <c r="BL65" i="464"/>
  <c r="BG65" i="464"/>
  <c r="BC65" i="464"/>
  <c r="AZ65" i="464"/>
  <c r="AX65" i="464"/>
  <c r="AQ65" i="464"/>
  <c r="AH65" i="464"/>
  <c r="AF65" i="464"/>
  <c r="AD65" i="464"/>
  <c r="V65" i="464"/>
  <c r="S65" i="464"/>
  <c r="P65" i="464"/>
  <c r="M65" i="464"/>
  <c r="J65" i="464"/>
  <c r="H65" i="464"/>
  <c r="E65" i="464"/>
  <c r="CY64" i="464"/>
  <c r="CW64" i="464"/>
  <c r="CR64" i="464"/>
  <c r="CO64" i="464"/>
  <c r="CH64" i="464"/>
  <c r="CC64" i="464"/>
  <c r="BU64" i="464"/>
  <c r="BO64" i="464"/>
  <c r="BL64" i="464"/>
  <c r="BG64" i="464"/>
  <c r="BC64" i="464"/>
  <c r="AZ64" i="464"/>
  <c r="AX64" i="464"/>
  <c r="AQ64" i="464"/>
  <c r="AO64" i="464"/>
  <c r="AH64" i="464"/>
  <c r="AF64" i="464"/>
  <c r="AD64" i="464"/>
  <c r="V64" i="464"/>
  <c r="S64" i="464"/>
  <c r="P64" i="464"/>
  <c r="M64" i="464"/>
  <c r="J64" i="464"/>
  <c r="H64" i="464"/>
  <c r="E64" i="464"/>
  <c r="CY63" i="464"/>
  <c r="CW63" i="464"/>
  <c r="CR63" i="464"/>
  <c r="CO63" i="464"/>
  <c r="CH63" i="464"/>
  <c r="CC63" i="464"/>
  <c r="BU63" i="464"/>
  <c r="BO63" i="464"/>
  <c r="BL63" i="464"/>
  <c r="BG63" i="464"/>
  <c r="BC63" i="464"/>
  <c r="AZ63" i="464"/>
  <c r="AX63" i="464"/>
  <c r="AQ63" i="464"/>
  <c r="AO63" i="464"/>
  <c r="AH63" i="464"/>
  <c r="AF63" i="464"/>
  <c r="AD63" i="464"/>
  <c r="AA63" i="464"/>
  <c r="V63" i="464"/>
  <c r="S63" i="464"/>
  <c r="P63" i="464"/>
  <c r="M63" i="464"/>
  <c r="J63" i="464"/>
  <c r="H63" i="464"/>
  <c r="E63" i="464"/>
  <c r="CY62" i="464"/>
  <c r="CW62" i="464"/>
  <c r="CR62" i="464"/>
  <c r="CO62" i="464"/>
  <c r="CH62" i="464"/>
  <c r="CC62" i="464"/>
  <c r="BU62" i="464"/>
  <c r="BO62" i="464"/>
  <c r="BL62" i="464"/>
  <c r="BG62" i="464"/>
  <c r="BC62" i="464"/>
  <c r="AZ62" i="464"/>
  <c r="AX62" i="464"/>
  <c r="AQ62" i="464"/>
  <c r="AO62" i="464"/>
  <c r="AH62" i="464"/>
  <c r="AF62" i="464"/>
  <c r="AD62" i="464"/>
  <c r="AA62" i="464"/>
  <c r="V62" i="464"/>
  <c r="S62" i="464"/>
  <c r="P62" i="464"/>
  <c r="M62" i="464"/>
  <c r="J62" i="464"/>
  <c r="H62" i="464"/>
  <c r="E62" i="464"/>
  <c r="BL61" i="464"/>
  <c r="CY60" i="464"/>
  <c r="CW60" i="464"/>
  <c r="CR60" i="464"/>
  <c r="CO60" i="464"/>
  <c r="CH60" i="464"/>
  <c r="CC60" i="464"/>
  <c r="BU60" i="464"/>
  <c r="BO60" i="464"/>
  <c r="BL60" i="464"/>
  <c r="BG60" i="464"/>
  <c r="BC60" i="464"/>
  <c r="AZ60" i="464"/>
  <c r="AX60" i="464"/>
  <c r="AQ60" i="464"/>
  <c r="AO60" i="464"/>
  <c r="AH60" i="464"/>
  <c r="AF60" i="464"/>
  <c r="AD60" i="464"/>
  <c r="AA60" i="464"/>
  <c r="V60" i="464"/>
  <c r="S60" i="464"/>
  <c r="P60" i="464"/>
  <c r="M60" i="464"/>
  <c r="J60" i="464"/>
  <c r="H60" i="464"/>
  <c r="E60" i="464"/>
  <c r="CY59" i="464"/>
  <c r="CW59" i="464"/>
  <c r="CR59" i="464"/>
  <c r="CO59" i="464"/>
  <c r="CH59" i="464"/>
  <c r="CC59" i="464"/>
  <c r="BU59" i="464"/>
  <c r="BO59" i="464"/>
  <c r="BL59" i="464"/>
  <c r="BG59" i="464"/>
  <c r="BC59" i="464"/>
  <c r="AZ59" i="464"/>
  <c r="AX59" i="464"/>
  <c r="AQ59" i="464"/>
  <c r="AH59" i="464"/>
  <c r="AF59" i="464"/>
  <c r="AD59" i="464"/>
  <c r="V59" i="464"/>
  <c r="S59" i="464"/>
  <c r="P59" i="464"/>
  <c r="M59" i="464"/>
  <c r="J59" i="464"/>
  <c r="H59" i="464"/>
  <c r="E59" i="464"/>
  <c r="CY58" i="464"/>
  <c r="CW58" i="464"/>
  <c r="CR58" i="464"/>
  <c r="CO58" i="464"/>
  <c r="CH58" i="464"/>
  <c r="CC58" i="464"/>
  <c r="BU58" i="464"/>
  <c r="BO58" i="464"/>
  <c r="BL58" i="464"/>
  <c r="BG58" i="464"/>
  <c r="BC58" i="464"/>
  <c r="AZ58" i="464"/>
  <c r="AX58" i="464"/>
  <c r="AQ58" i="464"/>
  <c r="AH58" i="464"/>
  <c r="AF58" i="464"/>
  <c r="AD58" i="464"/>
  <c r="V58" i="464"/>
  <c r="S58" i="464"/>
  <c r="P58" i="464"/>
  <c r="M58" i="464"/>
  <c r="J58" i="464"/>
  <c r="H58" i="464"/>
  <c r="E58" i="464"/>
  <c r="CY57" i="464"/>
  <c r="CW57" i="464"/>
  <c r="CR57" i="464"/>
  <c r="CO57" i="464"/>
  <c r="CH57" i="464"/>
  <c r="CC57" i="464"/>
  <c r="BU57" i="464"/>
  <c r="BO57" i="464"/>
  <c r="BL57" i="464"/>
  <c r="BG57" i="464"/>
  <c r="BC57" i="464"/>
  <c r="AZ57" i="464"/>
  <c r="AX57" i="464"/>
  <c r="AQ57" i="464"/>
  <c r="AO57" i="464"/>
  <c r="AH57" i="464"/>
  <c r="AF57" i="464"/>
  <c r="AD57" i="464"/>
  <c r="V57" i="464"/>
  <c r="S57" i="464"/>
  <c r="P57" i="464"/>
  <c r="M57" i="464"/>
  <c r="J57" i="464"/>
  <c r="H57" i="464"/>
  <c r="E57" i="464"/>
  <c r="CY56" i="464"/>
  <c r="CW56" i="464"/>
  <c r="CR56" i="464"/>
  <c r="CO56" i="464"/>
  <c r="CH56" i="464"/>
  <c r="CC56" i="464"/>
  <c r="BU56" i="464"/>
  <c r="BO56" i="464"/>
  <c r="BL56" i="464"/>
  <c r="BG56" i="464"/>
  <c r="BC56" i="464"/>
  <c r="AZ56" i="464"/>
  <c r="AX56" i="464"/>
  <c r="AQ56" i="464"/>
  <c r="AH56" i="464"/>
  <c r="AF56" i="464"/>
  <c r="AD56" i="464"/>
  <c r="V56" i="464"/>
  <c r="S56" i="464"/>
  <c r="P56" i="464"/>
  <c r="M56" i="464"/>
  <c r="J56" i="464"/>
  <c r="H56" i="464"/>
  <c r="E56" i="464"/>
  <c r="CY55" i="464"/>
  <c r="CW55" i="464"/>
  <c r="CR55" i="464"/>
  <c r="CO55" i="464"/>
  <c r="CH55" i="464"/>
  <c r="CC55" i="464"/>
  <c r="BU55" i="464"/>
  <c r="BO55" i="464"/>
  <c r="BL55" i="464"/>
  <c r="BG55" i="464"/>
  <c r="BC55" i="464"/>
  <c r="AZ55" i="464"/>
  <c r="AX55" i="464"/>
  <c r="AU55" i="464"/>
  <c r="AQ55" i="464"/>
  <c r="AO55" i="464"/>
  <c r="AH55" i="464"/>
  <c r="AF55" i="464"/>
  <c r="AD55" i="464"/>
  <c r="V55" i="464"/>
  <c r="S55" i="464"/>
  <c r="P55" i="464"/>
  <c r="M55" i="464"/>
  <c r="J55" i="464"/>
  <c r="H55" i="464"/>
  <c r="E55" i="464"/>
  <c r="CY54" i="464"/>
  <c r="CW54" i="464"/>
  <c r="CR54" i="464"/>
  <c r="CO54" i="464"/>
  <c r="CH54" i="464"/>
  <c r="CC54" i="464"/>
  <c r="BU54" i="464"/>
  <c r="BO54" i="464"/>
  <c r="BL54" i="464"/>
  <c r="BG54" i="464"/>
  <c r="BC54" i="464"/>
  <c r="AZ54" i="464"/>
  <c r="AX54" i="464"/>
  <c r="AU54" i="464"/>
  <c r="AQ54" i="464"/>
  <c r="AO54" i="464"/>
  <c r="AH54" i="464"/>
  <c r="AF54" i="464"/>
  <c r="AD54" i="464"/>
  <c r="V54" i="464"/>
  <c r="S54" i="464"/>
  <c r="P54" i="464"/>
  <c r="M54" i="464"/>
  <c r="J54" i="464"/>
  <c r="H54" i="464"/>
  <c r="E54" i="464"/>
  <c r="CY52" i="464"/>
  <c r="CW52" i="464"/>
  <c r="CR52" i="464"/>
  <c r="CO52" i="464"/>
  <c r="CH52" i="464"/>
  <c r="CC52" i="464"/>
  <c r="BU52" i="464"/>
  <c r="BO52" i="464"/>
  <c r="BL52" i="464"/>
  <c r="BG52" i="464"/>
  <c r="BC52" i="464"/>
  <c r="AZ52" i="464"/>
  <c r="AX52" i="464"/>
  <c r="AQ52" i="464"/>
  <c r="AO52" i="464"/>
  <c r="AH52" i="464"/>
  <c r="AF52" i="464"/>
  <c r="AD52" i="464"/>
  <c r="V52" i="464"/>
  <c r="S52" i="464"/>
  <c r="P52" i="464"/>
  <c r="M52" i="464"/>
  <c r="J52" i="464"/>
  <c r="H52" i="464"/>
  <c r="E52" i="464"/>
  <c r="CY51" i="464"/>
  <c r="CW51" i="464"/>
  <c r="CR51" i="464"/>
  <c r="CO51" i="464"/>
  <c r="CH51" i="464"/>
  <c r="CC51" i="464"/>
  <c r="BU51" i="464"/>
  <c r="BO51" i="464"/>
  <c r="BL51" i="464"/>
  <c r="BG51" i="464"/>
  <c r="BC51" i="464"/>
  <c r="AZ51" i="464"/>
  <c r="AX51" i="464"/>
  <c r="AQ51" i="464"/>
  <c r="AH51" i="464"/>
  <c r="AF51" i="464"/>
  <c r="AD51" i="464"/>
  <c r="V51" i="464"/>
  <c r="S51" i="464"/>
  <c r="P51" i="464"/>
  <c r="M51" i="464"/>
  <c r="J51" i="464"/>
  <c r="H51" i="464"/>
  <c r="E51" i="464"/>
  <c r="CY50" i="464"/>
  <c r="CW50" i="464"/>
  <c r="CR50" i="464"/>
  <c r="CO50" i="464"/>
  <c r="CH50" i="464"/>
  <c r="CC50" i="464"/>
  <c r="BU50" i="464"/>
  <c r="BO50" i="464"/>
  <c r="BL50" i="464"/>
  <c r="BG50" i="464"/>
  <c r="BC50" i="464"/>
  <c r="AZ50" i="464"/>
  <c r="AX50" i="464"/>
  <c r="AQ50" i="464"/>
  <c r="AH50" i="464"/>
  <c r="AF50" i="464"/>
  <c r="AD50" i="464"/>
  <c r="V50" i="464"/>
  <c r="S50" i="464"/>
  <c r="P50" i="464"/>
  <c r="M50" i="464"/>
  <c r="J50" i="464"/>
  <c r="H50" i="464"/>
  <c r="E50" i="464"/>
  <c r="CY49" i="464"/>
  <c r="CW49" i="464"/>
  <c r="CR49" i="464"/>
  <c r="CO49" i="464"/>
  <c r="CH49" i="464"/>
  <c r="CC49" i="464"/>
  <c r="BU49" i="464"/>
  <c r="BO49" i="464"/>
  <c r="BL49" i="464"/>
  <c r="BG49" i="464"/>
  <c r="BC49" i="464"/>
  <c r="AZ49" i="464"/>
  <c r="AX49" i="464"/>
  <c r="AQ49" i="464"/>
  <c r="AO49" i="464"/>
  <c r="AH49" i="464"/>
  <c r="AF49" i="464"/>
  <c r="AD49" i="464"/>
  <c r="V49" i="464"/>
  <c r="S49" i="464"/>
  <c r="P49" i="464"/>
  <c r="M49" i="464"/>
  <c r="J49" i="464"/>
  <c r="H49" i="464"/>
  <c r="E49" i="464"/>
  <c r="CY48" i="464"/>
  <c r="CW48" i="464"/>
  <c r="CR48" i="464"/>
  <c r="CO48" i="464"/>
  <c r="CH48" i="464"/>
  <c r="CC48" i="464"/>
  <c r="BU48" i="464"/>
  <c r="BO48" i="464"/>
  <c r="BL48" i="464"/>
  <c r="BG48" i="464"/>
  <c r="BC48" i="464"/>
  <c r="AZ48" i="464"/>
  <c r="AX48" i="464"/>
  <c r="AQ48" i="464"/>
  <c r="AO48" i="464"/>
  <c r="AH48" i="464"/>
  <c r="AF48" i="464"/>
  <c r="AD48" i="464"/>
  <c r="V48" i="464"/>
  <c r="S48" i="464"/>
  <c r="P48" i="464"/>
  <c r="M48" i="464"/>
  <c r="J48" i="464"/>
  <c r="H48" i="464"/>
  <c r="E48" i="464"/>
  <c r="CY47" i="464"/>
  <c r="CW47" i="464"/>
  <c r="CR47" i="464"/>
  <c r="CO47" i="464"/>
  <c r="CH47" i="464"/>
  <c r="CC47" i="464"/>
  <c r="BU47" i="464"/>
  <c r="BO47" i="464"/>
  <c r="BL47" i="464"/>
  <c r="BG47" i="464"/>
  <c r="BC47" i="464"/>
  <c r="AZ47" i="464"/>
  <c r="AX47" i="464"/>
  <c r="AQ47" i="464"/>
  <c r="AO47" i="464"/>
  <c r="AH47" i="464"/>
  <c r="AF47" i="464"/>
  <c r="AD47" i="464"/>
  <c r="V47" i="464"/>
  <c r="S47" i="464"/>
  <c r="P47" i="464"/>
  <c r="M47" i="464"/>
  <c r="J47" i="464"/>
  <c r="H47" i="464"/>
  <c r="E47" i="464"/>
  <c r="CY46" i="464"/>
  <c r="CW46" i="464"/>
  <c r="CR46" i="464"/>
  <c r="CO46" i="464"/>
  <c r="CH46" i="464"/>
  <c r="CC46" i="464"/>
  <c r="BU46" i="464"/>
  <c r="BO46" i="464"/>
  <c r="BL46" i="464"/>
  <c r="BG46" i="464"/>
  <c r="BC46" i="464"/>
  <c r="AZ46" i="464"/>
  <c r="AX46" i="464"/>
  <c r="AQ46" i="464"/>
  <c r="AO46" i="464"/>
  <c r="AH46" i="464"/>
  <c r="AF46" i="464"/>
  <c r="AD46" i="464"/>
  <c r="V46" i="464"/>
  <c r="S46" i="464"/>
  <c r="P46" i="464"/>
  <c r="M46" i="464"/>
  <c r="J46" i="464"/>
  <c r="H46" i="464"/>
  <c r="E46" i="464"/>
  <c r="CY45" i="464"/>
  <c r="CW45" i="464"/>
  <c r="CR45" i="464"/>
  <c r="CO45" i="464"/>
  <c r="CH45" i="464"/>
  <c r="CC45" i="464"/>
  <c r="BU45" i="464"/>
  <c r="BO45" i="464"/>
  <c r="BL45" i="464"/>
  <c r="BG45" i="464"/>
  <c r="BC45" i="464"/>
  <c r="AZ45" i="464"/>
  <c r="AX45" i="464"/>
  <c r="AQ45" i="464"/>
  <c r="AO45" i="464"/>
  <c r="AH45" i="464"/>
  <c r="AF45" i="464"/>
  <c r="AD45" i="464"/>
  <c r="V45" i="464"/>
  <c r="S45" i="464"/>
  <c r="P45" i="464"/>
  <c r="M45" i="464"/>
  <c r="J45" i="464"/>
  <c r="H45" i="464"/>
  <c r="E45" i="464"/>
  <c r="CY44" i="464"/>
  <c r="CW44" i="464"/>
  <c r="CR44" i="464"/>
  <c r="CO44" i="464"/>
  <c r="CH44" i="464"/>
  <c r="CC44" i="464"/>
  <c r="BU44" i="464"/>
  <c r="BO44" i="464"/>
  <c r="BL44" i="464"/>
  <c r="BG44" i="464"/>
  <c r="BC44" i="464"/>
  <c r="AZ44" i="464"/>
  <c r="AX44" i="464"/>
  <c r="AQ44" i="464"/>
  <c r="AO44" i="464"/>
  <c r="AH44" i="464"/>
  <c r="AF44" i="464"/>
  <c r="AD44" i="464"/>
  <c r="V44" i="464"/>
  <c r="S44" i="464"/>
  <c r="P44" i="464"/>
  <c r="M44" i="464"/>
  <c r="J44" i="464"/>
  <c r="H44" i="464"/>
  <c r="E44" i="464"/>
  <c r="CY43" i="464"/>
  <c r="CW43" i="464"/>
  <c r="CR43" i="464"/>
  <c r="CO43" i="464"/>
  <c r="CH43" i="464"/>
  <c r="CC43" i="464"/>
  <c r="BU43" i="464"/>
  <c r="BO43" i="464"/>
  <c r="BL43" i="464"/>
  <c r="BG43" i="464"/>
  <c r="BC43" i="464"/>
  <c r="AZ43" i="464"/>
  <c r="AX43" i="464"/>
  <c r="AQ43" i="464"/>
  <c r="AO43" i="464"/>
  <c r="AH43" i="464"/>
  <c r="AF43" i="464"/>
  <c r="AD43" i="464"/>
  <c r="V43" i="464"/>
  <c r="S43" i="464"/>
  <c r="P43" i="464"/>
  <c r="M43" i="464"/>
  <c r="J43" i="464"/>
  <c r="H43" i="464"/>
  <c r="E43" i="464"/>
  <c r="CY42" i="464"/>
  <c r="CW42" i="464"/>
  <c r="CR42" i="464"/>
  <c r="CO42" i="464"/>
  <c r="CH42" i="464"/>
  <c r="CC42" i="464"/>
  <c r="BU42" i="464"/>
  <c r="BO42" i="464"/>
  <c r="BL42" i="464"/>
  <c r="BG42" i="464"/>
  <c r="BC42" i="464"/>
  <c r="AZ42" i="464"/>
  <c r="AX42" i="464"/>
  <c r="AQ42" i="464"/>
  <c r="AO42" i="464"/>
  <c r="AH42" i="464"/>
  <c r="AF42" i="464"/>
  <c r="AD42" i="464"/>
  <c r="V42" i="464"/>
  <c r="S42" i="464"/>
  <c r="P42" i="464"/>
  <c r="M42" i="464"/>
  <c r="J42" i="464"/>
  <c r="H42" i="464"/>
  <c r="E42" i="464"/>
  <c r="CY41" i="464"/>
  <c r="CW41" i="464"/>
  <c r="CR41" i="464"/>
  <c r="CO41" i="464"/>
  <c r="CH41" i="464"/>
  <c r="CC41" i="464"/>
  <c r="BU41" i="464"/>
  <c r="BO41" i="464"/>
  <c r="BL41" i="464"/>
  <c r="BG41" i="464"/>
  <c r="BC41" i="464"/>
  <c r="AZ41" i="464"/>
  <c r="AX41" i="464"/>
  <c r="AQ41" i="464"/>
  <c r="AO41" i="464"/>
  <c r="AH41" i="464"/>
  <c r="AF41" i="464"/>
  <c r="AD41" i="464"/>
  <c r="V41" i="464"/>
  <c r="S41" i="464"/>
  <c r="P41" i="464"/>
  <c r="M41" i="464"/>
  <c r="J41" i="464"/>
  <c r="H41" i="464"/>
  <c r="E41" i="464"/>
  <c r="CY40" i="464"/>
  <c r="CW40" i="464"/>
  <c r="CR40" i="464"/>
  <c r="CO40" i="464"/>
  <c r="CH40" i="464"/>
  <c r="CC40" i="464"/>
  <c r="BU40" i="464"/>
  <c r="BO40" i="464"/>
  <c r="BL40" i="464"/>
  <c r="BG40" i="464"/>
  <c r="BC40" i="464"/>
  <c r="AZ40" i="464"/>
  <c r="AX40" i="464"/>
  <c r="AQ40" i="464"/>
  <c r="AH40" i="464"/>
  <c r="AF40" i="464"/>
  <c r="AD40" i="464"/>
  <c r="V40" i="464"/>
  <c r="S40" i="464"/>
  <c r="P40" i="464"/>
  <c r="M40" i="464"/>
  <c r="J40" i="464"/>
  <c r="H40" i="464"/>
  <c r="E40" i="464"/>
  <c r="CY39" i="464"/>
  <c r="CW39" i="464"/>
  <c r="CR39" i="464"/>
  <c r="CO39" i="464"/>
  <c r="CH39" i="464"/>
  <c r="CC39" i="464"/>
  <c r="BU39" i="464"/>
  <c r="BO39" i="464"/>
  <c r="BL39" i="464"/>
  <c r="BG39" i="464"/>
  <c r="BC39" i="464"/>
  <c r="AZ39" i="464"/>
  <c r="AX39" i="464"/>
  <c r="AQ39" i="464"/>
  <c r="AO39" i="464"/>
  <c r="AH39" i="464"/>
  <c r="AF39" i="464"/>
  <c r="AD39" i="464"/>
  <c r="V39" i="464"/>
  <c r="S39" i="464"/>
  <c r="P39" i="464"/>
  <c r="M39" i="464"/>
  <c r="J39" i="464"/>
  <c r="H39" i="464"/>
  <c r="E39" i="464"/>
  <c r="CY38" i="464"/>
  <c r="CW38" i="464"/>
  <c r="CR38" i="464"/>
  <c r="CO38" i="464"/>
  <c r="CH38" i="464"/>
  <c r="CC38" i="464"/>
  <c r="BU38" i="464"/>
  <c r="BO38" i="464"/>
  <c r="BL38" i="464"/>
  <c r="BG38" i="464"/>
  <c r="BC38" i="464"/>
  <c r="AZ38" i="464"/>
  <c r="AX38" i="464"/>
  <c r="AQ38" i="464"/>
  <c r="AO38" i="464"/>
  <c r="AH38" i="464"/>
  <c r="AF38" i="464"/>
  <c r="AD38" i="464"/>
  <c r="V38" i="464"/>
  <c r="S38" i="464"/>
  <c r="P38" i="464"/>
  <c r="M38" i="464"/>
  <c r="J38" i="464"/>
  <c r="H38" i="464"/>
  <c r="E38" i="464"/>
  <c r="CY37" i="464"/>
  <c r="CW37" i="464"/>
  <c r="CR37" i="464"/>
  <c r="CO37" i="464"/>
  <c r="CH37" i="464"/>
  <c r="CC37" i="464"/>
  <c r="BU37" i="464"/>
  <c r="BO37" i="464"/>
  <c r="BL37" i="464"/>
  <c r="BG37" i="464"/>
  <c r="BC37" i="464"/>
  <c r="AZ37" i="464"/>
  <c r="AX37" i="464"/>
  <c r="AQ37" i="464"/>
  <c r="AH37" i="464"/>
  <c r="AF37" i="464"/>
  <c r="AD37" i="464"/>
  <c r="V37" i="464"/>
  <c r="S37" i="464"/>
  <c r="P37" i="464"/>
  <c r="M37" i="464"/>
  <c r="J37" i="464"/>
  <c r="H37" i="464"/>
  <c r="E37" i="464"/>
  <c r="CY36" i="464"/>
  <c r="CW36" i="464"/>
  <c r="CR36" i="464"/>
  <c r="CO36" i="464"/>
  <c r="CH36" i="464"/>
  <c r="CC36" i="464"/>
  <c r="BU36" i="464"/>
  <c r="BO36" i="464"/>
  <c r="BL36" i="464"/>
  <c r="BG36" i="464"/>
  <c r="BC36" i="464"/>
  <c r="AZ36" i="464"/>
  <c r="AX36" i="464"/>
  <c r="AU36" i="464"/>
  <c r="AQ36" i="464"/>
  <c r="AO36" i="464"/>
  <c r="AH36" i="464"/>
  <c r="AF36" i="464"/>
  <c r="AD36" i="464"/>
  <c r="AA36" i="464"/>
  <c r="V36" i="464"/>
  <c r="S36" i="464"/>
  <c r="P36" i="464"/>
  <c r="M36" i="464"/>
  <c r="J36" i="464"/>
  <c r="H36" i="464"/>
  <c r="E36" i="464"/>
  <c r="CY35" i="464"/>
  <c r="CW35" i="464"/>
  <c r="CR35" i="464"/>
  <c r="CO35" i="464"/>
  <c r="CH35" i="464"/>
  <c r="CC35" i="464"/>
  <c r="BU35" i="464"/>
  <c r="BO35" i="464"/>
  <c r="BL35" i="464"/>
  <c r="BG35" i="464"/>
  <c r="BC35" i="464"/>
  <c r="AZ35" i="464"/>
  <c r="AX35" i="464"/>
  <c r="AU35" i="464"/>
  <c r="AQ35" i="464"/>
  <c r="AO35" i="464"/>
  <c r="AH35" i="464"/>
  <c r="AF35" i="464"/>
  <c r="AD35" i="464"/>
  <c r="AA35" i="464"/>
  <c r="V35" i="464"/>
  <c r="S35" i="464"/>
  <c r="P35" i="464"/>
  <c r="M35" i="464"/>
  <c r="J35" i="464"/>
  <c r="H35" i="464"/>
  <c r="E35" i="464"/>
  <c r="BG32" i="464"/>
  <c r="E32" i="464"/>
  <c r="CX31" i="464"/>
  <c r="CY31" i="464" s="1"/>
  <c r="CV31" i="464"/>
  <c r="CU31" i="464"/>
  <c r="CT31" i="464"/>
  <c r="CS31" i="464"/>
  <c r="CQ31" i="464"/>
  <c r="CP31" i="464"/>
  <c r="CN31" i="464"/>
  <c r="CM31" i="464"/>
  <c r="CL31" i="464"/>
  <c r="CK31" i="464"/>
  <c r="CJ31" i="464"/>
  <c r="CI31" i="464"/>
  <c r="CG31" i="464"/>
  <c r="CF31" i="464"/>
  <c r="CE31" i="464"/>
  <c r="CD31" i="464"/>
  <c r="CB31" i="464"/>
  <c r="CA31" i="464"/>
  <c r="BZ31" i="464"/>
  <c r="BY31" i="464"/>
  <c r="BX31" i="464"/>
  <c r="BW31" i="464"/>
  <c r="BV31" i="464"/>
  <c r="BT31" i="464"/>
  <c r="BS31" i="464"/>
  <c r="BR31" i="464"/>
  <c r="BQ31" i="464"/>
  <c r="BP31" i="464"/>
  <c r="BN31" i="464"/>
  <c r="BM31" i="464"/>
  <c r="BK31" i="464"/>
  <c r="BJ31" i="464"/>
  <c r="BI31" i="464"/>
  <c r="BH31" i="464"/>
  <c r="BF31" i="464"/>
  <c r="BG31" i="464" s="1"/>
  <c r="BE31" i="464"/>
  <c r="BB31" i="464"/>
  <c r="BA31" i="464"/>
  <c r="AY31" i="464"/>
  <c r="AZ31" i="464" s="1"/>
  <c r="AW31" i="464"/>
  <c r="AV31" i="464"/>
  <c r="AT31" i="464"/>
  <c r="AU31" i="464" s="1"/>
  <c r="AS31" i="464"/>
  <c r="AR31" i="464"/>
  <c r="AP31" i="464"/>
  <c r="AQ31" i="464" s="1"/>
  <c r="AL31" i="464"/>
  <c r="AK31" i="464"/>
  <c r="AJ31" i="464"/>
  <c r="AI31" i="464"/>
  <c r="AO31" i="464" s="1"/>
  <c r="AG31" i="464"/>
  <c r="AH31" i="464"/>
  <c r="AE31" i="464"/>
  <c r="AF31" i="464" s="1"/>
  <c r="AC31" i="464"/>
  <c r="AB31" i="464"/>
  <c r="Z31" i="464"/>
  <c r="AA31" i="464" s="1"/>
  <c r="Y31" i="464"/>
  <c r="X31" i="464"/>
  <c r="U31" i="464"/>
  <c r="T31" i="464"/>
  <c r="R31" i="464"/>
  <c r="Q31" i="464"/>
  <c r="O31" i="464"/>
  <c r="N31" i="464"/>
  <c r="L31" i="464"/>
  <c r="K31" i="464"/>
  <c r="I31" i="464"/>
  <c r="J31" i="464" s="1"/>
  <c r="G31" i="464"/>
  <c r="F31" i="464"/>
  <c r="E31" i="464"/>
  <c r="CY30" i="464"/>
  <c r="CW30" i="464"/>
  <c r="CR30" i="464"/>
  <c r="CO30" i="464"/>
  <c r="CH30" i="464"/>
  <c r="CC30" i="464"/>
  <c r="BU30" i="464"/>
  <c r="BO30" i="464"/>
  <c r="BL30" i="464"/>
  <c r="BG30" i="464"/>
  <c r="BC30" i="464"/>
  <c r="AZ30" i="464"/>
  <c r="AX30" i="464"/>
  <c r="AU30" i="464"/>
  <c r="AQ30" i="464"/>
  <c r="AO30" i="464"/>
  <c r="AH30" i="464"/>
  <c r="AF30" i="464"/>
  <c r="AD30" i="464"/>
  <c r="V30" i="464"/>
  <c r="S30" i="464"/>
  <c r="P30" i="464"/>
  <c r="M30" i="464"/>
  <c r="J30" i="464"/>
  <c r="H30" i="464"/>
  <c r="E30" i="464"/>
  <c r="CY29" i="464"/>
  <c r="CW29" i="464"/>
  <c r="CR29" i="464"/>
  <c r="CO29" i="464"/>
  <c r="CH29" i="464"/>
  <c r="CC29" i="464"/>
  <c r="BU29" i="464"/>
  <c r="BO29" i="464"/>
  <c r="BL29" i="464"/>
  <c r="BG29" i="464"/>
  <c r="BC29" i="464"/>
  <c r="AZ29" i="464"/>
  <c r="AX29" i="464"/>
  <c r="AU29" i="464"/>
  <c r="AQ29" i="464"/>
  <c r="AO29" i="464"/>
  <c r="AH29" i="464"/>
  <c r="AF29" i="464"/>
  <c r="AD29" i="464"/>
  <c r="V29" i="464"/>
  <c r="S29" i="464"/>
  <c r="P29" i="464"/>
  <c r="M29" i="464"/>
  <c r="J29" i="464"/>
  <c r="H29" i="464"/>
  <c r="E29" i="464"/>
  <c r="CY28" i="464"/>
  <c r="CW28" i="464"/>
  <c r="CR28" i="464"/>
  <c r="CO28" i="464"/>
  <c r="CH28" i="464"/>
  <c r="CC28" i="464"/>
  <c r="BU28" i="464"/>
  <c r="BO28" i="464"/>
  <c r="BL28" i="464"/>
  <c r="BG28" i="464"/>
  <c r="BC28" i="464"/>
  <c r="AZ28" i="464"/>
  <c r="AX28" i="464"/>
  <c r="AU28" i="464"/>
  <c r="AQ28" i="464"/>
  <c r="AO28" i="464"/>
  <c r="AH28" i="464"/>
  <c r="AF28" i="464"/>
  <c r="AD28" i="464"/>
  <c r="V28" i="464"/>
  <c r="S28" i="464"/>
  <c r="P28" i="464"/>
  <c r="M28" i="464"/>
  <c r="J28" i="464"/>
  <c r="H28" i="464"/>
  <c r="E28" i="464"/>
  <c r="CY27" i="464"/>
  <c r="CW27" i="464"/>
  <c r="CR27" i="464"/>
  <c r="CO27" i="464"/>
  <c r="CH27" i="464"/>
  <c r="CC27" i="464"/>
  <c r="BU27" i="464"/>
  <c r="BO27" i="464"/>
  <c r="BL27" i="464"/>
  <c r="BG27" i="464"/>
  <c r="BC27" i="464"/>
  <c r="AZ27" i="464"/>
  <c r="AX27" i="464"/>
  <c r="AU27" i="464"/>
  <c r="AQ27" i="464"/>
  <c r="AO27" i="464"/>
  <c r="AH27" i="464"/>
  <c r="AF27" i="464"/>
  <c r="AD27" i="464"/>
  <c r="V27" i="464"/>
  <c r="S27" i="464"/>
  <c r="P27" i="464"/>
  <c r="M27" i="464"/>
  <c r="J27" i="464"/>
  <c r="H27" i="464"/>
  <c r="E27" i="464"/>
  <c r="CY26" i="464"/>
  <c r="CW26" i="464"/>
  <c r="C120" i="470"/>
  <c r="CR26" i="464"/>
  <c r="C93" i="470" s="1"/>
  <c r="CO26" i="464"/>
  <c r="C106" i="470"/>
  <c r="CH26" i="464"/>
  <c r="C66" i="470" s="1"/>
  <c r="CC26" i="464"/>
  <c r="C79" i="470"/>
  <c r="BU26" i="464"/>
  <c r="C52" i="470" s="1"/>
  <c r="BO26" i="464"/>
  <c r="C39" i="470"/>
  <c r="BL26" i="464"/>
  <c r="C25" i="470" s="1"/>
  <c r="BG26" i="464"/>
  <c r="BC26" i="464"/>
  <c r="AZ26" i="464"/>
  <c r="AX26" i="464"/>
  <c r="AQ26" i="464"/>
  <c r="AH26" i="464"/>
  <c r="AF26" i="464"/>
  <c r="AD26" i="464"/>
  <c r="V26" i="464"/>
  <c r="C107" i="468"/>
  <c r="S26" i="464"/>
  <c r="C94" i="468" s="1"/>
  <c r="P26" i="464"/>
  <c r="C80" i="468"/>
  <c r="Z80" i="468" s="1"/>
  <c r="M26" i="464"/>
  <c r="C67" i="468"/>
  <c r="J26" i="464"/>
  <c r="C53" i="468" s="1"/>
  <c r="H26" i="464"/>
  <c r="C39" i="468"/>
  <c r="E26" i="464"/>
  <c r="CY25" i="464"/>
  <c r="CW25" i="464"/>
  <c r="CR25" i="464"/>
  <c r="CO25" i="464"/>
  <c r="CH25" i="464"/>
  <c r="CC25" i="464"/>
  <c r="BU25" i="464"/>
  <c r="BO25" i="464"/>
  <c r="BL25" i="464"/>
  <c r="BG25" i="464"/>
  <c r="BC25" i="464"/>
  <c r="AZ25" i="464"/>
  <c r="AX25" i="464"/>
  <c r="AQ25" i="464"/>
  <c r="AH25" i="464"/>
  <c r="AF25" i="464"/>
  <c r="AD25" i="464"/>
  <c r="V25" i="464"/>
  <c r="S25" i="464"/>
  <c r="P25" i="464"/>
  <c r="M25" i="464"/>
  <c r="J25" i="464"/>
  <c r="H25" i="464"/>
  <c r="E25" i="464"/>
  <c r="CY24" i="464"/>
  <c r="CW24" i="464"/>
  <c r="CR24" i="464"/>
  <c r="CO24" i="464"/>
  <c r="CH24" i="464"/>
  <c r="CC24" i="464"/>
  <c r="BU24" i="464"/>
  <c r="BO24" i="464"/>
  <c r="BL24" i="464"/>
  <c r="BG24" i="464"/>
  <c r="BC24" i="464"/>
  <c r="AZ24" i="464"/>
  <c r="AX24" i="464"/>
  <c r="AU24" i="464"/>
  <c r="AQ24" i="464"/>
  <c r="AO24" i="464"/>
  <c r="AH24" i="464"/>
  <c r="AF24" i="464"/>
  <c r="AD24" i="464"/>
  <c r="V24" i="464"/>
  <c r="S24" i="464"/>
  <c r="P24" i="464"/>
  <c r="M24" i="464"/>
  <c r="J24" i="464"/>
  <c r="H24" i="464"/>
  <c r="E24" i="464"/>
  <c r="CY23" i="464"/>
  <c r="CW23" i="464"/>
  <c r="CR23" i="464"/>
  <c r="CO23" i="464"/>
  <c r="CH23" i="464"/>
  <c r="CC23" i="464"/>
  <c r="BU23" i="464"/>
  <c r="BO23" i="464"/>
  <c r="BL23" i="464"/>
  <c r="BG23" i="464"/>
  <c r="BC23" i="464"/>
  <c r="AZ23" i="464"/>
  <c r="AX23" i="464"/>
  <c r="AU23" i="464"/>
  <c r="AQ23" i="464"/>
  <c r="AO23" i="464"/>
  <c r="AH23" i="464"/>
  <c r="AF23" i="464"/>
  <c r="AD23" i="464"/>
  <c r="V23" i="464"/>
  <c r="S23" i="464"/>
  <c r="P23" i="464"/>
  <c r="M23" i="464"/>
  <c r="J23" i="464"/>
  <c r="H23" i="464"/>
  <c r="E23" i="464"/>
  <c r="CY22" i="464"/>
  <c r="CW22" i="464"/>
  <c r="CR22" i="464"/>
  <c r="CO22" i="464"/>
  <c r="CH22" i="464"/>
  <c r="CC22" i="464"/>
  <c r="BU22" i="464"/>
  <c r="BO22" i="464"/>
  <c r="BL22" i="464"/>
  <c r="BG22" i="464"/>
  <c r="BC22" i="464"/>
  <c r="AZ22" i="464"/>
  <c r="AX22" i="464"/>
  <c r="AQ22" i="464"/>
  <c r="AH22" i="464"/>
  <c r="AF22" i="464"/>
  <c r="AD22" i="464"/>
  <c r="V22" i="464"/>
  <c r="S22" i="464"/>
  <c r="P22" i="464"/>
  <c r="M22" i="464"/>
  <c r="J22" i="464"/>
  <c r="H22" i="464"/>
  <c r="E22" i="464"/>
  <c r="CY21" i="464"/>
  <c r="CW21" i="464"/>
  <c r="CR21" i="464"/>
  <c r="CO21" i="464"/>
  <c r="CH21" i="464"/>
  <c r="CC21" i="464"/>
  <c r="BU21" i="464"/>
  <c r="BO21" i="464"/>
  <c r="BL21" i="464"/>
  <c r="BG21" i="464"/>
  <c r="BC21" i="464"/>
  <c r="AZ21" i="464"/>
  <c r="AX21" i="464"/>
  <c r="AQ21" i="464"/>
  <c r="AH21" i="464"/>
  <c r="AF21" i="464"/>
  <c r="AD21" i="464"/>
  <c r="V21" i="464"/>
  <c r="S21" i="464"/>
  <c r="P21" i="464"/>
  <c r="M21" i="464"/>
  <c r="J21" i="464"/>
  <c r="H21" i="464"/>
  <c r="E21" i="464"/>
  <c r="CY19" i="464"/>
  <c r="CW19" i="464"/>
  <c r="CR19" i="464"/>
  <c r="CO19" i="464"/>
  <c r="CH19" i="464"/>
  <c r="CC19" i="464"/>
  <c r="BU19" i="464"/>
  <c r="BO19" i="464"/>
  <c r="BL19" i="464"/>
  <c r="BG19" i="464"/>
  <c r="BC19" i="464"/>
  <c r="AZ19" i="464"/>
  <c r="AX19" i="464"/>
  <c r="AU19" i="464"/>
  <c r="AQ19" i="464"/>
  <c r="AO19" i="464"/>
  <c r="AH19" i="464"/>
  <c r="AF19" i="464"/>
  <c r="AD19" i="464"/>
  <c r="AA19" i="464"/>
  <c r="V19" i="464"/>
  <c r="S19" i="464"/>
  <c r="P19" i="464"/>
  <c r="M19" i="464"/>
  <c r="J19" i="464"/>
  <c r="H19" i="464"/>
  <c r="E19" i="464"/>
  <c r="CY18" i="464"/>
  <c r="CW18" i="464"/>
  <c r="CR18" i="464"/>
  <c r="CO18" i="464"/>
  <c r="CH18" i="464"/>
  <c r="CC18" i="464"/>
  <c r="BU18" i="464"/>
  <c r="BO18" i="464"/>
  <c r="BL18" i="464"/>
  <c r="BG18" i="464"/>
  <c r="BC18" i="464"/>
  <c r="AZ18" i="464"/>
  <c r="AX18" i="464"/>
  <c r="AU18" i="464"/>
  <c r="AQ18" i="464"/>
  <c r="AO18" i="464"/>
  <c r="AH18" i="464"/>
  <c r="AF18" i="464"/>
  <c r="AD18" i="464"/>
  <c r="AA18" i="464"/>
  <c r="V18" i="464"/>
  <c r="S18" i="464"/>
  <c r="P18" i="464"/>
  <c r="M18" i="464"/>
  <c r="J18" i="464"/>
  <c r="H18" i="464"/>
  <c r="E18" i="464"/>
  <c r="CY17" i="464"/>
  <c r="CW17" i="464"/>
  <c r="CR17" i="464"/>
  <c r="CO17" i="464"/>
  <c r="CH17" i="464"/>
  <c r="CC17" i="464"/>
  <c r="BU17" i="464"/>
  <c r="BO17" i="464"/>
  <c r="BL17" i="464"/>
  <c r="BG17" i="464"/>
  <c r="BC17" i="464"/>
  <c r="AZ17" i="464"/>
  <c r="AX17" i="464"/>
  <c r="AU17" i="464"/>
  <c r="AQ17" i="464"/>
  <c r="AO17" i="464"/>
  <c r="AH17" i="464"/>
  <c r="AF17" i="464"/>
  <c r="AD17" i="464"/>
  <c r="AA17" i="464"/>
  <c r="V17" i="464"/>
  <c r="S17" i="464"/>
  <c r="P17" i="464"/>
  <c r="M17" i="464"/>
  <c r="J17" i="464"/>
  <c r="H17" i="464"/>
  <c r="E17" i="464"/>
  <c r="CY16" i="464"/>
  <c r="CW16" i="464"/>
  <c r="CR16" i="464"/>
  <c r="CO16" i="464"/>
  <c r="CH16" i="464"/>
  <c r="CC16" i="464"/>
  <c r="BU16" i="464"/>
  <c r="BO16" i="464"/>
  <c r="BL16" i="464"/>
  <c r="BG16" i="464"/>
  <c r="BC16" i="464"/>
  <c r="AZ16" i="464"/>
  <c r="AX16" i="464"/>
  <c r="AU16" i="464"/>
  <c r="AQ16" i="464"/>
  <c r="AO16" i="464"/>
  <c r="AH16" i="464"/>
  <c r="AF16" i="464"/>
  <c r="AD16" i="464"/>
  <c r="AA16" i="464"/>
  <c r="V16" i="464"/>
  <c r="S16" i="464"/>
  <c r="P16" i="464"/>
  <c r="M16" i="464"/>
  <c r="J16" i="464"/>
  <c r="H16" i="464"/>
  <c r="E16" i="464"/>
  <c r="BC13" i="464"/>
  <c r="AX13" i="464"/>
  <c r="AU13" i="464"/>
  <c r="AO13" i="464"/>
  <c r="AD13" i="464"/>
  <c r="AA13" i="464"/>
  <c r="W13" i="464"/>
  <c r="BC12" i="464"/>
  <c r="AX12" i="464"/>
  <c r="AU12" i="464"/>
  <c r="AO12" i="464"/>
  <c r="AD12" i="464"/>
  <c r="AA12" i="464"/>
  <c r="W12" i="464"/>
  <c r="BC11" i="464"/>
  <c r="AX11" i="464"/>
  <c r="AU11" i="464"/>
  <c r="AO11" i="464"/>
  <c r="AD11" i="464"/>
  <c r="AA11" i="464"/>
  <c r="W11" i="464"/>
  <c r="BC10" i="464"/>
  <c r="AX10" i="464"/>
  <c r="AU10" i="464"/>
  <c r="AO10" i="464"/>
  <c r="AD10" i="464"/>
  <c r="AA10" i="464"/>
  <c r="W10" i="464"/>
  <c r="BC8" i="464"/>
  <c r="AX8" i="464"/>
  <c r="AU8" i="464"/>
  <c r="AD8" i="464"/>
  <c r="AA8" i="464"/>
  <c r="W8" i="464"/>
  <c r="CM4" i="464"/>
  <c r="CL4" i="464"/>
  <c r="CK4" i="464"/>
  <c r="CJ4" i="464"/>
  <c r="C28" i="467"/>
  <c r="C28" i="465"/>
  <c r="C42" i="465"/>
  <c r="X42" i="465" s="1"/>
  <c r="C93" i="467"/>
  <c r="C80" i="467"/>
  <c r="C67" i="467"/>
  <c r="C54" i="467"/>
  <c r="C41" i="467"/>
  <c r="C27" i="467"/>
  <c r="C81" i="465"/>
  <c r="C68" i="465"/>
  <c r="X68" i="465"/>
  <c r="C55" i="465"/>
  <c r="C41" i="465"/>
  <c r="C27" i="465"/>
  <c r="C92" i="467"/>
  <c r="C79" i="467"/>
  <c r="C66" i="467"/>
  <c r="C53" i="467"/>
  <c r="C40" i="467"/>
  <c r="C26" i="467"/>
  <c r="C80" i="465"/>
  <c r="C67" i="465"/>
  <c r="C54" i="465"/>
  <c r="C40" i="465"/>
  <c r="C26" i="465"/>
  <c r="C91" i="467"/>
  <c r="C78" i="467"/>
  <c r="C65" i="467"/>
  <c r="C52" i="467"/>
  <c r="C39" i="467"/>
  <c r="C25" i="467"/>
  <c r="C79" i="465"/>
  <c r="W79" i="465" s="1"/>
  <c r="C66" i="465"/>
  <c r="C53" i="465"/>
  <c r="X53" i="465"/>
  <c r="C39" i="465"/>
  <c r="C25" i="465"/>
  <c r="C90" i="467"/>
  <c r="C77" i="467"/>
  <c r="C64" i="467"/>
  <c r="C51" i="467"/>
  <c r="C38" i="467"/>
  <c r="C24" i="467"/>
  <c r="C78" i="465"/>
  <c r="C65" i="465"/>
  <c r="C52" i="465"/>
  <c r="C38" i="465"/>
  <c r="C89" i="467"/>
  <c r="C76" i="467"/>
  <c r="C63" i="467"/>
  <c r="C50" i="467"/>
  <c r="C37" i="467"/>
  <c r="C23" i="467"/>
  <c r="C77" i="465"/>
  <c r="C64" i="465"/>
  <c r="N64" i="465" s="1"/>
  <c r="C51" i="465"/>
  <c r="C37" i="465"/>
  <c r="Z38" i="465"/>
  <c r="Z23" i="465"/>
  <c r="Z24" i="468"/>
  <c r="U15" i="468"/>
  <c r="Z24" i="465"/>
  <c r="S75" i="465"/>
  <c r="S74" i="465" s="1"/>
  <c r="F14" i="465"/>
  <c r="F14" i="468"/>
  <c r="M14" i="467"/>
  <c r="AC76" i="470"/>
  <c r="AC75" i="470" s="1"/>
  <c r="S62" i="465"/>
  <c r="S61" i="465"/>
  <c r="S49" i="465"/>
  <c r="U36" i="468"/>
  <c r="Q14" i="465"/>
  <c r="Q14" i="468" s="1"/>
  <c r="AE74" i="467"/>
  <c r="AE73" i="467"/>
  <c r="AH86" i="467"/>
  <c r="J103" i="470"/>
  <c r="J102" i="470" s="1"/>
  <c r="Q15" i="470"/>
  <c r="Q13" i="470"/>
  <c r="G36" i="468"/>
  <c r="G35" i="468" s="1"/>
  <c r="H64" i="468"/>
  <c r="H77" i="468"/>
  <c r="U15" i="470"/>
  <c r="U13" i="470" s="1"/>
  <c r="I36" i="468"/>
  <c r="I35" i="468"/>
  <c r="U50" i="468"/>
  <c r="L64" i="468"/>
  <c r="L63" i="468"/>
  <c r="J14" i="465"/>
  <c r="J14" i="468" s="1"/>
  <c r="U14" i="465"/>
  <c r="U14" i="468"/>
  <c r="Q14" i="467"/>
  <c r="Q14" i="470" s="1"/>
  <c r="F15" i="468"/>
  <c r="H15" i="470"/>
  <c r="H13" i="470"/>
  <c r="Z15" i="470"/>
  <c r="Z13" i="470" s="1"/>
  <c r="C82" i="468"/>
  <c r="W82" i="468"/>
  <c r="BD145" i="464"/>
  <c r="BD170" i="464"/>
  <c r="K14" i="465"/>
  <c r="K14" i="468" s="1"/>
  <c r="E14" i="467"/>
  <c r="E14" i="470" s="1"/>
  <c r="U14" i="467"/>
  <c r="U13" i="467" s="1"/>
  <c r="J15" i="468"/>
  <c r="L15" i="470"/>
  <c r="L13" i="470"/>
  <c r="E14" i="465"/>
  <c r="E14" i="468" s="1"/>
  <c r="P14" i="465"/>
  <c r="P14" i="468"/>
  <c r="I14" i="467"/>
  <c r="I14" i="470" s="1"/>
  <c r="Z14" i="467"/>
  <c r="Z14" i="470"/>
  <c r="P15" i="468"/>
  <c r="AC15" i="470"/>
  <c r="AC13" i="470" s="1"/>
  <c r="CZ16" i="464"/>
  <c r="W17" i="464"/>
  <c r="P31" i="464"/>
  <c r="CZ37" i="464"/>
  <c r="W38" i="464"/>
  <c r="W57" i="464"/>
  <c r="W125" i="464"/>
  <c r="W129" i="464"/>
  <c r="W133" i="464"/>
  <c r="W137" i="464"/>
  <c r="W141" i="464"/>
  <c r="BD162" i="464"/>
  <c r="G14" i="465"/>
  <c r="G14" i="468" s="1"/>
  <c r="M14" i="465"/>
  <c r="M14" i="468"/>
  <c r="S14" i="465"/>
  <c r="S14" i="468" s="1"/>
  <c r="E21" i="465"/>
  <c r="E20" i="465"/>
  <c r="Q21" i="465"/>
  <c r="Q20" i="465" s="1"/>
  <c r="F14" i="467"/>
  <c r="F14" i="470"/>
  <c r="J14" i="467"/>
  <c r="N14" i="467"/>
  <c r="N14" i="470"/>
  <c r="R14" i="467"/>
  <c r="W14" i="467"/>
  <c r="W14" i="470" s="1"/>
  <c r="AA14" i="467"/>
  <c r="AA14" i="470"/>
  <c r="J21" i="467"/>
  <c r="J20" i="467" s="1"/>
  <c r="I61" i="467"/>
  <c r="I60" i="467"/>
  <c r="G15" i="468"/>
  <c r="K15" i="468"/>
  <c r="Q15" i="468"/>
  <c r="O36" i="468"/>
  <c r="O35" i="468" s="1"/>
  <c r="X64" i="468"/>
  <c r="X63" i="468"/>
  <c r="L77" i="468"/>
  <c r="L76" i="468" s="1"/>
  <c r="D15" i="470"/>
  <c r="I15" i="470"/>
  <c r="I13" i="470" s="1"/>
  <c r="M15" i="470"/>
  <c r="M13" i="470" s="1"/>
  <c r="R15" i="470"/>
  <c r="R13" i="470"/>
  <c r="W15" i="470"/>
  <c r="W13" i="470" s="1"/>
  <c r="AA15" i="470"/>
  <c r="AA13" i="470" s="1"/>
  <c r="W22" i="470"/>
  <c r="W21" i="470" s="1"/>
  <c r="AB130" i="470"/>
  <c r="AB129" i="470"/>
  <c r="BD158" i="464"/>
  <c r="BD166" i="464"/>
  <c r="D14" i="465"/>
  <c r="D14" i="468" s="1"/>
  <c r="H14" i="465"/>
  <c r="H14" i="468" s="1"/>
  <c r="O14" i="465"/>
  <c r="T14" i="465"/>
  <c r="T14" i="468" s="1"/>
  <c r="G21" i="465"/>
  <c r="G20" i="465"/>
  <c r="U21" i="465"/>
  <c r="U20" i="465" s="1"/>
  <c r="G14" i="467"/>
  <c r="G14" i="470"/>
  <c r="K14" i="467"/>
  <c r="O14" i="467"/>
  <c r="S14" i="467"/>
  <c r="X14" i="467"/>
  <c r="AB14" i="467"/>
  <c r="R21" i="467"/>
  <c r="R20" i="467" s="1"/>
  <c r="O74" i="467"/>
  <c r="O73" i="467"/>
  <c r="D15" i="468"/>
  <c r="H15" i="468"/>
  <c r="N15" i="468"/>
  <c r="S15" i="468"/>
  <c r="E36" i="468"/>
  <c r="E35" i="468" s="1"/>
  <c r="Q36" i="468"/>
  <c r="Q35" i="468"/>
  <c r="I50" i="468"/>
  <c r="I49" i="468" s="1"/>
  <c r="D64" i="468"/>
  <c r="D63" i="468" s="1"/>
  <c r="E15" i="470"/>
  <c r="E13" i="470" s="1"/>
  <c r="J15" i="470"/>
  <c r="J13" i="470" s="1"/>
  <c r="O15" i="470"/>
  <c r="O13" i="470" s="1"/>
  <c r="S15" i="470"/>
  <c r="S13" i="470"/>
  <c r="X15" i="470"/>
  <c r="X13" i="470" s="1"/>
  <c r="AB15" i="470"/>
  <c r="AB13" i="470" s="1"/>
  <c r="AB49" i="470"/>
  <c r="AB48" i="470" s="1"/>
  <c r="AG62" i="470"/>
  <c r="O21" i="465"/>
  <c r="O20" i="465" s="1"/>
  <c r="C38" i="468"/>
  <c r="L38" i="468"/>
  <c r="C93" i="468"/>
  <c r="R93" i="468" s="1"/>
  <c r="BD149" i="464"/>
  <c r="I21" i="465"/>
  <c r="I20" i="465" s="1"/>
  <c r="K61" i="465"/>
  <c r="K74" i="465"/>
  <c r="H14" i="467"/>
  <c r="H14" i="470" s="1"/>
  <c r="L14" i="467"/>
  <c r="L14" i="470"/>
  <c r="P14" i="467"/>
  <c r="P14" i="470" s="1"/>
  <c r="T14" i="467"/>
  <c r="T14" i="470" s="1"/>
  <c r="Y14" i="467"/>
  <c r="Y14" i="470" s="1"/>
  <c r="AC14" i="467"/>
  <c r="AC13" i="467"/>
  <c r="Z21" i="467"/>
  <c r="Z20" i="467"/>
  <c r="E15" i="468"/>
  <c r="I15" i="468"/>
  <c r="O15" i="468"/>
  <c r="T15" i="468"/>
  <c r="F15" i="470"/>
  <c r="F13" i="470"/>
  <c r="K15" i="470"/>
  <c r="K13" i="470"/>
  <c r="P15" i="470"/>
  <c r="P13" i="470"/>
  <c r="T15" i="470"/>
  <c r="T13" i="470"/>
  <c r="Y15" i="470"/>
  <c r="Y13" i="470"/>
  <c r="I78" i="476"/>
  <c r="X87" i="467"/>
  <c r="X86" i="467" s="1"/>
  <c r="E50" i="468"/>
  <c r="E49" i="468"/>
  <c r="O50" i="468"/>
  <c r="O49" i="468" s="1"/>
  <c r="T77" i="468"/>
  <c r="T76" i="468" s="1"/>
  <c r="R91" i="468"/>
  <c r="R90" i="468" s="1"/>
  <c r="I36" i="470"/>
  <c r="I35" i="470"/>
  <c r="Q36" i="470"/>
  <c r="Q35" i="470" s="1"/>
  <c r="W36" i="470"/>
  <c r="W35" i="470" s="1"/>
  <c r="AD36" i="470"/>
  <c r="AD35" i="470" s="1"/>
  <c r="J63" i="470"/>
  <c r="J62" i="470"/>
  <c r="R63" i="470"/>
  <c r="R62" i="470" s="1"/>
  <c r="AA63" i="470"/>
  <c r="AA62" i="470" s="1"/>
  <c r="V117" i="470"/>
  <c r="V116" i="470" s="1"/>
  <c r="I59" i="476"/>
  <c r="C38" i="470"/>
  <c r="AJ38" i="470"/>
  <c r="C105" i="470"/>
  <c r="AJ105" i="470"/>
  <c r="W26" i="464"/>
  <c r="W29" i="464"/>
  <c r="H31" i="464"/>
  <c r="AX31" i="464"/>
  <c r="BD31" i="464" s="1"/>
  <c r="BL31" i="464"/>
  <c r="CR31" i="464"/>
  <c r="W35" i="464"/>
  <c r="CZ35" i="464"/>
  <c r="W37" i="464"/>
  <c r="W54" i="464"/>
  <c r="CZ64" i="464"/>
  <c r="W70" i="464"/>
  <c r="CZ75" i="464"/>
  <c r="W76" i="464"/>
  <c r="CZ79" i="464"/>
  <c r="W80" i="464"/>
  <c r="W91" i="464"/>
  <c r="W105" i="464"/>
  <c r="CZ105" i="464"/>
  <c r="W106" i="464"/>
  <c r="CZ111" i="464"/>
  <c r="DI111" i="464"/>
  <c r="CZ113" i="464"/>
  <c r="DI113" i="464"/>
  <c r="W114" i="464"/>
  <c r="CZ115" i="464"/>
  <c r="CZ119" i="464"/>
  <c r="DA119" i="464"/>
  <c r="CZ121" i="464"/>
  <c r="DA121" i="464"/>
  <c r="CZ123" i="464"/>
  <c r="DA123" i="464"/>
  <c r="CZ127" i="464"/>
  <c r="CZ131" i="464"/>
  <c r="CZ135" i="464"/>
  <c r="CZ139" i="464"/>
  <c r="CZ150" i="464"/>
  <c r="W151" i="464"/>
  <c r="BD155" i="464"/>
  <c r="CZ189" i="464"/>
  <c r="K48" i="467"/>
  <c r="K47" i="467"/>
  <c r="U61" i="467"/>
  <c r="U60" i="467"/>
  <c r="F74" i="467"/>
  <c r="F73" i="467"/>
  <c r="V74" i="467"/>
  <c r="V73" i="467"/>
  <c r="H87" i="467"/>
  <c r="H86" i="467"/>
  <c r="Z87" i="467"/>
  <c r="Z86" i="467"/>
  <c r="M36" i="468"/>
  <c r="M35" i="468"/>
  <c r="W36" i="468"/>
  <c r="W35" i="468"/>
  <c r="G50" i="468"/>
  <c r="G49" i="468"/>
  <c r="Q50" i="468"/>
  <c r="Q49" i="468"/>
  <c r="T64" i="468"/>
  <c r="T63" i="468"/>
  <c r="D77" i="468"/>
  <c r="D76" i="468"/>
  <c r="X77" i="468"/>
  <c r="X76" i="468"/>
  <c r="W76" i="468"/>
  <c r="K36" i="470"/>
  <c r="K35" i="470" s="1"/>
  <c r="R36" i="470"/>
  <c r="R35" i="470" s="1"/>
  <c r="Y36" i="470"/>
  <c r="Y35" i="470" s="1"/>
  <c r="AG36" i="470"/>
  <c r="AG35" i="470" s="1"/>
  <c r="K63" i="470"/>
  <c r="K62" i="470" s="1"/>
  <c r="U63" i="470"/>
  <c r="U62" i="470" s="1"/>
  <c r="AE63" i="470"/>
  <c r="AE62" i="470" s="1"/>
  <c r="F117" i="470"/>
  <c r="F116" i="470" s="1"/>
  <c r="Z117" i="470"/>
  <c r="Z116" i="470" s="1"/>
  <c r="CZ39" i="464"/>
  <c r="W69" i="464"/>
  <c r="W75" i="464"/>
  <c r="W79" i="464"/>
  <c r="W94" i="464"/>
  <c r="W99" i="464"/>
  <c r="W127" i="464"/>
  <c r="W131" i="464"/>
  <c r="W135" i="464"/>
  <c r="W139" i="464"/>
  <c r="W144" i="464"/>
  <c r="BD172" i="464"/>
  <c r="Y61" i="467"/>
  <c r="Y60" i="467" s="1"/>
  <c r="G74" i="467"/>
  <c r="G73" i="467" s="1"/>
  <c r="W74" i="467"/>
  <c r="W73" i="467" s="1"/>
  <c r="J87" i="467"/>
  <c r="J86" i="467" s="1"/>
  <c r="AF87" i="467"/>
  <c r="AF86" i="467" s="1"/>
  <c r="G22" i="470"/>
  <c r="G21" i="470" s="1"/>
  <c r="F36" i="470"/>
  <c r="F35" i="470" s="1"/>
  <c r="M36" i="470"/>
  <c r="M35" i="470" s="1"/>
  <c r="S36" i="470"/>
  <c r="S35" i="470" s="1"/>
  <c r="AA36" i="470"/>
  <c r="AA35" i="470" s="1"/>
  <c r="AF35" i="470"/>
  <c r="H49" i="470"/>
  <c r="H48" i="470"/>
  <c r="E63" i="470"/>
  <c r="E62" i="470"/>
  <c r="M63" i="470"/>
  <c r="M62" i="470"/>
  <c r="W63" i="470"/>
  <c r="W62" i="470"/>
  <c r="AH63" i="470"/>
  <c r="AH62" i="470"/>
  <c r="J117" i="470"/>
  <c r="J116" i="470"/>
  <c r="AF117" i="470"/>
  <c r="AF116" i="470"/>
  <c r="V31" i="464"/>
  <c r="W43" i="464"/>
  <c r="W47" i="464"/>
  <c r="W67" i="464"/>
  <c r="CZ88" i="464"/>
  <c r="BD147" i="464"/>
  <c r="CZ152" i="464"/>
  <c r="M21" i="465"/>
  <c r="M20" i="465" s="1"/>
  <c r="W21" i="465"/>
  <c r="W20" i="465" s="1"/>
  <c r="AG20" i="467"/>
  <c r="AH21" i="467"/>
  <c r="AH20" i="467"/>
  <c r="E61" i="467"/>
  <c r="E60" i="467"/>
  <c r="N74" i="467"/>
  <c r="N73" i="467"/>
  <c r="AD74" i="467"/>
  <c r="AD73" i="467"/>
  <c r="P87" i="467"/>
  <c r="P86" i="467"/>
  <c r="M50" i="468"/>
  <c r="M49" i="468"/>
  <c r="W50" i="468"/>
  <c r="W49" i="468"/>
  <c r="O22" i="470"/>
  <c r="O21" i="470"/>
  <c r="G36" i="470"/>
  <c r="G35" i="470"/>
  <c r="N36" i="470"/>
  <c r="N35" i="470"/>
  <c r="V36" i="470"/>
  <c r="V35" i="470"/>
  <c r="AC36" i="470"/>
  <c r="AC35" i="470"/>
  <c r="P49" i="470"/>
  <c r="P48" i="470"/>
  <c r="F63" i="470"/>
  <c r="F62" i="470"/>
  <c r="Q63" i="470"/>
  <c r="Q62" i="470"/>
  <c r="Z63" i="470"/>
  <c r="Z62" i="470"/>
  <c r="P117" i="470"/>
  <c r="P116" i="470"/>
  <c r="H130" i="470"/>
  <c r="H129" i="470"/>
  <c r="BD160" i="464"/>
  <c r="I68" i="476"/>
  <c r="CZ46" i="464"/>
  <c r="BD62" i="464"/>
  <c r="CZ65" i="464"/>
  <c r="DI65" i="464"/>
  <c r="BD89" i="464"/>
  <c r="CZ91" i="464"/>
  <c r="CZ100" i="464"/>
  <c r="DA100" i="464"/>
  <c r="BD109" i="464"/>
  <c r="BD110" i="464"/>
  <c r="BD114" i="464"/>
  <c r="AF35" i="467"/>
  <c r="AF34" i="467" s="1"/>
  <c r="AC35" i="467"/>
  <c r="AC34" i="467" s="1"/>
  <c r="M35" i="467"/>
  <c r="M34" i="467" s="1"/>
  <c r="Y35" i="467"/>
  <c r="Y34" i="467" s="1"/>
  <c r="I35" i="467"/>
  <c r="I34" i="467" s="1"/>
  <c r="U35" i="467"/>
  <c r="U34" i="467" s="1"/>
  <c r="E35" i="467"/>
  <c r="E34" i="467" s="1"/>
  <c r="BD174" i="464"/>
  <c r="BD176" i="464"/>
  <c r="BD178" i="464"/>
  <c r="BD180" i="464"/>
  <c r="BD182" i="464"/>
  <c r="BD184" i="464"/>
  <c r="BD186" i="464"/>
  <c r="BD190" i="464"/>
  <c r="X22" i="468"/>
  <c r="X21" i="468" s="1"/>
  <c r="Q22" i="468"/>
  <c r="Q21" i="468" s="1"/>
  <c r="I22" i="468"/>
  <c r="I21" i="468" s="1"/>
  <c r="W22" i="468"/>
  <c r="W21" i="468" s="1"/>
  <c r="O22" i="468"/>
  <c r="O21" i="468" s="1"/>
  <c r="G22" i="468"/>
  <c r="G21" i="468" s="1"/>
  <c r="U22" i="468"/>
  <c r="U21" i="468" s="1"/>
  <c r="M22" i="468"/>
  <c r="M21" i="468" s="1"/>
  <c r="E22" i="468"/>
  <c r="E21" i="468" s="1"/>
  <c r="BD164" i="464"/>
  <c r="BD168" i="464"/>
  <c r="X35" i="465"/>
  <c r="X34" i="465" s="1"/>
  <c r="Q35" i="465"/>
  <c r="Q34" i="465" s="1"/>
  <c r="I35" i="465"/>
  <c r="I34" i="465" s="1"/>
  <c r="W35" i="465"/>
  <c r="W34" i="465" s="1"/>
  <c r="O35" i="465"/>
  <c r="O34" i="465" s="1"/>
  <c r="G35" i="465"/>
  <c r="G34" i="465" s="1"/>
  <c r="U35" i="465"/>
  <c r="U34" i="465" s="1"/>
  <c r="M35" i="465"/>
  <c r="M34" i="465" s="1"/>
  <c r="E35" i="465"/>
  <c r="E34" i="465" s="1"/>
  <c r="X49" i="465"/>
  <c r="X48" i="465" s="1"/>
  <c r="Q49" i="465"/>
  <c r="Q48" i="465" s="1"/>
  <c r="I49" i="465"/>
  <c r="I48" i="465" s="1"/>
  <c r="W49" i="465"/>
  <c r="W48" i="465" s="1"/>
  <c r="O49" i="465"/>
  <c r="O48" i="465" s="1"/>
  <c r="G49" i="465"/>
  <c r="G48" i="465" s="1"/>
  <c r="U49" i="465"/>
  <c r="U48" i="465" s="1"/>
  <c r="M49" i="465"/>
  <c r="M48" i="465" s="1"/>
  <c r="E49" i="465"/>
  <c r="E48" i="465" s="1"/>
  <c r="X62" i="465"/>
  <c r="X61" i="465" s="1"/>
  <c r="Q62" i="465"/>
  <c r="Q61" i="465" s="1"/>
  <c r="I62" i="465"/>
  <c r="I61" i="465"/>
  <c r="W62" i="465"/>
  <c r="W61" i="465"/>
  <c r="O62" i="465"/>
  <c r="O61" i="465"/>
  <c r="G62" i="465"/>
  <c r="G61" i="465"/>
  <c r="U62" i="465"/>
  <c r="U61" i="465"/>
  <c r="M62" i="465"/>
  <c r="M61" i="465"/>
  <c r="E62" i="465"/>
  <c r="E61" i="465"/>
  <c r="X75" i="465"/>
  <c r="X74" i="465" s="1"/>
  <c r="Q75" i="465"/>
  <c r="Q74" i="465" s="1"/>
  <c r="I75" i="465"/>
  <c r="I74" i="465"/>
  <c r="W75" i="465"/>
  <c r="W74" i="465"/>
  <c r="O75" i="465"/>
  <c r="O74" i="465"/>
  <c r="G75" i="465"/>
  <c r="G74" i="465"/>
  <c r="U75" i="465"/>
  <c r="U74" i="465"/>
  <c r="M75" i="465"/>
  <c r="M74" i="465"/>
  <c r="E75" i="465"/>
  <c r="E74" i="465"/>
  <c r="AG35" i="467"/>
  <c r="AG34" i="467" s="1"/>
  <c r="AG48" i="467"/>
  <c r="AG47" i="467" s="1"/>
  <c r="AH48" i="467"/>
  <c r="AH47" i="467" s="1"/>
  <c r="Z48" i="467"/>
  <c r="Z47" i="467" s="1"/>
  <c r="R48" i="467"/>
  <c r="R47" i="467" s="1"/>
  <c r="J48" i="467"/>
  <c r="J47" i="467" s="1"/>
  <c r="AE48" i="467"/>
  <c r="AE47" i="467" s="1"/>
  <c r="W48" i="467"/>
  <c r="W47" i="467" s="1"/>
  <c r="O48" i="467"/>
  <c r="O47" i="467" s="1"/>
  <c r="G48" i="467"/>
  <c r="G47" i="467" s="1"/>
  <c r="AD48" i="467"/>
  <c r="AD47" i="467" s="1"/>
  <c r="V48" i="467"/>
  <c r="V47" i="467" s="1"/>
  <c r="N48" i="467"/>
  <c r="N47" i="467" s="1"/>
  <c r="F48" i="467"/>
  <c r="F47" i="467" s="1"/>
  <c r="S48" i="467"/>
  <c r="S47" i="467" s="1"/>
  <c r="K22" i="468"/>
  <c r="K21" i="468" s="1"/>
  <c r="AE22" i="470"/>
  <c r="AE21" i="470" s="1"/>
  <c r="E36" i="470"/>
  <c r="E35" i="470" s="1"/>
  <c r="J36" i="470"/>
  <c r="J35" i="470" s="1"/>
  <c r="O36" i="470"/>
  <c r="O35" i="470" s="1"/>
  <c r="U36" i="470"/>
  <c r="U35" i="470" s="1"/>
  <c r="Z36" i="470"/>
  <c r="Z35" i="470" s="1"/>
  <c r="AE36" i="470"/>
  <c r="AE35" i="470" s="1"/>
  <c r="L49" i="470"/>
  <c r="L48" i="470" s="1"/>
  <c r="AF49" i="470"/>
  <c r="AF48" i="470" s="1"/>
  <c r="G63" i="470"/>
  <c r="G62" i="470" s="1"/>
  <c r="O63" i="470"/>
  <c r="O62" i="470" s="1"/>
  <c r="V63" i="470"/>
  <c r="V62" i="470" s="1"/>
  <c r="AC63" i="470"/>
  <c r="AC62" i="470" s="1"/>
  <c r="H90" i="470"/>
  <c r="H89" i="470" s="1"/>
  <c r="P90" i="470"/>
  <c r="P89" i="470" s="1"/>
  <c r="V90" i="470"/>
  <c r="V89" i="470" s="1"/>
  <c r="AC90" i="470"/>
  <c r="AC89" i="470" s="1"/>
  <c r="D103" i="470"/>
  <c r="D102" i="470" s="1"/>
  <c r="AE103" i="470"/>
  <c r="AE102" i="470" s="1"/>
  <c r="N117" i="470"/>
  <c r="N116" i="470" s="1"/>
  <c r="X117" i="470"/>
  <c r="X116" i="470" s="1"/>
  <c r="AH117" i="470"/>
  <c r="AH116" i="470" s="1"/>
  <c r="X130" i="470"/>
  <c r="X129" i="470" s="1"/>
  <c r="I70" i="476"/>
  <c r="CZ23" i="464"/>
  <c r="BD24" i="464"/>
  <c r="DI24" i="464" s="1"/>
  <c r="CZ27" i="464"/>
  <c r="BD28" i="464"/>
  <c r="DI28" i="464"/>
  <c r="CZ29" i="464"/>
  <c r="W30" i="464"/>
  <c r="BC31" i="464"/>
  <c r="BO31" i="464"/>
  <c r="BD36" i="464"/>
  <c r="W39" i="464"/>
  <c r="BD42" i="464"/>
  <c r="W52" i="464"/>
  <c r="CZ54" i="464"/>
  <c r="W55" i="464"/>
  <c r="BD55" i="464"/>
  <c r="BD66" i="464"/>
  <c r="BD71" i="464"/>
  <c r="BD79" i="464"/>
  <c r="BD84" i="464"/>
  <c r="BD85" i="464"/>
  <c r="W90" i="464"/>
  <c r="W92" i="464"/>
  <c r="C83" i="468"/>
  <c r="Z83" i="468"/>
  <c r="CZ96" i="464"/>
  <c r="CZ97" i="464"/>
  <c r="BD105" i="464"/>
  <c r="W111" i="464"/>
  <c r="W115" i="464"/>
  <c r="W118" i="464"/>
  <c r="BD126" i="464"/>
  <c r="BD128" i="464"/>
  <c r="BD130" i="464"/>
  <c r="BD132" i="464"/>
  <c r="BD134" i="464"/>
  <c r="BD136" i="464"/>
  <c r="BD138" i="464"/>
  <c r="BD140" i="464"/>
  <c r="BD142" i="464"/>
  <c r="CZ148" i="464"/>
  <c r="W152" i="464"/>
  <c r="CZ159" i="464"/>
  <c r="W160" i="464"/>
  <c r="CZ163" i="464"/>
  <c r="W164" i="464"/>
  <c r="CZ167" i="464"/>
  <c r="W168" i="464"/>
  <c r="CZ171" i="464"/>
  <c r="W172" i="464"/>
  <c r="CZ175" i="464"/>
  <c r="W176" i="464"/>
  <c r="CZ179" i="464"/>
  <c r="W180" i="464"/>
  <c r="CZ183" i="464"/>
  <c r="W184" i="464"/>
  <c r="CZ187" i="464"/>
  <c r="W188" i="464"/>
  <c r="W189" i="464"/>
  <c r="K21" i="467"/>
  <c r="K20" i="467"/>
  <c r="S21" i="467"/>
  <c r="S20" i="467"/>
  <c r="AA21" i="467"/>
  <c r="AA20" i="467"/>
  <c r="H63" i="468"/>
  <c r="J90" i="470"/>
  <c r="J89" i="470" s="1"/>
  <c r="Q90" i="470"/>
  <c r="Q89" i="470" s="1"/>
  <c r="X90" i="470"/>
  <c r="X89" i="470" s="1"/>
  <c r="AF90" i="470"/>
  <c r="AF89" i="470" s="1"/>
  <c r="I56" i="476"/>
  <c r="W16" i="464"/>
  <c r="W18" i="464"/>
  <c r="CZ18" i="464"/>
  <c r="W21" i="464"/>
  <c r="CZ21" i="464"/>
  <c r="W22" i="464"/>
  <c r="W23" i="464"/>
  <c r="C66" i="468"/>
  <c r="M66" i="468" s="1"/>
  <c r="C78" i="470"/>
  <c r="AJ78" i="470" s="1"/>
  <c r="C119" i="470"/>
  <c r="AJ119" i="470" s="1"/>
  <c r="W27" i="464"/>
  <c r="M31" i="464"/>
  <c r="S31" i="464"/>
  <c r="AD31" i="464"/>
  <c r="BU31" i="464"/>
  <c r="CH31" i="464"/>
  <c r="BD38" i="464"/>
  <c r="W41" i="464"/>
  <c r="W45" i="464"/>
  <c r="W49" i="464"/>
  <c r="BD50" i="464"/>
  <c r="CZ55" i="464"/>
  <c r="W56" i="464"/>
  <c r="BD59" i="464"/>
  <c r="CZ70" i="464"/>
  <c r="CZ71" i="464"/>
  <c r="C41" i="470"/>
  <c r="C108" i="470"/>
  <c r="AG108" i="470" s="1"/>
  <c r="CZ84" i="464"/>
  <c r="W85" i="464"/>
  <c r="CZ87" i="464"/>
  <c r="DI87" i="464" s="1"/>
  <c r="BD96" i="464"/>
  <c r="BD97" i="464"/>
  <c r="BD108" i="464"/>
  <c r="BD118" i="464"/>
  <c r="CZ125" i="464"/>
  <c r="W126" i="464"/>
  <c r="CZ129" i="464"/>
  <c r="W130" i="464"/>
  <c r="CZ133" i="464"/>
  <c r="W134" i="464"/>
  <c r="CZ137" i="464"/>
  <c r="W138" i="464"/>
  <c r="CZ141" i="464"/>
  <c r="W142" i="464"/>
  <c r="BD151" i="464"/>
  <c r="W154" i="464"/>
  <c r="CZ154" i="464"/>
  <c r="W155" i="464"/>
  <c r="BD188" i="464"/>
  <c r="K21" i="465"/>
  <c r="K20" i="465"/>
  <c r="S21" i="465"/>
  <c r="S20" i="465"/>
  <c r="F21" i="467"/>
  <c r="F20" i="467"/>
  <c r="N21" i="467"/>
  <c r="N20" i="467"/>
  <c r="V21" i="467"/>
  <c r="V20" i="467"/>
  <c r="AD21" i="467"/>
  <c r="AD20" i="467"/>
  <c r="M61" i="467"/>
  <c r="M60" i="467"/>
  <c r="AC61" i="467"/>
  <c r="AC60" i="467"/>
  <c r="J74" i="467"/>
  <c r="J73" i="467"/>
  <c r="R74" i="467"/>
  <c r="R73" i="467"/>
  <c r="Z74" i="467"/>
  <c r="Z73" i="467"/>
  <c r="AH74" i="467"/>
  <c r="AH73" i="467"/>
  <c r="R87" i="467"/>
  <c r="R86" i="467"/>
  <c r="K36" i="468"/>
  <c r="K35" i="468"/>
  <c r="S36" i="468"/>
  <c r="S35" i="468"/>
  <c r="K50" i="468"/>
  <c r="K49" i="468"/>
  <c r="S50" i="468"/>
  <c r="S49" i="468"/>
  <c r="P64" i="468"/>
  <c r="P63" i="468"/>
  <c r="P77" i="468"/>
  <c r="P76" i="468"/>
  <c r="J90" i="468"/>
  <c r="AH36" i="470"/>
  <c r="AH35" i="470" s="1"/>
  <c r="E90" i="470"/>
  <c r="E89" i="470" s="1"/>
  <c r="L90" i="470"/>
  <c r="L89" i="470" s="1"/>
  <c r="R90" i="470"/>
  <c r="R89" i="470" s="1"/>
  <c r="Z90" i="470"/>
  <c r="Z89" i="470" s="1"/>
  <c r="AG90" i="470"/>
  <c r="AG89" i="470" s="1"/>
  <c r="AH89" i="470"/>
  <c r="T103" i="470"/>
  <c r="T102" i="470"/>
  <c r="H117" i="470"/>
  <c r="H116" i="470"/>
  <c r="R117" i="470"/>
  <c r="R116" i="470"/>
  <c r="L130" i="470"/>
  <c r="L129" i="470"/>
  <c r="AF130" i="470"/>
  <c r="AF129" i="470"/>
  <c r="I54" i="476"/>
  <c r="BD17" i="464"/>
  <c r="DI17" i="464" s="1"/>
  <c r="BD19" i="464"/>
  <c r="DI19" i="464" s="1"/>
  <c r="BD22" i="464"/>
  <c r="DI22" i="464" s="1"/>
  <c r="BD30" i="464"/>
  <c r="BD40" i="464"/>
  <c r="CZ41" i="464"/>
  <c r="W42" i="464"/>
  <c r="W44" i="464"/>
  <c r="CZ45" i="464"/>
  <c r="W46" i="464"/>
  <c r="BD46" i="464"/>
  <c r="W48" i="464"/>
  <c r="CZ49" i="464"/>
  <c r="W50" i="464"/>
  <c r="CZ50" i="464"/>
  <c r="W51" i="464"/>
  <c r="W58" i="464"/>
  <c r="CZ58" i="464"/>
  <c r="DI58" i="464"/>
  <c r="W59" i="464"/>
  <c r="CZ59" i="464"/>
  <c r="DI59" i="464" s="1"/>
  <c r="W60" i="464"/>
  <c r="W62" i="464"/>
  <c r="W63" i="464"/>
  <c r="W64" i="464"/>
  <c r="BD65" i="464"/>
  <c r="BD74" i="464"/>
  <c r="W77" i="464"/>
  <c r="BD78" i="464"/>
  <c r="W83" i="464"/>
  <c r="W87" i="464"/>
  <c r="W88" i="464"/>
  <c r="C28" i="470"/>
  <c r="AJ28" i="470"/>
  <c r="C69" i="470"/>
  <c r="AJ69" i="470"/>
  <c r="C136" i="470"/>
  <c r="AD136" i="470"/>
  <c r="BD93" i="464"/>
  <c r="W97" i="464"/>
  <c r="CZ99" i="464"/>
  <c r="DI99" i="464"/>
  <c r="BD104" i="464"/>
  <c r="W107" i="464"/>
  <c r="CZ108" i="464"/>
  <c r="W109" i="464"/>
  <c r="W110" i="464"/>
  <c r="W113" i="464"/>
  <c r="W117" i="464"/>
  <c r="CZ144" i="464"/>
  <c r="W146" i="464"/>
  <c r="CZ146" i="464"/>
  <c r="DI146" i="464" s="1"/>
  <c r="W147" i="464"/>
  <c r="W148" i="464"/>
  <c r="W150" i="464"/>
  <c r="BD153" i="464"/>
  <c r="W156" i="464"/>
  <c r="CZ156" i="464"/>
  <c r="W159" i="464"/>
  <c r="W161" i="464"/>
  <c r="CZ161" i="464"/>
  <c r="W163" i="464"/>
  <c r="W165" i="464"/>
  <c r="CZ165" i="464"/>
  <c r="W167" i="464"/>
  <c r="W169" i="464"/>
  <c r="CZ169" i="464"/>
  <c r="W171" i="464"/>
  <c r="W173" i="464"/>
  <c r="CZ173" i="464"/>
  <c r="W175" i="464"/>
  <c r="W177" i="464"/>
  <c r="CZ177" i="464"/>
  <c r="DA177" i="464" s="1"/>
  <c r="W179" i="464"/>
  <c r="W181" i="464"/>
  <c r="CZ181" i="464"/>
  <c r="W183" i="464"/>
  <c r="W185" i="464"/>
  <c r="CZ185" i="464"/>
  <c r="DI185" i="464" s="1"/>
  <c r="W187" i="464"/>
  <c r="G21" i="467"/>
  <c r="G20" i="467"/>
  <c r="O21" i="467"/>
  <c r="O20" i="467"/>
  <c r="W21" i="467"/>
  <c r="W20" i="467"/>
  <c r="AE21" i="467"/>
  <c r="AE20" i="467"/>
  <c r="AF60" i="467"/>
  <c r="Q61" i="467"/>
  <c r="Q60" i="467" s="1"/>
  <c r="AG61" i="467"/>
  <c r="AG60" i="467" s="1"/>
  <c r="AG73" i="467"/>
  <c r="K74" i="467"/>
  <c r="K73" i="467"/>
  <c r="S74" i="467"/>
  <c r="S73" i="467"/>
  <c r="AA74" i="467"/>
  <c r="AA73" i="467"/>
  <c r="F90" i="470"/>
  <c r="F89" i="470"/>
  <c r="M90" i="470"/>
  <c r="M89" i="470"/>
  <c r="U90" i="470"/>
  <c r="U89" i="470"/>
  <c r="AB90" i="470"/>
  <c r="AB89" i="470"/>
  <c r="AD116" i="470"/>
  <c r="C95" i="467"/>
  <c r="AJ23" i="467"/>
  <c r="D23" i="467"/>
  <c r="AJ52" i="467"/>
  <c r="AG52" i="467"/>
  <c r="X54" i="465"/>
  <c r="Z54" i="465"/>
  <c r="AJ53" i="467"/>
  <c r="AG53" i="467"/>
  <c r="X55" i="465"/>
  <c r="Z55" i="465"/>
  <c r="AJ54" i="467"/>
  <c r="AD54" i="467"/>
  <c r="C88" i="465"/>
  <c r="X28" i="465"/>
  <c r="Z28" i="465"/>
  <c r="C100" i="467"/>
  <c r="AJ28" i="467"/>
  <c r="AD28" i="467"/>
  <c r="CZ17" i="464"/>
  <c r="CZ22" i="464"/>
  <c r="CZ25" i="464"/>
  <c r="C140" i="470"/>
  <c r="AJ25" i="470"/>
  <c r="G25" i="470"/>
  <c r="AJ66" i="470"/>
  <c r="N66" i="470"/>
  <c r="C133" i="470"/>
  <c r="CZ26" i="464"/>
  <c r="CZ30" i="464"/>
  <c r="CZ38" i="464"/>
  <c r="CZ42" i="464"/>
  <c r="CZ44" i="464"/>
  <c r="CZ48" i="464"/>
  <c r="CZ52" i="464"/>
  <c r="CZ57" i="464"/>
  <c r="BD76" i="464"/>
  <c r="AG81" i="470"/>
  <c r="AJ81" i="470"/>
  <c r="AJ122" i="470"/>
  <c r="AG122" i="470"/>
  <c r="AJ42" i="470"/>
  <c r="AD42" i="470"/>
  <c r="AD109" i="470"/>
  <c r="AJ109" i="470"/>
  <c r="CZ92" i="464"/>
  <c r="DI92" i="464"/>
  <c r="BD116" i="464"/>
  <c r="BD129" i="464"/>
  <c r="BD137" i="464"/>
  <c r="BD146" i="464"/>
  <c r="BD154" i="464"/>
  <c r="BD163" i="464"/>
  <c r="BD171" i="464"/>
  <c r="BD179" i="464"/>
  <c r="BD187" i="464"/>
  <c r="W66" i="465"/>
  <c r="Z66" i="465"/>
  <c r="I57" i="476"/>
  <c r="AG65" i="467"/>
  <c r="AJ65" i="467"/>
  <c r="W67" i="465"/>
  <c r="Z67" i="465"/>
  <c r="AG66" i="467"/>
  <c r="AJ66" i="467"/>
  <c r="AD67" i="467"/>
  <c r="AJ67" i="467"/>
  <c r="BD16" i="464"/>
  <c r="DI16" i="464"/>
  <c r="BD21" i="464"/>
  <c r="DI21" i="464"/>
  <c r="BD25" i="464"/>
  <c r="DI25" i="464"/>
  <c r="BD29" i="464"/>
  <c r="BD37" i="464"/>
  <c r="BD41" i="464"/>
  <c r="BD44" i="464"/>
  <c r="BD45" i="464"/>
  <c r="BD48" i="464"/>
  <c r="BD49" i="464"/>
  <c r="BD52" i="464"/>
  <c r="BD54" i="464"/>
  <c r="BD57" i="464"/>
  <c r="BD58" i="464"/>
  <c r="CZ63" i="464"/>
  <c r="CZ67" i="464"/>
  <c r="CZ69" i="464"/>
  <c r="DI69" i="464" s="1"/>
  <c r="AG80" i="470"/>
  <c r="AJ80" i="470"/>
  <c r="AJ121" i="470"/>
  <c r="AG121" i="470"/>
  <c r="BD88" i="464"/>
  <c r="BD90" i="464"/>
  <c r="BD92" i="464"/>
  <c r="BD94" i="464"/>
  <c r="CZ112" i="464"/>
  <c r="Z42" i="465"/>
  <c r="Z79" i="465"/>
  <c r="R77" i="465"/>
  <c r="Z77" i="465"/>
  <c r="AJ76" i="467"/>
  <c r="V76" i="467"/>
  <c r="C96" i="467"/>
  <c r="AJ24" i="467"/>
  <c r="D24" i="467"/>
  <c r="I37" i="465"/>
  <c r="C83" i="465"/>
  <c r="Z37" i="465"/>
  <c r="D37" i="467"/>
  <c r="AJ37" i="467"/>
  <c r="V89" i="467"/>
  <c r="AJ89" i="467"/>
  <c r="C84" i="465"/>
  <c r="I38" i="465"/>
  <c r="D38" i="467"/>
  <c r="AJ38" i="467"/>
  <c r="V90" i="467"/>
  <c r="AJ90" i="467"/>
  <c r="L51" i="465"/>
  <c r="Z51" i="465"/>
  <c r="AJ50" i="467"/>
  <c r="V50" i="467"/>
  <c r="L52" i="465"/>
  <c r="Z52" i="465"/>
  <c r="AJ51" i="467"/>
  <c r="V51" i="467"/>
  <c r="C85" i="465"/>
  <c r="X25" i="465"/>
  <c r="Z25" i="465"/>
  <c r="C97" i="467"/>
  <c r="AJ25" i="467"/>
  <c r="AD25" i="467"/>
  <c r="AJ78" i="467"/>
  <c r="AG78" i="467"/>
  <c r="X26" i="465"/>
  <c r="C86" i="465"/>
  <c r="Z26" i="465"/>
  <c r="W80" i="465"/>
  <c r="Z80" i="465"/>
  <c r="C98" i="467"/>
  <c r="AJ26" i="467"/>
  <c r="AJ79" i="467"/>
  <c r="AG79" i="467"/>
  <c r="X27" i="465"/>
  <c r="C87" i="465"/>
  <c r="X81" i="465"/>
  <c r="Z81" i="465"/>
  <c r="AJ27" i="467"/>
  <c r="C99" i="467"/>
  <c r="AD27" i="467"/>
  <c r="AJ80" i="467"/>
  <c r="AD80" i="467"/>
  <c r="CZ19" i="464"/>
  <c r="CZ24" i="464"/>
  <c r="Z94" i="468"/>
  <c r="R94" i="468"/>
  <c r="BD26" i="464"/>
  <c r="DI26" i="464"/>
  <c r="G52" i="470"/>
  <c r="AJ52" i="470"/>
  <c r="G93" i="470"/>
  <c r="AJ93" i="470"/>
  <c r="CZ28" i="464"/>
  <c r="CC31" i="464"/>
  <c r="CO31" i="464"/>
  <c r="CZ36" i="464"/>
  <c r="CZ40" i="464"/>
  <c r="CZ43" i="464"/>
  <c r="CZ47" i="464"/>
  <c r="CZ51" i="464"/>
  <c r="CZ56" i="464"/>
  <c r="CZ60" i="464"/>
  <c r="BD63" i="464"/>
  <c r="BD64" i="464"/>
  <c r="W65" i="464"/>
  <c r="BD67" i="464"/>
  <c r="BD69" i="464"/>
  <c r="BD70" i="464"/>
  <c r="W71" i="464"/>
  <c r="W68" i="468"/>
  <c r="Z68" i="468"/>
  <c r="W72" i="464"/>
  <c r="BD75" i="464"/>
  <c r="CZ78" i="464"/>
  <c r="CZ80" i="464"/>
  <c r="BD87" i="464"/>
  <c r="W89" i="464"/>
  <c r="CZ89" i="464"/>
  <c r="BD91" i="464"/>
  <c r="W93" i="464"/>
  <c r="CZ93" i="464"/>
  <c r="DI93" i="464"/>
  <c r="AD110" i="470"/>
  <c r="AJ110" i="470"/>
  <c r="CZ104" i="464"/>
  <c r="CZ106" i="464"/>
  <c r="CZ107" i="464"/>
  <c r="BD112" i="464"/>
  <c r="BD125" i="464"/>
  <c r="BD133" i="464"/>
  <c r="BD141" i="464"/>
  <c r="BD150" i="464"/>
  <c r="BD159" i="464"/>
  <c r="BD167" i="464"/>
  <c r="BD175" i="464"/>
  <c r="BD183" i="464"/>
  <c r="Z27" i="465"/>
  <c r="Z64" i="465"/>
  <c r="R78" i="465"/>
  <c r="Z78" i="465"/>
  <c r="AJ77" i="467"/>
  <c r="V77" i="467"/>
  <c r="V63" i="467"/>
  <c r="AJ63" i="467"/>
  <c r="N65" i="465"/>
  <c r="N14" i="465"/>
  <c r="Z65" i="465"/>
  <c r="V64" i="467"/>
  <c r="AJ64" i="467"/>
  <c r="X39" i="465"/>
  <c r="Z39" i="465"/>
  <c r="AD39" i="467"/>
  <c r="AJ39" i="467"/>
  <c r="AG91" i="467"/>
  <c r="AJ91" i="467"/>
  <c r="X40" i="465"/>
  <c r="Z40" i="465"/>
  <c r="AD40" i="467"/>
  <c r="AJ40" i="467"/>
  <c r="AG92" i="467"/>
  <c r="AJ92" i="467"/>
  <c r="X41" i="465"/>
  <c r="Z41" i="465"/>
  <c r="AD41" i="467"/>
  <c r="AJ41" i="467"/>
  <c r="AD93" i="467"/>
  <c r="AJ93" i="467"/>
  <c r="BD18" i="464"/>
  <c r="W19" i="464"/>
  <c r="BD23" i="464"/>
  <c r="W24" i="464"/>
  <c r="W25" i="464"/>
  <c r="L53" i="468"/>
  <c r="Z53" i="468"/>
  <c r="Z107" i="468"/>
  <c r="R107" i="468"/>
  <c r="BD27" i="464"/>
  <c r="W28" i="464"/>
  <c r="CW31" i="464"/>
  <c r="BD35" i="464"/>
  <c r="W36" i="464"/>
  <c r="BD39" i="464"/>
  <c r="DA39" i="464" s="1"/>
  <c r="W40" i="464"/>
  <c r="BD43" i="464"/>
  <c r="BD47" i="464"/>
  <c r="BD51" i="464"/>
  <c r="BD56" i="464"/>
  <c r="BD60" i="464"/>
  <c r="CZ62" i="464"/>
  <c r="CZ66" i="464"/>
  <c r="CZ74" i="464"/>
  <c r="DI74" i="464"/>
  <c r="CZ76" i="464"/>
  <c r="CZ77" i="464"/>
  <c r="BD80" i="464"/>
  <c r="CZ85" i="464"/>
  <c r="DI85" i="464" s="1"/>
  <c r="Z84" i="468"/>
  <c r="X84" i="468"/>
  <c r="CZ101" i="464"/>
  <c r="DA101" i="464" s="1"/>
  <c r="BD106" i="464"/>
  <c r="CZ109" i="464"/>
  <c r="CZ116" i="464"/>
  <c r="CZ117" i="464"/>
  <c r="Z53" i="465"/>
  <c r="Z68" i="465"/>
  <c r="AD26" i="467"/>
  <c r="C79" i="468"/>
  <c r="Z79" i="468"/>
  <c r="C24" i="470"/>
  <c r="C65" i="470"/>
  <c r="C132" i="470"/>
  <c r="L39" i="468"/>
  <c r="C114" i="468"/>
  <c r="Z39" i="468"/>
  <c r="AJ39" i="470"/>
  <c r="G39" i="470"/>
  <c r="V106" i="470"/>
  <c r="AJ106" i="470"/>
  <c r="Z81" i="468"/>
  <c r="W81" i="468"/>
  <c r="C141" i="470"/>
  <c r="AJ26" i="470"/>
  <c r="H26" i="470"/>
  <c r="AJ67" i="470"/>
  <c r="H67" i="470"/>
  <c r="AG134" i="470"/>
  <c r="AJ134" i="470"/>
  <c r="C69" i="468"/>
  <c r="C27" i="470"/>
  <c r="C68" i="470"/>
  <c r="C135" i="470"/>
  <c r="CZ90" i="464"/>
  <c r="C42" i="468"/>
  <c r="C97" i="468"/>
  <c r="C55" i="470"/>
  <c r="C96" i="470"/>
  <c r="CZ94" i="464"/>
  <c r="X43" i="468"/>
  <c r="C118" i="468"/>
  <c r="Z43" i="468"/>
  <c r="BD99" i="464"/>
  <c r="BD111" i="464"/>
  <c r="W112" i="464"/>
  <c r="BD115" i="464"/>
  <c r="W116" i="464"/>
  <c r="CZ122" i="464"/>
  <c r="DA122" i="464" s="1"/>
  <c r="CZ128" i="464"/>
  <c r="CZ132" i="464"/>
  <c r="CZ136" i="464"/>
  <c r="CZ140" i="464"/>
  <c r="CZ145" i="464"/>
  <c r="CZ149" i="464"/>
  <c r="DI149" i="464"/>
  <c r="CZ153" i="464"/>
  <c r="CZ158" i="464"/>
  <c r="CZ162" i="464"/>
  <c r="CZ166" i="464"/>
  <c r="CZ170" i="464"/>
  <c r="CZ174" i="464"/>
  <c r="CZ178" i="464"/>
  <c r="CZ182" i="464"/>
  <c r="CZ186" i="464"/>
  <c r="CZ190" i="464"/>
  <c r="C115" i="468"/>
  <c r="X40" i="468"/>
  <c r="Z40" i="468"/>
  <c r="Z95" i="468"/>
  <c r="W95" i="468"/>
  <c r="AJ40" i="470"/>
  <c r="H40" i="470"/>
  <c r="AG107" i="470"/>
  <c r="AJ107" i="470"/>
  <c r="CZ72" i="464"/>
  <c r="DI72" i="464" s="1"/>
  <c r="CZ83" i="464"/>
  <c r="C56" i="468"/>
  <c r="C110" i="468"/>
  <c r="W96" i="464"/>
  <c r="AD83" i="470"/>
  <c r="AJ83" i="470"/>
  <c r="CZ110" i="464"/>
  <c r="CZ114" i="464"/>
  <c r="CZ118" i="464"/>
  <c r="BD127" i="464"/>
  <c r="W128" i="464"/>
  <c r="BD131" i="464"/>
  <c r="W132" i="464"/>
  <c r="BD135" i="464"/>
  <c r="W136" i="464"/>
  <c r="BD139" i="464"/>
  <c r="W140" i="464"/>
  <c r="BD144" i="464"/>
  <c r="W145" i="464"/>
  <c r="BD148" i="464"/>
  <c r="W149" i="464"/>
  <c r="BD152" i="464"/>
  <c r="W153" i="464"/>
  <c r="BD156" i="464"/>
  <c r="W158" i="464"/>
  <c r="BD161" i="464"/>
  <c r="W162" i="464"/>
  <c r="BD165" i="464"/>
  <c r="W166" i="464"/>
  <c r="BD169" i="464"/>
  <c r="W170" i="464"/>
  <c r="BD173" i="464"/>
  <c r="W174" i="464"/>
  <c r="BD177" i="464"/>
  <c r="W178" i="464"/>
  <c r="BD181" i="464"/>
  <c r="W182" i="464"/>
  <c r="BD185" i="464"/>
  <c r="W186" i="464"/>
  <c r="BD189" i="464"/>
  <c r="W190" i="464"/>
  <c r="C52" i="468"/>
  <c r="C106" i="468"/>
  <c r="C51" i="470"/>
  <c r="C92" i="470"/>
  <c r="M67" i="468"/>
  <c r="Z67" i="468"/>
  <c r="G79" i="470"/>
  <c r="AJ79" i="470"/>
  <c r="AJ120" i="470"/>
  <c r="V120" i="470"/>
  <c r="W54" i="468"/>
  <c r="Z54" i="468"/>
  <c r="Z108" i="468"/>
  <c r="W108" i="468"/>
  <c r="BD72" i="464"/>
  <c r="H53" i="470"/>
  <c r="AJ53" i="470"/>
  <c r="AG94" i="470"/>
  <c r="AJ94" i="470"/>
  <c r="W74" i="464"/>
  <c r="BD77" i="464"/>
  <c r="W78" i="464"/>
  <c r="C41" i="468"/>
  <c r="C96" i="468"/>
  <c r="BD83" i="464"/>
  <c r="W84" i="464"/>
  <c r="C144" i="470"/>
  <c r="AJ29" i="470"/>
  <c r="AD29" i="470"/>
  <c r="AD137" i="470"/>
  <c r="AJ137" i="470"/>
  <c r="W104" i="464"/>
  <c r="BD107" i="464"/>
  <c r="W108" i="464"/>
  <c r="BD113" i="464"/>
  <c r="BD117" i="464"/>
  <c r="CZ120" i="464"/>
  <c r="DA120" i="464"/>
  <c r="CZ126" i="464"/>
  <c r="CZ130" i="464"/>
  <c r="CZ134" i="464"/>
  <c r="CZ138" i="464"/>
  <c r="CZ142" i="464"/>
  <c r="CZ147" i="464"/>
  <c r="CZ151" i="464"/>
  <c r="CZ155" i="464"/>
  <c r="DA155" i="464" s="1"/>
  <c r="CZ160" i="464"/>
  <c r="CZ164" i="464"/>
  <c r="CZ168" i="464"/>
  <c r="CZ172" i="464"/>
  <c r="CZ176" i="464"/>
  <c r="CZ180" i="464"/>
  <c r="CZ184" i="464"/>
  <c r="CZ188" i="464"/>
  <c r="X20" i="465"/>
  <c r="C55" i="468"/>
  <c r="C109" i="468"/>
  <c r="C54" i="470"/>
  <c r="C95" i="470"/>
  <c r="C70" i="468"/>
  <c r="C82" i="470"/>
  <c r="C123" i="470"/>
  <c r="X57" i="468"/>
  <c r="Z57" i="468"/>
  <c r="Z111" i="468"/>
  <c r="X111" i="468"/>
  <c r="AD56" i="470"/>
  <c r="AJ56" i="470"/>
  <c r="F21" i="465"/>
  <c r="F20" i="465"/>
  <c r="J21" i="465"/>
  <c r="J20" i="465"/>
  <c r="N21" i="465"/>
  <c r="N20" i="465"/>
  <c r="R21" i="465"/>
  <c r="R20" i="465"/>
  <c r="V21" i="465"/>
  <c r="V20" i="465"/>
  <c r="F35" i="465"/>
  <c r="F34" i="465"/>
  <c r="J35" i="465"/>
  <c r="J34" i="465"/>
  <c r="N35" i="465"/>
  <c r="N34" i="465"/>
  <c r="R35" i="465"/>
  <c r="R34" i="465"/>
  <c r="V35" i="465"/>
  <c r="V34" i="465"/>
  <c r="F49" i="465"/>
  <c r="F48" i="465"/>
  <c r="J49" i="465"/>
  <c r="J48" i="465"/>
  <c r="N49" i="465"/>
  <c r="N48" i="465"/>
  <c r="R49" i="465"/>
  <c r="R48" i="465"/>
  <c r="V49" i="465"/>
  <c r="V48" i="465"/>
  <c r="F62" i="465"/>
  <c r="F61" i="465"/>
  <c r="J62" i="465"/>
  <c r="J61" i="465"/>
  <c r="N62" i="465"/>
  <c r="N61" i="465"/>
  <c r="R62" i="465"/>
  <c r="R61" i="465"/>
  <c r="V62" i="465"/>
  <c r="V61" i="465"/>
  <c r="F75" i="465"/>
  <c r="F74" i="465"/>
  <c r="J75" i="465"/>
  <c r="J74" i="465"/>
  <c r="N75" i="465"/>
  <c r="N74" i="465"/>
  <c r="R75" i="465"/>
  <c r="R74" i="465"/>
  <c r="V75" i="465"/>
  <c r="V74" i="465"/>
  <c r="Y13" i="467"/>
  <c r="Q34" i="467"/>
  <c r="U104" i="468"/>
  <c r="U103" i="468" s="1"/>
  <c r="Q104" i="468"/>
  <c r="Q103" i="468" s="1"/>
  <c r="M104" i="468"/>
  <c r="M103" i="468" s="1"/>
  <c r="I104" i="468"/>
  <c r="I103" i="468" s="1"/>
  <c r="E104" i="468"/>
  <c r="E103" i="468" s="1"/>
  <c r="X104" i="468"/>
  <c r="X103" i="468"/>
  <c r="T104" i="468"/>
  <c r="T103" i="468"/>
  <c r="P104" i="468"/>
  <c r="P103" i="468"/>
  <c r="L104" i="468"/>
  <c r="L103" i="468"/>
  <c r="H104" i="468"/>
  <c r="H103" i="468"/>
  <c r="D104" i="468"/>
  <c r="D103" i="468"/>
  <c r="W104" i="468"/>
  <c r="W103" i="468"/>
  <c r="S104" i="468"/>
  <c r="S103" i="468"/>
  <c r="O104" i="468"/>
  <c r="O103" i="468"/>
  <c r="K104" i="468"/>
  <c r="K103" i="468"/>
  <c r="G104" i="468"/>
  <c r="G103" i="468"/>
  <c r="J104" i="468"/>
  <c r="J103" i="468"/>
  <c r="V104" i="468"/>
  <c r="V103" i="468"/>
  <c r="F104" i="468"/>
  <c r="F103" i="468"/>
  <c r="R104" i="468"/>
  <c r="R103" i="468"/>
  <c r="M14" i="470"/>
  <c r="M13" i="467"/>
  <c r="U14" i="470"/>
  <c r="D21" i="465"/>
  <c r="D20" i="465"/>
  <c r="H21" i="465"/>
  <c r="H20" i="465"/>
  <c r="L21" i="465"/>
  <c r="L20" i="465"/>
  <c r="P21" i="465"/>
  <c r="P20" i="465"/>
  <c r="T21" i="465"/>
  <c r="T20" i="465"/>
  <c r="D35" i="465"/>
  <c r="D34" i="465"/>
  <c r="H35" i="465"/>
  <c r="H34" i="465"/>
  <c r="L35" i="465"/>
  <c r="L34" i="465"/>
  <c r="P35" i="465"/>
  <c r="P34" i="465"/>
  <c r="T35" i="465"/>
  <c r="T34" i="465"/>
  <c r="D49" i="465"/>
  <c r="D48" i="465"/>
  <c r="H49" i="465"/>
  <c r="H48" i="465"/>
  <c r="L49" i="465"/>
  <c r="L48" i="465"/>
  <c r="P49" i="465"/>
  <c r="P48" i="465"/>
  <c r="T49" i="465"/>
  <c r="T48" i="465"/>
  <c r="D62" i="465"/>
  <c r="D61" i="465"/>
  <c r="H62" i="465"/>
  <c r="H61" i="465"/>
  <c r="L62" i="465"/>
  <c r="L61" i="465"/>
  <c r="P62" i="465"/>
  <c r="P61" i="465"/>
  <c r="T62" i="465"/>
  <c r="T61" i="465"/>
  <c r="D75" i="465"/>
  <c r="D74" i="465"/>
  <c r="H75" i="465"/>
  <c r="H74" i="465"/>
  <c r="L75" i="465"/>
  <c r="L74" i="465"/>
  <c r="P75" i="465"/>
  <c r="P74" i="465"/>
  <c r="T75" i="465"/>
  <c r="T74" i="465"/>
  <c r="AA47" i="467"/>
  <c r="X49" i="468"/>
  <c r="N104" i="468"/>
  <c r="N103" i="468"/>
  <c r="H13" i="467"/>
  <c r="D21" i="467"/>
  <c r="D20" i="467" s="1"/>
  <c r="H21" i="467"/>
  <c r="H20" i="467" s="1"/>
  <c r="L21" i="467"/>
  <c r="L20" i="467" s="1"/>
  <c r="P21" i="467"/>
  <c r="P20" i="467" s="1"/>
  <c r="T21" i="467"/>
  <c r="T20" i="467" s="1"/>
  <c r="X21" i="467"/>
  <c r="X20" i="467" s="1"/>
  <c r="AB21" i="467"/>
  <c r="AB20" i="467" s="1"/>
  <c r="AF21" i="467"/>
  <c r="AF20" i="467" s="1"/>
  <c r="F35" i="467"/>
  <c r="F34" i="467" s="1"/>
  <c r="J35" i="467"/>
  <c r="J34" i="467" s="1"/>
  <c r="N35" i="467"/>
  <c r="N34" i="467" s="1"/>
  <c r="R35" i="467"/>
  <c r="R34" i="467" s="1"/>
  <c r="V35" i="467"/>
  <c r="V34" i="467" s="1"/>
  <c r="Z35" i="467"/>
  <c r="Z34" i="467" s="1"/>
  <c r="AD35" i="467"/>
  <c r="AD34" i="467" s="1"/>
  <c r="AH35" i="467"/>
  <c r="AH34" i="467" s="1"/>
  <c r="D48" i="467"/>
  <c r="D47" i="467" s="1"/>
  <c r="H48" i="467"/>
  <c r="H47" i="467" s="1"/>
  <c r="L48" i="467"/>
  <c r="L47" i="467" s="1"/>
  <c r="P48" i="467"/>
  <c r="P47" i="467" s="1"/>
  <c r="T48" i="467"/>
  <c r="T47" i="467"/>
  <c r="X48" i="467"/>
  <c r="X47" i="467" s="1"/>
  <c r="AB48" i="467"/>
  <c r="AB47" i="467"/>
  <c r="AF48" i="467"/>
  <c r="AF47" i="467" s="1"/>
  <c r="F61" i="467"/>
  <c r="F60" i="467" s="1"/>
  <c r="J61" i="467"/>
  <c r="J60" i="467" s="1"/>
  <c r="N61" i="467"/>
  <c r="N60" i="467" s="1"/>
  <c r="R61" i="467"/>
  <c r="R60" i="467" s="1"/>
  <c r="V61" i="467"/>
  <c r="V60" i="467"/>
  <c r="Z61" i="467"/>
  <c r="Z60" i="467" s="1"/>
  <c r="AD61" i="467"/>
  <c r="AD60" i="467"/>
  <c r="AH61" i="467"/>
  <c r="AH60" i="467" s="1"/>
  <c r="D74" i="467"/>
  <c r="D73" i="467" s="1"/>
  <c r="H74" i="467"/>
  <c r="H73" i="467" s="1"/>
  <c r="L74" i="467"/>
  <c r="L73" i="467" s="1"/>
  <c r="P74" i="467"/>
  <c r="P73" i="467" s="1"/>
  <c r="T74" i="467"/>
  <c r="T73" i="467"/>
  <c r="X74" i="467"/>
  <c r="X73" i="467" s="1"/>
  <c r="AB74" i="467"/>
  <c r="AB73" i="467"/>
  <c r="AF74" i="467"/>
  <c r="AF73" i="467" s="1"/>
  <c r="AE87" i="467"/>
  <c r="AE86" i="467" s="1"/>
  <c r="AA87" i="467"/>
  <c r="AA86" i="467" s="1"/>
  <c r="W87" i="467"/>
  <c r="W86" i="467" s="1"/>
  <c r="S87" i="467"/>
  <c r="S86" i="467" s="1"/>
  <c r="O87" i="467"/>
  <c r="O86" i="467"/>
  <c r="K87" i="467"/>
  <c r="K86" i="467" s="1"/>
  <c r="G87" i="467"/>
  <c r="G86" i="467"/>
  <c r="AG87" i="467"/>
  <c r="AG86" i="467" s="1"/>
  <c r="AC87" i="467"/>
  <c r="AC86" i="467" s="1"/>
  <c r="Y87" i="467"/>
  <c r="Y86" i="467" s="1"/>
  <c r="U87" i="467"/>
  <c r="U86" i="467" s="1"/>
  <c r="Q87" i="467"/>
  <c r="Q86" i="467" s="1"/>
  <c r="M87" i="467"/>
  <c r="M86" i="467"/>
  <c r="I87" i="467"/>
  <c r="I86" i="467" s="1"/>
  <c r="E87" i="467"/>
  <c r="E86" i="467"/>
  <c r="D87" i="467"/>
  <c r="D86" i="467" s="1"/>
  <c r="L87" i="467"/>
  <c r="L86" i="467" s="1"/>
  <c r="T87" i="467"/>
  <c r="T86" i="467" s="1"/>
  <c r="AB87" i="467"/>
  <c r="AB86" i="467" s="1"/>
  <c r="X35" i="468"/>
  <c r="U49" i="468"/>
  <c r="H76" i="468"/>
  <c r="F91" i="468"/>
  <c r="F90" i="468" s="1"/>
  <c r="V91" i="468"/>
  <c r="V90" i="468"/>
  <c r="E21" i="467"/>
  <c r="E20" i="467" s="1"/>
  <c r="I21" i="467"/>
  <c r="I20" i="467"/>
  <c r="M21" i="467"/>
  <c r="M20" i="467" s="1"/>
  <c r="Q21" i="467"/>
  <c r="Q20" i="467"/>
  <c r="U21" i="467"/>
  <c r="U20" i="467" s="1"/>
  <c r="Y21" i="467"/>
  <c r="Y20" i="467"/>
  <c r="AC21" i="467"/>
  <c r="AC20" i="467" s="1"/>
  <c r="G35" i="467"/>
  <c r="G34" i="467"/>
  <c r="K35" i="467"/>
  <c r="K34" i="467" s="1"/>
  <c r="O35" i="467"/>
  <c r="O34" i="467"/>
  <c r="S35" i="467"/>
  <c r="S34" i="467" s="1"/>
  <c r="W35" i="467"/>
  <c r="W34" i="467"/>
  <c r="AA35" i="467"/>
  <c r="AA34" i="467" s="1"/>
  <c r="AE35" i="467"/>
  <c r="AE34" i="467"/>
  <c r="E48" i="467"/>
  <c r="E47" i="467" s="1"/>
  <c r="I48" i="467"/>
  <c r="I47" i="467"/>
  <c r="M48" i="467"/>
  <c r="M47" i="467" s="1"/>
  <c r="Q48" i="467"/>
  <c r="Q47" i="467"/>
  <c r="U48" i="467"/>
  <c r="U47" i="467" s="1"/>
  <c r="Y48" i="467"/>
  <c r="Y47" i="467"/>
  <c r="AC48" i="467"/>
  <c r="AC47" i="467" s="1"/>
  <c r="G61" i="467"/>
  <c r="G60" i="467"/>
  <c r="K61" i="467"/>
  <c r="K60" i="467" s="1"/>
  <c r="O61" i="467"/>
  <c r="O60" i="467"/>
  <c r="S61" i="467"/>
  <c r="S60" i="467" s="1"/>
  <c r="W61" i="467"/>
  <c r="W60" i="467"/>
  <c r="AA61" i="467"/>
  <c r="AA60" i="467" s="1"/>
  <c r="AE61" i="467"/>
  <c r="AE60" i="467"/>
  <c r="E74" i="467"/>
  <c r="E73" i="467" s="1"/>
  <c r="I74" i="467"/>
  <c r="I73" i="467"/>
  <c r="M74" i="467"/>
  <c r="M73" i="467" s="1"/>
  <c r="Q74" i="467"/>
  <c r="Q73" i="467"/>
  <c r="U74" i="467"/>
  <c r="U73" i="467" s="1"/>
  <c r="Y74" i="467"/>
  <c r="Y73" i="467"/>
  <c r="AC74" i="467"/>
  <c r="AC73" i="467" s="1"/>
  <c r="F87" i="467"/>
  <c r="F86" i="467"/>
  <c r="N87" i="467"/>
  <c r="N86" i="467" s="1"/>
  <c r="V87" i="467"/>
  <c r="V86" i="467"/>
  <c r="AD87" i="467"/>
  <c r="AD86" i="467" s="1"/>
  <c r="U35" i="468"/>
  <c r="W63" i="468"/>
  <c r="D35" i="467"/>
  <c r="D34" i="467" s="1"/>
  <c r="H35" i="467"/>
  <c r="H34" i="467"/>
  <c r="L35" i="467"/>
  <c r="L34" i="467" s="1"/>
  <c r="P35" i="467"/>
  <c r="P34" i="467"/>
  <c r="T35" i="467"/>
  <c r="T34" i="467" s="1"/>
  <c r="X35" i="467"/>
  <c r="X34" i="467"/>
  <c r="AB35" i="467"/>
  <c r="AB34" i="467" s="1"/>
  <c r="D61" i="467"/>
  <c r="D60" i="467"/>
  <c r="H61" i="467"/>
  <c r="H60" i="467" s="1"/>
  <c r="L61" i="467"/>
  <c r="L60" i="467"/>
  <c r="P61" i="467"/>
  <c r="P60" i="467" s="1"/>
  <c r="T61" i="467"/>
  <c r="T60" i="467"/>
  <c r="X61" i="467"/>
  <c r="X60" i="467" s="1"/>
  <c r="AB61" i="467"/>
  <c r="AB60" i="467"/>
  <c r="U91" i="468"/>
  <c r="U90" i="468" s="1"/>
  <c r="Q91" i="468"/>
  <c r="M91" i="468"/>
  <c r="M90" i="468" s="1"/>
  <c r="I91" i="468"/>
  <c r="I90" i="468" s="1"/>
  <c r="E91" i="468"/>
  <c r="E90" i="468"/>
  <c r="X91" i="468"/>
  <c r="X90" i="468" s="1"/>
  <c r="T91" i="468"/>
  <c r="T90" i="468"/>
  <c r="P91" i="468"/>
  <c r="P90" i="468" s="1"/>
  <c r="L91" i="468"/>
  <c r="L90" i="468" s="1"/>
  <c r="H91" i="468"/>
  <c r="H90" i="468" s="1"/>
  <c r="D91" i="468"/>
  <c r="D90" i="468" s="1"/>
  <c r="W91" i="468"/>
  <c r="W90" i="468" s="1"/>
  <c r="S91" i="468"/>
  <c r="S90" i="468"/>
  <c r="O91" i="468"/>
  <c r="O90" i="468" s="1"/>
  <c r="K91" i="468"/>
  <c r="K90" i="468"/>
  <c r="G91" i="468"/>
  <c r="G90" i="468" s="1"/>
  <c r="N91" i="468"/>
  <c r="N90" i="468" s="1"/>
  <c r="Q90" i="468"/>
  <c r="F22" i="468"/>
  <c r="F21" i="468"/>
  <c r="J22" i="468"/>
  <c r="J21" i="468"/>
  <c r="N22" i="468"/>
  <c r="N21" i="468"/>
  <c r="R22" i="468"/>
  <c r="R21" i="468"/>
  <c r="V22" i="468"/>
  <c r="V21" i="468"/>
  <c r="F36" i="468"/>
  <c r="F35" i="468"/>
  <c r="J36" i="468"/>
  <c r="J35" i="468"/>
  <c r="N36" i="468"/>
  <c r="N35" i="468"/>
  <c r="R36" i="468"/>
  <c r="R35" i="468"/>
  <c r="V36" i="468"/>
  <c r="V35" i="468"/>
  <c r="F50" i="468"/>
  <c r="F49" i="468"/>
  <c r="J50" i="468"/>
  <c r="J49" i="468"/>
  <c r="N50" i="468"/>
  <c r="N49" i="468"/>
  <c r="R50" i="468"/>
  <c r="R49" i="468"/>
  <c r="V50" i="468"/>
  <c r="V49" i="468"/>
  <c r="E64" i="468"/>
  <c r="E63" i="468"/>
  <c r="I64" i="468"/>
  <c r="I63" i="468"/>
  <c r="M64" i="468"/>
  <c r="M63" i="468"/>
  <c r="Q64" i="468"/>
  <c r="Q63" i="468"/>
  <c r="U64" i="468"/>
  <c r="U63" i="468"/>
  <c r="E77" i="468"/>
  <c r="E76" i="468"/>
  <c r="I77" i="468"/>
  <c r="I76" i="468"/>
  <c r="M77" i="468"/>
  <c r="M76" i="468"/>
  <c r="Q77" i="468"/>
  <c r="Q76" i="468"/>
  <c r="U77" i="468"/>
  <c r="U76" i="468"/>
  <c r="F64" i="468"/>
  <c r="F63" i="468"/>
  <c r="J64" i="468"/>
  <c r="J63" i="468"/>
  <c r="N64" i="468"/>
  <c r="N63" i="468"/>
  <c r="R64" i="468"/>
  <c r="R63" i="468"/>
  <c r="V64" i="468"/>
  <c r="V63" i="468"/>
  <c r="F77" i="468"/>
  <c r="F76" i="468"/>
  <c r="J77" i="468"/>
  <c r="J76" i="468"/>
  <c r="N77" i="468"/>
  <c r="N76" i="468"/>
  <c r="R77" i="468"/>
  <c r="R76" i="468"/>
  <c r="V77" i="468"/>
  <c r="V76" i="468"/>
  <c r="D22" i="468"/>
  <c r="D21" i="468"/>
  <c r="H22" i="468"/>
  <c r="H21" i="468"/>
  <c r="L22" i="468"/>
  <c r="L21" i="468"/>
  <c r="P22" i="468"/>
  <c r="P21" i="468"/>
  <c r="T22" i="468"/>
  <c r="T21" i="468"/>
  <c r="D36" i="468"/>
  <c r="D35" i="468"/>
  <c r="H36" i="468"/>
  <c r="H35" i="468"/>
  <c r="L36" i="468"/>
  <c r="L35" i="468"/>
  <c r="P36" i="468"/>
  <c r="P35" i="468"/>
  <c r="T36" i="468"/>
  <c r="T35" i="468"/>
  <c r="D50" i="468"/>
  <c r="D49" i="468"/>
  <c r="H50" i="468"/>
  <c r="H49" i="468"/>
  <c r="L50" i="468"/>
  <c r="L49" i="468"/>
  <c r="P50" i="468"/>
  <c r="P49" i="468"/>
  <c r="T50" i="468"/>
  <c r="T49" i="468"/>
  <c r="G64" i="468"/>
  <c r="G63" i="468"/>
  <c r="K64" i="468"/>
  <c r="K63" i="468"/>
  <c r="O64" i="468"/>
  <c r="O63" i="468"/>
  <c r="S64" i="468"/>
  <c r="S63" i="468"/>
  <c r="G77" i="468"/>
  <c r="G76" i="468"/>
  <c r="K77" i="468"/>
  <c r="K76" i="468"/>
  <c r="O77" i="468"/>
  <c r="O76" i="468"/>
  <c r="S77" i="468"/>
  <c r="S76" i="468"/>
  <c r="D22" i="470"/>
  <c r="D21" i="470"/>
  <c r="L22" i="470"/>
  <c r="L21" i="470"/>
  <c r="T22" i="470"/>
  <c r="T21" i="470"/>
  <c r="AB22" i="470"/>
  <c r="AB21" i="470"/>
  <c r="AE76" i="470"/>
  <c r="AE75" i="470"/>
  <c r="AA76" i="470"/>
  <c r="AA75" i="470"/>
  <c r="W76" i="470"/>
  <c r="W75" i="470"/>
  <c r="S76" i="470"/>
  <c r="S75" i="470"/>
  <c r="O76" i="470"/>
  <c r="O75" i="470"/>
  <c r="K76" i="470"/>
  <c r="K75" i="470"/>
  <c r="G76" i="470"/>
  <c r="G75" i="470"/>
  <c r="AH76" i="470"/>
  <c r="AH75" i="470"/>
  <c r="AD76" i="470"/>
  <c r="AD75" i="470"/>
  <c r="Z76" i="470"/>
  <c r="Z75" i="470"/>
  <c r="V76" i="470"/>
  <c r="V75" i="470"/>
  <c r="R76" i="470"/>
  <c r="R75" i="470"/>
  <c r="N76" i="470"/>
  <c r="N75" i="470"/>
  <c r="J76" i="470"/>
  <c r="J75" i="470"/>
  <c r="F76" i="470"/>
  <c r="F75" i="470"/>
  <c r="AG76" i="470"/>
  <c r="AG75" i="470"/>
  <c r="AB76" i="470"/>
  <c r="AB75" i="470"/>
  <c r="T76" i="470"/>
  <c r="T75" i="470"/>
  <c r="L76" i="470"/>
  <c r="L75" i="470"/>
  <c r="D76" i="470"/>
  <c r="D75" i="470"/>
  <c r="Y76" i="470"/>
  <c r="Y75" i="470"/>
  <c r="Q76" i="470"/>
  <c r="Q75" i="470"/>
  <c r="I76" i="470"/>
  <c r="I75" i="470"/>
  <c r="AF76" i="470"/>
  <c r="AF75" i="470"/>
  <c r="X76" i="470"/>
  <c r="X75" i="470"/>
  <c r="P76" i="470"/>
  <c r="P75" i="470"/>
  <c r="H76" i="470"/>
  <c r="H75" i="470"/>
  <c r="U76" i="470"/>
  <c r="U75" i="470"/>
  <c r="H22" i="470"/>
  <c r="H21" i="470"/>
  <c r="P22" i="470"/>
  <c r="P21" i="470"/>
  <c r="X22" i="470"/>
  <c r="X21" i="470"/>
  <c r="AE49" i="470"/>
  <c r="AE48" i="470"/>
  <c r="AA49" i="470"/>
  <c r="AA48" i="470"/>
  <c r="W49" i="470"/>
  <c r="W48" i="470"/>
  <c r="S49" i="470"/>
  <c r="S48" i="470"/>
  <c r="O49" i="470"/>
  <c r="O48" i="470"/>
  <c r="K49" i="470"/>
  <c r="K48" i="470"/>
  <c r="G49" i="470"/>
  <c r="G48" i="470"/>
  <c r="AH49" i="470"/>
  <c r="AH48" i="470"/>
  <c r="AD49" i="470"/>
  <c r="AD48" i="470"/>
  <c r="Z49" i="470"/>
  <c r="Z48" i="470"/>
  <c r="V49" i="470"/>
  <c r="V48" i="470"/>
  <c r="R49" i="470"/>
  <c r="R48" i="470"/>
  <c r="N49" i="470"/>
  <c r="N48" i="470"/>
  <c r="J49" i="470"/>
  <c r="J48" i="470"/>
  <c r="F49" i="470"/>
  <c r="F48" i="470"/>
  <c r="AG49" i="470"/>
  <c r="AG48" i="470"/>
  <c r="AC49" i="470"/>
  <c r="AC48" i="470"/>
  <c r="Y49" i="470"/>
  <c r="Y48" i="470"/>
  <c r="U49" i="470"/>
  <c r="U48" i="470"/>
  <c r="Q49" i="470"/>
  <c r="Q48" i="470"/>
  <c r="M49" i="470"/>
  <c r="M48" i="470"/>
  <c r="I49" i="470"/>
  <c r="I48" i="470"/>
  <c r="E49" i="470"/>
  <c r="E48" i="470"/>
  <c r="D49" i="470"/>
  <c r="D48" i="470"/>
  <c r="T49" i="470"/>
  <c r="T48" i="470"/>
  <c r="X48" i="470"/>
  <c r="E76" i="470"/>
  <c r="E75" i="470" s="1"/>
  <c r="AH22" i="470"/>
  <c r="AH21" i="470" s="1"/>
  <c r="AD22" i="470"/>
  <c r="AD21" i="470"/>
  <c r="Z22" i="470"/>
  <c r="Z21" i="470" s="1"/>
  <c r="V22" i="470"/>
  <c r="V21" i="470"/>
  <c r="R22" i="470"/>
  <c r="R21" i="470" s="1"/>
  <c r="N22" i="470"/>
  <c r="N21" i="470"/>
  <c r="J22" i="470"/>
  <c r="J21" i="470" s="1"/>
  <c r="F22" i="470"/>
  <c r="F21" i="470" s="1"/>
  <c r="AG22" i="470"/>
  <c r="AG21" i="470" s="1"/>
  <c r="AC22" i="470"/>
  <c r="AC21" i="470"/>
  <c r="Y22" i="470"/>
  <c r="Y21" i="470" s="1"/>
  <c r="U22" i="470"/>
  <c r="U21" i="470"/>
  <c r="Q22" i="470"/>
  <c r="Q21" i="470" s="1"/>
  <c r="M22" i="470"/>
  <c r="M21" i="470"/>
  <c r="I22" i="470"/>
  <c r="I21" i="470" s="1"/>
  <c r="E22" i="470"/>
  <c r="E21" i="470" s="1"/>
  <c r="K22" i="470"/>
  <c r="K21" i="470" s="1"/>
  <c r="S22" i="470"/>
  <c r="S21" i="470"/>
  <c r="AA22" i="470"/>
  <c r="AA21" i="470" s="1"/>
  <c r="AF21" i="470"/>
  <c r="D36" i="470"/>
  <c r="D35" i="470"/>
  <c r="H36" i="470"/>
  <c r="H35" i="470"/>
  <c r="L36" i="470"/>
  <c r="L35" i="470"/>
  <c r="P36" i="470"/>
  <c r="P35" i="470"/>
  <c r="T36" i="470"/>
  <c r="T35" i="470"/>
  <c r="X36" i="470"/>
  <c r="X35" i="470"/>
  <c r="AB36" i="470"/>
  <c r="AB35" i="470"/>
  <c r="AF63" i="470"/>
  <c r="AF62" i="470"/>
  <c r="AB63" i="470"/>
  <c r="AB62" i="470"/>
  <c r="X63" i="470"/>
  <c r="X62" i="470"/>
  <c r="T63" i="470"/>
  <c r="T62" i="470"/>
  <c r="P63" i="470"/>
  <c r="P62" i="470"/>
  <c r="L63" i="470"/>
  <c r="L62" i="470"/>
  <c r="H63" i="470"/>
  <c r="H62" i="470"/>
  <c r="D63" i="470"/>
  <c r="D62" i="470"/>
  <c r="I63" i="470"/>
  <c r="I62" i="470"/>
  <c r="N63" i="470"/>
  <c r="N62" i="470"/>
  <c r="S63" i="470"/>
  <c r="S62" i="470"/>
  <c r="Y63" i="470"/>
  <c r="Y62" i="470"/>
  <c r="AD63" i="470"/>
  <c r="AD62" i="470"/>
  <c r="AG103" i="470"/>
  <c r="AG102" i="470"/>
  <c r="AC103" i="470"/>
  <c r="AC102" i="470"/>
  <c r="Y103" i="470"/>
  <c r="Y102" i="470"/>
  <c r="U103" i="470"/>
  <c r="U102" i="470"/>
  <c r="Q103" i="470"/>
  <c r="Q102" i="470"/>
  <c r="M103" i="470"/>
  <c r="M102" i="470"/>
  <c r="I103" i="470"/>
  <c r="I102" i="470"/>
  <c r="E103" i="470"/>
  <c r="E102" i="470"/>
  <c r="AD103" i="470"/>
  <c r="AD102" i="470"/>
  <c r="X103" i="470"/>
  <c r="X102" i="470"/>
  <c r="S103" i="470"/>
  <c r="S102" i="470"/>
  <c r="N103" i="470"/>
  <c r="N102" i="470"/>
  <c r="H103" i="470"/>
  <c r="H102" i="470"/>
  <c r="AH103" i="470"/>
  <c r="AH102" i="470"/>
  <c r="AB103" i="470"/>
  <c r="AB102" i="470"/>
  <c r="W103" i="470"/>
  <c r="W102" i="470"/>
  <c r="R103" i="470"/>
  <c r="R102" i="470"/>
  <c r="L103" i="470"/>
  <c r="L102" i="470"/>
  <c r="G103" i="470"/>
  <c r="G102" i="470"/>
  <c r="AF103" i="470"/>
  <c r="AF102" i="470"/>
  <c r="AA103" i="470"/>
  <c r="AA102" i="470"/>
  <c r="V103" i="470"/>
  <c r="V102" i="470"/>
  <c r="P103" i="470"/>
  <c r="P102" i="470"/>
  <c r="K103" i="470"/>
  <c r="K102" i="470"/>
  <c r="F103" i="470"/>
  <c r="F102" i="470"/>
  <c r="O103" i="470"/>
  <c r="O102" i="470"/>
  <c r="M75" i="470"/>
  <c r="AE90" i="470"/>
  <c r="AE89" i="470" s="1"/>
  <c r="AA90" i="470"/>
  <c r="AA89" i="470"/>
  <c r="W90" i="470"/>
  <c r="W89" i="470" s="1"/>
  <c r="S90" i="470"/>
  <c r="S89" i="470" s="1"/>
  <c r="O90" i="470"/>
  <c r="O89" i="470" s="1"/>
  <c r="K90" i="470"/>
  <c r="K89" i="470"/>
  <c r="G90" i="470"/>
  <c r="G89" i="470" s="1"/>
  <c r="D90" i="470"/>
  <c r="D89" i="470"/>
  <c r="I90" i="470"/>
  <c r="I89" i="470" s="1"/>
  <c r="N90" i="470"/>
  <c r="N89" i="470"/>
  <c r="T90" i="470"/>
  <c r="T89" i="470" s="1"/>
  <c r="Y90" i="470"/>
  <c r="Y89" i="470" s="1"/>
  <c r="AD90" i="470"/>
  <c r="AD89" i="470" s="1"/>
  <c r="AG117" i="470"/>
  <c r="AG116" i="470"/>
  <c r="AC117" i="470"/>
  <c r="AC116" i="470" s="1"/>
  <c r="Y117" i="470"/>
  <c r="Y116" i="470"/>
  <c r="U117" i="470"/>
  <c r="U116" i="470" s="1"/>
  <c r="Q117" i="470"/>
  <c r="Q116" i="470"/>
  <c r="M117" i="470"/>
  <c r="M116" i="470" s="1"/>
  <c r="I117" i="470"/>
  <c r="I116" i="470" s="1"/>
  <c r="E117" i="470"/>
  <c r="E116" i="470" s="1"/>
  <c r="AE117" i="470"/>
  <c r="AE116" i="470"/>
  <c r="AA117" i="470"/>
  <c r="AA116" i="470" s="1"/>
  <c r="W117" i="470"/>
  <c r="W116" i="470"/>
  <c r="S117" i="470"/>
  <c r="S116" i="470" s="1"/>
  <c r="O117" i="470"/>
  <c r="O116" i="470"/>
  <c r="K117" i="470"/>
  <c r="K116" i="470" s="1"/>
  <c r="G117" i="470"/>
  <c r="G116" i="470" s="1"/>
  <c r="D117" i="470"/>
  <c r="D116" i="470" s="1"/>
  <c r="L117" i="470"/>
  <c r="L116" i="470"/>
  <c r="T117" i="470"/>
  <c r="T116" i="470" s="1"/>
  <c r="AB117" i="470"/>
  <c r="AB116" i="470"/>
  <c r="AE130" i="470"/>
  <c r="AE129" i="470" s="1"/>
  <c r="AA130" i="470"/>
  <c r="AA129" i="470"/>
  <c r="W130" i="470"/>
  <c r="W129" i="470" s="1"/>
  <c r="S130" i="470"/>
  <c r="S129" i="470" s="1"/>
  <c r="O130" i="470"/>
  <c r="O129" i="470" s="1"/>
  <c r="K130" i="470"/>
  <c r="K129" i="470"/>
  <c r="G130" i="470"/>
  <c r="G129" i="470" s="1"/>
  <c r="AH130" i="470"/>
  <c r="AH129" i="470"/>
  <c r="AD130" i="470"/>
  <c r="AD129" i="470" s="1"/>
  <c r="Z130" i="470"/>
  <c r="Z129" i="470"/>
  <c r="V130" i="470"/>
  <c r="V129" i="470" s="1"/>
  <c r="R130" i="470"/>
  <c r="R129" i="470" s="1"/>
  <c r="N130" i="470"/>
  <c r="N129" i="470" s="1"/>
  <c r="J130" i="470"/>
  <c r="J129" i="470"/>
  <c r="F130" i="470"/>
  <c r="F129" i="470" s="1"/>
  <c r="AG130" i="470"/>
  <c r="AG129" i="470"/>
  <c r="AC130" i="470"/>
  <c r="AC129" i="470" s="1"/>
  <c r="Y130" i="470"/>
  <c r="Y129" i="470"/>
  <c r="U130" i="470"/>
  <c r="U129" i="470" s="1"/>
  <c r="Q130" i="470"/>
  <c r="Q129" i="470" s="1"/>
  <c r="M130" i="470"/>
  <c r="M129" i="470" s="1"/>
  <c r="I130" i="470"/>
  <c r="I129" i="470"/>
  <c r="E130" i="470"/>
  <c r="E129" i="470" s="1"/>
  <c r="D130" i="470"/>
  <c r="D129" i="470"/>
  <c r="T130" i="470"/>
  <c r="T129" i="470" s="1"/>
  <c r="P129" i="470"/>
  <c r="Q13" i="468"/>
  <c r="I52" i="476"/>
  <c r="K13" i="465"/>
  <c r="T13" i="467"/>
  <c r="Q13" i="465"/>
  <c r="AA13" i="467"/>
  <c r="U13" i="468"/>
  <c r="S13" i="465"/>
  <c r="I41" i="476"/>
  <c r="I42" i="476"/>
  <c r="I72" i="476"/>
  <c r="I69" i="476"/>
  <c r="I44" i="476"/>
  <c r="I51" i="476"/>
  <c r="K13" i="468"/>
  <c r="I71" i="476"/>
  <c r="AC14" i="470"/>
  <c r="DA127" i="464"/>
  <c r="Z93" i="468"/>
  <c r="F13" i="465"/>
  <c r="F13" i="468"/>
  <c r="I13" i="467"/>
  <c r="Z82" i="468"/>
  <c r="E13" i="465"/>
  <c r="N13" i="467"/>
  <c r="E13" i="468"/>
  <c r="DA176" i="464"/>
  <c r="D13" i="465"/>
  <c r="AD28" i="470"/>
  <c r="AI28" i="470"/>
  <c r="DA41" i="464"/>
  <c r="DA144" i="464"/>
  <c r="DA75" i="464"/>
  <c r="H13" i="468"/>
  <c r="J13" i="468"/>
  <c r="AD69" i="470"/>
  <c r="AI69" i="470"/>
  <c r="DA99" i="464"/>
  <c r="G78" i="470"/>
  <c r="DA105" i="464"/>
  <c r="Z13" i="467"/>
  <c r="G13" i="468"/>
  <c r="P13" i="468"/>
  <c r="DA164" i="464"/>
  <c r="DA152" i="464"/>
  <c r="DA135" i="464"/>
  <c r="V119" i="470"/>
  <c r="AI119" i="470" s="1"/>
  <c r="CW32" i="464" s="1"/>
  <c r="DA163" i="464"/>
  <c r="H13" i="465"/>
  <c r="DA160" i="464"/>
  <c r="DA142" i="464"/>
  <c r="DA126" i="464"/>
  <c r="AJ136" i="470"/>
  <c r="J13" i="465"/>
  <c r="AJ108" i="470"/>
  <c r="DA64" i="464"/>
  <c r="G13" i="465"/>
  <c r="W13" i="467"/>
  <c r="Q13" i="467"/>
  <c r="DA66" i="464"/>
  <c r="P13" i="465"/>
  <c r="DA168" i="464"/>
  <c r="DA134" i="464"/>
  <c r="DA91" i="464"/>
  <c r="U13" i="465"/>
  <c r="Z38" i="468"/>
  <c r="DA137" i="464"/>
  <c r="DA125" i="464"/>
  <c r="DA70" i="464"/>
  <c r="DA37" i="464"/>
  <c r="DA79" i="464"/>
  <c r="L13" i="467"/>
  <c r="E13" i="467"/>
  <c r="DA172" i="464"/>
  <c r="DA189" i="464"/>
  <c r="DA181" i="464"/>
  <c r="DA165" i="464"/>
  <c r="DA131" i="464"/>
  <c r="DA114" i="464"/>
  <c r="DA96" i="464"/>
  <c r="DA115" i="464"/>
  <c r="M13" i="465"/>
  <c r="V105" i="470"/>
  <c r="AI105" i="470"/>
  <c r="DA179" i="464"/>
  <c r="I81" i="476"/>
  <c r="P13" i="467"/>
  <c r="F13" i="467"/>
  <c r="DA35" i="464"/>
  <c r="DA141" i="464"/>
  <c r="G38" i="470"/>
  <c r="AI38" i="470" s="1"/>
  <c r="T13" i="468"/>
  <c r="S13" i="468"/>
  <c r="DA84" i="464"/>
  <c r="DA173" i="464"/>
  <c r="DA156" i="464"/>
  <c r="DA139" i="464"/>
  <c r="Z66" i="468"/>
  <c r="DA129" i="464"/>
  <c r="DA108" i="464"/>
  <c r="DA110" i="464"/>
  <c r="DA167" i="464"/>
  <c r="DA133" i="464"/>
  <c r="DA71" i="464"/>
  <c r="DA65" i="464"/>
  <c r="DA88" i="464"/>
  <c r="DA58" i="464"/>
  <c r="DA49" i="464"/>
  <c r="DA17" i="464"/>
  <c r="W31" i="464"/>
  <c r="G13" i="467"/>
  <c r="AB14" i="470"/>
  <c r="AB13" i="467"/>
  <c r="K14" i="470"/>
  <c r="K13" i="467"/>
  <c r="D13" i="468"/>
  <c r="X14" i="470"/>
  <c r="X13" i="467"/>
  <c r="J14" i="470"/>
  <c r="J13" i="467"/>
  <c r="C143" i="470"/>
  <c r="DA118" i="464"/>
  <c r="DA94" i="464"/>
  <c r="DA183" i="464"/>
  <c r="X83" i="468"/>
  <c r="Y83" i="468" s="1"/>
  <c r="P95" i="464" s="1"/>
  <c r="DA54" i="464"/>
  <c r="DA45" i="464"/>
  <c r="DA171" i="464"/>
  <c r="DA38" i="464"/>
  <c r="DA55" i="464"/>
  <c r="T13" i="465"/>
  <c r="S14" i="470"/>
  <c r="S13" i="467"/>
  <c r="O14" i="468"/>
  <c r="O13" i="468"/>
  <c r="O13" i="465"/>
  <c r="DA180" i="464"/>
  <c r="DA113" i="464"/>
  <c r="O14" i="470"/>
  <c r="O13" i="467"/>
  <c r="R14" i="470"/>
  <c r="R13" i="467"/>
  <c r="M77" i="476"/>
  <c r="DA23" i="464"/>
  <c r="DI23" i="464"/>
  <c r="DA40" i="464"/>
  <c r="DA50" i="464"/>
  <c r="DA188" i="464"/>
  <c r="DI188" i="464"/>
  <c r="DA29" i="464"/>
  <c r="DI29" i="464"/>
  <c r="DA59" i="464"/>
  <c r="DA90" i="464"/>
  <c r="DI90" i="464"/>
  <c r="DA62" i="464"/>
  <c r="DI62" i="464"/>
  <c r="DA27" i="464"/>
  <c r="DI27" i="464"/>
  <c r="DA18" i="464"/>
  <c r="DI18" i="464"/>
  <c r="DA24" i="464"/>
  <c r="DA161" i="464"/>
  <c r="DA147" i="464"/>
  <c r="DI147" i="464"/>
  <c r="DA85" i="464"/>
  <c r="DA184" i="464"/>
  <c r="DA151" i="464"/>
  <c r="DA146" i="464"/>
  <c r="DA76" i="464"/>
  <c r="DA57" i="464"/>
  <c r="DA56" i="464"/>
  <c r="DA46" i="464"/>
  <c r="DA22" i="464"/>
  <c r="L14" i="465"/>
  <c r="L13" i="465"/>
  <c r="DA130" i="464"/>
  <c r="C113" i="468"/>
  <c r="DA185" i="464"/>
  <c r="DA169" i="464"/>
  <c r="DA111" i="464"/>
  <c r="DA109" i="464"/>
  <c r="DA159" i="464"/>
  <c r="DA87" i="464"/>
  <c r="DA36" i="464"/>
  <c r="DA21" i="464"/>
  <c r="DA187" i="464"/>
  <c r="DA154" i="464"/>
  <c r="DA74" i="464"/>
  <c r="DA150" i="464"/>
  <c r="CZ31" i="464"/>
  <c r="DA16" i="464"/>
  <c r="DA42" i="464"/>
  <c r="DA97" i="464"/>
  <c r="DA138" i="464"/>
  <c r="DA148" i="464"/>
  <c r="DA175" i="464"/>
  <c r="DA89" i="464"/>
  <c r="DA78" i="464"/>
  <c r="DA60" i="464"/>
  <c r="DA43" i="464"/>
  <c r="I14" i="465"/>
  <c r="I13" i="465" s="1"/>
  <c r="DA107" i="464"/>
  <c r="DA83" i="464"/>
  <c r="DA48" i="464"/>
  <c r="AI137" i="470"/>
  <c r="AI136" i="470"/>
  <c r="AI134" i="470"/>
  <c r="AI54" i="467"/>
  <c r="AI53" i="467"/>
  <c r="AI52" i="467"/>
  <c r="AI51" i="467"/>
  <c r="AI50" i="467"/>
  <c r="Y81" i="465"/>
  <c r="Y80" i="465"/>
  <c r="Y79" i="465"/>
  <c r="Y78" i="465"/>
  <c r="Y77" i="465"/>
  <c r="Y55" i="465"/>
  <c r="Y54" i="465"/>
  <c r="Y53" i="465"/>
  <c r="Y52" i="465"/>
  <c r="Y51" i="465"/>
  <c r="Y67" i="468"/>
  <c r="AI53" i="470"/>
  <c r="AI56" i="470"/>
  <c r="AI52" i="470"/>
  <c r="Y42" i="465"/>
  <c r="Y41" i="465"/>
  <c r="Y40" i="465"/>
  <c r="Y39" i="465"/>
  <c r="Y38" i="465"/>
  <c r="Y37" i="465"/>
  <c r="Y43" i="468"/>
  <c r="Y40" i="468"/>
  <c r="Y39" i="468"/>
  <c r="Y38" i="468"/>
  <c r="Y29" i="468"/>
  <c r="Y27" i="468"/>
  <c r="Y25" i="468"/>
  <c r="Y28" i="468"/>
  <c r="Y26" i="468"/>
  <c r="Y24" i="468"/>
  <c r="Y68" i="468"/>
  <c r="Y68" i="465"/>
  <c r="Y67" i="465"/>
  <c r="Y66" i="465"/>
  <c r="Y65" i="465"/>
  <c r="Y64" i="465"/>
  <c r="Y95" i="468"/>
  <c r="Y94" i="468"/>
  <c r="Y93" i="468"/>
  <c r="AI67" i="467"/>
  <c r="AI66" i="467"/>
  <c r="AI65" i="467"/>
  <c r="AI64" i="467"/>
  <c r="AI63" i="467"/>
  <c r="N14" i="468"/>
  <c r="N13" i="468"/>
  <c r="N13" i="465"/>
  <c r="N133" i="470"/>
  <c r="AI133" i="470" s="1"/>
  <c r="CY32" i="464" s="1"/>
  <c r="AJ133" i="470"/>
  <c r="AI26" i="470"/>
  <c r="AI29" i="470"/>
  <c r="AI25" i="470"/>
  <c r="AI92" i="467"/>
  <c r="AI90" i="467"/>
  <c r="AI93" i="467"/>
  <c r="AI91" i="467"/>
  <c r="AI89" i="467"/>
  <c r="DA182" i="464"/>
  <c r="DA166" i="464"/>
  <c r="DA132" i="464"/>
  <c r="AI67" i="470"/>
  <c r="AI66" i="470"/>
  <c r="AJ123" i="470"/>
  <c r="AD123" i="470"/>
  <c r="AI123" i="470"/>
  <c r="X70" i="468"/>
  <c r="Y70" i="468"/>
  <c r="Z70" i="468"/>
  <c r="Y28" i="465"/>
  <c r="Y27" i="465"/>
  <c r="Y26" i="465"/>
  <c r="Y25" i="465"/>
  <c r="Y24" i="465"/>
  <c r="Y23" i="465"/>
  <c r="Z96" i="468"/>
  <c r="W96" i="468"/>
  <c r="Y96" i="468"/>
  <c r="G92" i="470"/>
  <c r="AI92" i="470"/>
  <c r="AJ92" i="470"/>
  <c r="Z106" i="468"/>
  <c r="R106" i="468"/>
  <c r="R15" i="468"/>
  <c r="DA178" i="464"/>
  <c r="DA162" i="464"/>
  <c r="DA145" i="464"/>
  <c r="DA128" i="464"/>
  <c r="AG135" i="470"/>
  <c r="AI135" i="470"/>
  <c r="AJ135" i="470"/>
  <c r="AJ65" i="470"/>
  <c r="N65" i="470"/>
  <c r="Y53" i="468"/>
  <c r="Y66" i="468"/>
  <c r="DA106" i="464"/>
  <c r="DA93" i="464"/>
  <c r="DA19" i="464"/>
  <c r="V14" i="467"/>
  <c r="R14" i="465"/>
  <c r="R14" i="468" s="1"/>
  <c r="R13" i="468" s="1"/>
  <c r="DA69" i="464"/>
  <c r="DA52" i="464"/>
  <c r="DA25" i="464"/>
  <c r="D14" i="467"/>
  <c r="D13" i="467" s="1"/>
  <c r="Y57" i="468"/>
  <c r="DA149" i="464"/>
  <c r="DA77" i="464"/>
  <c r="AI109" i="470"/>
  <c r="CO95" i="464" s="1"/>
  <c r="AI107" i="470"/>
  <c r="AI110" i="470"/>
  <c r="AI108" i="470"/>
  <c r="AI106" i="470"/>
  <c r="CO32" i="464" s="1"/>
  <c r="AI28" i="467"/>
  <c r="AI27" i="467"/>
  <c r="AI26" i="467"/>
  <c r="AI25" i="467"/>
  <c r="AI24" i="467"/>
  <c r="AI23" i="467"/>
  <c r="AI79" i="467"/>
  <c r="AI77" i="467"/>
  <c r="AI78" i="467"/>
  <c r="AD82" i="470"/>
  <c r="AI82" i="470"/>
  <c r="CC95" i="464" s="1"/>
  <c r="AJ82" i="470"/>
  <c r="AG95" i="470"/>
  <c r="AI95" i="470"/>
  <c r="AJ95" i="470"/>
  <c r="Z109" i="468"/>
  <c r="W109" i="468"/>
  <c r="Y109" i="468"/>
  <c r="C116" i="468"/>
  <c r="X41" i="468"/>
  <c r="Y41" i="468" s="1"/>
  <c r="H86" i="464" s="1"/>
  <c r="Z41" i="468"/>
  <c r="Y54" i="468"/>
  <c r="G51" i="470"/>
  <c r="AI51" i="470" s="1"/>
  <c r="BU32" i="464" s="1"/>
  <c r="AJ51" i="470"/>
  <c r="M52" i="468"/>
  <c r="M15" i="468"/>
  <c r="M13" i="468" s="1"/>
  <c r="L52" i="468"/>
  <c r="L15" i="468"/>
  <c r="Z52" i="468"/>
  <c r="Z110" i="468"/>
  <c r="X110" i="468"/>
  <c r="Y110" i="468"/>
  <c r="V95" i="464" s="1"/>
  <c r="DA72" i="464"/>
  <c r="DA190" i="464"/>
  <c r="DA174" i="464"/>
  <c r="DA158" i="464"/>
  <c r="DA140" i="464"/>
  <c r="AD96" i="470"/>
  <c r="AI96" i="470"/>
  <c r="AJ96" i="470"/>
  <c r="Z97" i="468"/>
  <c r="X97" i="468"/>
  <c r="Y97" i="468"/>
  <c r="AG68" i="470"/>
  <c r="AI68" i="470"/>
  <c r="CH86" i="464" s="1"/>
  <c r="AJ68" i="470"/>
  <c r="W69" i="468"/>
  <c r="Y69" i="468"/>
  <c r="M86" i="464" s="1"/>
  <c r="Z69" i="468"/>
  <c r="C139" i="470"/>
  <c r="AJ24" i="470"/>
  <c r="G24" i="470"/>
  <c r="AI24" i="470" s="1"/>
  <c r="BL32" i="464" s="1"/>
  <c r="DA117" i="464"/>
  <c r="DA104" i="464"/>
  <c r="DA51" i="464"/>
  <c r="AI80" i="467"/>
  <c r="AI76" i="467"/>
  <c r="DA67" i="464"/>
  <c r="AI93" i="470"/>
  <c r="Y79" i="468"/>
  <c r="P32" i="464" s="1"/>
  <c r="Y84" i="468"/>
  <c r="P98" i="464" s="1"/>
  <c r="W98" i="464" s="1"/>
  <c r="Y82" i="468"/>
  <c r="Y81" i="468"/>
  <c r="Y80" i="468"/>
  <c r="Y111" i="468"/>
  <c r="Y108" i="468"/>
  <c r="Y107" i="468"/>
  <c r="N132" i="470"/>
  <c r="AI132" i="470"/>
  <c r="AJ132" i="470"/>
  <c r="BD32" i="464"/>
  <c r="AI80" i="470"/>
  <c r="CC73" i="464" s="1"/>
  <c r="CZ73" i="464" s="1"/>
  <c r="DA73" i="464" s="1"/>
  <c r="AI83" i="470"/>
  <c r="CC98" i="464" s="1"/>
  <c r="AI79" i="470"/>
  <c r="AI78" i="470"/>
  <c r="AI81" i="470"/>
  <c r="CC86" i="464" s="1"/>
  <c r="AI122" i="470"/>
  <c r="CW86" i="464" s="1"/>
  <c r="AI121" i="470"/>
  <c r="AI120" i="470"/>
  <c r="AI42" i="470"/>
  <c r="AI40" i="470"/>
  <c r="AI39" i="470"/>
  <c r="AI41" i="467"/>
  <c r="AI40" i="467"/>
  <c r="AI39" i="467"/>
  <c r="AI38" i="467"/>
  <c r="AI37" i="467"/>
  <c r="AD54" i="470"/>
  <c r="AI54" i="470" s="1"/>
  <c r="BU86" i="464" s="1"/>
  <c r="AJ54" i="470"/>
  <c r="W55" i="468"/>
  <c r="Y55" i="468"/>
  <c r="J86" i="464" s="1"/>
  <c r="Z55" i="468"/>
  <c r="AI94" i="470"/>
  <c r="X56" i="468"/>
  <c r="Y56" i="468"/>
  <c r="J95" i="464" s="1"/>
  <c r="Z56" i="468"/>
  <c r="DA186" i="464"/>
  <c r="DA170" i="464"/>
  <c r="DA153" i="464"/>
  <c r="DA136" i="464"/>
  <c r="AD55" i="470"/>
  <c r="AI55" i="470"/>
  <c r="BU95" i="464" s="1"/>
  <c r="AJ55" i="470"/>
  <c r="X42" i="468"/>
  <c r="Y42" i="468"/>
  <c r="C117" i="468"/>
  <c r="Z42" i="468"/>
  <c r="C142" i="470"/>
  <c r="AJ27" i="470"/>
  <c r="AD27" i="470"/>
  <c r="AI27" i="470"/>
  <c r="DA116" i="464"/>
  <c r="DA80" i="464"/>
  <c r="DA47" i="464"/>
  <c r="DA28" i="464"/>
  <c r="DA112" i="464"/>
  <c r="DA63" i="464"/>
  <c r="DA92" i="464"/>
  <c r="DA44" i="464"/>
  <c r="DA26" i="464"/>
  <c r="AX73" i="464"/>
  <c r="AX98" i="464"/>
  <c r="I49" i="476"/>
  <c r="AD73" i="464"/>
  <c r="AD95" i="464"/>
  <c r="L14" i="468"/>
  <c r="L13" i="468"/>
  <c r="AF86" i="464"/>
  <c r="DA31" i="464"/>
  <c r="AF73" i="464"/>
  <c r="AF95" i="464"/>
  <c r="V15" i="470"/>
  <c r="V13" i="470" s="1"/>
  <c r="AD86" i="464"/>
  <c r="AO73" i="464"/>
  <c r="BD73" i="464" s="1"/>
  <c r="BC95" i="464"/>
  <c r="Y106" i="468"/>
  <c r="V32" i="464"/>
  <c r="BL86" i="464"/>
  <c r="AD98" i="464"/>
  <c r="CW95" i="464"/>
  <c r="CC32" i="464"/>
  <c r="J73" i="464"/>
  <c r="J98" i="464"/>
  <c r="M32" i="464"/>
  <c r="BL95" i="464"/>
  <c r="S73" i="464"/>
  <c r="H98" i="464"/>
  <c r="BU98" i="464"/>
  <c r="CY98" i="464"/>
  <c r="CZ98" i="464" s="1"/>
  <c r="H95" i="464"/>
  <c r="AQ86" i="464"/>
  <c r="BO73" i="464"/>
  <c r="CR95" i="464"/>
  <c r="CR86" i="464"/>
  <c r="CO73" i="464"/>
  <c r="M95" i="464"/>
  <c r="CH73" i="464"/>
  <c r="H32" i="464"/>
  <c r="BU73" i="464"/>
  <c r="S95" i="464"/>
  <c r="AQ73" i="464"/>
  <c r="CY86" i="464"/>
  <c r="S86" i="464"/>
  <c r="CH95" i="464"/>
  <c r="BL98" i="464"/>
  <c r="M73" i="464"/>
  <c r="CY73" i="464"/>
  <c r="AO86" i="464"/>
  <c r="V73" i="464"/>
  <c r="P73" i="464"/>
  <c r="CW73" i="464"/>
  <c r="V86" i="464"/>
  <c r="P86" i="464"/>
  <c r="AF98" i="464"/>
  <c r="CO86" i="464"/>
  <c r="CR73" i="464"/>
  <c r="BO95" i="464"/>
  <c r="V98" i="464"/>
  <c r="CO98" i="464"/>
  <c r="I14" i="468"/>
  <c r="I13" i="468" s="1"/>
  <c r="BL73" i="464"/>
  <c r="H73" i="464"/>
  <c r="W73" i="464" s="1"/>
  <c r="CY95" i="464"/>
  <c r="N15" i="470"/>
  <c r="N13" i="470"/>
  <c r="CR32" i="464"/>
  <c r="Y52" i="468"/>
  <c r="G15" i="470"/>
  <c r="G13" i="470" s="1"/>
  <c r="BO32" i="464"/>
  <c r="D14" i="470"/>
  <c r="D13" i="470"/>
  <c r="R13" i="465"/>
  <c r="AI65" i="470"/>
  <c r="V14" i="470"/>
  <c r="V13" i="467"/>
  <c r="S32" i="464"/>
  <c r="BC32" i="464"/>
  <c r="AQ32" i="464"/>
  <c r="AZ32" i="464"/>
  <c r="AD32" i="464"/>
  <c r="AO95" i="464"/>
  <c r="J32" i="464"/>
  <c r="AF32" i="464"/>
  <c r="AH86" i="464"/>
  <c r="AH95" i="464"/>
  <c r="BD95" i="464" s="1"/>
  <c r="AH73" i="464"/>
  <c r="AZ95" i="464"/>
  <c r="AX86" i="464"/>
  <c r="AH32" i="464"/>
  <c r="AZ86" i="464"/>
  <c r="AA95" i="464"/>
  <c r="AO32" i="464"/>
  <c r="AX32" i="464"/>
  <c r="BC86" i="464"/>
  <c r="AQ95" i="464"/>
  <c r="CH32" i="464"/>
  <c r="AH98" i="464"/>
  <c r="BC73" i="464"/>
  <c r="AX95" i="464"/>
  <c r="BC98" i="464"/>
  <c r="BD98" i="464" s="1"/>
  <c r="AQ98" i="464"/>
  <c r="AZ73" i="464"/>
  <c r="AU32" i="464"/>
  <c r="AA32" i="464"/>
  <c r="BD86" i="464"/>
  <c r="AN235" i="450"/>
  <c r="N6" i="450"/>
  <c r="J32" i="450"/>
  <c r="J30" i="450" s="1"/>
  <c r="L32" i="450"/>
  <c r="L30" i="450"/>
  <c r="N32" i="450"/>
  <c r="N30" i="450" s="1"/>
  <c r="P32" i="450"/>
  <c r="R32" i="450"/>
  <c r="R30" i="450" s="1"/>
  <c r="Y32" i="450"/>
  <c r="T19" i="450"/>
  <c r="AE19" i="450"/>
  <c r="T20" i="450"/>
  <c r="AE20" i="450"/>
  <c r="T21" i="450"/>
  <c r="Y21" i="450"/>
  <c r="AB18" i="450"/>
  <c r="AA21" i="450" s="1"/>
  <c r="AC21" i="450"/>
  <c r="T22" i="450"/>
  <c r="AE22" i="450"/>
  <c r="T23" i="450"/>
  <c r="AE23" i="450"/>
  <c r="T24" i="450"/>
  <c r="AE24" i="450"/>
  <c r="T25" i="450"/>
  <c r="AE25" i="450"/>
  <c r="T26" i="450"/>
  <c r="AE26" i="450"/>
  <c r="T27" i="450"/>
  <c r="AE27" i="450"/>
  <c r="T28" i="450"/>
  <c r="AE28" i="450"/>
  <c r="T29" i="450"/>
  <c r="AI32" i="450"/>
  <c r="AI30" i="450"/>
  <c r="T31" i="450"/>
  <c r="AE31" i="450"/>
  <c r="T33" i="450"/>
  <c r="AE33" i="450"/>
  <c r="T34" i="450"/>
  <c r="AE34" i="450"/>
  <c r="T35" i="450"/>
  <c r="AE35" i="450"/>
  <c r="T36" i="450"/>
  <c r="Y36" i="450"/>
  <c r="T37" i="450"/>
  <c r="Y37" i="450"/>
  <c r="AA37" i="450"/>
  <c r="AC37" i="450"/>
  <c r="T38" i="450"/>
  <c r="AE38" i="450"/>
  <c r="T39" i="450"/>
  <c r="AE39" i="450"/>
  <c r="T40" i="450"/>
  <c r="AE40" i="450"/>
  <c r="T41" i="450"/>
  <c r="AE41" i="450"/>
  <c r="T42" i="450"/>
  <c r="AE42" i="450"/>
  <c r="T43" i="450"/>
  <c r="AE43" i="450"/>
  <c r="T46" i="450"/>
  <c r="AE46" i="450"/>
  <c r="T47" i="450"/>
  <c r="AE47" i="450"/>
  <c r="T48" i="450"/>
  <c r="AE48" i="450"/>
  <c r="L49" i="450"/>
  <c r="N49" i="450"/>
  <c r="R49" i="450"/>
  <c r="L50" i="450"/>
  <c r="N50" i="450"/>
  <c r="R50" i="450"/>
  <c r="AE50" i="450"/>
  <c r="T51" i="450"/>
  <c r="AE51" i="450"/>
  <c r="T52" i="450"/>
  <c r="AE52" i="450"/>
  <c r="J53" i="450"/>
  <c r="L53" i="450"/>
  <c r="N53" i="450"/>
  <c r="P53" i="450"/>
  <c r="R53" i="450"/>
  <c r="AI53" i="450"/>
  <c r="T54" i="450"/>
  <c r="AE54" i="450"/>
  <c r="T55" i="450"/>
  <c r="AE55" i="450"/>
  <c r="T56" i="450"/>
  <c r="AE56" i="450"/>
  <c r="T59" i="450"/>
  <c r="AE59" i="450"/>
  <c r="J60" i="450"/>
  <c r="L60" i="450"/>
  <c r="N60" i="450"/>
  <c r="P60" i="450"/>
  <c r="R60" i="450"/>
  <c r="AI60" i="450"/>
  <c r="J61" i="450"/>
  <c r="L61" i="450"/>
  <c r="N61" i="450"/>
  <c r="P61" i="450"/>
  <c r="R61" i="450"/>
  <c r="AI61" i="450"/>
  <c r="T62" i="450"/>
  <c r="AE62" i="450"/>
  <c r="T63" i="450"/>
  <c r="AE63" i="450"/>
  <c r="T64" i="450"/>
  <c r="AE64" i="450"/>
  <c r="J65" i="450"/>
  <c r="L65" i="450"/>
  <c r="N65" i="450"/>
  <c r="P65" i="450"/>
  <c r="R65" i="450"/>
  <c r="AI65" i="450"/>
  <c r="T66" i="450"/>
  <c r="W66" i="450"/>
  <c r="T67" i="450"/>
  <c r="AE67" i="450"/>
  <c r="T68" i="450"/>
  <c r="AE68" i="450"/>
  <c r="T69" i="450"/>
  <c r="AE69" i="450"/>
  <c r="T70" i="450"/>
  <c r="W70" i="450"/>
  <c r="T71" i="450"/>
  <c r="AE71" i="450"/>
  <c r="T72" i="450"/>
  <c r="AE72" i="450"/>
  <c r="T73" i="450"/>
  <c r="W73" i="450"/>
  <c r="T74" i="450"/>
  <c r="W74" i="450"/>
  <c r="T75" i="450"/>
  <c r="AE75" i="450"/>
  <c r="T78" i="450"/>
  <c r="AE78" i="450"/>
  <c r="T79" i="450"/>
  <c r="AE79" i="450"/>
  <c r="T80" i="450"/>
  <c r="AE80" i="450"/>
  <c r="T81" i="450"/>
  <c r="AE81" i="450"/>
  <c r="J82" i="450"/>
  <c r="L82" i="450"/>
  <c r="N82" i="450"/>
  <c r="P82" i="450"/>
  <c r="R82" i="450"/>
  <c r="AI82" i="450"/>
  <c r="J85" i="450"/>
  <c r="L85" i="450"/>
  <c r="N85" i="450"/>
  <c r="P85" i="450"/>
  <c r="R85" i="450"/>
  <c r="Y85" i="450"/>
  <c r="AI85" i="450"/>
  <c r="AK85" i="450"/>
  <c r="T86" i="450"/>
  <c r="AE86" i="450"/>
  <c r="T87" i="450"/>
  <c r="AE87" i="450"/>
  <c r="T88" i="450"/>
  <c r="AE88" i="450"/>
  <c r="T89" i="450"/>
  <c r="AE89" i="450"/>
  <c r="T90" i="450"/>
  <c r="AE90" i="450"/>
  <c r="T91" i="450"/>
  <c r="AE91" i="450"/>
  <c r="T92" i="450"/>
  <c r="AE92" i="450"/>
  <c r="T93" i="450"/>
  <c r="AE93" i="450"/>
  <c r="T94" i="450"/>
  <c r="Y94" i="450"/>
  <c r="AE94" i="450" s="1"/>
  <c r="T95" i="450"/>
  <c r="AE95" i="450"/>
  <c r="T96" i="450"/>
  <c r="AE96" i="450"/>
  <c r="T97" i="450"/>
  <c r="AE97" i="450"/>
  <c r="T98" i="450"/>
  <c r="AE98" i="450"/>
  <c r="T99" i="450"/>
  <c r="AE99" i="450"/>
  <c r="T100" i="450"/>
  <c r="AE100" i="450"/>
  <c r="T101" i="450"/>
  <c r="AE101" i="450"/>
  <c r="T102" i="450"/>
  <c r="AE102" i="450"/>
  <c r="T103" i="450"/>
  <c r="AE103" i="450"/>
  <c r="T104" i="450"/>
  <c r="AE104" i="450"/>
  <c r="T105" i="450"/>
  <c r="AE105" i="450"/>
  <c r="T106" i="450"/>
  <c r="AE106" i="450"/>
  <c r="T107" i="450"/>
  <c r="AE107" i="450"/>
  <c r="T108" i="450"/>
  <c r="AE108" i="450"/>
  <c r="T109" i="450"/>
  <c r="AE109" i="450"/>
  <c r="T110" i="450"/>
  <c r="AE110" i="450"/>
  <c r="T111" i="450"/>
  <c r="AE111" i="450"/>
  <c r="T112" i="450"/>
  <c r="AE112" i="450"/>
  <c r="T113" i="450"/>
  <c r="AE113" i="450"/>
  <c r="T114" i="450"/>
  <c r="AE114" i="450"/>
  <c r="T115" i="450"/>
  <c r="AE115" i="450"/>
  <c r="T116" i="450"/>
  <c r="AE116" i="450"/>
  <c r="T117" i="450"/>
  <c r="AE117" i="450"/>
  <c r="T118" i="450"/>
  <c r="AE118" i="450"/>
  <c r="T119" i="450"/>
  <c r="AE119" i="450"/>
  <c r="J120" i="450"/>
  <c r="N120" i="450"/>
  <c r="Y120" i="450"/>
  <c r="AC120" i="450"/>
  <c r="AC129" i="450" s="1"/>
  <c r="AI120" i="450"/>
  <c r="T121" i="450"/>
  <c r="AE121" i="450"/>
  <c r="T122" i="450"/>
  <c r="AE122" i="450"/>
  <c r="T123" i="450"/>
  <c r="AE123" i="450"/>
  <c r="T124" i="450"/>
  <c r="AE124" i="450"/>
  <c r="T125" i="450"/>
  <c r="AE125" i="450"/>
  <c r="T126" i="450"/>
  <c r="AE126" i="450"/>
  <c r="T127" i="450"/>
  <c r="AE127" i="450"/>
  <c r="T128" i="450"/>
  <c r="AE128" i="450"/>
  <c r="J129" i="450"/>
  <c r="N129" i="450"/>
  <c r="AA129" i="450"/>
  <c r="T130" i="450"/>
  <c r="AE130" i="450"/>
  <c r="T131" i="450"/>
  <c r="AE131" i="450"/>
  <c r="T132" i="450"/>
  <c r="AE132" i="450"/>
  <c r="T133" i="450"/>
  <c r="AE133" i="450"/>
  <c r="T134" i="450"/>
  <c r="AE134" i="450"/>
  <c r="T135" i="450"/>
  <c r="AE135" i="450"/>
  <c r="T136" i="450"/>
  <c r="AE136" i="450"/>
  <c r="T137" i="450"/>
  <c r="AE137" i="450"/>
  <c r="T138" i="450"/>
  <c r="AE138" i="450"/>
  <c r="T139" i="450"/>
  <c r="AE139" i="450"/>
  <c r="T140" i="450"/>
  <c r="AE140" i="450"/>
  <c r="T141" i="450"/>
  <c r="AE141" i="450"/>
  <c r="T142" i="450"/>
  <c r="AE142" i="450"/>
  <c r="T143" i="450"/>
  <c r="AE143" i="450"/>
  <c r="T144" i="450"/>
  <c r="AE144" i="450"/>
  <c r="T145" i="450"/>
  <c r="AE145" i="450"/>
  <c r="T146" i="450"/>
  <c r="AE146" i="450"/>
  <c r="T147" i="450"/>
  <c r="AE147" i="450"/>
  <c r="T148" i="450"/>
  <c r="AE148" i="450"/>
  <c r="T149" i="450"/>
  <c r="AE149" i="450"/>
  <c r="T150" i="450"/>
  <c r="AE150" i="450"/>
  <c r="T151" i="450"/>
  <c r="AE151" i="450"/>
  <c r="T152" i="450"/>
  <c r="AE152" i="450"/>
  <c r="T153" i="450"/>
  <c r="AE153" i="450"/>
  <c r="T154" i="450"/>
  <c r="AE154" i="450"/>
  <c r="T155" i="450"/>
  <c r="AE155" i="450"/>
  <c r="T156" i="450"/>
  <c r="AE156" i="450"/>
  <c r="T157" i="450"/>
  <c r="AE157" i="450"/>
  <c r="T158" i="450"/>
  <c r="AE158" i="450"/>
  <c r="T159" i="450"/>
  <c r="AE159" i="450"/>
  <c r="T160" i="450"/>
  <c r="AE160" i="450"/>
  <c r="T161" i="450"/>
  <c r="AE161" i="450"/>
  <c r="I161" i="450"/>
  <c r="AB161" i="450"/>
  <c r="T162" i="450"/>
  <c r="AE162" i="450"/>
  <c r="T163" i="450"/>
  <c r="AE163" i="450"/>
  <c r="T164" i="450"/>
  <c r="AE164" i="450"/>
  <c r="T165" i="450"/>
  <c r="AE165" i="450"/>
  <c r="T166" i="450"/>
  <c r="Y166" i="450"/>
  <c r="AC166" i="450"/>
  <c r="T167" i="450"/>
  <c r="AE167" i="450"/>
  <c r="T168" i="450"/>
  <c r="AE168" i="450"/>
  <c r="T169" i="450"/>
  <c r="AE169" i="450"/>
  <c r="T170" i="450"/>
  <c r="AE170" i="450"/>
  <c r="T171" i="450"/>
  <c r="AE171" i="450"/>
  <c r="T172" i="450"/>
  <c r="AE172" i="450"/>
  <c r="T173" i="450"/>
  <c r="AE173" i="450"/>
  <c r="T174" i="450"/>
  <c r="Y174" i="450"/>
  <c r="AE174" i="450"/>
  <c r="T175" i="450"/>
  <c r="AE175" i="450"/>
  <c r="T176" i="450"/>
  <c r="AE176" i="450"/>
  <c r="T177" i="450"/>
  <c r="AE177" i="450"/>
  <c r="J178" i="450"/>
  <c r="L178" i="450"/>
  <c r="R178" i="450"/>
  <c r="Y178" i="450"/>
  <c r="AI178" i="450"/>
  <c r="T179" i="450"/>
  <c r="AE179" i="450"/>
  <c r="T180" i="450"/>
  <c r="AE180" i="450"/>
  <c r="T181" i="450"/>
  <c r="AE181" i="450"/>
  <c r="T182" i="450"/>
  <c r="AE182" i="450"/>
  <c r="T183" i="450"/>
  <c r="AE183" i="450"/>
  <c r="T184" i="450"/>
  <c r="AA184" i="450"/>
  <c r="T185" i="450"/>
  <c r="AE185" i="450"/>
  <c r="J186" i="450"/>
  <c r="L186" i="450"/>
  <c r="N186" i="450"/>
  <c r="P186" i="450"/>
  <c r="R186" i="450"/>
  <c r="AA186" i="450"/>
  <c r="AI186" i="450"/>
  <c r="AK186" i="450"/>
  <c r="T187" i="450"/>
  <c r="AE187" i="450"/>
  <c r="J188" i="450"/>
  <c r="L188" i="450"/>
  <c r="N188" i="450"/>
  <c r="P188" i="450"/>
  <c r="R188" i="450"/>
  <c r="AE188" i="450"/>
  <c r="AK188" i="450"/>
  <c r="T189" i="450"/>
  <c r="AE189" i="450"/>
  <c r="T190" i="450"/>
  <c r="AE190" i="450"/>
  <c r="T191" i="450"/>
  <c r="AE191" i="450"/>
  <c r="T192" i="450"/>
  <c r="AE192" i="450"/>
  <c r="J195" i="450"/>
  <c r="L195" i="450"/>
  <c r="N195" i="450"/>
  <c r="P195" i="450"/>
  <c r="R195" i="450"/>
  <c r="AI195" i="450"/>
  <c r="AK195" i="450"/>
  <c r="T196" i="450"/>
  <c r="AE196" i="450"/>
  <c r="T197" i="450"/>
  <c r="AE197" i="450"/>
  <c r="J198" i="450"/>
  <c r="L198" i="450"/>
  <c r="N198" i="450"/>
  <c r="P198" i="450"/>
  <c r="R198" i="450"/>
  <c r="AI198" i="450"/>
  <c r="AK198" i="450"/>
  <c r="L199" i="450"/>
  <c r="N199" i="450"/>
  <c r="P199" i="450"/>
  <c r="R199" i="450"/>
  <c r="AE199" i="450"/>
  <c r="AK199" i="450"/>
  <c r="T200" i="450"/>
  <c r="AE200" i="450"/>
  <c r="J201" i="450"/>
  <c r="L201" i="450"/>
  <c r="N201" i="450"/>
  <c r="P201" i="450"/>
  <c r="R201" i="450"/>
  <c r="AE201" i="450"/>
  <c r="AI201" i="450"/>
  <c r="AK201" i="450"/>
  <c r="J202" i="450"/>
  <c r="L202" i="450"/>
  <c r="N202" i="450"/>
  <c r="R202" i="450"/>
  <c r="AE202" i="450"/>
  <c r="AI202" i="450"/>
  <c r="AK202" i="450"/>
  <c r="T203" i="450"/>
  <c r="AG203" i="450"/>
  <c r="J204" i="450"/>
  <c r="L204" i="450"/>
  <c r="N204" i="450"/>
  <c r="P204" i="450"/>
  <c r="R204" i="450"/>
  <c r="AE204" i="450"/>
  <c r="AI204" i="450"/>
  <c r="AK204" i="450"/>
  <c r="J205" i="450"/>
  <c r="L205" i="450"/>
  <c r="N205" i="450"/>
  <c r="P205" i="450"/>
  <c r="R205" i="450"/>
  <c r="Y205" i="450"/>
  <c r="AE205" i="450"/>
  <c r="T206" i="450"/>
  <c r="AE206" i="450"/>
  <c r="T207" i="450"/>
  <c r="AE207" i="450"/>
  <c r="J208" i="450"/>
  <c r="L208" i="450"/>
  <c r="N208" i="450"/>
  <c r="P208" i="450"/>
  <c r="R208" i="450"/>
  <c r="Y208" i="450"/>
  <c r="AI208" i="450"/>
  <c r="T211" i="450"/>
  <c r="AE211" i="450"/>
  <c r="T212" i="450"/>
  <c r="AE212" i="450"/>
  <c r="T213" i="450"/>
  <c r="AE213" i="450"/>
  <c r="T214" i="450"/>
  <c r="AE214" i="450"/>
  <c r="T215" i="450"/>
  <c r="AE215" i="450"/>
  <c r="T216" i="450"/>
  <c r="AE216" i="450"/>
  <c r="T217" i="450"/>
  <c r="AE217" i="450"/>
  <c r="T218" i="450"/>
  <c r="AE218" i="450"/>
  <c r="T219" i="450"/>
  <c r="AE219" i="450"/>
  <c r="T220" i="450"/>
  <c r="AE220" i="450"/>
  <c r="T221" i="450"/>
  <c r="AE221" i="450"/>
  <c r="T222" i="450"/>
  <c r="AE222" i="450"/>
  <c r="T223" i="450"/>
  <c r="AE223" i="450"/>
  <c r="T224" i="450"/>
  <c r="AE224" i="450"/>
  <c r="T225" i="450"/>
  <c r="AE225" i="450"/>
  <c r="T228" i="450"/>
  <c r="AE228" i="450"/>
  <c r="J229" i="450"/>
  <c r="L229" i="450"/>
  <c r="N229" i="450"/>
  <c r="P229" i="450"/>
  <c r="R229" i="450"/>
  <c r="T230" i="450"/>
  <c r="AE230" i="450"/>
  <c r="AN242" i="450"/>
  <c r="AD18" i="450"/>
  <c r="AD239" i="450"/>
  <c r="X239" i="450"/>
  <c r="X240" i="450" s="1"/>
  <c r="X241" i="450" s="1"/>
  <c r="Z18" i="450"/>
  <c r="Z239" i="450" s="1"/>
  <c r="S18" i="450"/>
  <c r="Q18" i="450"/>
  <c r="Q239" i="450"/>
  <c r="O18" i="450"/>
  <c r="O239" i="450" s="1"/>
  <c r="M18" i="450"/>
  <c r="M239" i="450"/>
  <c r="M240" i="450" s="1"/>
  <c r="M235" i="450"/>
  <c r="M242" i="450"/>
  <c r="M243" i="450"/>
  <c r="O235" i="450"/>
  <c r="O242" i="450"/>
  <c r="O243" i="450"/>
  <c r="Z235" i="450"/>
  <c r="Z242" i="450"/>
  <c r="Z243" i="450"/>
  <c r="AL235" i="450"/>
  <c r="AL239" i="450"/>
  <c r="AL240" i="450" s="1"/>
  <c r="AL242" i="450"/>
  <c r="AL243" i="450"/>
  <c r="S235" i="450"/>
  <c r="S242" i="450"/>
  <c r="S243" i="450"/>
  <c r="AD235" i="450"/>
  <c r="AD242" i="450"/>
  <c r="AD243" i="450"/>
  <c r="K235" i="450"/>
  <c r="K18" i="450"/>
  <c r="K239" i="450" s="1"/>
  <c r="K242" i="450"/>
  <c r="K243" i="450"/>
  <c r="AJ161" i="450"/>
  <c r="AJ235" i="450"/>
  <c r="AJ17" i="450"/>
  <c r="AJ239" i="450" s="1"/>
  <c r="AJ242" i="450"/>
  <c r="AJ243" i="450"/>
  <c r="X235" i="450"/>
  <c r="X242" i="450"/>
  <c r="X243" i="450"/>
  <c r="AL17" i="450"/>
  <c r="D19" i="461"/>
  <c r="C19" i="461"/>
  <c r="C18" i="461"/>
  <c r="D15" i="461"/>
  <c r="C15" i="461"/>
  <c r="C14" i="461"/>
  <c r="D11" i="461"/>
  <c r="Z24" i="458"/>
  <c r="C11" i="461"/>
  <c r="C10" i="461"/>
  <c r="D7" i="461"/>
  <c r="C7" i="461"/>
  <c r="C6" i="461"/>
  <c r="AH88" i="460"/>
  <c r="AG88" i="460"/>
  <c r="C85" i="460"/>
  <c r="AG87" i="460"/>
  <c r="AF88" i="460"/>
  <c r="AE88" i="460"/>
  <c r="AD88" i="460"/>
  <c r="AC88" i="460"/>
  <c r="AB88" i="460"/>
  <c r="AA88" i="460"/>
  <c r="Z88" i="460"/>
  <c r="Y88" i="460"/>
  <c r="X88" i="460"/>
  <c r="W88" i="460"/>
  <c r="V88" i="460"/>
  <c r="U88" i="460"/>
  <c r="T88" i="460"/>
  <c r="S88" i="460"/>
  <c r="R88" i="460"/>
  <c r="Q88" i="460"/>
  <c r="P88" i="460"/>
  <c r="O88" i="460"/>
  <c r="N88" i="460"/>
  <c r="M88" i="460"/>
  <c r="L88" i="460"/>
  <c r="K88" i="460"/>
  <c r="J88" i="460"/>
  <c r="I88" i="460"/>
  <c r="H88" i="460"/>
  <c r="G88" i="460"/>
  <c r="F88" i="460"/>
  <c r="E88" i="460"/>
  <c r="D88" i="460"/>
  <c r="AH75" i="460"/>
  <c r="C72" i="460"/>
  <c r="W74" i="460"/>
  <c r="AG75" i="460"/>
  <c r="AF75" i="460"/>
  <c r="AE75" i="460"/>
  <c r="AD75" i="460"/>
  <c r="AC75" i="460"/>
  <c r="AB75" i="460"/>
  <c r="AA75" i="460"/>
  <c r="Z75" i="460"/>
  <c r="Y75" i="460"/>
  <c r="X75" i="460"/>
  <c r="W75" i="460"/>
  <c r="V75" i="460"/>
  <c r="U75" i="460"/>
  <c r="T75" i="460"/>
  <c r="S75" i="460"/>
  <c r="R75" i="460"/>
  <c r="Q75" i="460"/>
  <c r="P75" i="460"/>
  <c r="O75" i="460"/>
  <c r="N75" i="460"/>
  <c r="M75" i="460"/>
  <c r="L75" i="460"/>
  <c r="K75" i="460"/>
  <c r="J75" i="460"/>
  <c r="I75" i="460"/>
  <c r="H75" i="460"/>
  <c r="G75" i="460"/>
  <c r="F75" i="460"/>
  <c r="E75" i="460"/>
  <c r="D75" i="460"/>
  <c r="AH62" i="460"/>
  <c r="AG62" i="460"/>
  <c r="AF62" i="460"/>
  <c r="AE62" i="460"/>
  <c r="AD62" i="460"/>
  <c r="AC62" i="460"/>
  <c r="AB62" i="460"/>
  <c r="AA62" i="460"/>
  <c r="Z62" i="460"/>
  <c r="Y62" i="460"/>
  <c r="X62" i="460"/>
  <c r="W62" i="460"/>
  <c r="V62" i="460"/>
  <c r="U62" i="460"/>
  <c r="T62" i="460"/>
  <c r="S62" i="460"/>
  <c r="R62" i="460"/>
  <c r="Q62" i="460"/>
  <c r="P62" i="460"/>
  <c r="O62" i="460"/>
  <c r="N62" i="460"/>
  <c r="M62" i="460"/>
  <c r="L62" i="460"/>
  <c r="K62" i="460"/>
  <c r="J62" i="460"/>
  <c r="I62" i="460"/>
  <c r="H62" i="460"/>
  <c r="G62" i="460"/>
  <c r="F62" i="460"/>
  <c r="E62" i="460"/>
  <c r="D62" i="460"/>
  <c r="C59" i="460"/>
  <c r="AC61" i="460"/>
  <c r="AH49" i="460"/>
  <c r="AG49" i="460"/>
  <c r="AF49" i="460"/>
  <c r="AE49" i="460"/>
  <c r="C46" i="460"/>
  <c r="F48" i="460" s="1"/>
  <c r="AD49" i="460"/>
  <c r="AC49" i="460"/>
  <c r="AB49" i="460"/>
  <c r="AA49" i="460"/>
  <c r="Z49" i="460"/>
  <c r="Y49" i="460"/>
  <c r="X49" i="460"/>
  <c r="W49" i="460"/>
  <c r="V49" i="460"/>
  <c r="U49" i="460"/>
  <c r="T49" i="460"/>
  <c r="S49" i="460"/>
  <c r="R49" i="460"/>
  <c r="Q49" i="460"/>
  <c r="P49" i="460"/>
  <c r="O49" i="460"/>
  <c r="N49" i="460"/>
  <c r="M49" i="460"/>
  <c r="L49" i="460"/>
  <c r="K49" i="460"/>
  <c r="J49" i="460"/>
  <c r="I49" i="460"/>
  <c r="H49" i="460"/>
  <c r="G49" i="460"/>
  <c r="F49" i="460"/>
  <c r="E49" i="460"/>
  <c r="D49" i="460"/>
  <c r="AH36" i="460"/>
  <c r="AG36" i="460"/>
  <c r="AF36" i="460"/>
  <c r="AE36" i="460"/>
  <c r="AD36" i="460"/>
  <c r="AC36" i="460"/>
  <c r="AB36" i="460"/>
  <c r="AA36" i="460"/>
  <c r="Z36" i="460"/>
  <c r="Y36" i="460"/>
  <c r="X36" i="460"/>
  <c r="W36" i="460"/>
  <c r="V36" i="460"/>
  <c r="U36" i="460"/>
  <c r="T36" i="460"/>
  <c r="S36" i="460"/>
  <c r="R36" i="460"/>
  <c r="Q36" i="460"/>
  <c r="P36" i="460"/>
  <c r="O36" i="460"/>
  <c r="N36" i="460"/>
  <c r="M36" i="460"/>
  <c r="L36" i="460"/>
  <c r="K36" i="460"/>
  <c r="J36" i="460"/>
  <c r="I36" i="460"/>
  <c r="H36" i="460"/>
  <c r="G36" i="460"/>
  <c r="F36" i="460"/>
  <c r="E36" i="460"/>
  <c r="D36" i="460"/>
  <c r="C33" i="460"/>
  <c r="AG35" i="460" s="1"/>
  <c r="AG34" i="460" s="1"/>
  <c r="AH22" i="460"/>
  <c r="AG22" i="460"/>
  <c r="AF22" i="460"/>
  <c r="AE22" i="460"/>
  <c r="AD22" i="460"/>
  <c r="AC22" i="460"/>
  <c r="AB22" i="460"/>
  <c r="AA22" i="460"/>
  <c r="Z22" i="460"/>
  <c r="Y22" i="460"/>
  <c r="X22" i="460"/>
  <c r="W22" i="460"/>
  <c r="V22" i="460"/>
  <c r="U22" i="460"/>
  <c r="T22" i="460"/>
  <c r="S22" i="460"/>
  <c r="R22" i="460"/>
  <c r="Q22" i="460"/>
  <c r="P22" i="460"/>
  <c r="O22" i="460"/>
  <c r="N22" i="460"/>
  <c r="M22" i="460"/>
  <c r="L22" i="460"/>
  <c r="K22" i="460"/>
  <c r="J22" i="460"/>
  <c r="I22" i="460"/>
  <c r="H22" i="460"/>
  <c r="G22" i="460"/>
  <c r="F22" i="460"/>
  <c r="E22" i="460"/>
  <c r="D22" i="460"/>
  <c r="C19" i="460"/>
  <c r="K21" i="460"/>
  <c r="K20" i="460"/>
  <c r="X76" i="458"/>
  <c r="W76" i="458"/>
  <c r="V76" i="458"/>
  <c r="U76" i="458"/>
  <c r="T76" i="458"/>
  <c r="S76" i="458"/>
  <c r="R76" i="458"/>
  <c r="Q76" i="458"/>
  <c r="P76" i="458"/>
  <c r="O76" i="458"/>
  <c r="N76" i="458"/>
  <c r="M76" i="458"/>
  <c r="L76" i="458"/>
  <c r="K76" i="458"/>
  <c r="J76" i="458"/>
  <c r="I76" i="458"/>
  <c r="H76" i="458"/>
  <c r="G76" i="458"/>
  <c r="F76" i="458"/>
  <c r="E76" i="458"/>
  <c r="D76" i="458"/>
  <c r="C73" i="458"/>
  <c r="K75" i="458"/>
  <c r="X63" i="458"/>
  <c r="W63" i="458"/>
  <c r="V63" i="458"/>
  <c r="U63" i="458"/>
  <c r="T63" i="458"/>
  <c r="S63" i="458"/>
  <c r="R63" i="458"/>
  <c r="Q63" i="458"/>
  <c r="P63" i="458"/>
  <c r="O63" i="458"/>
  <c r="C60" i="458"/>
  <c r="X62" i="458"/>
  <c r="N63" i="458"/>
  <c r="M63" i="458"/>
  <c r="L63" i="458"/>
  <c r="K63" i="458"/>
  <c r="J63" i="458"/>
  <c r="I63" i="458"/>
  <c r="H63" i="458"/>
  <c r="G63" i="458"/>
  <c r="F63" i="458"/>
  <c r="E63" i="458"/>
  <c r="D63" i="458"/>
  <c r="U62" i="458"/>
  <c r="X50" i="458"/>
  <c r="W50" i="458"/>
  <c r="V50" i="458"/>
  <c r="U50" i="458"/>
  <c r="T50" i="458"/>
  <c r="S50" i="458"/>
  <c r="R50" i="458"/>
  <c r="Q50" i="458"/>
  <c r="P50" i="458"/>
  <c r="O50" i="458"/>
  <c r="N50" i="458"/>
  <c r="M50" i="458"/>
  <c r="L50" i="458"/>
  <c r="K50" i="458"/>
  <c r="J50" i="458"/>
  <c r="I50" i="458"/>
  <c r="H50" i="458"/>
  <c r="G50" i="458"/>
  <c r="F50" i="458"/>
  <c r="E50" i="458"/>
  <c r="D50" i="458"/>
  <c r="C47" i="458"/>
  <c r="S49" i="458" s="1"/>
  <c r="S48" i="458" s="1"/>
  <c r="X36" i="458"/>
  <c r="W36" i="458"/>
  <c r="V36" i="458"/>
  <c r="U36" i="458"/>
  <c r="C33" i="458"/>
  <c r="W35" i="458" s="1"/>
  <c r="T36" i="458"/>
  <c r="S36" i="458"/>
  <c r="R36" i="458"/>
  <c r="Q36" i="458"/>
  <c r="P36" i="458"/>
  <c r="O36" i="458"/>
  <c r="N36" i="458"/>
  <c r="M36" i="458"/>
  <c r="L36" i="458"/>
  <c r="K36" i="458"/>
  <c r="J36" i="458"/>
  <c r="I36" i="458"/>
  <c r="H36" i="458"/>
  <c r="G36" i="458"/>
  <c r="F36" i="458"/>
  <c r="E36" i="458"/>
  <c r="D36" i="458"/>
  <c r="X22" i="458"/>
  <c r="W22" i="458"/>
  <c r="V22" i="458"/>
  <c r="U22" i="458"/>
  <c r="T22" i="458"/>
  <c r="S22" i="458"/>
  <c r="R22" i="458"/>
  <c r="Q22" i="458"/>
  <c r="P22" i="458"/>
  <c r="O22" i="458"/>
  <c r="N22" i="458"/>
  <c r="M22" i="458"/>
  <c r="L22" i="458"/>
  <c r="K22" i="458"/>
  <c r="J22" i="458"/>
  <c r="I22" i="458"/>
  <c r="H22" i="458"/>
  <c r="G22" i="458"/>
  <c r="F22" i="458"/>
  <c r="E22" i="458"/>
  <c r="D22" i="458"/>
  <c r="C19" i="458"/>
  <c r="Q21" i="458" s="1"/>
  <c r="Q20" i="458" s="1"/>
  <c r="P4" i="458"/>
  <c r="I4" i="458"/>
  <c r="Q3" i="458"/>
  <c r="N3" i="458"/>
  <c r="M3" i="458"/>
  <c r="H3" i="458"/>
  <c r="G3" i="458"/>
  <c r="I154" i="457"/>
  <c r="H154" i="457"/>
  <c r="G154" i="457"/>
  <c r="F154" i="457"/>
  <c r="E154" i="457"/>
  <c r="D154" i="457"/>
  <c r="J153" i="457"/>
  <c r="J152" i="457"/>
  <c r="J151" i="457"/>
  <c r="J150" i="457"/>
  <c r="J149" i="457"/>
  <c r="J148" i="457"/>
  <c r="J147" i="457"/>
  <c r="J146" i="457"/>
  <c r="J144" i="457"/>
  <c r="J143" i="457"/>
  <c r="J142" i="457"/>
  <c r="J141" i="457"/>
  <c r="J140" i="457"/>
  <c r="J139" i="457"/>
  <c r="J138" i="457"/>
  <c r="J137" i="457"/>
  <c r="J136" i="457"/>
  <c r="J135" i="457"/>
  <c r="J134" i="457"/>
  <c r="J133" i="457"/>
  <c r="J132" i="457"/>
  <c r="J131" i="457"/>
  <c r="J129" i="457"/>
  <c r="J128" i="457"/>
  <c r="J127" i="457"/>
  <c r="J126" i="457"/>
  <c r="J125" i="457"/>
  <c r="J124" i="457"/>
  <c r="J123" i="457"/>
  <c r="J122" i="457"/>
  <c r="J121" i="457"/>
  <c r="J120" i="457"/>
  <c r="J119" i="457"/>
  <c r="J118" i="457"/>
  <c r="J117" i="457"/>
  <c r="J116" i="457"/>
  <c r="J115" i="457"/>
  <c r="J114" i="457"/>
  <c r="J113" i="457"/>
  <c r="J112" i="457"/>
  <c r="J111" i="457"/>
  <c r="J110" i="457"/>
  <c r="J109" i="457"/>
  <c r="J108" i="457"/>
  <c r="J107" i="457"/>
  <c r="J106" i="457"/>
  <c r="J105" i="457"/>
  <c r="J104" i="457"/>
  <c r="J103" i="457"/>
  <c r="J102" i="457"/>
  <c r="J101" i="457"/>
  <c r="J100" i="457"/>
  <c r="J99" i="457"/>
  <c r="J98" i="457"/>
  <c r="J97" i="457"/>
  <c r="J96" i="457"/>
  <c r="J95" i="457"/>
  <c r="J94" i="457"/>
  <c r="J93" i="457"/>
  <c r="J92" i="457"/>
  <c r="J91" i="457"/>
  <c r="J90" i="457"/>
  <c r="J89" i="457"/>
  <c r="J88" i="457"/>
  <c r="J87" i="457"/>
  <c r="J85" i="457"/>
  <c r="J84" i="457"/>
  <c r="J83" i="457"/>
  <c r="J82" i="457"/>
  <c r="J81" i="457"/>
  <c r="J80" i="457"/>
  <c r="J79" i="457"/>
  <c r="J77" i="457"/>
  <c r="J76" i="457"/>
  <c r="J75" i="457"/>
  <c r="J74" i="457"/>
  <c r="J73" i="457"/>
  <c r="J72" i="457"/>
  <c r="J71" i="457"/>
  <c r="J70" i="457"/>
  <c r="J68" i="457"/>
  <c r="J66" i="457"/>
  <c r="J65" i="457"/>
  <c r="J64" i="457"/>
  <c r="J63" i="457"/>
  <c r="J62" i="457"/>
  <c r="J61" i="457"/>
  <c r="J60" i="457"/>
  <c r="J59" i="457"/>
  <c r="J58" i="457"/>
  <c r="J57" i="457"/>
  <c r="J56" i="457"/>
  <c r="J55" i="457"/>
  <c r="J54" i="457"/>
  <c r="J52" i="457"/>
  <c r="J51" i="457"/>
  <c r="J50" i="457"/>
  <c r="J49" i="457"/>
  <c r="J48" i="457"/>
  <c r="J47" i="457"/>
  <c r="J46" i="457"/>
  <c r="J45" i="457"/>
  <c r="J44" i="457"/>
  <c r="J43" i="457"/>
  <c r="J42" i="457"/>
  <c r="J41" i="457"/>
  <c r="J40" i="457"/>
  <c r="J39" i="457"/>
  <c r="J38" i="457"/>
  <c r="J37" i="457"/>
  <c r="J36" i="457"/>
  <c r="J34" i="457"/>
  <c r="J33" i="457"/>
  <c r="J32" i="457"/>
  <c r="J31" i="457"/>
  <c r="J30" i="457"/>
  <c r="J29" i="457"/>
  <c r="J28" i="457"/>
  <c r="J26" i="457"/>
  <c r="J25" i="457"/>
  <c r="J24" i="457"/>
  <c r="J22" i="457"/>
  <c r="J21" i="457"/>
  <c r="J20" i="457"/>
  <c r="J19" i="457"/>
  <c r="J18" i="457"/>
  <c r="J17" i="457"/>
  <c r="J16" i="457"/>
  <c r="J15" i="457"/>
  <c r="J14" i="457"/>
  <c r="J13" i="457"/>
  <c r="J11" i="457"/>
  <c r="J10" i="457"/>
  <c r="J9" i="457"/>
  <c r="J7" i="457"/>
  <c r="J6" i="457"/>
  <c r="J5" i="457"/>
  <c r="J4" i="457"/>
  <c r="J3" i="457"/>
  <c r="CW183" i="456"/>
  <c r="CS183" i="456"/>
  <c r="CM183" i="456"/>
  <c r="CE183" i="456"/>
  <c r="BU183" i="456"/>
  <c r="BS183" i="456"/>
  <c r="BO183" i="456"/>
  <c r="BI183" i="456"/>
  <c r="BA183" i="456"/>
  <c r="AU183" i="456"/>
  <c r="AQ183" i="456"/>
  <c r="AF183" i="456"/>
  <c r="X183" i="456"/>
  <c r="Q183" i="456"/>
  <c r="N183" i="456"/>
  <c r="I183" i="456"/>
  <c r="CS182" i="456"/>
  <c r="CW182" i="456"/>
  <c r="CM182" i="456"/>
  <c r="CE182" i="456"/>
  <c r="BU182" i="456"/>
  <c r="BS182" i="456"/>
  <c r="BO182" i="456"/>
  <c r="BI182" i="456"/>
  <c r="BA182" i="456"/>
  <c r="AU182" i="456"/>
  <c r="AQ182" i="456"/>
  <c r="AF182" i="456"/>
  <c r="AB182" i="456"/>
  <c r="X182" i="456"/>
  <c r="Q182" i="456"/>
  <c r="N182" i="456"/>
  <c r="I182" i="456"/>
  <c r="CW181" i="456"/>
  <c r="CS181" i="456"/>
  <c r="CO181" i="456"/>
  <c r="CM181" i="456"/>
  <c r="CE181" i="456"/>
  <c r="BU181" i="456"/>
  <c r="BS181" i="456"/>
  <c r="BO181" i="456"/>
  <c r="BI181" i="456"/>
  <c r="BA181" i="456"/>
  <c r="AU181" i="456"/>
  <c r="AQ181" i="456"/>
  <c r="AF181" i="456"/>
  <c r="AB181" i="456"/>
  <c r="X181" i="456"/>
  <c r="Q181" i="456"/>
  <c r="N181" i="456"/>
  <c r="I181" i="456"/>
  <c r="CW180" i="456"/>
  <c r="CS180" i="456"/>
  <c r="CO180" i="456"/>
  <c r="CM180" i="456"/>
  <c r="CE180" i="456"/>
  <c r="BU180" i="456"/>
  <c r="BS180" i="456"/>
  <c r="BO180" i="456"/>
  <c r="BI180" i="456"/>
  <c r="BA180" i="456"/>
  <c r="AU180" i="456"/>
  <c r="AQ180" i="456"/>
  <c r="AF180" i="456"/>
  <c r="AB180" i="456"/>
  <c r="X180" i="456"/>
  <c r="Q180" i="456"/>
  <c r="N180" i="456"/>
  <c r="I180" i="456"/>
  <c r="CW179" i="456"/>
  <c r="CS179" i="456"/>
  <c r="CO179" i="456"/>
  <c r="CM179" i="456"/>
  <c r="CE179" i="456"/>
  <c r="BU179" i="456"/>
  <c r="BS179" i="456"/>
  <c r="BO179" i="456"/>
  <c r="BI179" i="456"/>
  <c r="BA179" i="456"/>
  <c r="AU179" i="456"/>
  <c r="AQ179" i="456"/>
  <c r="AF179" i="456"/>
  <c r="AB179" i="456"/>
  <c r="X179" i="456"/>
  <c r="Q179" i="456"/>
  <c r="N179" i="456"/>
  <c r="I179" i="456"/>
  <c r="CW178" i="456"/>
  <c r="CS178" i="456"/>
  <c r="CO178" i="456"/>
  <c r="CM178" i="456"/>
  <c r="CE178" i="456"/>
  <c r="BU178" i="456"/>
  <c r="BS178" i="456"/>
  <c r="BO178" i="456"/>
  <c r="BI178" i="456"/>
  <c r="BA178" i="456"/>
  <c r="AU178" i="456"/>
  <c r="AQ178" i="456"/>
  <c r="AF178" i="456"/>
  <c r="AB178" i="456"/>
  <c r="X178" i="456"/>
  <c r="Q178" i="456"/>
  <c r="N178" i="456"/>
  <c r="I178" i="456"/>
  <c r="CS177" i="456"/>
  <c r="CW177" i="456"/>
  <c r="CO177" i="456"/>
  <c r="CM177" i="456"/>
  <c r="CE177" i="456"/>
  <c r="BU177" i="456"/>
  <c r="BS177" i="456"/>
  <c r="BO177" i="456"/>
  <c r="BI177" i="456"/>
  <c r="BA177" i="456"/>
  <c r="AU177" i="456"/>
  <c r="AQ177" i="456"/>
  <c r="AF177" i="456"/>
  <c r="AB177" i="456"/>
  <c r="X177" i="456"/>
  <c r="Q177" i="456"/>
  <c r="N177" i="456"/>
  <c r="I177" i="456"/>
  <c r="CW176" i="456"/>
  <c r="CS176" i="456"/>
  <c r="CO176" i="456"/>
  <c r="CM176" i="456"/>
  <c r="CE176" i="456"/>
  <c r="BU176" i="456"/>
  <c r="BS176" i="456"/>
  <c r="BO176" i="456"/>
  <c r="BI176" i="456"/>
  <c r="BA176" i="456"/>
  <c r="AU176" i="456"/>
  <c r="AQ176" i="456"/>
  <c r="AF176" i="456"/>
  <c r="AB176" i="456"/>
  <c r="X176" i="456"/>
  <c r="Q176" i="456"/>
  <c r="N176" i="456"/>
  <c r="I176" i="456"/>
  <c r="CS175" i="456"/>
  <c r="CW175" i="456"/>
  <c r="CO175" i="456"/>
  <c r="CM175" i="456"/>
  <c r="CE175" i="456"/>
  <c r="BU175" i="456"/>
  <c r="BS175" i="456"/>
  <c r="BO175" i="456"/>
  <c r="BI175" i="456"/>
  <c r="BA175" i="456"/>
  <c r="AU175" i="456"/>
  <c r="AQ175" i="456"/>
  <c r="AF175" i="456"/>
  <c r="AB175" i="456"/>
  <c r="X175" i="456"/>
  <c r="Q175" i="456"/>
  <c r="N175" i="456"/>
  <c r="I175" i="456"/>
  <c r="CW174" i="456"/>
  <c r="CS174" i="456"/>
  <c r="CO174" i="456"/>
  <c r="CM174" i="456"/>
  <c r="CE174" i="456"/>
  <c r="BU174" i="456"/>
  <c r="BS174" i="456"/>
  <c r="BO174" i="456"/>
  <c r="BI174" i="456"/>
  <c r="BA174" i="456"/>
  <c r="AU174" i="456"/>
  <c r="AQ174" i="456"/>
  <c r="AF174" i="456"/>
  <c r="AB174" i="456"/>
  <c r="X174" i="456"/>
  <c r="Q174" i="456"/>
  <c r="N174" i="456"/>
  <c r="I174" i="456"/>
  <c r="CW173" i="456"/>
  <c r="CS173" i="456"/>
  <c r="CO173" i="456"/>
  <c r="CM173" i="456"/>
  <c r="CE173" i="456"/>
  <c r="BU173" i="456"/>
  <c r="BS173" i="456"/>
  <c r="BO173" i="456"/>
  <c r="BI173" i="456"/>
  <c r="BA173" i="456"/>
  <c r="AU173" i="456"/>
  <c r="AQ173" i="456"/>
  <c r="AF173" i="456"/>
  <c r="AB173" i="456"/>
  <c r="X173" i="456"/>
  <c r="Q173" i="456"/>
  <c r="N173" i="456"/>
  <c r="I173" i="456"/>
  <c r="CW172" i="456"/>
  <c r="CS172" i="456"/>
  <c r="CO172" i="456"/>
  <c r="CM172" i="456"/>
  <c r="CE172" i="456"/>
  <c r="BU172" i="456"/>
  <c r="BS172" i="456"/>
  <c r="BO172" i="456"/>
  <c r="BI172" i="456"/>
  <c r="BA172" i="456"/>
  <c r="AU172" i="456"/>
  <c r="AQ172" i="456"/>
  <c r="AF172" i="456"/>
  <c r="AB172" i="456"/>
  <c r="X172" i="456"/>
  <c r="Q172" i="456"/>
  <c r="N172" i="456"/>
  <c r="I172" i="456"/>
  <c r="CW171" i="456"/>
  <c r="CS171" i="456"/>
  <c r="CO171" i="456"/>
  <c r="CM171" i="456"/>
  <c r="CE171" i="456"/>
  <c r="BU171" i="456"/>
  <c r="BS171" i="456"/>
  <c r="BO171" i="456"/>
  <c r="BI171" i="456"/>
  <c r="BA171" i="456"/>
  <c r="AU171" i="456"/>
  <c r="AQ171" i="456"/>
  <c r="AF171" i="456"/>
  <c r="AB171" i="456"/>
  <c r="X171" i="456"/>
  <c r="Q171" i="456"/>
  <c r="N171" i="456"/>
  <c r="I171" i="456"/>
  <c r="CW170" i="456"/>
  <c r="CS170" i="456"/>
  <c r="CO170" i="456"/>
  <c r="CM170" i="456"/>
  <c r="CE170" i="456"/>
  <c r="BU170" i="456"/>
  <c r="BS170" i="456"/>
  <c r="BO170" i="456"/>
  <c r="BI170" i="456"/>
  <c r="BA170" i="456"/>
  <c r="AU170" i="456"/>
  <c r="AQ170" i="456"/>
  <c r="AF170" i="456"/>
  <c r="AB170" i="456"/>
  <c r="X170" i="456"/>
  <c r="Q170" i="456"/>
  <c r="N170" i="456"/>
  <c r="I170" i="456"/>
  <c r="CS169" i="456"/>
  <c r="CW169" i="456"/>
  <c r="CO169" i="456"/>
  <c r="CM169" i="456"/>
  <c r="CE169" i="456"/>
  <c r="BU169" i="456"/>
  <c r="BS169" i="456"/>
  <c r="BO169" i="456"/>
  <c r="BI169" i="456"/>
  <c r="BA169" i="456"/>
  <c r="AU169" i="456"/>
  <c r="AQ169" i="456"/>
  <c r="AF169" i="456"/>
  <c r="AB169" i="456"/>
  <c r="X169" i="456"/>
  <c r="Q169" i="456"/>
  <c r="N169" i="456"/>
  <c r="I169" i="456"/>
  <c r="CW168" i="456"/>
  <c r="CS168" i="456"/>
  <c r="CO168" i="456"/>
  <c r="CM168" i="456"/>
  <c r="CE168" i="456"/>
  <c r="BU168" i="456"/>
  <c r="BS168" i="456"/>
  <c r="BO168" i="456"/>
  <c r="BI168" i="456"/>
  <c r="BA168" i="456"/>
  <c r="AU168" i="456"/>
  <c r="AQ168" i="456"/>
  <c r="AF168" i="456"/>
  <c r="AB168" i="456"/>
  <c r="X168" i="456"/>
  <c r="Q168" i="456"/>
  <c r="N168" i="456"/>
  <c r="I168" i="456"/>
  <c r="CS167" i="456"/>
  <c r="CW167" i="456"/>
  <c r="CO167" i="456"/>
  <c r="CM167" i="456"/>
  <c r="CE167" i="456"/>
  <c r="BU167" i="456"/>
  <c r="BS167" i="456"/>
  <c r="BO167" i="456"/>
  <c r="BI167" i="456"/>
  <c r="BA167" i="456"/>
  <c r="AU167" i="456"/>
  <c r="AQ167" i="456"/>
  <c r="AF167" i="456"/>
  <c r="AB167" i="456"/>
  <c r="X167" i="456"/>
  <c r="Q167" i="456"/>
  <c r="N167" i="456"/>
  <c r="I167" i="456"/>
  <c r="CW166" i="456"/>
  <c r="CS166" i="456"/>
  <c r="CO166" i="456"/>
  <c r="CM166" i="456"/>
  <c r="CE166" i="456"/>
  <c r="BU166" i="456"/>
  <c r="BS166" i="456"/>
  <c r="BO166" i="456"/>
  <c r="BI166" i="456"/>
  <c r="BA166" i="456"/>
  <c r="AU166" i="456"/>
  <c r="AQ166" i="456"/>
  <c r="AF166" i="456"/>
  <c r="AB166" i="456"/>
  <c r="X166" i="456"/>
  <c r="Q166" i="456"/>
  <c r="N166" i="456"/>
  <c r="I166" i="456"/>
  <c r="CW165" i="456"/>
  <c r="CS165" i="456"/>
  <c r="CO165" i="456"/>
  <c r="CM165" i="456"/>
  <c r="CE165" i="456"/>
  <c r="BU165" i="456"/>
  <c r="BS165" i="456"/>
  <c r="BO165" i="456"/>
  <c r="BI165" i="456"/>
  <c r="BA165" i="456"/>
  <c r="AU165" i="456"/>
  <c r="AQ165" i="456"/>
  <c r="AF165" i="456"/>
  <c r="AB165" i="456"/>
  <c r="X165" i="456"/>
  <c r="Q165" i="456"/>
  <c r="N165" i="456"/>
  <c r="I165" i="456"/>
  <c r="CW164" i="456"/>
  <c r="CS164" i="456"/>
  <c r="CO164" i="456"/>
  <c r="CM164" i="456"/>
  <c r="CE164" i="456"/>
  <c r="BU164" i="456"/>
  <c r="BS164" i="456"/>
  <c r="BO164" i="456"/>
  <c r="BI164" i="456"/>
  <c r="BA164" i="456"/>
  <c r="AU164" i="456"/>
  <c r="AQ164" i="456"/>
  <c r="AF164" i="456"/>
  <c r="AB164" i="456"/>
  <c r="X164" i="456"/>
  <c r="Q164" i="456"/>
  <c r="N164" i="456"/>
  <c r="I164" i="456"/>
  <c r="CW163" i="456"/>
  <c r="CS163" i="456"/>
  <c r="CO163" i="456"/>
  <c r="CM163" i="456"/>
  <c r="CE163" i="456"/>
  <c r="BU163" i="456"/>
  <c r="BS163" i="456"/>
  <c r="BO163" i="456"/>
  <c r="BI163" i="456"/>
  <c r="BA163" i="456"/>
  <c r="AU163" i="456"/>
  <c r="AQ163" i="456"/>
  <c r="AF163" i="456"/>
  <c r="AB163" i="456"/>
  <c r="X163" i="456"/>
  <c r="Q163" i="456"/>
  <c r="N163" i="456"/>
  <c r="I163" i="456"/>
  <c r="CW162" i="456"/>
  <c r="CS162" i="456"/>
  <c r="CO162" i="456"/>
  <c r="CM162" i="456"/>
  <c r="CE162" i="456"/>
  <c r="BU162" i="456"/>
  <c r="BS162" i="456"/>
  <c r="BO162" i="456"/>
  <c r="BI162" i="456"/>
  <c r="BA162" i="456"/>
  <c r="AU162" i="456"/>
  <c r="AQ162" i="456"/>
  <c r="AF162" i="456"/>
  <c r="AB162" i="456"/>
  <c r="X162" i="456"/>
  <c r="Q162" i="456"/>
  <c r="N162" i="456"/>
  <c r="I162" i="456"/>
  <c r="CS161" i="456"/>
  <c r="CW161" i="456"/>
  <c r="CO161" i="456"/>
  <c r="CM161" i="456"/>
  <c r="CE161" i="456"/>
  <c r="BU161" i="456"/>
  <c r="BS161" i="456"/>
  <c r="BO161" i="456"/>
  <c r="BI161" i="456"/>
  <c r="BA161" i="456"/>
  <c r="AU161" i="456"/>
  <c r="AQ161" i="456"/>
  <c r="AF161" i="456"/>
  <c r="AB161" i="456"/>
  <c r="X161" i="456"/>
  <c r="Q161" i="456"/>
  <c r="N161" i="456"/>
  <c r="I161" i="456"/>
  <c r="CW160" i="456"/>
  <c r="CS160" i="456"/>
  <c r="CO160" i="456"/>
  <c r="CM160" i="456"/>
  <c r="CE160" i="456"/>
  <c r="BU160" i="456"/>
  <c r="BS160" i="456"/>
  <c r="BO160" i="456"/>
  <c r="BI160" i="456"/>
  <c r="BA160" i="456"/>
  <c r="AU160" i="456"/>
  <c r="AQ160" i="456"/>
  <c r="AF160" i="456"/>
  <c r="AB160" i="456"/>
  <c r="X160" i="456"/>
  <c r="Q160" i="456"/>
  <c r="N160" i="456"/>
  <c r="I160" i="456"/>
  <c r="CS159" i="456"/>
  <c r="CW159" i="456"/>
  <c r="CO159" i="456"/>
  <c r="CM159" i="456"/>
  <c r="CE159" i="456"/>
  <c r="BU159" i="456"/>
  <c r="BS159" i="456"/>
  <c r="BO159" i="456"/>
  <c r="BI159" i="456"/>
  <c r="BA159" i="456"/>
  <c r="AU159" i="456"/>
  <c r="AQ159" i="456"/>
  <c r="AF159" i="456"/>
  <c r="AB159" i="456"/>
  <c r="X159" i="456"/>
  <c r="Q159" i="456"/>
  <c r="N159" i="456"/>
  <c r="I159" i="456"/>
  <c r="CW158" i="456"/>
  <c r="CS158" i="456"/>
  <c r="CO158" i="456"/>
  <c r="CM158" i="456"/>
  <c r="CE158" i="456"/>
  <c r="BU158" i="456"/>
  <c r="BS158" i="456"/>
  <c r="BO158" i="456"/>
  <c r="BI158" i="456"/>
  <c r="BA158" i="456"/>
  <c r="AU158" i="456"/>
  <c r="AQ158" i="456"/>
  <c r="AF158" i="456"/>
  <c r="AB158" i="456"/>
  <c r="X158" i="456"/>
  <c r="Q158" i="456"/>
  <c r="N158" i="456"/>
  <c r="I158" i="456"/>
  <c r="CW157" i="456"/>
  <c r="CS157" i="456"/>
  <c r="CO157" i="456"/>
  <c r="CM157" i="456"/>
  <c r="CE157" i="456"/>
  <c r="BU157" i="456"/>
  <c r="BS157" i="456"/>
  <c r="BO157" i="456"/>
  <c r="BI157" i="456"/>
  <c r="BA157" i="456"/>
  <c r="AU157" i="456"/>
  <c r="AQ157" i="456"/>
  <c r="AF157" i="456"/>
  <c r="AB157" i="456"/>
  <c r="X157" i="456"/>
  <c r="Q157" i="456"/>
  <c r="N157" i="456"/>
  <c r="I157" i="456"/>
  <c r="CW156" i="456"/>
  <c r="CS156" i="456"/>
  <c r="CO156" i="456"/>
  <c r="CM156" i="456"/>
  <c r="CE156" i="456"/>
  <c r="BU156" i="456"/>
  <c r="BS156" i="456"/>
  <c r="BO156" i="456"/>
  <c r="BI156" i="456"/>
  <c r="BA156" i="456"/>
  <c r="AU156" i="456"/>
  <c r="AQ156" i="456"/>
  <c r="AF156" i="456"/>
  <c r="AB156" i="456"/>
  <c r="X156" i="456"/>
  <c r="Q156" i="456"/>
  <c r="N156" i="456"/>
  <c r="I156" i="456"/>
  <c r="CW155" i="456"/>
  <c r="CS155" i="456"/>
  <c r="CO155" i="456"/>
  <c r="CM155" i="456"/>
  <c r="CE155" i="456"/>
  <c r="BU155" i="456"/>
  <c r="BS155" i="456"/>
  <c r="BO155" i="456"/>
  <c r="BI155" i="456"/>
  <c r="BA155" i="456"/>
  <c r="AU155" i="456"/>
  <c r="AQ155" i="456"/>
  <c r="AF155" i="456"/>
  <c r="AB155" i="456"/>
  <c r="X155" i="456"/>
  <c r="Q155" i="456"/>
  <c r="N155" i="456"/>
  <c r="I155" i="456"/>
  <c r="CW154" i="456"/>
  <c r="CS154" i="456"/>
  <c r="CO154" i="456"/>
  <c r="CM154" i="456"/>
  <c r="CE154" i="456"/>
  <c r="BU154" i="456"/>
  <c r="BS154" i="456"/>
  <c r="BO154" i="456"/>
  <c r="BI154" i="456"/>
  <c r="BA154" i="456"/>
  <c r="AU154" i="456"/>
  <c r="AQ154" i="456"/>
  <c r="AF154" i="456"/>
  <c r="AB154" i="456"/>
  <c r="X154" i="456"/>
  <c r="Q154" i="456"/>
  <c r="N154" i="456"/>
  <c r="I154" i="456"/>
  <c r="CS153" i="456"/>
  <c r="CW153" i="456"/>
  <c r="CO153" i="456"/>
  <c r="CM153" i="456"/>
  <c r="CE153" i="456"/>
  <c r="BU153" i="456"/>
  <c r="BS153" i="456"/>
  <c r="BO153" i="456"/>
  <c r="BI153" i="456"/>
  <c r="BA153" i="456"/>
  <c r="AU153" i="456"/>
  <c r="AQ153" i="456"/>
  <c r="AF153" i="456"/>
  <c r="AB153" i="456"/>
  <c r="X153" i="456"/>
  <c r="Q153" i="456"/>
  <c r="N153" i="456"/>
  <c r="I153" i="456"/>
  <c r="CW152" i="456"/>
  <c r="CS152" i="456"/>
  <c r="CO152" i="456"/>
  <c r="CM152" i="456"/>
  <c r="CE152" i="456"/>
  <c r="BU152" i="456"/>
  <c r="BS152" i="456"/>
  <c r="BO152" i="456"/>
  <c r="BI152" i="456"/>
  <c r="BA152" i="456"/>
  <c r="AU152" i="456"/>
  <c r="AQ152" i="456"/>
  <c r="AF152" i="456"/>
  <c r="AB152" i="456"/>
  <c r="X152" i="456"/>
  <c r="Q152" i="456"/>
  <c r="N152" i="456"/>
  <c r="I152" i="456"/>
  <c r="CS151" i="456"/>
  <c r="CW151" i="456"/>
  <c r="CO151" i="456"/>
  <c r="CM151" i="456"/>
  <c r="CE151" i="456"/>
  <c r="BU151" i="456"/>
  <c r="BS151" i="456"/>
  <c r="BO151" i="456"/>
  <c r="BI151" i="456"/>
  <c r="BA151" i="456"/>
  <c r="AU151" i="456"/>
  <c r="AQ151" i="456"/>
  <c r="AF151" i="456"/>
  <c r="AB151" i="456"/>
  <c r="X151" i="456"/>
  <c r="Q151" i="456"/>
  <c r="N151" i="456"/>
  <c r="I151" i="456"/>
  <c r="CW149" i="456"/>
  <c r="CS149" i="456"/>
  <c r="CO149" i="456"/>
  <c r="CM149" i="456"/>
  <c r="CE149" i="456"/>
  <c r="BU149" i="456"/>
  <c r="BS149" i="456"/>
  <c r="BO149" i="456"/>
  <c r="BI149" i="456"/>
  <c r="BA149" i="456"/>
  <c r="AU149" i="456"/>
  <c r="AQ149" i="456"/>
  <c r="AF149" i="456"/>
  <c r="AB149" i="456"/>
  <c r="X149" i="456"/>
  <c r="Q149" i="456"/>
  <c r="N149" i="456"/>
  <c r="I149" i="456"/>
  <c r="CW148" i="456"/>
  <c r="CS148" i="456"/>
  <c r="CO148" i="456"/>
  <c r="CM148" i="456"/>
  <c r="CE148" i="456"/>
  <c r="BU148" i="456"/>
  <c r="BS148" i="456"/>
  <c r="BO148" i="456"/>
  <c r="BI148" i="456"/>
  <c r="BA148" i="456"/>
  <c r="AU148" i="456"/>
  <c r="AQ148" i="456"/>
  <c r="AF148" i="456"/>
  <c r="AB148" i="456"/>
  <c r="X148" i="456"/>
  <c r="Q148" i="456"/>
  <c r="N148" i="456"/>
  <c r="I148" i="456"/>
  <c r="CW147" i="456"/>
  <c r="CS147" i="456"/>
  <c r="CO147" i="456"/>
  <c r="CM147" i="456"/>
  <c r="CE147" i="456"/>
  <c r="BU147" i="456"/>
  <c r="BS147" i="456"/>
  <c r="BO147" i="456"/>
  <c r="BI147" i="456"/>
  <c r="BA147" i="456"/>
  <c r="AU147" i="456"/>
  <c r="AQ147" i="456"/>
  <c r="AF147" i="456"/>
  <c r="AB147" i="456"/>
  <c r="X147" i="456"/>
  <c r="Q147" i="456"/>
  <c r="N147" i="456"/>
  <c r="I147" i="456"/>
  <c r="CS146" i="456"/>
  <c r="CW146" i="456"/>
  <c r="CO146" i="456"/>
  <c r="CM146" i="456"/>
  <c r="CE146" i="456"/>
  <c r="BU146" i="456"/>
  <c r="BS146" i="456"/>
  <c r="BO146" i="456"/>
  <c r="BI146" i="456"/>
  <c r="BA146" i="456"/>
  <c r="AU146" i="456"/>
  <c r="AQ146" i="456"/>
  <c r="AF146" i="456"/>
  <c r="AB146" i="456"/>
  <c r="X146" i="456"/>
  <c r="Q146" i="456"/>
  <c r="N146" i="456"/>
  <c r="I146" i="456"/>
  <c r="CW145" i="456"/>
  <c r="CS145" i="456"/>
  <c r="CO145" i="456"/>
  <c r="CM145" i="456"/>
  <c r="CE145" i="456"/>
  <c r="BU145" i="456"/>
  <c r="BS145" i="456"/>
  <c r="BO145" i="456"/>
  <c r="BI145" i="456"/>
  <c r="BA145" i="456"/>
  <c r="AU145" i="456"/>
  <c r="AQ145" i="456"/>
  <c r="AF145" i="456"/>
  <c r="AB145" i="456"/>
  <c r="X145" i="456"/>
  <c r="Q145" i="456"/>
  <c r="N145" i="456"/>
  <c r="I145" i="456"/>
  <c r="CS144" i="456"/>
  <c r="CW144" i="456"/>
  <c r="CO144" i="456"/>
  <c r="CM144" i="456"/>
  <c r="CE144" i="456"/>
  <c r="BU144" i="456"/>
  <c r="BS144" i="456"/>
  <c r="BO144" i="456"/>
  <c r="BI144" i="456"/>
  <c r="BA144" i="456"/>
  <c r="AU144" i="456"/>
  <c r="AQ144" i="456"/>
  <c r="AF144" i="456"/>
  <c r="AB144" i="456"/>
  <c r="X144" i="456"/>
  <c r="Q144" i="456"/>
  <c r="N144" i="456"/>
  <c r="I144" i="456"/>
  <c r="CS143" i="456"/>
  <c r="CW143" i="456"/>
  <c r="CO143" i="456"/>
  <c r="CM143" i="456"/>
  <c r="CE143" i="456"/>
  <c r="BU143" i="456"/>
  <c r="BS143" i="456"/>
  <c r="BO143" i="456"/>
  <c r="BI143" i="456"/>
  <c r="BA143" i="456"/>
  <c r="AU143" i="456"/>
  <c r="AQ143" i="456"/>
  <c r="AF143" i="456"/>
  <c r="AB143" i="456"/>
  <c r="X143" i="456"/>
  <c r="Q143" i="456"/>
  <c r="N143" i="456"/>
  <c r="I143" i="456"/>
  <c r="CW142" i="456"/>
  <c r="CS142" i="456"/>
  <c r="CO142" i="456"/>
  <c r="CM142" i="456"/>
  <c r="CE142" i="456"/>
  <c r="BU142" i="456"/>
  <c r="BS142" i="456"/>
  <c r="BO142" i="456"/>
  <c r="BI142" i="456"/>
  <c r="BA142" i="456"/>
  <c r="AU142" i="456"/>
  <c r="AQ142" i="456"/>
  <c r="AF142" i="456"/>
  <c r="AB142" i="456"/>
  <c r="X142" i="456"/>
  <c r="Q142" i="456"/>
  <c r="N142" i="456"/>
  <c r="I142" i="456"/>
  <c r="CW141" i="456"/>
  <c r="CS141" i="456"/>
  <c r="CO141" i="456"/>
  <c r="CM141" i="456"/>
  <c r="CE141" i="456"/>
  <c r="BU141" i="456"/>
  <c r="BS141" i="456"/>
  <c r="BO141" i="456"/>
  <c r="BI141" i="456"/>
  <c r="BA141" i="456"/>
  <c r="AU141" i="456"/>
  <c r="AQ141" i="456"/>
  <c r="AF141" i="456"/>
  <c r="AB141" i="456"/>
  <c r="X141" i="456"/>
  <c r="Q141" i="456"/>
  <c r="N141" i="456"/>
  <c r="I141" i="456"/>
  <c r="CW140" i="456"/>
  <c r="CS140" i="456"/>
  <c r="CO140" i="456"/>
  <c r="CM140" i="456"/>
  <c r="CE140" i="456"/>
  <c r="BU140" i="456"/>
  <c r="BS140" i="456"/>
  <c r="BO140" i="456"/>
  <c r="BI140" i="456"/>
  <c r="BA140" i="456"/>
  <c r="AU140" i="456"/>
  <c r="AQ140" i="456"/>
  <c r="AF140" i="456"/>
  <c r="AB140" i="456"/>
  <c r="X140" i="456"/>
  <c r="Q140" i="456"/>
  <c r="N140" i="456"/>
  <c r="I140" i="456"/>
  <c r="CW139" i="456"/>
  <c r="CS139" i="456"/>
  <c r="CO139" i="456"/>
  <c r="CM139" i="456"/>
  <c r="CE139" i="456"/>
  <c r="BU139" i="456"/>
  <c r="BS139" i="456"/>
  <c r="BO139" i="456"/>
  <c r="BI139" i="456"/>
  <c r="BA139" i="456"/>
  <c r="AU139" i="456"/>
  <c r="AQ139" i="456"/>
  <c r="AF139" i="456"/>
  <c r="AB139" i="456"/>
  <c r="X139" i="456"/>
  <c r="Q139" i="456"/>
  <c r="N139" i="456"/>
  <c r="I139" i="456"/>
  <c r="CW138" i="456"/>
  <c r="CS138" i="456"/>
  <c r="CO138" i="456"/>
  <c r="CM138" i="456"/>
  <c r="CE138" i="456"/>
  <c r="BU138" i="456"/>
  <c r="BS138" i="456"/>
  <c r="BO138" i="456"/>
  <c r="BI138" i="456"/>
  <c r="BA138" i="456"/>
  <c r="AU138" i="456"/>
  <c r="AQ138" i="456"/>
  <c r="AF138" i="456"/>
  <c r="AB138" i="456"/>
  <c r="X138" i="456"/>
  <c r="Q138" i="456"/>
  <c r="N138" i="456"/>
  <c r="I138" i="456"/>
  <c r="CW137" i="456"/>
  <c r="CS137" i="456"/>
  <c r="CO137" i="456"/>
  <c r="CM137" i="456"/>
  <c r="CE137" i="456"/>
  <c r="BU137" i="456"/>
  <c r="BS137" i="456"/>
  <c r="BO137" i="456"/>
  <c r="BI137" i="456"/>
  <c r="BA137" i="456"/>
  <c r="AU137" i="456"/>
  <c r="AQ137" i="456"/>
  <c r="AF137" i="456"/>
  <c r="AB137" i="456"/>
  <c r="X137" i="456"/>
  <c r="Q137" i="456"/>
  <c r="N137" i="456"/>
  <c r="I137" i="456"/>
  <c r="CW135" i="456"/>
  <c r="CS135" i="456"/>
  <c r="CO135" i="456"/>
  <c r="CM135" i="456"/>
  <c r="CE135" i="456"/>
  <c r="BU135" i="456"/>
  <c r="BS135" i="456"/>
  <c r="BO135" i="456"/>
  <c r="BI135" i="456"/>
  <c r="BA135" i="456"/>
  <c r="AU135" i="456"/>
  <c r="AQ135" i="456"/>
  <c r="AF135" i="456"/>
  <c r="AB135" i="456"/>
  <c r="X135" i="456"/>
  <c r="Q135" i="456"/>
  <c r="N135" i="456"/>
  <c r="I135" i="456"/>
  <c r="CS134" i="456"/>
  <c r="CW134" i="456"/>
  <c r="CO134" i="456"/>
  <c r="CM134" i="456"/>
  <c r="CE134" i="456"/>
  <c r="BU134" i="456"/>
  <c r="BS134" i="456"/>
  <c r="BO134" i="456"/>
  <c r="BI134" i="456"/>
  <c r="BA134" i="456"/>
  <c r="AU134" i="456"/>
  <c r="AQ134" i="456"/>
  <c r="AF134" i="456"/>
  <c r="AB134" i="456"/>
  <c r="X134" i="456"/>
  <c r="Q134" i="456"/>
  <c r="N134" i="456"/>
  <c r="I134" i="456"/>
  <c r="CW133" i="456"/>
  <c r="CS133" i="456"/>
  <c r="CO133" i="456"/>
  <c r="CM133" i="456"/>
  <c r="CE133" i="456"/>
  <c r="BU133" i="456"/>
  <c r="BS133" i="456"/>
  <c r="BO133" i="456"/>
  <c r="BI133" i="456"/>
  <c r="BA133" i="456"/>
  <c r="AU133" i="456"/>
  <c r="AQ133" i="456"/>
  <c r="AF133" i="456"/>
  <c r="AB133" i="456"/>
  <c r="X133" i="456"/>
  <c r="Q133" i="456"/>
  <c r="N133" i="456"/>
  <c r="I133" i="456"/>
  <c r="CW132" i="456"/>
  <c r="CS132" i="456"/>
  <c r="CO132" i="456"/>
  <c r="CM132" i="456"/>
  <c r="CE132" i="456"/>
  <c r="BU132" i="456"/>
  <c r="BS132" i="456"/>
  <c r="BO132" i="456"/>
  <c r="BI132" i="456"/>
  <c r="BA132" i="456"/>
  <c r="AU132" i="456"/>
  <c r="AQ132" i="456"/>
  <c r="AF132" i="456"/>
  <c r="AB132" i="456"/>
  <c r="X132" i="456"/>
  <c r="Q132" i="456"/>
  <c r="N132" i="456"/>
  <c r="I132" i="456"/>
  <c r="CS131" i="456"/>
  <c r="CW131" i="456"/>
  <c r="CO131" i="456"/>
  <c r="CM131" i="456"/>
  <c r="CE131" i="456"/>
  <c r="BU131" i="456"/>
  <c r="BS131" i="456"/>
  <c r="BO131" i="456"/>
  <c r="BI131" i="456"/>
  <c r="BA131" i="456"/>
  <c r="AU131" i="456"/>
  <c r="AQ131" i="456"/>
  <c r="AF131" i="456"/>
  <c r="AB131" i="456"/>
  <c r="X131" i="456"/>
  <c r="Q131" i="456"/>
  <c r="N131" i="456"/>
  <c r="I131" i="456"/>
  <c r="CW130" i="456"/>
  <c r="CS130" i="456"/>
  <c r="CO130" i="456"/>
  <c r="CM130" i="456"/>
  <c r="CE130" i="456"/>
  <c r="BU130" i="456"/>
  <c r="BS130" i="456"/>
  <c r="BO130" i="456"/>
  <c r="BI130" i="456"/>
  <c r="BA130" i="456"/>
  <c r="AU130" i="456"/>
  <c r="AQ130" i="456"/>
  <c r="AF130" i="456"/>
  <c r="AB130" i="456"/>
  <c r="X130" i="456"/>
  <c r="Q130" i="456"/>
  <c r="N130" i="456"/>
  <c r="I130" i="456"/>
  <c r="CS129" i="456"/>
  <c r="CW129" i="456"/>
  <c r="CO129" i="456"/>
  <c r="CM129" i="456"/>
  <c r="CE129" i="456"/>
  <c r="BU129" i="456"/>
  <c r="BS129" i="456"/>
  <c r="BO129" i="456"/>
  <c r="BI129" i="456"/>
  <c r="BA129" i="456"/>
  <c r="AU129" i="456"/>
  <c r="AQ129" i="456"/>
  <c r="AF129" i="456"/>
  <c r="AB129" i="456"/>
  <c r="X129" i="456"/>
  <c r="Q129" i="456"/>
  <c r="N129" i="456"/>
  <c r="I129" i="456"/>
  <c r="CW128" i="456"/>
  <c r="CS128" i="456"/>
  <c r="CO128" i="456"/>
  <c r="CM128" i="456"/>
  <c r="CE128" i="456"/>
  <c r="BU128" i="456"/>
  <c r="BS128" i="456"/>
  <c r="BO128" i="456"/>
  <c r="BI128" i="456"/>
  <c r="BA128" i="456"/>
  <c r="AU128" i="456"/>
  <c r="AQ128" i="456"/>
  <c r="AF128" i="456"/>
  <c r="AB128" i="456"/>
  <c r="X128" i="456"/>
  <c r="Q128" i="456"/>
  <c r="N128" i="456"/>
  <c r="I128" i="456"/>
  <c r="CS127" i="456"/>
  <c r="CW127" i="456"/>
  <c r="CO127" i="456"/>
  <c r="CM127" i="456"/>
  <c r="CE127" i="456"/>
  <c r="BU127" i="456"/>
  <c r="BS127" i="456"/>
  <c r="BO127" i="456"/>
  <c r="BI127" i="456"/>
  <c r="BA127" i="456"/>
  <c r="AU127" i="456"/>
  <c r="AQ127" i="456"/>
  <c r="AF127" i="456"/>
  <c r="AB127" i="456"/>
  <c r="X127" i="456"/>
  <c r="Q127" i="456"/>
  <c r="N127" i="456"/>
  <c r="I127" i="456"/>
  <c r="CS126" i="456"/>
  <c r="CW126" i="456"/>
  <c r="CO126" i="456"/>
  <c r="CM126" i="456"/>
  <c r="CE126" i="456"/>
  <c r="BU126" i="456"/>
  <c r="BS126" i="456"/>
  <c r="BO126" i="456"/>
  <c r="BI126" i="456"/>
  <c r="BA126" i="456"/>
  <c r="AU126" i="456"/>
  <c r="AQ126" i="456"/>
  <c r="AF126" i="456"/>
  <c r="AB126" i="456"/>
  <c r="X126" i="456"/>
  <c r="Q126" i="456"/>
  <c r="N126" i="456"/>
  <c r="I126" i="456"/>
  <c r="CW125" i="456"/>
  <c r="CS125" i="456"/>
  <c r="CO125" i="456"/>
  <c r="CM125" i="456"/>
  <c r="CE125" i="456"/>
  <c r="BU125" i="456"/>
  <c r="BS125" i="456"/>
  <c r="BO125" i="456"/>
  <c r="BI125" i="456"/>
  <c r="BA125" i="456"/>
  <c r="AU125" i="456"/>
  <c r="AQ125" i="456"/>
  <c r="AF125" i="456"/>
  <c r="AB125" i="456"/>
  <c r="X125" i="456"/>
  <c r="Q125" i="456"/>
  <c r="N125" i="456"/>
  <c r="I125" i="456"/>
  <c r="CW124" i="456"/>
  <c r="CS124" i="456"/>
  <c r="CO124" i="456"/>
  <c r="CM124" i="456"/>
  <c r="CE124" i="456"/>
  <c r="BU124" i="456"/>
  <c r="BS124" i="456"/>
  <c r="BO124" i="456"/>
  <c r="BI124" i="456"/>
  <c r="BA124" i="456"/>
  <c r="AU124" i="456"/>
  <c r="AQ124" i="456"/>
  <c r="AF124" i="456"/>
  <c r="AB124" i="456"/>
  <c r="X124" i="456"/>
  <c r="Q124" i="456"/>
  <c r="N124" i="456"/>
  <c r="I124" i="456"/>
  <c r="CS123" i="456"/>
  <c r="CW123" i="456"/>
  <c r="CO123" i="456"/>
  <c r="CM123" i="456"/>
  <c r="CE123" i="456"/>
  <c r="BU123" i="456"/>
  <c r="BS123" i="456"/>
  <c r="BO123" i="456"/>
  <c r="BI123" i="456"/>
  <c r="BA123" i="456"/>
  <c r="AU123" i="456"/>
  <c r="AQ123" i="456"/>
  <c r="AF123" i="456"/>
  <c r="AB123" i="456"/>
  <c r="X123" i="456"/>
  <c r="Q123" i="456"/>
  <c r="N123" i="456"/>
  <c r="I123" i="456"/>
  <c r="CW122" i="456"/>
  <c r="CS122" i="456"/>
  <c r="CO122" i="456"/>
  <c r="CM122" i="456"/>
  <c r="CE122" i="456"/>
  <c r="BU122" i="456"/>
  <c r="BS122" i="456"/>
  <c r="BO122" i="456"/>
  <c r="BI122" i="456"/>
  <c r="BA122" i="456"/>
  <c r="AU122" i="456"/>
  <c r="AQ122" i="456"/>
  <c r="AF122" i="456"/>
  <c r="AB122" i="456"/>
  <c r="X122" i="456"/>
  <c r="Q122" i="456"/>
  <c r="N122" i="456"/>
  <c r="I122" i="456"/>
  <c r="CW121" i="456"/>
  <c r="CS121" i="456"/>
  <c r="CO121" i="456"/>
  <c r="CM121" i="456"/>
  <c r="CE121" i="456"/>
  <c r="BU121" i="456"/>
  <c r="BS121" i="456"/>
  <c r="BO121" i="456"/>
  <c r="BI121" i="456"/>
  <c r="BA121" i="456"/>
  <c r="AU121" i="456"/>
  <c r="AQ121" i="456"/>
  <c r="AF121" i="456"/>
  <c r="AB121" i="456"/>
  <c r="X121" i="456"/>
  <c r="Q121" i="456"/>
  <c r="N121" i="456"/>
  <c r="I121" i="456"/>
  <c r="CW120" i="456"/>
  <c r="CS120" i="456"/>
  <c r="CO120" i="456"/>
  <c r="CM120" i="456"/>
  <c r="CE120" i="456"/>
  <c r="BU120" i="456"/>
  <c r="BS120" i="456"/>
  <c r="BO120" i="456"/>
  <c r="BI120" i="456"/>
  <c r="BA120" i="456"/>
  <c r="AU120" i="456"/>
  <c r="AQ120" i="456"/>
  <c r="AF120" i="456"/>
  <c r="AB120" i="456"/>
  <c r="X120" i="456"/>
  <c r="Q120" i="456"/>
  <c r="N120" i="456"/>
  <c r="I120" i="456"/>
  <c r="CW119" i="456"/>
  <c r="CS119" i="456"/>
  <c r="CO119" i="456"/>
  <c r="CM119" i="456"/>
  <c r="CE119" i="456"/>
  <c r="BU119" i="456"/>
  <c r="BS119" i="456"/>
  <c r="BO119" i="456"/>
  <c r="BI119" i="456"/>
  <c r="BA119" i="456"/>
  <c r="AU119" i="456"/>
  <c r="AQ119" i="456"/>
  <c r="AF119" i="456"/>
  <c r="AB119" i="456"/>
  <c r="X119" i="456"/>
  <c r="Q119" i="456"/>
  <c r="N119" i="456"/>
  <c r="I119" i="456"/>
  <c r="CS118" i="456"/>
  <c r="CW118" i="456"/>
  <c r="CO118" i="456"/>
  <c r="CM118" i="456"/>
  <c r="CE118" i="456"/>
  <c r="BU118" i="456"/>
  <c r="BS118" i="456"/>
  <c r="BO118" i="456"/>
  <c r="BI118" i="456"/>
  <c r="BA118" i="456"/>
  <c r="AU118" i="456"/>
  <c r="AQ118" i="456"/>
  <c r="AF118" i="456"/>
  <c r="AB118" i="456"/>
  <c r="X118" i="456"/>
  <c r="Q118" i="456"/>
  <c r="N118" i="456"/>
  <c r="I118" i="456"/>
  <c r="CW116" i="456"/>
  <c r="CS116" i="456"/>
  <c r="CO116" i="456"/>
  <c r="CM116" i="456"/>
  <c r="CE116" i="456"/>
  <c r="BU116" i="456"/>
  <c r="BS116" i="456"/>
  <c r="BO116" i="456"/>
  <c r="BI116" i="456"/>
  <c r="BA116" i="456"/>
  <c r="AU116" i="456"/>
  <c r="AQ116" i="456"/>
  <c r="AF116" i="456"/>
  <c r="AB116" i="456"/>
  <c r="X116" i="456"/>
  <c r="Q116" i="456"/>
  <c r="N116" i="456"/>
  <c r="I116" i="456"/>
  <c r="CW115" i="456"/>
  <c r="CS115" i="456"/>
  <c r="CO115" i="456"/>
  <c r="CM115" i="456"/>
  <c r="CE115" i="456"/>
  <c r="BU115" i="456"/>
  <c r="BS115" i="456"/>
  <c r="BO115" i="456"/>
  <c r="BI115" i="456"/>
  <c r="BA115" i="456"/>
  <c r="AU115" i="456"/>
  <c r="AQ115" i="456"/>
  <c r="AF115" i="456"/>
  <c r="I115" i="456"/>
  <c r="N115" i="456"/>
  <c r="Q115" i="456"/>
  <c r="X115" i="456"/>
  <c r="AB115" i="456"/>
  <c r="CS114" i="456"/>
  <c r="CW114" i="456"/>
  <c r="CO114" i="456"/>
  <c r="CM114" i="456"/>
  <c r="CE114" i="456"/>
  <c r="BU114" i="456"/>
  <c r="BS114" i="456"/>
  <c r="BO114" i="456"/>
  <c r="BI114" i="456"/>
  <c r="BA114" i="456"/>
  <c r="AU114" i="456"/>
  <c r="AQ114" i="456"/>
  <c r="AF114" i="456"/>
  <c r="AB114" i="456"/>
  <c r="X114" i="456"/>
  <c r="Q114" i="456"/>
  <c r="N114" i="456"/>
  <c r="I114" i="456"/>
  <c r="CW113" i="456"/>
  <c r="CS113" i="456"/>
  <c r="CO113" i="456"/>
  <c r="CM113" i="456"/>
  <c r="CE113" i="456"/>
  <c r="BU113" i="456"/>
  <c r="BS113" i="456"/>
  <c r="BO113" i="456"/>
  <c r="BI113" i="456"/>
  <c r="BA113" i="456"/>
  <c r="AU113" i="456"/>
  <c r="AQ113" i="456"/>
  <c r="AF113" i="456"/>
  <c r="AB113" i="456"/>
  <c r="X113" i="456"/>
  <c r="Q113" i="456"/>
  <c r="N113" i="456"/>
  <c r="I113" i="456"/>
  <c r="CW112" i="456"/>
  <c r="CS112" i="456"/>
  <c r="CO112" i="456"/>
  <c r="CM112" i="456"/>
  <c r="CE112" i="456"/>
  <c r="BU112" i="456"/>
  <c r="BS112" i="456"/>
  <c r="BO112" i="456"/>
  <c r="BI112" i="456"/>
  <c r="BA112" i="456"/>
  <c r="AU112" i="456"/>
  <c r="AQ112" i="456"/>
  <c r="AF112" i="456"/>
  <c r="AB112" i="456"/>
  <c r="X112" i="456"/>
  <c r="Q112" i="456"/>
  <c r="N112" i="456"/>
  <c r="I112" i="456"/>
  <c r="CW111" i="456"/>
  <c r="CS111" i="456"/>
  <c r="CO111" i="456"/>
  <c r="CM111" i="456"/>
  <c r="CE111" i="456"/>
  <c r="BU111" i="456"/>
  <c r="BS111" i="456"/>
  <c r="BO111" i="456"/>
  <c r="BI111" i="456"/>
  <c r="BA111" i="456"/>
  <c r="AU111" i="456"/>
  <c r="AQ111" i="456"/>
  <c r="AF111" i="456"/>
  <c r="AB111" i="456"/>
  <c r="X111" i="456"/>
  <c r="Q111" i="456"/>
  <c r="N111" i="456"/>
  <c r="I111" i="456"/>
  <c r="CS110" i="456"/>
  <c r="CW110" i="456"/>
  <c r="CO110" i="456"/>
  <c r="CM110" i="456"/>
  <c r="CE110" i="456"/>
  <c r="BU110" i="456"/>
  <c r="BS110" i="456"/>
  <c r="BO110" i="456"/>
  <c r="BI110" i="456"/>
  <c r="BA110" i="456"/>
  <c r="AU110" i="456"/>
  <c r="AQ110" i="456"/>
  <c r="AF110" i="456"/>
  <c r="AB110" i="456"/>
  <c r="X110" i="456"/>
  <c r="Q110" i="456"/>
  <c r="N110" i="456"/>
  <c r="I110" i="456"/>
  <c r="CS109" i="456"/>
  <c r="CW109" i="456"/>
  <c r="CO109" i="456"/>
  <c r="CM109" i="456"/>
  <c r="CE109" i="456"/>
  <c r="BU109" i="456"/>
  <c r="BS109" i="456"/>
  <c r="BO109" i="456"/>
  <c r="BI109" i="456"/>
  <c r="BA109" i="456"/>
  <c r="AU109" i="456"/>
  <c r="AQ109" i="456"/>
  <c r="AF109" i="456"/>
  <c r="AB109" i="456"/>
  <c r="X109" i="456"/>
  <c r="Q109" i="456"/>
  <c r="N109" i="456"/>
  <c r="I109" i="456"/>
  <c r="CW108" i="456"/>
  <c r="CS108" i="456"/>
  <c r="CO108" i="456"/>
  <c r="CM108" i="456"/>
  <c r="CE108" i="456"/>
  <c r="BU108" i="456"/>
  <c r="BS108" i="456"/>
  <c r="BO108" i="456"/>
  <c r="BI108" i="456"/>
  <c r="BA108" i="456"/>
  <c r="AU108" i="456"/>
  <c r="AQ108" i="456"/>
  <c r="AF108" i="456"/>
  <c r="AB108" i="456"/>
  <c r="X108" i="456"/>
  <c r="Q108" i="456"/>
  <c r="N108" i="456"/>
  <c r="I108" i="456"/>
  <c r="CW107" i="456"/>
  <c r="CS107" i="456"/>
  <c r="CO107" i="456"/>
  <c r="CM107" i="456"/>
  <c r="CE107" i="456"/>
  <c r="BU107" i="456"/>
  <c r="BS107" i="456"/>
  <c r="BO107" i="456"/>
  <c r="BI107" i="456"/>
  <c r="BA107" i="456"/>
  <c r="AU107" i="456"/>
  <c r="AQ107" i="456"/>
  <c r="AF107" i="456"/>
  <c r="I107" i="456"/>
  <c r="N107" i="456"/>
  <c r="Q107" i="456"/>
  <c r="X107" i="456"/>
  <c r="AB107" i="456"/>
  <c r="CS106" i="456"/>
  <c r="CW106" i="456"/>
  <c r="CO106" i="456"/>
  <c r="CM106" i="456"/>
  <c r="CE106" i="456"/>
  <c r="BU106" i="456"/>
  <c r="BS106" i="456"/>
  <c r="BO106" i="456"/>
  <c r="BI106" i="456"/>
  <c r="BA106" i="456"/>
  <c r="AU106" i="456"/>
  <c r="AQ106" i="456"/>
  <c r="AF106" i="456"/>
  <c r="AB106" i="456"/>
  <c r="X106" i="456"/>
  <c r="Q106" i="456"/>
  <c r="N106" i="456"/>
  <c r="I106" i="456"/>
  <c r="CW105" i="456"/>
  <c r="CS105" i="456"/>
  <c r="CO105" i="456"/>
  <c r="CM105" i="456"/>
  <c r="CE105" i="456"/>
  <c r="BU105" i="456"/>
  <c r="BS105" i="456"/>
  <c r="BO105" i="456"/>
  <c r="BI105" i="456"/>
  <c r="BA105" i="456"/>
  <c r="AU105" i="456"/>
  <c r="AQ105" i="456"/>
  <c r="AF105" i="456"/>
  <c r="AB105" i="456"/>
  <c r="X105" i="456"/>
  <c r="Q105" i="456"/>
  <c r="N105" i="456"/>
  <c r="I105" i="456"/>
  <c r="CW104" i="456"/>
  <c r="CS104" i="456"/>
  <c r="CO104" i="456"/>
  <c r="CM104" i="456"/>
  <c r="CE104" i="456"/>
  <c r="BU104" i="456"/>
  <c r="BS104" i="456"/>
  <c r="BO104" i="456"/>
  <c r="BI104" i="456"/>
  <c r="BA104" i="456"/>
  <c r="AU104" i="456"/>
  <c r="AQ104" i="456"/>
  <c r="AF104" i="456"/>
  <c r="AB104" i="456"/>
  <c r="X104" i="456"/>
  <c r="Q104" i="456"/>
  <c r="N104" i="456"/>
  <c r="I104" i="456"/>
  <c r="CW103" i="456"/>
  <c r="CS103" i="456"/>
  <c r="CO103" i="456"/>
  <c r="CM103" i="456"/>
  <c r="CE103" i="456"/>
  <c r="BU103" i="456"/>
  <c r="BS103" i="456"/>
  <c r="BO103" i="456"/>
  <c r="BI103" i="456"/>
  <c r="BA103" i="456"/>
  <c r="AU103" i="456"/>
  <c r="AQ103" i="456"/>
  <c r="AF103" i="456"/>
  <c r="AB103" i="456"/>
  <c r="X103" i="456"/>
  <c r="Q103" i="456"/>
  <c r="N103" i="456"/>
  <c r="I103" i="456"/>
  <c r="CW102" i="456"/>
  <c r="CS102" i="456"/>
  <c r="CO102" i="456"/>
  <c r="CM102" i="456"/>
  <c r="CE102" i="456"/>
  <c r="BU102" i="456"/>
  <c r="BS102" i="456"/>
  <c r="BO102" i="456"/>
  <c r="I102" i="456"/>
  <c r="N102" i="456"/>
  <c r="Q102" i="456"/>
  <c r="X102" i="456"/>
  <c r="AB102" i="456"/>
  <c r="AF102" i="456"/>
  <c r="AQ102" i="456"/>
  <c r="AU102" i="456"/>
  <c r="BA102" i="456"/>
  <c r="BI102" i="456"/>
  <c r="CS99" i="456"/>
  <c r="CW99" i="456"/>
  <c r="CO99" i="456"/>
  <c r="CM99" i="456"/>
  <c r="CE99" i="456"/>
  <c r="BU99" i="456"/>
  <c r="BS99" i="456"/>
  <c r="BO99" i="456"/>
  <c r="C28" i="460" s="1"/>
  <c r="AJ28" i="460" s="1"/>
  <c r="BI99" i="456"/>
  <c r="BA99" i="456"/>
  <c r="AU99" i="456"/>
  <c r="AQ99" i="456"/>
  <c r="AF99" i="456"/>
  <c r="AB99" i="456"/>
  <c r="X99" i="456"/>
  <c r="Q99" i="456"/>
  <c r="N99" i="456"/>
  <c r="I99" i="456"/>
  <c r="C28" i="458" s="1"/>
  <c r="Z28" i="458" s="1"/>
  <c r="BJ98" i="456"/>
  <c r="CW97" i="456"/>
  <c r="CS97" i="456"/>
  <c r="CO97" i="456"/>
  <c r="CM97" i="456"/>
  <c r="CE97" i="456"/>
  <c r="BU97" i="456"/>
  <c r="BS97" i="456"/>
  <c r="BO97" i="456"/>
  <c r="BI97" i="456"/>
  <c r="BA97" i="456"/>
  <c r="AU97" i="456"/>
  <c r="AQ97" i="456"/>
  <c r="AF97" i="456"/>
  <c r="AB97" i="456"/>
  <c r="X97" i="456"/>
  <c r="Q97" i="456"/>
  <c r="N97" i="456"/>
  <c r="I97" i="456"/>
  <c r="CW96" i="456"/>
  <c r="CS96" i="456"/>
  <c r="CO96" i="456"/>
  <c r="CM96" i="456"/>
  <c r="CE96" i="456"/>
  <c r="BU96" i="456"/>
  <c r="BS96" i="456"/>
  <c r="BO96" i="456"/>
  <c r="BI96" i="456"/>
  <c r="BA96" i="456"/>
  <c r="AU96" i="456"/>
  <c r="AQ96" i="456"/>
  <c r="AF96" i="456"/>
  <c r="AB96" i="456"/>
  <c r="X96" i="456"/>
  <c r="Q96" i="456"/>
  <c r="N96" i="456"/>
  <c r="C42" i="458"/>
  <c r="X42" i="458"/>
  <c r="I96" i="456"/>
  <c r="CW93" i="456"/>
  <c r="CW92" i="456"/>
  <c r="CS94" i="456"/>
  <c r="CW94" i="456"/>
  <c r="CO94" i="456"/>
  <c r="CM94" i="456"/>
  <c r="CE94" i="456"/>
  <c r="BU94" i="456"/>
  <c r="BS94" i="456"/>
  <c r="BO94" i="456"/>
  <c r="BI94" i="456"/>
  <c r="BA94" i="456"/>
  <c r="AU94" i="456"/>
  <c r="AQ94" i="456"/>
  <c r="AF94" i="456"/>
  <c r="AB94" i="456"/>
  <c r="X94" i="456"/>
  <c r="Q94" i="456"/>
  <c r="N94" i="456"/>
  <c r="I94" i="456"/>
  <c r="CR93" i="456"/>
  <c r="CS93" i="456"/>
  <c r="CX93" i="456"/>
  <c r="CO93" i="456"/>
  <c r="C93" i="460" s="1"/>
  <c r="AJ93" i="460" s="1"/>
  <c r="CM93" i="456"/>
  <c r="C80" i="460"/>
  <c r="AJ80" i="460" s="1"/>
  <c r="CE93" i="456"/>
  <c r="C67" i="460"/>
  <c r="AJ67" i="460"/>
  <c r="BU93" i="456"/>
  <c r="C54" i="460"/>
  <c r="AD54" i="460"/>
  <c r="BS93" i="456"/>
  <c r="C41" i="460" s="1"/>
  <c r="BO93" i="456"/>
  <c r="C27" i="460"/>
  <c r="AD27" i="460" s="1"/>
  <c r="BI93" i="456"/>
  <c r="BA93" i="456"/>
  <c r="AU93" i="456"/>
  <c r="AQ93" i="456"/>
  <c r="AF93" i="456"/>
  <c r="AB93" i="456"/>
  <c r="C81" i="458"/>
  <c r="Z81" i="458" s="1"/>
  <c r="X93" i="456"/>
  <c r="C68" i="458"/>
  <c r="Z68" i="458"/>
  <c r="Q93" i="456"/>
  <c r="C55" i="458" s="1"/>
  <c r="Z55" i="458" s="1"/>
  <c r="N93" i="456"/>
  <c r="C41" i="458" s="1"/>
  <c r="I93" i="456"/>
  <c r="C27" i="458"/>
  <c r="CR92" i="456"/>
  <c r="CS92" i="456" s="1"/>
  <c r="CX92" i="456" s="1"/>
  <c r="CO92" i="456"/>
  <c r="CM92" i="456"/>
  <c r="CE92" i="456"/>
  <c r="BU92" i="456"/>
  <c r="BS92" i="456"/>
  <c r="BO92" i="456"/>
  <c r="BI92" i="456"/>
  <c r="BA92" i="456"/>
  <c r="AU92" i="456"/>
  <c r="AQ92" i="456"/>
  <c r="AF92" i="456"/>
  <c r="AB92" i="456"/>
  <c r="X92" i="456"/>
  <c r="Q92" i="456"/>
  <c r="N92" i="456"/>
  <c r="I92" i="456"/>
  <c r="CW91" i="456"/>
  <c r="CS91" i="456"/>
  <c r="CO91" i="456"/>
  <c r="CM91" i="456"/>
  <c r="CE91" i="456"/>
  <c r="BU91" i="456"/>
  <c r="BS91" i="456"/>
  <c r="BO91" i="456"/>
  <c r="BI91" i="456"/>
  <c r="BA91" i="456"/>
  <c r="AU91" i="456"/>
  <c r="AQ91" i="456"/>
  <c r="AF91" i="456"/>
  <c r="AB91" i="456"/>
  <c r="X91" i="456"/>
  <c r="Q91" i="456"/>
  <c r="N91" i="456"/>
  <c r="I91" i="456"/>
  <c r="CS90" i="456"/>
  <c r="CW90" i="456"/>
  <c r="CO90" i="456"/>
  <c r="CM90" i="456"/>
  <c r="CE90" i="456"/>
  <c r="BU90" i="456"/>
  <c r="BS90" i="456"/>
  <c r="BO90" i="456"/>
  <c r="BI90" i="456"/>
  <c r="BA90" i="456"/>
  <c r="AU90" i="456"/>
  <c r="AQ90" i="456"/>
  <c r="AF90" i="456"/>
  <c r="AB90" i="456"/>
  <c r="X90" i="456"/>
  <c r="Q90" i="456"/>
  <c r="N90" i="456"/>
  <c r="I90" i="456"/>
  <c r="CS89" i="456"/>
  <c r="CW89" i="456"/>
  <c r="CO89" i="456"/>
  <c r="CM89" i="456"/>
  <c r="CE89" i="456"/>
  <c r="BU89" i="456"/>
  <c r="BS89" i="456"/>
  <c r="BO89" i="456"/>
  <c r="BI89" i="456"/>
  <c r="BA89" i="456"/>
  <c r="AU89" i="456"/>
  <c r="AQ89" i="456"/>
  <c r="AF89" i="456"/>
  <c r="AB89" i="456"/>
  <c r="X89" i="456"/>
  <c r="Q89" i="456"/>
  <c r="N89" i="456"/>
  <c r="I89" i="456"/>
  <c r="CW88" i="456"/>
  <c r="CS88" i="456"/>
  <c r="CO88" i="456"/>
  <c r="CM88" i="456"/>
  <c r="CE88" i="456"/>
  <c r="BU88" i="456"/>
  <c r="BS88" i="456"/>
  <c r="BO88" i="456"/>
  <c r="BI88" i="456"/>
  <c r="BA88" i="456"/>
  <c r="AU88" i="456"/>
  <c r="AQ88" i="456"/>
  <c r="AF88" i="456"/>
  <c r="AB88" i="456"/>
  <c r="X88" i="456"/>
  <c r="Q88" i="456"/>
  <c r="N88" i="456"/>
  <c r="I88" i="456"/>
  <c r="CW87" i="456"/>
  <c r="CS87" i="456"/>
  <c r="CO87" i="456"/>
  <c r="CM87" i="456"/>
  <c r="CE87" i="456"/>
  <c r="BU87" i="456"/>
  <c r="BS87" i="456"/>
  <c r="BO87" i="456"/>
  <c r="BI87" i="456"/>
  <c r="BA87" i="456"/>
  <c r="AU87" i="456"/>
  <c r="AQ87" i="456"/>
  <c r="AF87" i="456"/>
  <c r="I87" i="456"/>
  <c r="N87" i="456"/>
  <c r="Q87" i="456"/>
  <c r="X87" i="456"/>
  <c r="AB87" i="456"/>
  <c r="CW86" i="456"/>
  <c r="CS86" i="456"/>
  <c r="CS85" i="456"/>
  <c r="CW85" i="456"/>
  <c r="CO85" i="456"/>
  <c r="C92" i="460"/>
  <c r="CM85" i="456"/>
  <c r="C79" i="460" s="1"/>
  <c r="CE85" i="456"/>
  <c r="C66" i="460"/>
  <c r="BU85" i="456"/>
  <c r="C53" i="460" s="1"/>
  <c r="BS85" i="456"/>
  <c r="C40" i="460"/>
  <c r="BO85" i="456"/>
  <c r="C26" i="460" s="1"/>
  <c r="BI85" i="456"/>
  <c r="BA85" i="456"/>
  <c r="AU85" i="456"/>
  <c r="AQ85" i="456"/>
  <c r="AF85" i="456"/>
  <c r="AB85" i="456"/>
  <c r="C80" i="458"/>
  <c r="X85" i="456"/>
  <c r="C67" i="458" s="1"/>
  <c r="Q85" i="456"/>
  <c r="C54" i="458"/>
  <c r="N85" i="456"/>
  <c r="C40" i="458" s="1"/>
  <c r="X40" i="458" s="1"/>
  <c r="I85" i="456"/>
  <c r="CW84" i="456"/>
  <c r="CS84" i="456"/>
  <c r="CO84" i="456"/>
  <c r="CM84" i="456"/>
  <c r="CE84" i="456"/>
  <c r="BU84" i="456"/>
  <c r="BS84" i="456"/>
  <c r="BO84" i="456"/>
  <c r="BI84" i="456"/>
  <c r="BA84" i="456"/>
  <c r="AU84" i="456"/>
  <c r="AQ84" i="456"/>
  <c r="AF84" i="456"/>
  <c r="AB84" i="456"/>
  <c r="X84" i="456"/>
  <c r="Q84" i="456"/>
  <c r="N84" i="456"/>
  <c r="I84" i="456"/>
  <c r="CW83" i="456"/>
  <c r="CS83" i="456"/>
  <c r="CO83" i="456"/>
  <c r="CM83" i="456"/>
  <c r="CE83" i="456"/>
  <c r="BU83" i="456"/>
  <c r="BS83" i="456"/>
  <c r="BO83" i="456"/>
  <c r="BI83" i="456"/>
  <c r="BA83" i="456"/>
  <c r="AU83" i="456"/>
  <c r="AQ83" i="456"/>
  <c r="AF83" i="456"/>
  <c r="AB83" i="456"/>
  <c r="X83" i="456"/>
  <c r="Q83" i="456"/>
  <c r="N83" i="456"/>
  <c r="I83" i="456"/>
  <c r="CW80" i="456"/>
  <c r="CS80" i="456"/>
  <c r="CO80" i="456"/>
  <c r="CM80" i="456"/>
  <c r="CE80" i="456"/>
  <c r="BU80" i="456"/>
  <c r="BS80" i="456"/>
  <c r="BO80" i="456"/>
  <c r="BI80" i="456"/>
  <c r="BA80" i="456"/>
  <c r="AU80" i="456"/>
  <c r="AQ80" i="456"/>
  <c r="AF80" i="456"/>
  <c r="AB80" i="456"/>
  <c r="X80" i="456"/>
  <c r="Q80" i="456"/>
  <c r="N80" i="456"/>
  <c r="I80" i="456"/>
  <c r="CW79" i="456"/>
  <c r="CS79" i="456"/>
  <c r="CO79" i="456"/>
  <c r="CM79" i="456"/>
  <c r="CE79" i="456"/>
  <c r="BU79" i="456"/>
  <c r="BS79" i="456"/>
  <c r="BO79" i="456"/>
  <c r="BI79" i="456"/>
  <c r="BA79" i="456"/>
  <c r="AU79" i="456"/>
  <c r="AQ79" i="456"/>
  <c r="AF79" i="456"/>
  <c r="AB79" i="456"/>
  <c r="X79" i="456"/>
  <c r="Q79" i="456"/>
  <c r="N79" i="456"/>
  <c r="I79" i="456"/>
  <c r="CS78" i="456"/>
  <c r="CW78" i="456"/>
  <c r="CO78" i="456"/>
  <c r="CM78" i="456"/>
  <c r="CE78" i="456"/>
  <c r="BU78" i="456"/>
  <c r="BS78" i="456"/>
  <c r="BO78" i="456"/>
  <c r="BI78" i="456"/>
  <c r="BA78" i="456"/>
  <c r="AU78" i="456"/>
  <c r="AQ78" i="456"/>
  <c r="AF78" i="456"/>
  <c r="AB78" i="456"/>
  <c r="X78" i="456"/>
  <c r="Q78" i="456"/>
  <c r="N78" i="456"/>
  <c r="I78" i="456"/>
  <c r="CW77" i="456"/>
  <c r="CS77" i="456"/>
  <c r="CO77" i="456"/>
  <c r="CM77" i="456"/>
  <c r="CE77" i="456"/>
  <c r="BU77" i="456"/>
  <c r="BS77" i="456"/>
  <c r="BO77" i="456"/>
  <c r="BI77" i="456"/>
  <c r="BA77" i="456"/>
  <c r="AU77" i="456"/>
  <c r="AQ77" i="456"/>
  <c r="AF77" i="456"/>
  <c r="AB77" i="456"/>
  <c r="X77" i="456"/>
  <c r="Q77" i="456"/>
  <c r="N77" i="456"/>
  <c r="I77" i="456"/>
  <c r="CS76" i="456"/>
  <c r="CW76" i="456"/>
  <c r="CO76" i="456"/>
  <c r="CM76" i="456"/>
  <c r="CE76" i="456"/>
  <c r="BU76" i="456"/>
  <c r="BS76" i="456"/>
  <c r="BO76" i="456"/>
  <c r="BI76" i="456"/>
  <c r="BA76" i="456"/>
  <c r="AU76" i="456"/>
  <c r="AQ76" i="456"/>
  <c r="AF76" i="456"/>
  <c r="AB76" i="456"/>
  <c r="X76" i="456"/>
  <c r="Q76" i="456"/>
  <c r="N76" i="456"/>
  <c r="I76" i="456"/>
  <c r="CW75" i="456"/>
  <c r="CX75" i="456"/>
  <c r="CO75" i="456"/>
  <c r="CM75" i="456"/>
  <c r="CE75" i="456"/>
  <c r="BU75" i="456"/>
  <c r="BS75" i="456"/>
  <c r="BO75" i="456"/>
  <c r="BI75" i="456"/>
  <c r="BA75" i="456"/>
  <c r="AU75" i="456"/>
  <c r="AQ75" i="456"/>
  <c r="AF75" i="456"/>
  <c r="AB75" i="456"/>
  <c r="X75" i="456"/>
  <c r="Q75" i="456"/>
  <c r="N75" i="456"/>
  <c r="I75" i="456"/>
  <c r="CW74" i="456"/>
  <c r="CS74" i="456"/>
  <c r="CO74" i="456"/>
  <c r="CM74" i="456"/>
  <c r="CE74" i="456"/>
  <c r="BU74" i="456"/>
  <c r="BS74" i="456"/>
  <c r="BO74" i="456"/>
  <c r="BI74" i="456"/>
  <c r="BA74" i="456"/>
  <c r="AU74" i="456"/>
  <c r="AQ74" i="456"/>
  <c r="AF74" i="456"/>
  <c r="AB74" i="456"/>
  <c r="X74" i="456"/>
  <c r="Q74" i="456"/>
  <c r="N74" i="456"/>
  <c r="I74" i="456"/>
  <c r="CV72" i="456"/>
  <c r="CU72" i="456"/>
  <c r="CT72" i="456"/>
  <c r="CR72" i="456"/>
  <c r="CQ72" i="456"/>
  <c r="CO72" i="456"/>
  <c r="C91" i="460"/>
  <c r="CM72" i="456"/>
  <c r="C78" i="460" s="1"/>
  <c r="AJ78" i="460" s="1"/>
  <c r="CE72" i="456"/>
  <c r="C65" i="460" s="1"/>
  <c r="AG65" i="460" s="1"/>
  <c r="BU72" i="456"/>
  <c r="C52" i="460"/>
  <c r="AJ52" i="460" s="1"/>
  <c r="BS72" i="456"/>
  <c r="C39" i="460"/>
  <c r="AJ39" i="460"/>
  <c r="BO72" i="456"/>
  <c r="C25" i="460" s="1"/>
  <c r="BI72" i="456"/>
  <c r="BA72" i="456"/>
  <c r="AU72" i="456"/>
  <c r="AQ72" i="456"/>
  <c r="AF72" i="456"/>
  <c r="AB72" i="456"/>
  <c r="C79" i="458" s="1"/>
  <c r="X72" i="456"/>
  <c r="C66" i="458" s="1"/>
  <c r="Q72" i="456"/>
  <c r="C53" i="458"/>
  <c r="Z53" i="458" s="1"/>
  <c r="N72" i="456"/>
  <c r="C39" i="458"/>
  <c r="Z39" i="458"/>
  <c r="I72" i="456"/>
  <c r="C25" i="458" s="1"/>
  <c r="Z25" i="458" s="1"/>
  <c r="CW71" i="456"/>
  <c r="CS71" i="456"/>
  <c r="CO71" i="456"/>
  <c r="CM71" i="456"/>
  <c r="CE71" i="456"/>
  <c r="BU71" i="456"/>
  <c r="BS71" i="456"/>
  <c r="BO71" i="456"/>
  <c r="BI71" i="456"/>
  <c r="BA71" i="456"/>
  <c r="AU71" i="456"/>
  <c r="AQ71" i="456"/>
  <c r="AF71" i="456"/>
  <c r="AB71" i="456"/>
  <c r="X71" i="456"/>
  <c r="Q71" i="456"/>
  <c r="N71" i="456"/>
  <c r="I71" i="456"/>
  <c r="CW70" i="456"/>
  <c r="CS70" i="456"/>
  <c r="CO70" i="456"/>
  <c r="CM70" i="456"/>
  <c r="CE70" i="456"/>
  <c r="BU70" i="456"/>
  <c r="BS70" i="456"/>
  <c r="BO70" i="456"/>
  <c r="BI70" i="456"/>
  <c r="BA70" i="456"/>
  <c r="AU70" i="456"/>
  <c r="AQ70" i="456"/>
  <c r="AF70" i="456"/>
  <c r="AB70" i="456"/>
  <c r="X70" i="456"/>
  <c r="Q70" i="456"/>
  <c r="N70" i="456"/>
  <c r="I70" i="456"/>
  <c r="CW69" i="456"/>
  <c r="CS69" i="456"/>
  <c r="CO69" i="456"/>
  <c r="CM69" i="456"/>
  <c r="CE69" i="456"/>
  <c r="BU69" i="456"/>
  <c r="BS69" i="456"/>
  <c r="BO69" i="456"/>
  <c r="BI69" i="456"/>
  <c r="BA69" i="456"/>
  <c r="AU69" i="456"/>
  <c r="AQ69" i="456"/>
  <c r="AF69" i="456"/>
  <c r="AB69" i="456"/>
  <c r="X69" i="456"/>
  <c r="Q69" i="456"/>
  <c r="N69" i="456"/>
  <c r="I69" i="456"/>
  <c r="CS67" i="456"/>
  <c r="CW67" i="456"/>
  <c r="CO67" i="456"/>
  <c r="CM67" i="456"/>
  <c r="CE67" i="456"/>
  <c r="BU67" i="456"/>
  <c r="BS67" i="456"/>
  <c r="BO67" i="456"/>
  <c r="BI67" i="456"/>
  <c r="BA67" i="456"/>
  <c r="AU67" i="456"/>
  <c r="AQ67" i="456"/>
  <c r="AF67" i="456"/>
  <c r="AB67" i="456"/>
  <c r="X67" i="456"/>
  <c r="Q67" i="456"/>
  <c r="N67" i="456"/>
  <c r="I67" i="456"/>
  <c r="CW66" i="456"/>
  <c r="CS66" i="456"/>
  <c r="CO66" i="456"/>
  <c r="CM66" i="456"/>
  <c r="CE66" i="456"/>
  <c r="BU66" i="456"/>
  <c r="BS66" i="456"/>
  <c r="BO66" i="456"/>
  <c r="BI66" i="456"/>
  <c r="BA66" i="456"/>
  <c r="AU66" i="456"/>
  <c r="AQ66" i="456"/>
  <c r="AF66" i="456"/>
  <c r="AB66" i="456"/>
  <c r="X66" i="456"/>
  <c r="Q66" i="456"/>
  <c r="N66" i="456"/>
  <c r="I66" i="456"/>
  <c r="CS65" i="456"/>
  <c r="CW65" i="456"/>
  <c r="CO65" i="456"/>
  <c r="CM65" i="456"/>
  <c r="CE65" i="456"/>
  <c r="BU65" i="456"/>
  <c r="BS65" i="456"/>
  <c r="BO65" i="456"/>
  <c r="BI65" i="456"/>
  <c r="BA65" i="456"/>
  <c r="AU65" i="456"/>
  <c r="AQ65" i="456"/>
  <c r="AF65" i="456"/>
  <c r="AB65" i="456"/>
  <c r="X65" i="456"/>
  <c r="Q65" i="456"/>
  <c r="N65" i="456"/>
  <c r="I65" i="456"/>
  <c r="CW64" i="456"/>
  <c r="CS64" i="456"/>
  <c r="CO64" i="456"/>
  <c r="CM64" i="456"/>
  <c r="CE64" i="456"/>
  <c r="BU64" i="456"/>
  <c r="BS64" i="456"/>
  <c r="BO64" i="456"/>
  <c r="BI64" i="456"/>
  <c r="BA64" i="456"/>
  <c r="AU64" i="456"/>
  <c r="AQ64" i="456"/>
  <c r="AF64" i="456"/>
  <c r="I64" i="456"/>
  <c r="N64" i="456"/>
  <c r="Q64" i="456"/>
  <c r="X64" i="456"/>
  <c r="AB64" i="456"/>
  <c r="CW63" i="456"/>
  <c r="CS63" i="456"/>
  <c r="CO63" i="456"/>
  <c r="CM63" i="456"/>
  <c r="CE63" i="456"/>
  <c r="BU63" i="456"/>
  <c r="BS63" i="456"/>
  <c r="BO63" i="456"/>
  <c r="BI63" i="456"/>
  <c r="BA63" i="456"/>
  <c r="AU63" i="456"/>
  <c r="AQ63" i="456"/>
  <c r="AF63" i="456"/>
  <c r="AB63" i="456"/>
  <c r="X63" i="456"/>
  <c r="Q63" i="456"/>
  <c r="N63" i="456"/>
  <c r="I63" i="456"/>
  <c r="CW62" i="456"/>
  <c r="CS62" i="456"/>
  <c r="CO62" i="456"/>
  <c r="CM62" i="456"/>
  <c r="CE62" i="456"/>
  <c r="BU62" i="456"/>
  <c r="BS62" i="456"/>
  <c r="BO62" i="456"/>
  <c r="BI62" i="456"/>
  <c r="BA62" i="456"/>
  <c r="AU62" i="456"/>
  <c r="AQ62" i="456"/>
  <c r="AF62" i="456"/>
  <c r="AB62" i="456"/>
  <c r="X62" i="456"/>
  <c r="Q62" i="456"/>
  <c r="N62" i="456"/>
  <c r="I62" i="456"/>
  <c r="BO61" i="456"/>
  <c r="CW60" i="456"/>
  <c r="CS60" i="456"/>
  <c r="CO60" i="456"/>
  <c r="CM60" i="456"/>
  <c r="CE60" i="456"/>
  <c r="BU60" i="456"/>
  <c r="BS60" i="456"/>
  <c r="BO60" i="456"/>
  <c r="BI60" i="456"/>
  <c r="BA60" i="456"/>
  <c r="AU60" i="456"/>
  <c r="AQ60" i="456"/>
  <c r="AF60" i="456"/>
  <c r="AB60" i="456"/>
  <c r="X60" i="456"/>
  <c r="Q60" i="456"/>
  <c r="N60" i="456"/>
  <c r="I60" i="456"/>
  <c r="CS59" i="456"/>
  <c r="CW59" i="456"/>
  <c r="CO59" i="456"/>
  <c r="CM59" i="456"/>
  <c r="CE59" i="456"/>
  <c r="BU59" i="456"/>
  <c r="BS59" i="456"/>
  <c r="BO59" i="456"/>
  <c r="BI59" i="456"/>
  <c r="BA59" i="456"/>
  <c r="AU59" i="456"/>
  <c r="AQ59" i="456"/>
  <c r="AF59" i="456"/>
  <c r="AB59" i="456"/>
  <c r="X59" i="456"/>
  <c r="Q59" i="456"/>
  <c r="N59" i="456"/>
  <c r="I59" i="456"/>
  <c r="CW58" i="456"/>
  <c r="CS58" i="456"/>
  <c r="CO58" i="456"/>
  <c r="CM58" i="456"/>
  <c r="CE58" i="456"/>
  <c r="BU58" i="456"/>
  <c r="BS58" i="456"/>
  <c r="BO58" i="456"/>
  <c r="BI58" i="456"/>
  <c r="BA58" i="456"/>
  <c r="AU58" i="456"/>
  <c r="AQ58" i="456"/>
  <c r="AF58" i="456"/>
  <c r="AB58" i="456"/>
  <c r="X58" i="456"/>
  <c r="Q58" i="456"/>
  <c r="N58" i="456"/>
  <c r="I58" i="456"/>
  <c r="CS57" i="456"/>
  <c r="CW57" i="456"/>
  <c r="CO57" i="456"/>
  <c r="CM57" i="456"/>
  <c r="CE57" i="456"/>
  <c r="BU57" i="456"/>
  <c r="BS57" i="456"/>
  <c r="BO57" i="456"/>
  <c r="BI57" i="456"/>
  <c r="BA57" i="456"/>
  <c r="AU57" i="456"/>
  <c r="AQ57" i="456"/>
  <c r="AF57" i="456"/>
  <c r="AB57" i="456"/>
  <c r="X57" i="456"/>
  <c r="Q57" i="456"/>
  <c r="N57" i="456"/>
  <c r="I57" i="456"/>
  <c r="CW56" i="456"/>
  <c r="CS56" i="456"/>
  <c r="CO56" i="456"/>
  <c r="CM56" i="456"/>
  <c r="CE56" i="456"/>
  <c r="BU56" i="456"/>
  <c r="BS56" i="456"/>
  <c r="BO56" i="456"/>
  <c r="BI56" i="456"/>
  <c r="BA56" i="456"/>
  <c r="AU56" i="456"/>
  <c r="AQ56" i="456"/>
  <c r="AF56" i="456"/>
  <c r="AB56" i="456"/>
  <c r="X56" i="456"/>
  <c r="Q56" i="456"/>
  <c r="N56" i="456"/>
  <c r="I56" i="456"/>
  <c r="CW55" i="456"/>
  <c r="CS55" i="456"/>
  <c r="CO55" i="456"/>
  <c r="CM55" i="456"/>
  <c r="CE55" i="456"/>
  <c r="BU55" i="456"/>
  <c r="BS55" i="456"/>
  <c r="BO55" i="456"/>
  <c r="BI55" i="456"/>
  <c r="BA55" i="456"/>
  <c r="AU55" i="456"/>
  <c r="AQ55" i="456"/>
  <c r="AF55" i="456"/>
  <c r="AB55" i="456"/>
  <c r="X55" i="456"/>
  <c r="Q55" i="456"/>
  <c r="N55" i="456"/>
  <c r="I55" i="456"/>
  <c r="CW54" i="456"/>
  <c r="CS54" i="456"/>
  <c r="CO54" i="456"/>
  <c r="CM54" i="456"/>
  <c r="CE54" i="456"/>
  <c r="BU54" i="456"/>
  <c r="BS54" i="456"/>
  <c r="BO54" i="456"/>
  <c r="BI54" i="456"/>
  <c r="BA54" i="456"/>
  <c r="AU54" i="456"/>
  <c r="AQ54" i="456"/>
  <c r="AF54" i="456"/>
  <c r="AB54" i="456"/>
  <c r="X54" i="456"/>
  <c r="Q54" i="456"/>
  <c r="N54" i="456"/>
  <c r="I54" i="456"/>
  <c r="CW52" i="456"/>
  <c r="CS52" i="456"/>
  <c r="CO52" i="456"/>
  <c r="CM52" i="456"/>
  <c r="CE52" i="456"/>
  <c r="BU52" i="456"/>
  <c r="BS52" i="456"/>
  <c r="BO52" i="456"/>
  <c r="BI52" i="456"/>
  <c r="BA52" i="456"/>
  <c r="AU52" i="456"/>
  <c r="AQ52" i="456"/>
  <c r="AF52" i="456"/>
  <c r="AB52" i="456"/>
  <c r="X52" i="456"/>
  <c r="Q52" i="456"/>
  <c r="N52" i="456"/>
  <c r="I52" i="456"/>
  <c r="CW51" i="456"/>
  <c r="CS51" i="456"/>
  <c r="CO51" i="456"/>
  <c r="CM51" i="456"/>
  <c r="CE51" i="456"/>
  <c r="BU51" i="456"/>
  <c r="BS51" i="456"/>
  <c r="BO51" i="456"/>
  <c r="BI51" i="456"/>
  <c r="BA51" i="456"/>
  <c r="AU51" i="456"/>
  <c r="AQ51" i="456"/>
  <c r="AF51" i="456"/>
  <c r="AB51" i="456"/>
  <c r="X51" i="456"/>
  <c r="Q51" i="456"/>
  <c r="N51" i="456"/>
  <c r="I51" i="456"/>
  <c r="CS50" i="456"/>
  <c r="CW50" i="456"/>
  <c r="CO50" i="456"/>
  <c r="CM50" i="456"/>
  <c r="CE50" i="456"/>
  <c r="BU50" i="456"/>
  <c r="BS50" i="456"/>
  <c r="BO50" i="456"/>
  <c r="BI50" i="456"/>
  <c r="BA50" i="456"/>
  <c r="AU50" i="456"/>
  <c r="AQ50" i="456"/>
  <c r="AF50" i="456"/>
  <c r="AB50" i="456"/>
  <c r="X50" i="456"/>
  <c r="Q50" i="456"/>
  <c r="N50" i="456"/>
  <c r="I50" i="456"/>
  <c r="CW49" i="456"/>
  <c r="CS49" i="456"/>
  <c r="CO49" i="456"/>
  <c r="CM49" i="456"/>
  <c r="CE49" i="456"/>
  <c r="BU49" i="456"/>
  <c r="BS49" i="456"/>
  <c r="BO49" i="456"/>
  <c r="BI49" i="456"/>
  <c r="BA49" i="456"/>
  <c r="AU49" i="456"/>
  <c r="AQ49" i="456"/>
  <c r="AF49" i="456"/>
  <c r="AB49" i="456"/>
  <c r="X49" i="456"/>
  <c r="Q49" i="456"/>
  <c r="N49" i="456"/>
  <c r="I49" i="456"/>
  <c r="CS48" i="456"/>
  <c r="CW48" i="456"/>
  <c r="CO48" i="456"/>
  <c r="CM48" i="456"/>
  <c r="CE48" i="456"/>
  <c r="BU48" i="456"/>
  <c r="BS48" i="456"/>
  <c r="BO48" i="456"/>
  <c r="BI48" i="456"/>
  <c r="BA48" i="456"/>
  <c r="AU48" i="456"/>
  <c r="AQ48" i="456"/>
  <c r="AF48" i="456"/>
  <c r="AB48" i="456"/>
  <c r="X48" i="456"/>
  <c r="Q48" i="456"/>
  <c r="N48" i="456"/>
  <c r="I48" i="456"/>
  <c r="CW47" i="456"/>
  <c r="CS47" i="456"/>
  <c r="CO47" i="456"/>
  <c r="CM47" i="456"/>
  <c r="CE47" i="456"/>
  <c r="BU47" i="456"/>
  <c r="BS47" i="456"/>
  <c r="BO47" i="456"/>
  <c r="BI47" i="456"/>
  <c r="BA47" i="456"/>
  <c r="AU47" i="456"/>
  <c r="AQ47" i="456"/>
  <c r="AF47" i="456"/>
  <c r="AB47" i="456"/>
  <c r="X47" i="456"/>
  <c r="Q47" i="456"/>
  <c r="N47" i="456"/>
  <c r="I47" i="456"/>
  <c r="CW46" i="456"/>
  <c r="CS46" i="456"/>
  <c r="CO46" i="456"/>
  <c r="CM46" i="456"/>
  <c r="CE46" i="456"/>
  <c r="BU46" i="456"/>
  <c r="BS46" i="456"/>
  <c r="BO46" i="456"/>
  <c r="BI46" i="456"/>
  <c r="BA46" i="456"/>
  <c r="AU46" i="456"/>
  <c r="AQ46" i="456"/>
  <c r="AF46" i="456"/>
  <c r="AB46" i="456"/>
  <c r="X46" i="456"/>
  <c r="Q46" i="456"/>
  <c r="N46" i="456"/>
  <c r="I46" i="456"/>
  <c r="CS45" i="456"/>
  <c r="CW45" i="456"/>
  <c r="CO45" i="456"/>
  <c r="CM45" i="456"/>
  <c r="CE45" i="456"/>
  <c r="BU45" i="456"/>
  <c r="BS45" i="456"/>
  <c r="BO45" i="456"/>
  <c r="BI45" i="456"/>
  <c r="BA45" i="456"/>
  <c r="AU45" i="456"/>
  <c r="AQ45" i="456"/>
  <c r="AF45" i="456"/>
  <c r="AB45" i="456"/>
  <c r="X45" i="456"/>
  <c r="Q45" i="456"/>
  <c r="N45" i="456"/>
  <c r="I45" i="456"/>
  <c r="CW44" i="456"/>
  <c r="CS44" i="456"/>
  <c r="CO44" i="456"/>
  <c r="CM44" i="456"/>
  <c r="CE44" i="456"/>
  <c r="BU44" i="456"/>
  <c r="BS44" i="456"/>
  <c r="BO44" i="456"/>
  <c r="BI44" i="456"/>
  <c r="BA44" i="456"/>
  <c r="AU44" i="456"/>
  <c r="AQ44" i="456"/>
  <c r="AF44" i="456"/>
  <c r="AB44" i="456"/>
  <c r="X44" i="456"/>
  <c r="Q44" i="456"/>
  <c r="N44" i="456"/>
  <c r="I44" i="456"/>
  <c r="CW43" i="456"/>
  <c r="CS43" i="456"/>
  <c r="CO43" i="456"/>
  <c r="CM43" i="456"/>
  <c r="CE43" i="456"/>
  <c r="BU43" i="456"/>
  <c r="BS43" i="456"/>
  <c r="BO43" i="456"/>
  <c r="BI43" i="456"/>
  <c r="BA43" i="456"/>
  <c r="AU43" i="456"/>
  <c r="AQ43" i="456"/>
  <c r="AF43" i="456"/>
  <c r="AB43" i="456"/>
  <c r="X43" i="456"/>
  <c r="Q43" i="456"/>
  <c r="N43" i="456"/>
  <c r="I43" i="456"/>
  <c r="CW42" i="456"/>
  <c r="CS42" i="456"/>
  <c r="CO42" i="456"/>
  <c r="CM42" i="456"/>
  <c r="CE42" i="456"/>
  <c r="BU42" i="456"/>
  <c r="BS42" i="456"/>
  <c r="BO42" i="456"/>
  <c r="BI42" i="456"/>
  <c r="BA42" i="456"/>
  <c r="AU42" i="456"/>
  <c r="AQ42" i="456"/>
  <c r="AF42" i="456"/>
  <c r="AB42" i="456"/>
  <c r="X42" i="456"/>
  <c r="Q42" i="456"/>
  <c r="N42" i="456"/>
  <c r="I42" i="456"/>
  <c r="CS41" i="456"/>
  <c r="CW41" i="456"/>
  <c r="CO41" i="456"/>
  <c r="CM41" i="456"/>
  <c r="CE41" i="456"/>
  <c r="BU41" i="456"/>
  <c r="BS41" i="456"/>
  <c r="BO41" i="456"/>
  <c r="BI41" i="456"/>
  <c r="BA41" i="456"/>
  <c r="AU41" i="456"/>
  <c r="AQ41" i="456"/>
  <c r="AF41" i="456"/>
  <c r="AB41" i="456"/>
  <c r="X41" i="456"/>
  <c r="Q41" i="456"/>
  <c r="N41" i="456"/>
  <c r="I41" i="456"/>
  <c r="CW40" i="456"/>
  <c r="CS40" i="456"/>
  <c r="CO40" i="456"/>
  <c r="CM40" i="456"/>
  <c r="CE40" i="456"/>
  <c r="BU40" i="456"/>
  <c r="BS40" i="456"/>
  <c r="BO40" i="456"/>
  <c r="BI40" i="456"/>
  <c r="BA40" i="456"/>
  <c r="AU40" i="456"/>
  <c r="AQ40" i="456"/>
  <c r="AF40" i="456"/>
  <c r="AB40" i="456"/>
  <c r="X40" i="456"/>
  <c r="Q40" i="456"/>
  <c r="N40" i="456"/>
  <c r="I40" i="456"/>
  <c r="CW39" i="456"/>
  <c r="CS39" i="456"/>
  <c r="CO39" i="456"/>
  <c r="CM39" i="456"/>
  <c r="CE39" i="456"/>
  <c r="BU39" i="456"/>
  <c r="BS39" i="456"/>
  <c r="BO39" i="456"/>
  <c r="BI39" i="456"/>
  <c r="BA39" i="456"/>
  <c r="AU39" i="456"/>
  <c r="AQ39" i="456"/>
  <c r="AF39" i="456"/>
  <c r="AB39" i="456"/>
  <c r="X39" i="456"/>
  <c r="Q39" i="456"/>
  <c r="N39" i="456"/>
  <c r="I39" i="456"/>
  <c r="CW38" i="456"/>
  <c r="CS38" i="456"/>
  <c r="CO38" i="456"/>
  <c r="CM38" i="456"/>
  <c r="CE38" i="456"/>
  <c r="BU38" i="456"/>
  <c r="BS38" i="456"/>
  <c r="BO38" i="456"/>
  <c r="BI38" i="456"/>
  <c r="BA38" i="456"/>
  <c r="AU38" i="456"/>
  <c r="AQ38" i="456"/>
  <c r="AF38" i="456"/>
  <c r="AB38" i="456"/>
  <c r="X38" i="456"/>
  <c r="Q38" i="456"/>
  <c r="N38" i="456"/>
  <c r="I38" i="456"/>
  <c r="CS37" i="456"/>
  <c r="CW37" i="456"/>
  <c r="CO37" i="456"/>
  <c r="CM37" i="456"/>
  <c r="CE37" i="456"/>
  <c r="BU37" i="456"/>
  <c r="BS37" i="456"/>
  <c r="BO37" i="456"/>
  <c r="BI37" i="456"/>
  <c r="BA37" i="456"/>
  <c r="AU37" i="456"/>
  <c r="AQ37" i="456"/>
  <c r="AF37" i="456"/>
  <c r="AB37" i="456"/>
  <c r="X37" i="456"/>
  <c r="Q37" i="456"/>
  <c r="N37" i="456"/>
  <c r="I37" i="456"/>
  <c r="CW36" i="456"/>
  <c r="CS36" i="456"/>
  <c r="CO36" i="456"/>
  <c r="CM36" i="456"/>
  <c r="CE36" i="456"/>
  <c r="BU36" i="456"/>
  <c r="BS36" i="456"/>
  <c r="BO36" i="456"/>
  <c r="BI36" i="456"/>
  <c r="BA36" i="456"/>
  <c r="AU36" i="456"/>
  <c r="AQ36" i="456"/>
  <c r="AF36" i="456"/>
  <c r="AB36" i="456"/>
  <c r="X36" i="456"/>
  <c r="Q36" i="456"/>
  <c r="N36" i="456"/>
  <c r="I36" i="456"/>
  <c r="CW35" i="456"/>
  <c r="CS35" i="456"/>
  <c r="CO35" i="456"/>
  <c r="CM35" i="456"/>
  <c r="CE35" i="456"/>
  <c r="BU35" i="456"/>
  <c r="BS35" i="456"/>
  <c r="BO35" i="456"/>
  <c r="BI35" i="456"/>
  <c r="BA35" i="456"/>
  <c r="AU35" i="456"/>
  <c r="AQ35" i="456"/>
  <c r="AF35" i="456"/>
  <c r="AB35" i="456"/>
  <c r="X35" i="456"/>
  <c r="Q35" i="456"/>
  <c r="N35" i="456"/>
  <c r="I35" i="456"/>
  <c r="BI34" i="456"/>
  <c r="BA34" i="456"/>
  <c r="AU34" i="456"/>
  <c r="AQ34" i="456"/>
  <c r="AF34" i="456"/>
  <c r="CV32" i="456"/>
  <c r="CS32" i="456"/>
  <c r="CO32" i="456"/>
  <c r="CE32" i="456"/>
  <c r="CV31" i="456"/>
  <c r="CW31" i="456"/>
  <c r="CS31" i="456"/>
  <c r="CO31" i="456"/>
  <c r="CM31" i="456"/>
  <c r="CE31" i="456"/>
  <c r="BU31" i="456"/>
  <c r="BS31" i="456"/>
  <c r="BO31" i="456"/>
  <c r="BI31" i="456"/>
  <c r="BA31" i="456"/>
  <c r="AU31" i="456"/>
  <c r="AQ31" i="456"/>
  <c r="AF31" i="456"/>
  <c r="AB31" i="456"/>
  <c r="X31" i="456"/>
  <c r="Q31" i="456"/>
  <c r="N31" i="456"/>
  <c r="I31" i="456"/>
  <c r="CS30" i="456"/>
  <c r="CW30" i="456"/>
  <c r="CO30" i="456"/>
  <c r="CM30" i="456"/>
  <c r="CE30" i="456"/>
  <c r="BU30" i="456"/>
  <c r="BS30" i="456"/>
  <c r="BO30" i="456"/>
  <c r="BI30" i="456"/>
  <c r="BA30" i="456"/>
  <c r="AU30" i="456"/>
  <c r="AQ30" i="456"/>
  <c r="AF30" i="456"/>
  <c r="AB30" i="456"/>
  <c r="X30" i="456"/>
  <c r="Q30" i="456"/>
  <c r="N30" i="456"/>
  <c r="I30" i="456"/>
  <c r="CW29" i="456"/>
  <c r="CX29" i="456"/>
  <c r="CO29" i="456"/>
  <c r="CM29" i="456"/>
  <c r="CE29" i="456"/>
  <c r="BU29" i="456"/>
  <c r="BS29" i="456"/>
  <c r="BO29" i="456"/>
  <c r="BI29" i="456"/>
  <c r="BA29" i="456"/>
  <c r="AU29" i="456"/>
  <c r="AQ29" i="456"/>
  <c r="AF29" i="456"/>
  <c r="AB29" i="456"/>
  <c r="X29" i="456"/>
  <c r="Q29" i="456"/>
  <c r="N29" i="456"/>
  <c r="I29" i="456"/>
  <c r="CW28" i="456"/>
  <c r="CS28" i="456"/>
  <c r="CO28" i="456"/>
  <c r="CM28" i="456"/>
  <c r="CE28" i="456"/>
  <c r="BU28" i="456"/>
  <c r="BS28" i="456"/>
  <c r="BO28" i="456"/>
  <c r="BI28" i="456"/>
  <c r="BA28" i="456"/>
  <c r="AU28" i="456"/>
  <c r="AQ28" i="456"/>
  <c r="AF28" i="456"/>
  <c r="AB28" i="456"/>
  <c r="X28" i="456"/>
  <c r="Q28" i="456"/>
  <c r="N28" i="456"/>
  <c r="I28" i="456"/>
  <c r="CS27" i="456"/>
  <c r="CW27" i="456"/>
  <c r="CX27" i="456" s="1"/>
  <c r="CO27" i="456"/>
  <c r="CM27" i="456"/>
  <c r="CE27" i="456"/>
  <c r="BU27" i="456"/>
  <c r="BS27" i="456"/>
  <c r="BO27" i="456"/>
  <c r="BI27" i="456"/>
  <c r="BA27" i="456"/>
  <c r="AU27" i="456"/>
  <c r="AQ27" i="456"/>
  <c r="AF27" i="456"/>
  <c r="AB27" i="456"/>
  <c r="X27" i="456"/>
  <c r="Q27" i="456"/>
  <c r="N27" i="456"/>
  <c r="I27" i="456"/>
  <c r="CW26" i="456"/>
  <c r="CS26" i="456"/>
  <c r="CO26" i="456"/>
  <c r="C90" i="460"/>
  <c r="CM26" i="456"/>
  <c r="C77" i="460"/>
  <c r="CE26" i="456"/>
  <c r="C64" i="460"/>
  <c r="BU26" i="456"/>
  <c r="C51" i="460"/>
  <c r="BS26" i="456"/>
  <c r="C38" i="460"/>
  <c r="BO26" i="456"/>
  <c r="C24" i="460"/>
  <c r="BI26" i="456"/>
  <c r="BA26" i="456"/>
  <c r="AU26" i="456"/>
  <c r="AQ26" i="456"/>
  <c r="AF26" i="456"/>
  <c r="AB26" i="456"/>
  <c r="C78" i="458" s="1"/>
  <c r="R78" i="458" s="1"/>
  <c r="X26" i="456"/>
  <c r="C65" i="458"/>
  <c r="Q26" i="456"/>
  <c r="C52" i="458" s="1"/>
  <c r="N26" i="456"/>
  <c r="C38" i="458"/>
  <c r="I26" i="456"/>
  <c r="CW25" i="456"/>
  <c r="CS25" i="456"/>
  <c r="CO25" i="456"/>
  <c r="C89" i="460"/>
  <c r="CM25" i="456"/>
  <c r="C76" i="460"/>
  <c r="CE25" i="456"/>
  <c r="C63" i="460"/>
  <c r="BU25" i="456"/>
  <c r="C50" i="460"/>
  <c r="BS25" i="456"/>
  <c r="C37" i="460"/>
  <c r="BO25" i="456"/>
  <c r="C23" i="460"/>
  <c r="BI25" i="456"/>
  <c r="BA25" i="456"/>
  <c r="AU25" i="456"/>
  <c r="AQ25" i="456"/>
  <c r="AF25" i="456"/>
  <c r="AB25" i="456"/>
  <c r="C77" i="458" s="1"/>
  <c r="X25" i="456"/>
  <c r="C64" i="458"/>
  <c r="Q25" i="456"/>
  <c r="C51" i="458" s="1"/>
  <c r="N25" i="456"/>
  <c r="C37" i="458"/>
  <c r="I25" i="456"/>
  <c r="CW24" i="456"/>
  <c r="CS24" i="456"/>
  <c r="CO24" i="456"/>
  <c r="CM24" i="456"/>
  <c r="CE24" i="456"/>
  <c r="BU24" i="456"/>
  <c r="BS24" i="456"/>
  <c r="BO24" i="456"/>
  <c r="BI24" i="456"/>
  <c r="BA24" i="456"/>
  <c r="AU24" i="456"/>
  <c r="AQ24" i="456"/>
  <c r="AF24" i="456"/>
  <c r="AB24" i="456"/>
  <c r="X24" i="456"/>
  <c r="Q24" i="456"/>
  <c r="N24" i="456"/>
  <c r="I24" i="456"/>
  <c r="CS23" i="456"/>
  <c r="CW23" i="456"/>
  <c r="CO23" i="456"/>
  <c r="CM23" i="456"/>
  <c r="CE23" i="456"/>
  <c r="BU23" i="456"/>
  <c r="BS23" i="456"/>
  <c r="BO23" i="456"/>
  <c r="BI23" i="456"/>
  <c r="BA23" i="456"/>
  <c r="AU23" i="456"/>
  <c r="AQ23" i="456"/>
  <c r="AF23" i="456"/>
  <c r="AB23" i="456"/>
  <c r="X23" i="456"/>
  <c r="Q23" i="456"/>
  <c r="N23" i="456"/>
  <c r="I23" i="456"/>
  <c r="CW22" i="456"/>
  <c r="CS22" i="456"/>
  <c r="CO22" i="456"/>
  <c r="CM22" i="456"/>
  <c r="CE22" i="456"/>
  <c r="BU22" i="456"/>
  <c r="BS22" i="456"/>
  <c r="BO22" i="456"/>
  <c r="BI22" i="456"/>
  <c r="BA22" i="456"/>
  <c r="AU22" i="456"/>
  <c r="AQ22" i="456"/>
  <c r="AF22" i="456"/>
  <c r="AB22" i="456"/>
  <c r="X22" i="456"/>
  <c r="Q22" i="456"/>
  <c r="N22" i="456"/>
  <c r="I22" i="456"/>
  <c r="CW21" i="456"/>
  <c r="CS21" i="456"/>
  <c r="CO21" i="456"/>
  <c r="CM21" i="456"/>
  <c r="CE21" i="456"/>
  <c r="BU21" i="456"/>
  <c r="BS21" i="456"/>
  <c r="BO21" i="456"/>
  <c r="BI21" i="456"/>
  <c r="BA21" i="456"/>
  <c r="AU21" i="456"/>
  <c r="AQ21" i="456"/>
  <c r="AF21" i="456"/>
  <c r="AB21" i="456"/>
  <c r="X21" i="456"/>
  <c r="Q21" i="456"/>
  <c r="N21" i="456"/>
  <c r="I21" i="456"/>
  <c r="CW19" i="456"/>
  <c r="CS19" i="456"/>
  <c r="CO19" i="456"/>
  <c r="CM19" i="456"/>
  <c r="CE19" i="456"/>
  <c r="BU19" i="456"/>
  <c r="BS19" i="456"/>
  <c r="BO19" i="456"/>
  <c r="BI19" i="456"/>
  <c r="BA19" i="456"/>
  <c r="AU19" i="456"/>
  <c r="AQ19" i="456"/>
  <c r="AF19" i="456"/>
  <c r="AB19" i="456"/>
  <c r="X19" i="456"/>
  <c r="Q19" i="456"/>
  <c r="N19" i="456"/>
  <c r="I19" i="456"/>
  <c r="CS18" i="456"/>
  <c r="CW18" i="456"/>
  <c r="CO18" i="456"/>
  <c r="CM18" i="456"/>
  <c r="CE18" i="456"/>
  <c r="BU18" i="456"/>
  <c r="BS18" i="456"/>
  <c r="BO18" i="456"/>
  <c r="BI18" i="456"/>
  <c r="BA18" i="456"/>
  <c r="AU18" i="456"/>
  <c r="AQ18" i="456"/>
  <c r="AF18" i="456"/>
  <c r="AB18" i="456"/>
  <c r="X18" i="456"/>
  <c r="Q18" i="456"/>
  <c r="N18" i="456"/>
  <c r="I18" i="456"/>
  <c r="CW17" i="456"/>
  <c r="CS17" i="456"/>
  <c r="CO17" i="456"/>
  <c r="CM17" i="456"/>
  <c r="CE17" i="456"/>
  <c r="BU17" i="456"/>
  <c r="BS17" i="456"/>
  <c r="BO17" i="456"/>
  <c r="BI17" i="456"/>
  <c r="BA17" i="456"/>
  <c r="AU17" i="456"/>
  <c r="AQ17" i="456"/>
  <c r="AF17" i="456"/>
  <c r="AB17" i="456"/>
  <c r="X17" i="456"/>
  <c r="Q17" i="456"/>
  <c r="N17" i="456"/>
  <c r="I17" i="456"/>
  <c r="CW16" i="456"/>
  <c r="CS16" i="456"/>
  <c r="CO16" i="456"/>
  <c r="CM16" i="456"/>
  <c r="CE16" i="456"/>
  <c r="BU16" i="456"/>
  <c r="BS16" i="456"/>
  <c r="BO16" i="456"/>
  <c r="AF16" i="456"/>
  <c r="AQ16" i="456"/>
  <c r="AU16" i="456"/>
  <c r="BA16" i="456"/>
  <c r="BI16" i="456"/>
  <c r="AB16" i="456"/>
  <c r="X16" i="456"/>
  <c r="Q16" i="456"/>
  <c r="N16" i="456"/>
  <c r="I16" i="456"/>
  <c r="CS13" i="456"/>
  <c r="CW13" i="456"/>
  <c r="AC13" i="456"/>
  <c r="CS12" i="456"/>
  <c r="CW12" i="456"/>
  <c r="AC12" i="456"/>
  <c r="CS11" i="456"/>
  <c r="CW11" i="456"/>
  <c r="AC11" i="456"/>
  <c r="CS10" i="456"/>
  <c r="CW10" i="456"/>
  <c r="AC10" i="456"/>
  <c r="CS8" i="456"/>
  <c r="CW8" i="456"/>
  <c r="C26" i="458"/>
  <c r="X26" i="458" s="1"/>
  <c r="H35" i="460"/>
  <c r="H34" i="460" s="1"/>
  <c r="AP49" i="450"/>
  <c r="U49" i="450"/>
  <c r="AB243" i="450"/>
  <c r="AB242" i="450"/>
  <c r="AB235" i="450"/>
  <c r="U120" i="450"/>
  <c r="U178" i="450"/>
  <c r="U186" i="450"/>
  <c r="U50" i="450"/>
  <c r="U82" i="450"/>
  <c r="U65" i="450"/>
  <c r="U205" i="450"/>
  <c r="U195" i="450"/>
  <c r="U201" i="450"/>
  <c r="U204" i="450"/>
  <c r="U129" i="450"/>
  <c r="U198" i="450"/>
  <c r="U199" i="450"/>
  <c r="U202" i="450"/>
  <c r="U208" i="450"/>
  <c r="U32" i="450"/>
  <c r="U188" i="450"/>
  <c r="U48" i="450"/>
  <c r="U53" i="450"/>
  <c r="U60" i="450"/>
  <c r="U61" i="450"/>
  <c r="U85" i="450"/>
  <c r="U229" i="450"/>
  <c r="AH235" i="450"/>
  <c r="AF243" i="450"/>
  <c r="AF242" i="450"/>
  <c r="AF235" i="450"/>
  <c r="V243" i="450"/>
  <c r="V242" i="450"/>
  <c r="V235" i="450"/>
  <c r="Q243" i="450"/>
  <c r="Q242" i="450"/>
  <c r="Q235" i="450"/>
  <c r="AP32" i="450"/>
  <c r="AP30" i="450"/>
  <c r="AP61" i="450"/>
  <c r="AP65" i="450"/>
  <c r="AP53" i="450"/>
  <c r="H172" i="450"/>
  <c r="H173" i="450" s="1"/>
  <c r="H174" i="450" s="1"/>
  <c r="C20" i="450"/>
  <c r="C21" i="450"/>
  <c r="C22" i="450" s="1"/>
  <c r="C23" i="450" s="1"/>
  <c r="C24" i="450" s="1"/>
  <c r="C25" i="450" s="1"/>
  <c r="C26" i="450" s="1"/>
  <c r="C27" i="450" s="1"/>
  <c r="C28" i="450" s="1"/>
  <c r="C29" i="450" s="1"/>
  <c r="C30" i="450" s="1"/>
  <c r="C31" i="450" s="1"/>
  <c r="C32" i="450" s="1"/>
  <c r="C33" i="450" s="1"/>
  <c r="C34" i="450" s="1"/>
  <c r="C35" i="450" s="1"/>
  <c r="C36" i="450" s="1"/>
  <c r="C37" i="450" s="1"/>
  <c r="C38" i="450" s="1"/>
  <c r="C39" i="450" s="1"/>
  <c r="C40" i="450" s="1"/>
  <c r="C41" i="450" s="1"/>
  <c r="C42" i="450" s="1"/>
  <c r="C43" i="450" s="1"/>
  <c r="C46" i="450" s="1"/>
  <c r="C47" i="450" s="1"/>
  <c r="C6" i="450"/>
  <c r="AP229" i="450"/>
  <c r="AQ229" i="450"/>
  <c r="K41" i="401"/>
  <c r="N41" i="401" s="1"/>
  <c r="K39" i="401"/>
  <c r="N39" i="401"/>
  <c r="K42" i="401"/>
  <c r="N42" i="401" s="1"/>
  <c r="K43" i="401"/>
  <c r="N43" i="401"/>
  <c r="K44" i="401"/>
  <c r="N44" i="401" s="1"/>
  <c r="K41" i="400"/>
  <c r="N41" i="400"/>
  <c r="K42" i="400"/>
  <c r="N42" i="400" s="1"/>
  <c r="B105" i="401"/>
  <c r="B104" i="401"/>
  <c r="G103" i="401"/>
  <c r="G102" i="401"/>
  <c r="G101" i="401"/>
  <c r="G100" i="401"/>
  <c r="B96" i="401"/>
  <c r="G94" i="401"/>
  <c r="G93" i="401"/>
  <c r="G92" i="401"/>
  <c r="G91" i="401"/>
  <c r="J71" i="401"/>
  <c r="I71" i="401"/>
  <c r="J72" i="401"/>
  <c r="K72" i="401" s="1"/>
  <c r="N72" i="401" s="1"/>
  <c r="I72" i="401"/>
  <c r="L63" i="401"/>
  <c r="J63" i="401"/>
  <c r="K63" i="401"/>
  <c r="L52" i="401"/>
  <c r="N52" i="401" s="1"/>
  <c r="L53" i="401"/>
  <c r="N53" i="401"/>
  <c r="K38" i="401"/>
  <c r="N38" i="401" s="1"/>
  <c r="K40" i="401"/>
  <c r="N40" i="401"/>
  <c r="K82" i="401"/>
  <c r="K83" i="401"/>
  <c r="K84" i="401"/>
  <c r="L33" i="401"/>
  <c r="C33" i="401"/>
  <c r="B33" i="401"/>
  <c r="G28" i="401"/>
  <c r="E26" i="401"/>
  <c r="D24" i="401"/>
  <c r="D22" i="401"/>
  <c r="D19" i="401"/>
  <c r="H18" i="401"/>
  <c r="D18" i="401"/>
  <c r="J12" i="401"/>
  <c r="D12" i="401"/>
  <c r="N11" i="401"/>
  <c r="M11" i="401"/>
  <c r="L11" i="401"/>
  <c r="C6" i="401"/>
  <c r="L63" i="400"/>
  <c r="J63" i="400"/>
  <c r="K63" i="400" s="1"/>
  <c r="B105" i="400"/>
  <c r="B104" i="400"/>
  <c r="G103" i="400"/>
  <c r="G102" i="400"/>
  <c r="G101" i="400"/>
  <c r="G100" i="400"/>
  <c r="B96" i="400"/>
  <c r="G94" i="400"/>
  <c r="G93" i="400"/>
  <c r="G92" i="400"/>
  <c r="G91" i="400"/>
  <c r="J71" i="400"/>
  <c r="I71" i="400"/>
  <c r="J72" i="400"/>
  <c r="I72" i="400"/>
  <c r="K72" i="400" s="1"/>
  <c r="N72" i="400" s="1"/>
  <c r="L52" i="400"/>
  <c r="N52" i="400"/>
  <c r="L53" i="400"/>
  <c r="N53" i="400"/>
  <c r="K38" i="400"/>
  <c r="N38" i="400"/>
  <c r="K39" i="400"/>
  <c r="N39" i="400"/>
  <c r="K40" i="400"/>
  <c r="N40" i="400"/>
  <c r="K43" i="400"/>
  <c r="N43" i="400"/>
  <c r="K44" i="400"/>
  <c r="N44" i="400"/>
  <c r="K82" i="400"/>
  <c r="K83" i="400"/>
  <c r="K84" i="400"/>
  <c r="L33" i="400"/>
  <c r="C33" i="400"/>
  <c r="B33" i="400"/>
  <c r="G28" i="400"/>
  <c r="E26" i="400"/>
  <c r="D24" i="400"/>
  <c r="D22" i="400"/>
  <c r="D19" i="400"/>
  <c r="H18" i="400"/>
  <c r="D18" i="400"/>
  <c r="J12" i="400"/>
  <c r="D12" i="400"/>
  <c r="N11" i="400"/>
  <c r="M11" i="400"/>
  <c r="L11" i="400"/>
  <c r="C6" i="400"/>
  <c r="B11" i="269"/>
  <c r="B10" i="269"/>
  <c r="B9" i="269"/>
  <c r="B8" i="269"/>
  <c r="B7" i="269"/>
  <c r="B6" i="269"/>
  <c r="B5" i="269"/>
  <c r="B4" i="269"/>
  <c r="B2" i="269"/>
  <c r="T35" i="458"/>
  <c r="T34" i="458" s="1"/>
  <c r="P74" i="460"/>
  <c r="Q161" i="450"/>
  <c r="X161" i="450"/>
  <c r="AL161" i="450"/>
  <c r="Z161" i="450"/>
  <c r="O161" i="450"/>
  <c r="M161" i="450"/>
  <c r="P35" i="458"/>
  <c r="K161" i="450"/>
  <c r="AD161" i="450"/>
  <c r="S161" i="450"/>
  <c r="Q49" i="458"/>
  <c r="Q48" i="458"/>
  <c r="E21" i="460"/>
  <c r="E20" i="460"/>
  <c r="D21" i="460"/>
  <c r="L48" i="460"/>
  <c r="L47" i="460"/>
  <c r="AJ54" i="460"/>
  <c r="M35" i="460"/>
  <c r="W35" i="460"/>
  <c r="W34" i="460" s="1"/>
  <c r="V35" i="460"/>
  <c r="V34" i="460"/>
  <c r="Q35" i="460"/>
  <c r="Q34" i="460" s="1"/>
  <c r="CX77" i="456"/>
  <c r="O21" i="460"/>
  <c r="O20" i="460"/>
  <c r="G35" i="460"/>
  <c r="G34" i="460" s="1"/>
  <c r="F35" i="460"/>
  <c r="F34" i="460"/>
  <c r="X35" i="460"/>
  <c r="X34" i="460" s="1"/>
  <c r="U21" i="460"/>
  <c r="U20" i="460"/>
  <c r="T21" i="460"/>
  <c r="T20" i="460" s="1"/>
  <c r="T48" i="460"/>
  <c r="Q35" i="458"/>
  <c r="Q34" i="458" s="1"/>
  <c r="R35" i="458"/>
  <c r="R34" i="458"/>
  <c r="T47" i="460"/>
  <c r="E35" i="458"/>
  <c r="E34" i="458" s="1"/>
  <c r="F35" i="458"/>
  <c r="F34" i="458"/>
  <c r="Z42" i="458"/>
  <c r="AB48" i="460"/>
  <c r="AB47" i="460"/>
  <c r="H48" i="460"/>
  <c r="H47" i="460" s="1"/>
  <c r="I35" i="460"/>
  <c r="I34" i="460"/>
  <c r="G21" i="460"/>
  <c r="G20" i="460" s="1"/>
  <c r="T35" i="460"/>
  <c r="T34" i="460"/>
  <c r="D35" i="460"/>
  <c r="D34" i="460" s="1"/>
  <c r="S35" i="460"/>
  <c r="S34" i="460"/>
  <c r="AG21" i="460"/>
  <c r="AG20" i="460" s="1"/>
  <c r="Q21" i="460"/>
  <c r="Q20" i="460"/>
  <c r="AH35" i="460"/>
  <c r="AH34" i="460" s="1"/>
  <c r="R35" i="460"/>
  <c r="R34" i="460"/>
  <c r="AF21" i="460"/>
  <c r="AF20" i="460" s="1"/>
  <c r="P21" i="460"/>
  <c r="P20" i="460"/>
  <c r="E35" i="460"/>
  <c r="E34" i="460" s="1"/>
  <c r="D48" i="460"/>
  <c r="D47" i="460"/>
  <c r="O75" i="458"/>
  <c r="O74" i="458" s="1"/>
  <c r="F75" i="458"/>
  <c r="F74" i="458"/>
  <c r="O14" i="460"/>
  <c r="O13" i="460" s="1"/>
  <c r="X48" i="460"/>
  <c r="X47" i="460"/>
  <c r="AC35" i="460"/>
  <c r="AC34" i="460" s="1"/>
  <c r="W21" i="460"/>
  <c r="W20" i="460"/>
  <c r="AF35" i="460"/>
  <c r="AF34" i="460" s="1"/>
  <c r="P35" i="460"/>
  <c r="P34" i="460"/>
  <c r="AE35" i="460"/>
  <c r="AE34" i="460" s="1"/>
  <c r="O35" i="460"/>
  <c r="O34" i="460"/>
  <c r="AC21" i="460"/>
  <c r="M21" i="460"/>
  <c r="M20" i="460"/>
  <c r="AD35" i="460"/>
  <c r="AD34" i="460"/>
  <c r="N35" i="460"/>
  <c r="N34" i="460"/>
  <c r="AB21" i="460"/>
  <c r="AB20" i="460"/>
  <c r="L21" i="460"/>
  <c r="L20" i="460"/>
  <c r="AA21" i="460"/>
  <c r="AA20" i="460"/>
  <c r="P75" i="458"/>
  <c r="P74" i="458"/>
  <c r="P48" i="460"/>
  <c r="P47" i="460"/>
  <c r="Y35" i="460"/>
  <c r="Y34" i="460"/>
  <c r="S21" i="460"/>
  <c r="S20" i="460"/>
  <c r="AB35" i="460"/>
  <c r="AB34" i="460"/>
  <c r="L35" i="460"/>
  <c r="L34" i="460"/>
  <c r="AA35" i="460"/>
  <c r="AA34" i="460"/>
  <c r="K35" i="460"/>
  <c r="K34" i="460"/>
  <c r="Y21" i="460"/>
  <c r="Y20" i="460"/>
  <c r="I21" i="460"/>
  <c r="I20" i="460"/>
  <c r="Z35" i="460"/>
  <c r="Z34" i="460"/>
  <c r="J35" i="460"/>
  <c r="J34" i="460"/>
  <c r="X21" i="460"/>
  <c r="X20" i="460"/>
  <c r="H21" i="460"/>
  <c r="H20" i="460"/>
  <c r="U35" i="460"/>
  <c r="U34" i="460"/>
  <c r="I75" i="458"/>
  <c r="I74" i="458"/>
  <c r="N49" i="458"/>
  <c r="N48" i="458"/>
  <c r="X25" i="458"/>
  <c r="L49" i="458"/>
  <c r="L48" i="458"/>
  <c r="W21" i="458"/>
  <c r="W20" i="458"/>
  <c r="G87" i="460"/>
  <c r="G86" i="460"/>
  <c r="F87" i="460"/>
  <c r="F86" i="460"/>
  <c r="M49" i="458"/>
  <c r="M48" i="458"/>
  <c r="U21" i="458"/>
  <c r="U20" i="458"/>
  <c r="F61" i="460"/>
  <c r="F60" i="460"/>
  <c r="D61" i="460"/>
  <c r="D60" i="460"/>
  <c r="F62" i="458"/>
  <c r="F61" i="458"/>
  <c r="AJ27" i="460"/>
  <c r="Q87" i="460"/>
  <c r="Q86" i="460"/>
  <c r="Y198" i="450"/>
  <c r="Y195" i="450"/>
  <c r="Y186" i="450"/>
  <c r="D87" i="460"/>
  <c r="D86" i="460" s="1"/>
  <c r="T62" i="458"/>
  <c r="T61" i="458"/>
  <c r="D23" i="460"/>
  <c r="S87" i="460"/>
  <c r="S86" i="460"/>
  <c r="AG66" i="460"/>
  <c r="AC184" i="450"/>
  <c r="V61" i="460"/>
  <c r="V60" i="460"/>
  <c r="T61" i="460"/>
  <c r="T60" i="460"/>
  <c r="M62" i="458"/>
  <c r="M61" i="458"/>
  <c r="D62" i="458"/>
  <c r="D61" i="458"/>
  <c r="D35" i="458"/>
  <c r="D34" i="458"/>
  <c r="N35" i="458"/>
  <c r="N34" i="458"/>
  <c r="BJ118" i="456"/>
  <c r="AC128" i="456"/>
  <c r="CP134" i="456"/>
  <c r="CP159" i="456"/>
  <c r="E49" i="458"/>
  <c r="E48" i="458"/>
  <c r="X49" i="458"/>
  <c r="X48" i="458"/>
  <c r="H49" i="458"/>
  <c r="H48" i="458"/>
  <c r="J49" i="458"/>
  <c r="J48" i="458"/>
  <c r="I49" i="458"/>
  <c r="I48" i="458"/>
  <c r="V49" i="458"/>
  <c r="V48" i="458"/>
  <c r="R21" i="458"/>
  <c r="R20" i="458"/>
  <c r="AC260" i="450"/>
  <c r="T49" i="458"/>
  <c r="T48" i="458" s="1"/>
  <c r="D49" i="458"/>
  <c r="D48" i="458"/>
  <c r="F49" i="458"/>
  <c r="F48" i="458" s="1"/>
  <c r="AG52" i="460"/>
  <c r="L21" i="458"/>
  <c r="L20" i="458" s="1"/>
  <c r="Z26" i="458"/>
  <c r="AB239" i="450"/>
  <c r="AB240" i="450"/>
  <c r="AM266" i="450"/>
  <c r="P49" i="458"/>
  <c r="P48" i="458"/>
  <c r="R49" i="458"/>
  <c r="R48" i="458"/>
  <c r="X68" i="458"/>
  <c r="E21" i="458"/>
  <c r="E20" i="458" s="1"/>
  <c r="AJ66" i="460"/>
  <c r="CX91" i="456"/>
  <c r="CX103" i="456"/>
  <c r="CX111" i="456"/>
  <c r="CX170" i="456"/>
  <c r="CX178" i="456"/>
  <c r="AA195" i="450"/>
  <c r="AJ91" i="460"/>
  <c r="X28" i="458"/>
  <c r="R61" i="460"/>
  <c r="R60" i="460"/>
  <c r="P61" i="460"/>
  <c r="P60" i="460" s="1"/>
  <c r="I62" i="458"/>
  <c r="I61" i="458"/>
  <c r="P34" i="458"/>
  <c r="V87" i="460"/>
  <c r="V86" i="460"/>
  <c r="Z61" i="460"/>
  <c r="Z60" i="460" s="1"/>
  <c r="J61" i="460"/>
  <c r="J60" i="460"/>
  <c r="P87" i="460"/>
  <c r="P86" i="460" s="1"/>
  <c r="X61" i="460"/>
  <c r="X60" i="460"/>
  <c r="H61" i="460"/>
  <c r="H60" i="460" s="1"/>
  <c r="D20" i="460"/>
  <c r="Q62" i="458"/>
  <c r="Q61" i="458" s="1"/>
  <c r="I35" i="458"/>
  <c r="I34" i="458"/>
  <c r="H62" i="458"/>
  <c r="H61" i="458" s="1"/>
  <c r="X35" i="458"/>
  <c r="X34" i="458"/>
  <c r="H35" i="458"/>
  <c r="H34" i="458" s="1"/>
  <c r="J62" i="458"/>
  <c r="J61" i="458"/>
  <c r="X55" i="458"/>
  <c r="J35" i="458"/>
  <c r="J34" i="458"/>
  <c r="Z40" i="458"/>
  <c r="CX94" i="456"/>
  <c r="CX96" i="456"/>
  <c r="P73" i="460"/>
  <c r="AF61" i="460"/>
  <c r="AF60" i="460"/>
  <c r="P62" i="458"/>
  <c r="P61" i="458"/>
  <c r="Q14" i="458"/>
  <c r="Q13" i="458" s="1"/>
  <c r="L14" i="460"/>
  <c r="L13" i="460"/>
  <c r="AD61" i="460"/>
  <c r="AD60" i="460" s="1"/>
  <c r="N61" i="460"/>
  <c r="N60" i="460"/>
  <c r="AF87" i="460"/>
  <c r="AF86" i="460" s="1"/>
  <c r="AB61" i="460"/>
  <c r="AB60" i="460"/>
  <c r="L61" i="460"/>
  <c r="L60" i="460" s="1"/>
  <c r="V62" i="458"/>
  <c r="V61" i="458"/>
  <c r="E62" i="458"/>
  <c r="E61" i="458" s="1"/>
  <c r="M35" i="458"/>
  <c r="M34" i="458"/>
  <c r="L62" i="458"/>
  <c r="L61" i="458" s="1"/>
  <c r="L35" i="458"/>
  <c r="L34" i="458"/>
  <c r="N62" i="458"/>
  <c r="N61" i="458" s="1"/>
  <c r="W62" i="458"/>
  <c r="W61" i="458"/>
  <c r="V35" i="458"/>
  <c r="V34" i="458" s="1"/>
  <c r="R62" i="458"/>
  <c r="R61" i="458"/>
  <c r="V50" i="460"/>
  <c r="CP129" i="456"/>
  <c r="AC143" i="456"/>
  <c r="CP146" i="456"/>
  <c r="AC161" i="456"/>
  <c r="CP161" i="456"/>
  <c r="BJ162" i="456"/>
  <c r="AC170" i="456"/>
  <c r="AC87" i="460"/>
  <c r="AC86" i="460"/>
  <c r="X54" i="458"/>
  <c r="CP65" i="456"/>
  <c r="AC85" i="456"/>
  <c r="AC97" i="456"/>
  <c r="BJ109" i="456"/>
  <c r="CX116" i="456"/>
  <c r="CP123" i="456"/>
  <c r="CP125" i="456"/>
  <c r="CX129" i="456"/>
  <c r="AC132" i="456"/>
  <c r="AC145" i="456"/>
  <c r="CX175" i="456"/>
  <c r="AA14" i="460"/>
  <c r="AA13" i="460" s="1"/>
  <c r="CX26" i="456"/>
  <c r="CX58" i="456"/>
  <c r="CX137" i="456"/>
  <c r="CX145" i="456"/>
  <c r="CX149" i="456"/>
  <c r="CX154" i="456"/>
  <c r="CX158" i="456"/>
  <c r="CX162" i="456"/>
  <c r="CX166" i="456"/>
  <c r="CX174" i="456"/>
  <c r="X81" i="458"/>
  <c r="AG91" i="460"/>
  <c r="AD67" i="460"/>
  <c r="AC24" i="456"/>
  <c r="CP46" i="456"/>
  <c r="BJ77" i="456"/>
  <c r="BJ79" i="456"/>
  <c r="CP88" i="456"/>
  <c r="BJ112" i="456"/>
  <c r="BJ130" i="456"/>
  <c r="CP130" i="456"/>
  <c r="CP132" i="456"/>
  <c r="CP133" i="456"/>
  <c r="BJ134" i="456"/>
  <c r="AC137" i="456"/>
  <c r="CP138" i="456"/>
  <c r="BJ139" i="456"/>
  <c r="AC140" i="456"/>
  <c r="AC142" i="456"/>
  <c r="CP142" i="456"/>
  <c r="BJ148" i="456"/>
  <c r="CP148" i="456"/>
  <c r="CP151" i="456"/>
  <c r="CP153" i="456"/>
  <c r="CP154" i="456"/>
  <c r="CP155" i="456"/>
  <c r="AC156" i="456"/>
  <c r="BJ160" i="456"/>
  <c r="AC162" i="456"/>
  <c r="CP162" i="456"/>
  <c r="AC164" i="456"/>
  <c r="BJ165" i="456"/>
  <c r="CP165" i="456"/>
  <c r="CP167" i="456"/>
  <c r="BJ168" i="456"/>
  <c r="CP169" i="456"/>
  <c r="BJ170" i="456"/>
  <c r="CP170" i="456"/>
  <c r="CP171" i="456"/>
  <c r="AC172" i="456"/>
  <c r="AG78" i="460"/>
  <c r="AE48" i="460"/>
  <c r="AE47" i="460" s="1"/>
  <c r="W48" i="460"/>
  <c r="W47" i="460"/>
  <c r="K48" i="460"/>
  <c r="K47" i="460" s="1"/>
  <c r="V48" i="460"/>
  <c r="V47" i="460" s="1"/>
  <c r="J48" i="460"/>
  <c r="J47" i="460" s="1"/>
  <c r="O48" i="460"/>
  <c r="O47" i="460"/>
  <c r="AH48" i="460"/>
  <c r="AH47" i="460" s="1"/>
  <c r="Q48" i="460"/>
  <c r="Q47" i="460" s="1"/>
  <c r="E48" i="460"/>
  <c r="E47" i="460" s="1"/>
  <c r="AH74" i="460"/>
  <c r="AH73" i="460"/>
  <c r="K74" i="460"/>
  <c r="K73" i="460" s="1"/>
  <c r="AD74" i="460"/>
  <c r="AD73" i="460" s="1"/>
  <c r="E74" i="460"/>
  <c r="E73" i="460" s="1"/>
  <c r="Q74" i="460"/>
  <c r="Q73" i="460"/>
  <c r="W80" i="458"/>
  <c r="Z80" i="458"/>
  <c r="CX36" i="456"/>
  <c r="CX38" i="456"/>
  <c r="CX40" i="456"/>
  <c r="BJ60" i="456"/>
  <c r="AC62" i="456"/>
  <c r="AC74" i="456"/>
  <c r="CP75" i="456"/>
  <c r="CP76" i="456"/>
  <c r="CP78" i="456"/>
  <c r="AC79" i="456"/>
  <c r="CP80" i="456"/>
  <c r="AC83" i="456"/>
  <c r="CP84" i="456"/>
  <c r="Z67" i="458"/>
  <c r="AJ40" i="460"/>
  <c r="CP85" i="456"/>
  <c r="AC90" i="456"/>
  <c r="AC91" i="456"/>
  <c r="CP92" i="456"/>
  <c r="CP94" i="456"/>
  <c r="AC96" i="456"/>
  <c r="CP96" i="456"/>
  <c r="AC99" i="456"/>
  <c r="BJ99" i="456"/>
  <c r="AC103" i="456"/>
  <c r="BJ103" i="456"/>
  <c r="BJ105" i="456"/>
  <c r="CP106" i="456"/>
  <c r="CP108" i="456"/>
  <c r="CP109" i="456"/>
  <c r="AC111" i="456"/>
  <c r="BJ111" i="456"/>
  <c r="CX112" i="456"/>
  <c r="CX119" i="456"/>
  <c r="CX125" i="456"/>
  <c r="K14" i="458"/>
  <c r="K13" i="458"/>
  <c r="O35" i="458"/>
  <c r="O34" i="458" s="1"/>
  <c r="I14" i="460"/>
  <c r="I13" i="460"/>
  <c r="AC60" i="460"/>
  <c r="CP173" i="456"/>
  <c r="BJ176" i="456"/>
  <c r="AC177" i="456"/>
  <c r="AC178" i="456"/>
  <c r="BJ178" i="456"/>
  <c r="CP178" i="456"/>
  <c r="CP179" i="456"/>
  <c r="CP182" i="456"/>
  <c r="CX183" i="456"/>
  <c r="W73" i="460"/>
  <c r="BJ113" i="456"/>
  <c r="CX113" i="456"/>
  <c r="CP116" i="456"/>
  <c r="CP118" i="456"/>
  <c r="CX118" i="456"/>
  <c r="AC120" i="456"/>
  <c r="BJ120" i="456"/>
  <c r="CX120" i="456"/>
  <c r="BJ122" i="456"/>
  <c r="BJ126" i="456"/>
  <c r="CP126" i="456"/>
  <c r="CX128" i="456"/>
  <c r="BJ129" i="456"/>
  <c r="G14" i="458"/>
  <c r="G13" i="458" s="1"/>
  <c r="Z27" i="458"/>
  <c r="X27" i="458"/>
  <c r="C87" i="458"/>
  <c r="AG86" i="460"/>
  <c r="AJ92" i="460"/>
  <c r="R87" i="460"/>
  <c r="R86" i="460"/>
  <c r="AB74" i="460"/>
  <c r="AB73" i="460"/>
  <c r="L74" i="460"/>
  <c r="L73" i="460"/>
  <c r="AB87" i="460"/>
  <c r="AB86" i="460"/>
  <c r="G75" i="458"/>
  <c r="G74" i="458"/>
  <c r="D75" i="458"/>
  <c r="D74" i="458"/>
  <c r="T75" i="458"/>
  <c r="T74" i="458"/>
  <c r="M75" i="458"/>
  <c r="M74" i="458"/>
  <c r="AD28" i="460"/>
  <c r="K21" i="458"/>
  <c r="K20" i="458" s="1"/>
  <c r="F21" i="458"/>
  <c r="F20" i="458"/>
  <c r="V21" i="458"/>
  <c r="V20" i="458" s="1"/>
  <c r="P21" i="458"/>
  <c r="P20" i="458"/>
  <c r="I21" i="458"/>
  <c r="I20" i="458" s="1"/>
  <c r="AD40" i="460"/>
  <c r="AJ65" i="460"/>
  <c r="AC26" i="456"/>
  <c r="AJ51" i="460"/>
  <c r="CP39" i="456"/>
  <c r="CX44" i="456"/>
  <c r="BJ46" i="456"/>
  <c r="CP50" i="456"/>
  <c r="CX50" i="456"/>
  <c r="CX52" i="456"/>
  <c r="CX57" i="456"/>
  <c r="BJ66" i="456"/>
  <c r="CX110" i="456"/>
  <c r="CP112" i="456"/>
  <c r="AC123" i="456"/>
  <c r="AC129" i="456"/>
  <c r="AC176" i="456"/>
  <c r="F74" i="460"/>
  <c r="F73" i="460" s="1"/>
  <c r="M74" i="460"/>
  <c r="M73" i="460"/>
  <c r="S74" i="460"/>
  <c r="S73" i="460" s="1"/>
  <c r="Y74" i="460"/>
  <c r="Y73" i="460"/>
  <c r="AE74" i="460"/>
  <c r="AE73" i="460" s="1"/>
  <c r="J74" i="460"/>
  <c r="J73" i="460"/>
  <c r="K87" i="460"/>
  <c r="K86" i="460" s="1"/>
  <c r="U87" i="460"/>
  <c r="U86" i="460" s="1"/>
  <c r="AE87" i="460"/>
  <c r="AE86" i="460" s="1"/>
  <c r="Y87" i="460"/>
  <c r="Y86" i="460"/>
  <c r="AE37" i="450"/>
  <c r="AG37" i="450" s="1"/>
  <c r="AM37" i="450"/>
  <c r="AD87" i="460"/>
  <c r="AD86" i="460"/>
  <c r="N87" i="460"/>
  <c r="N86" i="460"/>
  <c r="X74" i="460"/>
  <c r="X73" i="460"/>
  <c r="H74" i="460"/>
  <c r="H73" i="460"/>
  <c r="X87" i="460"/>
  <c r="X86" i="460"/>
  <c r="L87" i="460"/>
  <c r="L86" i="460"/>
  <c r="AC20" i="460"/>
  <c r="V75" i="458"/>
  <c r="V74" i="458" s="1"/>
  <c r="H75" i="458"/>
  <c r="H74" i="458"/>
  <c r="X75" i="458"/>
  <c r="X74" i="458" s="1"/>
  <c r="U75" i="458"/>
  <c r="U74" i="458" s="1"/>
  <c r="Q75" i="458"/>
  <c r="Q74" i="458" s="1"/>
  <c r="W67" i="458"/>
  <c r="S21" i="458"/>
  <c r="S20" i="458" s="1"/>
  <c r="CP93" i="456"/>
  <c r="BJ93" i="456"/>
  <c r="O21" i="458"/>
  <c r="O20" i="458" s="1"/>
  <c r="J21" i="458"/>
  <c r="J20" i="458"/>
  <c r="D21" i="458"/>
  <c r="D20" i="458" s="1"/>
  <c r="T21" i="458"/>
  <c r="T20" i="458"/>
  <c r="M21" i="458"/>
  <c r="M20" i="458" s="1"/>
  <c r="AC93" i="456"/>
  <c r="X39" i="458"/>
  <c r="CX11" i="456"/>
  <c r="CX16" i="456"/>
  <c r="CX18" i="456"/>
  <c r="CX28" i="456"/>
  <c r="CX49" i="456"/>
  <c r="CX56" i="456"/>
  <c r="CX148" i="456"/>
  <c r="CX157" i="456"/>
  <c r="CX167" i="456"/>
  <c r="BJ174" i="456"/>
  <c r="Z23" i="458"/>
  <c r="AF48" i="460"/>
  <c r="AF47" i="460"/>
  <c r="G48" i="460"/>
  <c r="G47" i="460" s="1"/>
  <c r="M48" i="460"/>
  <c r="M47" i="460"/>
  <c r="S48" i="460"/>
  <c r="S47" i="460" s="1"/>
  <c r="Y48" i="460"/>
  <c r="Y47" i="460"/>
  <c r="AF74" i="460"/>
  <c r="AF73" i="460" s="1"/>
  <c r="G74" i="460"/>
  <c r="G73" i="460" s="1"/>
  <c r="N74" i="460"/>
  <c r="N73" i="460" s="1"/>
  <c r="U74" i="460"/>
  <c r="U73" i="460"/>
  <c r="AA74" i="460"/>
  <c r="AA73" i="460"/>
  <c r="AG74" i="460"/>
  <c r="AG73" i="460"/>
  <c r="R74" i="460"/>
  <c r="R73" i="460"/>
  <c r="AH87" i="460"/>
  <c r="AH86" i="460"/>
  <c r="M87" i="460"/>
  <c r="M86" i="460"/>
  <c r="W87" i="460"/>
  <c r="W86" i="460"/>
  <c r="W14" i="460"/>
  <c r="W13" i="460" s="1"/>
  <c r="C88" i="458"/>
  <c r="Z87" i="460"/>
  <c r="Z86" i="460" s="1"/>
  <c r="J87" i="460"/>
  <c r="J86" i="460"/>
  <c r="T74" i="460"/>
  <c r="T73" i="460" s="1"/>
  <c r="D74" i="460"/>
  <c r="D73" i="460"/>
  <c r="T87" i="460"/>
  <c r="T86" i="460" s="1"/>
  <c r="H87" i="460"/>
  <c r="H86" i="460"/>
  <c r="M34" i="460"/>
  <c r="W75" i="458"/>
  <c r="W74" i="458" s="1"/>
  <c r="N75" i="458"/>
  <c r="N74" i="458"/>
  <c r="L75" i="458"/>
  <c r="L74" i="458" s="1"/>
  <c r="E75" i="458"/>
  <c r="E74" i="458"/>
  <c r="G21" i="458"/>
  <c r="G20" i="458" s="1"/>
  <c r="N21" i="458"/>
  <c r="N20" i="458"/>
  <c r="H21" i="458"/>
  <c r="H20" i="458" s="1"/>
  <c r="X21" i="458"/>
  <c r="X20" i="458"/>
  <c r="Z78" i="458"/>
  <c r="Z52" i="458"/>
  <c r="AJ24" i="460"/>
  <c r="BJ31" i="456"/>
  <c r="I48" i="460"/>
  <c r="I47" i="460" s="1"/>
  <c r="N48" i="460"/>
  <c r="N47" i="460"/>
  <c r="U48" i="460"/>
  <c r="U47" i="460" s="1"/>
  <c r="AC48" i="460"/>
  <c r="AC47" i="460"/>
  <c r="F47" i="460"/>
  <c r="I74" i="460"/>
  <c r="I73" i="460"/>
  <c r="O74" i="460"/>
  <c r="O73" i="460" s="1"/>
  <c r="V74" i="460"/>
  <c r="V73" i="460"/>
  <c r="AC74" i="460"/>
  <c r="AC73" i="460" s="1"/>
  <c r="Z74" i="460"/>
  <c r="Z73" i="460"/>
  <c r="E87" i="460"/>
  <c r="E86" i="460" s="1"/>
  <c r="AI92" i="460" s="1"/>
  <c r="O87" i="460"/>
  <c r="O86" i="460"/>
  <c r="AA87" i="460"/>
  <c r="AA86" i="460" s="1"/>
  <c r="I87" i="460"/>
  <c r="I86" i="460"/>
  <c r="AC32" i="450"/>
  <c r="AC30" i="450" s="1"/>
  <c r="AC29" i="450" s="1"/>
  <c r="N63" i="400"/>
  <c r="N66" i="400"/>
  <c r="AG92" i="460"/>
  <c r="BJ26" i="456"/>
  <c r="CX21" i="456"/>
  <c r="CX23" i="456"/>
  <c r="CP28" i="456"/>
  <c r="BJ39" i="456"/>
  <c r="AC41" i="456"/>
  <c r="BJ52" i="456"/>
  <c r="CP56" i="456"/>
  <c r="CP57" i="456"/>
  <c r="BJ58" i="456"/>
  <c r="CX62" i="456"/>
  <c r="AC67" i="456"/>
  <c r="CP67" i="456"/>
  <c r="AC69" i="456"/>
  <c r="BJ69" i="456"/>
  <c r="CP70" i="456"/>
  <c r="BJ71" i="456"/>
  <c r="AC77" i="456"/>
  <c r="CX85" i="456"/>
  <c r="BJ94" i="456"/>
  <c r="CX51" i="456"/>
  <c r="CX65" i="456"/>
  <c r="CX70" i="456"/>
  <c r="AC169" i="456"/>
  <c r="CX12" i="456"/>
  <c r="BJ51" i="456"/>
  <c r="BJ115" i="456"/>
  <c r="AC118" i="456"/>
  <c r="BJ90" i="456"/>
  <c r="CX90" i="456"/>
  <c r="CX122" i="456"/>
  <c r="CX171" i="456"/>
  <c r="CX173" i="456"/>
  <c r="CX176" i="456"/>
  <c r="CX180" i="456"/>
  <c r="G35" i="458"/>
  <c r="G34" i="458" s="1"/>
  <c r="K49" i="458"/>
  <c r="K48" i="458"/>
  <c r="K35" i="458"/>
  <c r="K34" i="458" s="1"/>
  <c r="U35" i="458"/>
  <c r="U34" i="458"/>
  <c r="W49" i="458"/>
  <c r="W48" i="458" s="1"/>
  <c r="M61" i="460"/>
  <c r="M60" i="460"/>
  <c r="AE73" i="450"/>
  <c r="AG73" i="450" s="1"/>
  <c r="AM73" i="450" s="1"/>
  <c r="AE66" i="450"/>
  <c r="AG66" i="450" s="1"/>
  <c r="AM66" i="450" s="1"/>
  <c r="CP183" i="456"/>
  <c r="AE74" i="450"/>
  <c r="AG74" i="450" s="1"/>
  <c r="AM74" i="450" s="1"/>
  <c r="AE70" i="450"/>
  <c r="AG70" i="450"/>
  <c r="AM70" i="450" s="1"/>
  <c r="BJ121" i="456"/>
  <c r="AC146" i="456"/>
  <c r="AC153" i="456"/>
  <c r="AC155" i="456"/>
  <c r="AC157" i="456"/>
  <c r="BJ172" i="456"/>
  <c r="BJ179" i="456"/>
  <c r="S35" i="458"/>
  <c r="S34" i="458" s="1"/>
  <c r="G49" i="458"/>
  <c r="G48" i="458"/>
  <c r="AA198" i="450"/>
  <c r="R77" i="458"/>
  <c r="Z77" i="458"/>
  <c r="AJ76" i="460"/>
  <c r="V76" i="460"/>
  <c r="AD39" i="460"/>
  <c r="AJ50" i="460"/>
  <c r="CP21" i="456"/>
  <c r="CP51" i="456"/>
  <c r="CP52" i="456"/>
  <c r="AC54" i="456"/>
  <c r="CX54" i="456"/>
  <c r="CP55" i="456"/>
  <c r="CX60" i="456"/>
  <c r="BJ127" i="456"/>
  <c r="CX127" i="456"/>
  <c r="AC133" i="456"/>
  <c r="CP26" i="456"/>
  <c r="CX10" i="456"/>
  <c r="BJ17" i="456"/>
  <c r="BJ18" i="456"/>
  <c r="CX25" i="456"/>
  <c r="CX31" i="456"/>
  <c r="CP43" i="456"/>
  <c r="BJ50" i="456"/>
  <c r="CX74" i="456"/>
  <c r="CX86" i="456"/>
  <c r="BJ87" i="456"/>
  <c r="AC88" i="456"/>
  <c r="CX88" i="456"/>
  <c r="AC92" i="456"/>
  <c r="BJ97" i="456"/>
  <c r="CX104" i="456"/>
  <c r="CX106" i="456"/>
  <c r="CX108" i="456"/>
  <c r="CX115" i="456"/>
  <c r="BJ135" i="456"/>
  <c r="BJ144" i="456"/>
  <c r="BJ151" i="456"/>
  <c r="CX151" i="456"/>
  <c r="CX8" i="456"/>
  <c r="CX13" i="456"/>
  <c r="AC16" i="456"/>
  <c r="CX17" i="456"/>
  <c r="CP24" i="456"/>
  <c r="CP27" i="456"/>
  <c r="CT32" i="456"/>
  <c r="CU32" i="456"/>
  <c r="BJ63" i="456"/>
  <c r="AC78" i="456"/>
  <c r="CX83" i="456"/>
  <c r="AC139" i="456"/>
  <c r="CP140" i="456"/>
  <c r="AC141" i="456"/>
  <c r="CX143" i="456"/>
  <c r="CX161" i="456"/>
  <c r="BJ167" i="456"/>
  <c r="G62" i="458"/>
  <c r="G61" i="458"/>
  <c r="AC27" i="456"/>
  <c r="BJ37" i="456"/>
  <c r="CX37" i="456"/>
  <c r="BJ47" i="456"/>
  <c r="BJ49" i="456"/>
  <c r="AC59" i="456"/>
  <c r="CX63" i="456"/>
  <c r="AC76" i="456"/>
  <c r="CX80" i="456"/>
  <c r="CX89" i="456"/>
  <c r="AC105" i="456"/>
  <c r="CX105" i="456"/>
  <c r="CX107" i="456"/>
  <c r="AC109" i="456"/>
  <c r="CX109" i="456"/>
  <c r="AC110" i="456"/>
  <c r="AC116" i="456"/>
  <c r="CX124" i="456"/>
  <c r="BJ125" i="456"/>
  <c r="AC126" i="456"/>
  <c r="CX131" i="456"/>
  <c r="CX135" i="456"/>
  <c r="AC138" i="456"/>
  <c r="CX152" i="456"/>
  <c r="AC160" i="456"/>
  <c r="AC166" i="456"/>
  <c r="K62" i="458"/>
  <c r="K61" i="458"/>
  <c r="R14" i="460"/>
  <c r="R13" i="460" s="1"/>
  <c r="AL264" i="450"/>
  <c r="AC178" i="450"/>
  <c r="T120" i="450"/>
  <c r="AC186" i="450"/>
  <c r="AC36" i="450"/>
  <c r="CX64" i="456"/>
  <c r="CX71" i="456"/>
  <c r="CW72" i="456"/>
  <c r="CW73" i="456" s="1"/>
  <c r="BJ89" i="456"/>
  <c r="AC102" i="456"/>
  <c r="AC114" i="456"/>
  <c r="BJ116" i="456"/>
  <c r="CX121" i="456"/>
  <c r="AC124" i="456"/>
  <c r="BJ124" i="456"/>
  <c r="BJ128" i="456"/>
  <c r="AC130" i="456"/>
  <c r="CX130" i="456"/>
  <c r="CX132" i="456"/>
  <c r="CP143" i="456"/>
  <c r="BJ149" i="456"/>
  <c r="BJ158" i="456"/>
  <c r="AC179" i="456"/>
  <c r="CX179" i="456"/>
  <c r="BJ183" i="456"/>
  <c r="S62" i="458"/>
  <c r="S61" i="458" s="1"/>
  <c r="O62" i="458"/>
  <c r="O61" i="458"/>
  <c r="U61" i="458"/>
  <c r="G61" i="460"/>
  <c r="G60" i="460" s="1"/>
  <c r="AA178" i="450"/>
  <c r="Z51" i="458"/>
  <c r="L51" i="458"/>
  <c r="AJ77" i="460"/>
  <c r="V77" i="460"/>
  <c r="AC17" i="456"/>
  <c r="AC18" i="456"/>
  <c r="BJ19" i="456"/>
  <c r="CP19" i="456"/>
  <c r="BJ21" i="456"/>
  <c r="CP23" i="456"/>
  <c r="AC28" i="456"/>
  <c r="BJ28" i="456"/>
  <c r="AC30" i="456"/>
  <c r="BJ38" i="456"/>
  <c r="CP45" i="456"/>
  <c r="CX48" i="456"/>
  <c r="AC51" i="456"/>
  <c r="AC55" i="456"/>
  <c r="AC56" i="456"/>
  <c r="AC66" i="456"/>
  <c r="BJ83" i="456"/>
  <c r="CP83" i="456"/>
  <c r="AC104" i="456"/>
  <c r="K71" i="400"/>
  <c r="N71" i="400"/>
  <c r="AD93" i="460"/>
  <c r="BJ25" i="456"/>
  <c r="CP16" i="456"/>
  <c r="AC19" i="456"/>
  <c r="CX19" i="456"/>
  <c r="AC21" i="456"/>
  <c r="BJ22" i="456"/>
  <c r="CP22" i="456"/>
  <c r="BJ23" i="456"/>
  <c r="BJ24" i="456"/>
  <c r="CX24" i="456"/>
  <c r="BJ27" i="456"/>
  <c r="BJ35" i="456"/>
  <c r="CP36" i="456"/>
  <c r="CX42" i="456"/>
  <c r="BJ43" i="456"/>
  <c r="AC45" i="456"/>
  <c r="AC65" i="456"/>
  <c r="BJ74" i="456"/>
  <c r="BJ75" i="456"/>
  <c r="CX76" i="456"/>
  <c r="CX84" i="456"/>
  <c r="C86" i="458"/>
  <c r="BJ85" i="456"/>
  <c r="BJ96" i="456"/>
  <c r="N63" i="401"/>
  <c r="N66" i="401"/>
  <c r="K71" i="401"/>
  <c r="N71" i="401" s="1"/>
  <c r="N75" i="401" s="1"/>
  <c r="BJ16" i="456"/>
  <c r="CP18" i="456"/>
  <c r="AC22" i="456"/>
  <c r="CX22" i="456"/>
  <c r="AC23" i="456"/>
  <c r="AC29" i="456"/>
  <c r="CP30" i="456"/>
  <c r="CP41" i="456"/>
  <c r="BJ42" i="456"/>
  <c r="BJ57" i="456"/>
  <c r="AC64" i="456"/>
  <c r="CP64" i="456"/>
  <c r="BJ84" i="456"/>
  <c r="CP89" i="456"/>
  <c r="AC94" i="456"/>
  <c r="CW95" i="456"/>
  <c r="CP17" i="456"/>
  <c r="CP87" i="456"/>
  <c r="CP99" i="456"/>
  <c r="BJ102" i="456"/>
  <c r="CP102" i="456"/>
  <c r="CP104" i="456"/>
  <c r="AC107" i="456"/>
  <c r="CP111" i="456"/>
  <c r="CP114" i="456"/>
  <c r="AC115" i="456"/>
  <c r="CP119" i="456"/>
  <c r="CP110" i="456"/>
  <c r="CX177" i="456"/>
  <c r="W34" i="458"/>
  <c r="AC60" i="450"/>
  <c r="AC39" i="456"/>
  <c r="BJ40" i="456"/>
  <c r="BJ41" i="456"/>
  <c r="AC43" i="456"/>
  <c r="BJ44" i="456"/>
  <c r="BJ45" i="456"/>
  <c r="AC48" i="456"/>
  <c r="CP48" i="456"/>
  <c r="CP49" i="456"/>
  <c r="AC58" i="456"/>
  <c r="CX59" i="456"/>
  <c r="CP62" i="456"/>
  <c r="CP63" i="456"/>
  <c r="AC70" i="456"/>
  <c r="AC71" i="456"/>
  <c r="BJ76" i="456"/>
  <c r="AC84" i="456"/>
  <c r="BJ88" i="456"/>
  <c r="BJ92" i="456"/>
  <c r="CX102" i="456"/>
  <c r="BJ119" i="456"/>
  <c r="AC122" i="456"/>
  <c r="CX123" i="456"/>
  <c r="AC125" i="456"/>
  <c r="CX126" i="456"/>
  <c r="CP127" i="456"/>
  <c r="CP128" i="456"/>
  <c r="CP131" i="456"/>
  <c r="AC134" i="456"/>
  <c r="CP137" i="456"/>
  <c r="BJ138" i="456"/>
  <c r="CX138" i="456"/>
  <c r="CP139" i="456"/>
  <c r="BJ143" i="456"/>
  <c r="CX144" i="456"/>
  <c r="BJ147" i="456"/>
  <c r="CP147" i="456"/>
  <c r="AC148" i="456"/>
  <c r="AC151" i="456"/>
  <c r="BJ152" i="456"/>
  <c r="BJ153" i="456"/>
  <c r="CX153" i="456"/>
  <c r="AC154" i="456"/>
  <c r="BJ154" i="456"/>
  <c r="CX155" i="456"/>
  <c r="CP157" i="456"/>
  <c r="AC159" i="456"/>
  <c r="CP163" i="456"/>
  <c r="BJ164" i="456"/>
  <c r="BJ166" i="456"/>
  <c r="AC171" i="456"/>
  <c r="CP172" i="456"/>
  <c r="AC173" i="456"/>
  <c r="CP175" i="456"/>
  <c r="CP177" i="456"/>
  <c r="AC180" i="456"/>
  <c r="BJ181" i="456"/>
  <c r="CP181" i="456"/>
  <c r="AC182" i="456"/>
  <c r="CX182" i="456"/>
  <c r="O49" i="458"/>
  <c r="O48" i="458" s="1"/>
  <c r="W61" i="460"/>
  <c r="W60" i="460" s="1"/>
  <c r="T178" i="450"/>
  <c r="AE166" i="450"/>
  <c r="AG166" i="450"/>
  <c r="AM166" i="450" s="1"/>
  <c r="AE120" i="450"/>
  <c r="AC61" i="450"/>
  <c r="BJ29" i="456"/>
  <c r="AC36" i="456"/>
  <c r="CX39" i="456"/>
  <c r="CX43" i="456"/>
  <c r="CX46" i="456"/>
  <c r="AC49" i="456"/>
  <c r="BJ54" i="456"/>
  <c r="BJ55" i="456"/>
  <c r="CP59" i="456"/>
  <c r="AC60" i="456"/>
  <c r="BJ62" i="456"/>
  <c r="BJ65" i="456"/>
  <c r="CX67" i="456"/>
  <c r="BJ70" i="456"/>
  <c r="AC75" i="456"/>
  <c r="CX78" i="456"/>
  <c r="BJ80" i="456"/>
  <c r="CX97" i="456"/>
  <c r="CX99" i="456"/>
  <c r="BJ106" i="456"/>
  <c r="BJ108" i="456"/>
  <c r="BJ110" i="456"/>
  <c r="AC113" i="456"/>
  <c r="CX114" i="456"/>
  <c r="CP120" i="456"/>
  <c r="CP121" i="456"/>
  <c r="AC131" i="456"/>
  <c r="BJ132" i="456"/>
  <c r="CX134" i="456"/>
  <c r="BJ140" i="456"/>
  <c r="CX140" i="456"/>
  <c r="BJ141" i="456"/>
  <c r="CX142" i="456"/>
  <c r="BJ146" i="456"/>
  <c r="CX146" i="456"/>
  <c r="CP149" i="456"/>
  <c r="BJ155" i="456"/>
  <c r="CX156" i="456"/>
  <c r="AC158" i="456"/>
  <c r="CX159" i="456"/>
  <c r="AC163" i="456"/>
  <c r="CX163" i="456"/>
  <c r="CX165" i="456"/>
  <c r="AC167" i="456"/>
  <c r="AC168" i="456"/>
  <c r="CX168" i="456"/>
  <c r="BJ169" i="456"/>
  <c r="CX169" i="456"/>
  <c r="BJ173" i="456"/>
  <c r="AC175" i="456"/>
  <c r="BJ182" i="456"/>
  <c r="U49" i="458"/>
  <c r="U48" i="458"/>
  <c r="X61" i="458"/>
  <c r="T199" i="450"/>
  <c r="AG199" i="450"/>
  <c r="AM199" i="450"/>
  <c r="Y184" i="450"/>
  <c r="AG169" i="450"/>
  <c r="AM169" i="450"/>
  <c r="N64" i="458"/>
  <c r="Z64" i="458"/>
  <c r="C95" i="460"/>
  <c r="AJ37" i="460"/>
  <c r="D37" i="460"/>
  <c r="Z38" i="458"/>
  <c r="C84" i="458"/>
  <c r="I38" i="458"/>
  <c r="V63" i="460"/>
  <c r="AJ63" i="460"/>
  <c r="N65" i="458"/>
  <c r="Z65" i="458"/>
  <c r="AJ38" i="460"/>
  <c r="D38" i="460"/>
  <c r="Z37" i="458"/>
  <c r="I37" i="458"/>
  <c r="C83" i="458"/>
  <c r="C96" i="460"/>
  <c r="AJ90" i="460"/>
  <c r="V90" i="460"/>
  <c r="V89" i="460"/>
  <c r="AJ89" i="460"/>
  <c r="AJ64" i="460"/>
  <c r="V64" i="460"/>
  <c r="C100" i="460"/>
  <c r="C85" i="458"/>
  <c r="X53" i="458"/>
  <c r="D24" i="460"/>
  <c r="CS95" i="456"/>
  <c r="Z54" i="458"/>
  <c r="CP72" i="456"/>
  <c r="CP25" i="456"/>
  <c r="L52" i="458"/>
  <c r="AC25" i="456"/>
  <c r="CX41" i="456"/>
  <c r="CX45" i="456"/>
  <c r="CP66" i="456"/>
  <c r="CP69" i="456"/>
  <c r="CP79" i="456"/>
  <c r="BJ107" i="456"/>
  <c r="CP141" i="456"/>
  <c r="CP158" i="456"/>
  <c r="CP160" i="456"/>
  <c r="CP164" i="456"/>
  <c r="AC165" i="456"/>
  <c r="BJ171" i="456"/>
  <c r="BJ180" i="456"/>
  <c r="AC183" i="456"/>
  <c r="AH21" i="460"/>
  <c r="AH20" i="460" s="1"/>
  <c r="Z21" i="460"/>
  <c r="Z20" i="460"/>
  <c r="R21" i="460"/>
  <c r="R20" i="460" s="1"/>
  <c r="J21" i="460"/>
  <c r="J20" i="460"/>
  <c r="AE21" i="460"/>
  <c r="AE20" i="460" s="1"/>
  <c r="AD21" i="460"/>
  <c r="AD20" i="460"/>
  <c r="V21" i="460"/>
  <c r="V20" i="460" s="1"/>
  <c r="N21" i="460"/>
  <c r="N20" i="460"/>
  <c r="F21" i="460"/>
  <c r="F20" i="460" s="1"/>
  <c r="CP77" i="456"/>
  <c r="CP115" i="456"/>
  <c r="BJ157" i="456"/>
  <c r="AJ25" i="460"/>
  <c r="AJ23" i="460"/>
  <c r="AD80" i="460"/>
  <c r="V51" i="460"/>
  <c r="BJ30" i="456"/>
  <c r="CX30" i="456"/>
  <c r="AC35" i="456"/>
  <c r="CP35" i="456"/>
  <c r="AC37" i="456"/>
  <c r="CP37" i="456"/>
  <c r="CP38" i="456"/>
  <c r="CP40" i="456"/>
  <c r="CP42" i="456"/>
  <c r="AC44" i="456"/>
  <c r="CP44" i="456"/>
  <c r="AC46" i="456"/>
  <c r="AC47" i="456"/>
  <c r="CP47" i="456"/>
  <c r="AC57" i="456"/>
  <c r="CP58" i="456"/>
  <c r="BJ64" i="456"/>
  <c r="CX66" i="456"/>
  <c r="BJ67" i="456"/>
  <c r="CP71" i="456"/>
  <c r="CS72" i="456"/>
  <c r="CP74" i="456"/>
  <c r="BJ78" i="456"/>
  <c r="AC80" i="456"/>
  <c r="AC87" i="456"/>
  <c r="CX87" i="456"/>
  <c r="AC89" i="456"/>
  <c r="CP90" i="456"/>
  <c r="CY90" i="456" s="1"/>
  <c r="BJ91" i="456"/>
  <c r="CP97" i="456"/>
  <c r="CP103" i="456"/>
  <c r="CP105" i="456"/>
  <c r="AC106" i="456"/>
  <c r="CP107" i="456"/>
  <c r="AC108" i="456"/>
  <c r="CP113" i="456"/>
  <c r="CY113" i="456" s="1"/>
  <c r="AC119" i="456"/>
  <c r="CP122" i="456"/>
  <c r="AC127" i="456"/>
  <c r="CX133" i="456"/>
  <c r="AC135" i="456"/>
  <c r="CP135" i="456"/>
  <c r="CX139" i="456"/>
  <c r="BJ142" i="456"/>
  <c r="AC144" i="456"/>
  <c r="CP144" i="456"/>
  <c r="BJ145" i="456"/>
  <c r="AC147" i="456"/>
  <c r="CX147" i="456"/>
  <c r="AC149" i="456"/>
  <c r="BJ159" i="456"/>
  <c r="BJ161" i="456"/>
  <c r="CP166" i="456"/>
  <c r="CX172" i="456"/>
  <c r="AC174" i="456"/>
  <c r="CP174" i="456"/>
  <c r="BJ175" i="456"/>
  <c r="CP176" i="456"/>
  <c r="CP180" i="456"/>
  <c r="AC181" i="456"/>
  <c r="CX181" i="456"/>
  <c r="S75" i="458"/>
  <c r="S74" i="458"/>
  <c r="J75" i="458"/>
  <c r="J74" i="458" s="1"/>
  <c r="R75" i="458"/>
  <c r="R74" i="458"/>
  <c r="K74" i="458"/>
  <c r="AG61" i="460"/>
  <c r="AG60" i="460" s="1"/>
  <c r="AA61" i="460"/>
  <c r="AA60" i="460"/>
  <c r="Q61" i="460"/>
  <c r="Q60" i="460" s="1"/>
  <c r="K61" i="460"/>
  <c r="K60" i="460"/>
  <c r="AE61" i="460"/>
  <c r="AE60" i="460" s="1"/>
  <c r="U61" i="460"/>
  <c r="U60" i="460"/>
  <c r="O61" i="460"/>
  <c r="O60" i="460" s="1"/>
  <c r="E61" i="460"/>
  <c r="E60" i="460"/>
  <c r="Y61" i="460"/>
  <c r="Y60" i="460" s="1"/>
  <c r="S61" i="460"/>
  <c r="S60" i="460"/>
  <c r="I61" i="460"/>
  <c r="I60" i="460" s="1"/>
  <c r="AH61" i="460"/>
  <c r="AH60" i="460"/>
  <c r="CP29" i="456"/>
  <c r="AC152" i="456"/>
  <c r="CP168" i="456"/>
  <c r="BJ72" i="456"/>
  <c r="AC72" i="456"/>
  <c r="AC31" i="456"/>
  <c r="CP31" i="456"/>
  <c r="CX35" i="456"/>
  <c r="BJ36" i="456"/>
  <c r="AC38" i="456"/>
  <c r="AC40" i="456"/>
  <c r="AC42" i="456"/>
  <c r="CX47" i="456"/>
  <c r="BJ48" i="456"/>
  <c r="AC50" i="456"/>
  <c r="AC52" i="456"/>
  <c r="CP54" i="456"/>
  <c r="CX55" i="456"/>
  <c r="BJ56" i="456"/>
  <c r="BJ59" i="456"/>
  <c r="CP60" i="456"/>
  <c r="AC63" i="456"/>
  <c r="CX69" i="456"/>
  <c r="CX79" i="456"/>
  <c r="CP91" i="456"/>
  <c r="BJ104" i="456"/>
  <c r="AC112" i="456"/>
  <c r="BJ114" i="456"/>
  <c r="AC121" i="456"/>
  <c r="BJ123" i="456"/>
  <c r="CP124" i="456"/>
  <c r="BJ131" i="456"/>
  <c r="CY131" i="456" s="1"/>
  <c r="BJ133" i="456"/>
  <c r="BJ137" i="456"/>
  <c r="CX141" i="456"/>
  <c r="CP145" i="456"/>
  <c r="CP152" i="456"/>
  <c r="BJ156" i="456"/>
  <c r="CP156" i="456"/>
  <c r="CX160" i="456"/>
  <c r="BJ163" i="456"/>
  <c r="CX164" i="456"/>
  <c r="BJ177" i="456"/>
  <c r="Z14" i="460"/>
  <c r="Z13" i="460" s="1"/>
  <c r="U14" i="460"/>
  <c r="U13" i="460" s="1"/>
  <c r="N14" i="460"/>
  <c r="N13" i="460" s="1"/>
  <c r="K14" i="460"/>
  <c r="K13" i="460" s="1"/>
  <c r="H14" i="460"/>
  <c r="H13" i="460" s="1"/>
  <c r="E14" i="460"/>
  <c r="E13" i="460" s="1"/>
  <c r="U14" i="458"/>
  <c r="U13" i="458" s="1"/>
  <c r="P14" i="458"/>
  <c r="P13" i="458" s="1"/>
  <c r="J14" i="458"/>
  <c r="J13" i="458" s="1"/>
  <c r="F14" i="458"/>
  <c r="F13" i="458" s="1"/>
  <c r="D14" i="458"/>
  <c r="D13" i="458" s="1"/>
  <c r="AC14" i="460"/>
  <c r="AC13" i="460" s="1"/>
  <c r="Y14" i="460"/>
  <c r="Y13" i="460" s="1"/>
  <c r="T14" i="460"/>
  <c r="T13" i="460" s="1"/>
  <c r="Q14" i="460"/>
  <c r="Q13" i="460" s="1"/>
  <c r="J14" i="460"/>
  <c r="J13" i="460" s="1"/>
  <c r="G14" i="460"/>
  <c r="G13" i="460" s="1"/>
  <c r="T14" i="458"/>
  <c r="T13" i="458" s="1"/>
  <c r="O14" i="458"/>
  <c r="O13" i="458" s="1"/>
  <c r="AB14" i="460"/>
  <c r="AB13" i="460" s="1"/>
  <c r="X14" i="460"/>
  <c r="X13" i="460" s="1"/>
  <c r="S14" i="460"/>
  <c r="S13" i="460" s="1"/>
  <c r="P14" i="460"/>
  <c r="P13" i="460" s="1"/>
  <c r="M14" i="460"/>
  <c r="M13" i="460" s="1"/>
  <c r="F14" i="460"/>
  <c r="F13" i="460" s="1"/>
  <c r="S14" i="458"/>
  <c r="S13" i="458" s="1"/>
  <c r="M14" i="458"/>
  <c r="M13" i="458" s="1"/>
  <c r="H14" i="458"/>
  <c r="H13" i="458" s="1"/>
  <c r="E14" i="458"/>
  <c r="E13" i="458" s="1"/>
  <c r="Z48" i="460"/>
  <c r="Z47" i="460" s="1"/>
  <c r="AD48" i="460"/>
  <c r="AD47" i="460" s="1"/>
  <c r="AA48" i="460"/>
  <c r="AA47" i="460" s="1"/>
  <c r="AG48" i="460"/>
  <c r="AG47" i="460" s="1"/>
  <c r="T188" i="450"/>
  <c r="AG188" i="450" s="1"/>
  <c r="AM188" i="450"/>
  <c r="T129" i="450"/>
  <c r="AA65" i="450"/>
  <c r="Y30" i="450"/>
  <c r="Y229" i="450"/>
  <c r="Y129" i="450"/>
  <c r="AE129" i="450"/>
  <c r="AG129" i="450" s="1"/>
  <c r="AM129" i="450" s="1"/>
  <c r="AC85" i="450"/>
  <c r="AE85" i="450"/>
  <c r="AA36" i="450"/>
  <c r="AA32" i="450"/>
  <c r="AE32" i="450" s="1"/>
  <c r="AG32" i="450" s="1"/>
  <c r="AM32" i="450" s="1"/>
  <c r="V161" i="450"/>
  <c r="AC65" i="450"/>
  <c r="P30" i="450"/>
  <c r="T30" i="450"/>
  <c r="T204" i="450"/>
  <c r="AG204" i="450"/>
  <c r="AM204" i="450" s="1"/>
  <c r="T198" i="450"/>
  <c r="T195" i="450"/>
  <c r="T82" i="450"/>
  <c r="T60" i="450"/>
  <c r="T53" i="450"/>
  <c r="T50" i="450"/>
  <c r="AG50" i="450"/>
  <c r="AM50" i="450" s="1"/>
  <c r="T49" i="450"/>
  <c r="T208" i="450"/>
  <c r="T205" i="450"/>
  <c r="AG205" i="450" s="1"/>
  <c r="AM205" i="450" s="1"/>
  <c r="T186" i="450"/>
  <c r="T85" i="450"/>
  <c r="T202" i="450"/>
  <c r="AG202" i="450"/>
  <c r="AM202" i="450" s="1"/>
  <c r="T65" i="450"/>
  <c r="T229" i="450"/>
  <c r="AE208" i="450"/>
  <c r="T201" i="450"/>
  <c r="AG201" i="450"/>
  <c r="AM201" i="450" s="1"/>
  <c r="T61" i="450"/>
  <c r="T32" i="450"/>
  <c r="AG105" i="450"/>
  <c r="AM105" i="450" s="1"/>
  <c r="AG174" i="450"/>
  <c r="AM174" i="450" s="1"/>
  <c r="AG127" i="450"/>
  <c r="AM127" i="450" s="1"/>
  <c r="AG110" i="450"/>
  <c r="AG51" i="450"/>
  <c r="AM51" i="450"/>
  <c r="AG122" i="450"/>
  <c r="AM122" i="450"/>
  <c r="AG111" i="450"/>
  <c r="AG28" i="450"/>
  <c r="AM28" i="450" s="1"/>
  <c r="AG27" i="450"/>
  <c r="AM27" i="450" s="1"/>
  <c r="AG225" i="450"/>
  <c r="AM225" i="450" s="1"/>
  <c r="AG219" i="450"/>
  <c r="AG211" i="450"/>
  <c r="AM211" i="450"/>
  <c r="AG206" i="450"/>
  <c r="AM206" i="450"/>
  <c r="AG190" i="450"/>
  <c r="AM190" i="450"/>
  <c r="AG163" i="450"/>
  <c r="AG156" i="450"/>
  <c r="AM156" i="450" s="1"/>
  <c r="AG154" i="450"/>
  <c r="AM154" i="450" s="1"/>
  <c r="AG150" i="450"/>
  <c r="AM150" i="450" s="1"/>
  <c r="AG146" i="450"/>
  <c r="AG142" i="450"/>
  <c r="AM142" i="450"/>
  <c r="AG138" i="450"/>
  <c r="AM138" i="450"/>
  <c r="AG130" i="450"/>
  <c r="AM130" i="450"/>
  <c r="AG101" i="450"/>
  <c r="AG88" i="450"/>
  <c r="AG86" i="450"/>
  <c r="AM86" i="450"/>
  <c r="AG79" i="450"/>
  <c r="AM79" i="450"/>
  <c r="AG67" i="450"/>
  <c r="AG152" i="450"/>
  <c r="AM152" i="450" s="1"/>
  <c r="AG136" i="450"/>
  <c r="AM136" i="450" s="1"/>
  <c r="AG89" i="450"/>
  <c r="AM89" i="450" s="1"/>
  <c r="AG75" i="450"/>
  <c r="AM75" i="450" s="1"/>
  <c r="AG71" i="450"/>
  <c r="AG189" i="450"/>
  <c r="AG224" i="450"/>
  <c r="AM224" i="450" s="1"/>
  <c r="AG221" i="450"/>
  <c r="AM221" i="450" s="1"/>
  <c r="AG182" i="450"/>
  <c r="AG176" i="450"/>
  <c r="AM176" i="450"/>
  <c r="AG173" i="450"/>
  <c r="AM173" i="450"/>
  <c r="AG164" i="450"/>
  <c r="AG124" i="450"/>
  <c r="AG116" i="450"/>
  <c r="AM116" i="450"/>
  <c r="AG114" i="450"/>
  <c r="AM114" i="450"/>
  <c r="AG109" i="450"/>
  <c r="AG97" i="450"/>
  <c r="AM97" i="450" s="1"/>
  <c r="AG95" i="450"/>
  <c r="AM95" i="450" s="1"/>
  <c r="AG94" i="450"/>
  <c r="AM94" i="450" s="1"/>
  <c r="AG64" i="450"/>
  <c r="AG54" i="450"/>
  <c r="AM54" i="450"/>
  <c r="AM265" i="450"/>
  <c r="AG218" i="450"/>
  <c r="AM218" i="450" s="1"/>
  <c r="AG214" i="450"/>
  <c r="AG197" i="450"/>
  <c r="AG191" i="450"/>
  <c r="AM191" i="450" s="1"/>
  <c r="AG187" i="450"/>
  <c r="AM187" i="450" s="1"/>
  <c r="AG181" i="450"/>
  <c r="AG170" i="450"/>
  <c r="AG157" i="450"/>
  <c r="AM157" i="450" s="1"/>
  <c r="AG155" i="450"/>
  <c r="AM155" i="450" s="1"/>
  <c r="AG151" i="450"/>
  <c r="AG148" i="450"/>
  <c r="AM148" i="450"/>
  <c r="AG147" i="450"/>
  <c r="AM147" i="450"/>
  <c r="AG140" i="450"/>
  <c r="AG128" i="450"/>
  <c r="AG125" i="450"/>
  <c r="AG103" i="450"/>
  <c r="AG100" i="450"/>
  <c r="AG80" i="450"/>
  <c r="AM80" i="450" s="1"/>
  <c r="AG59" i="450"/>
  <c r="AG228" i="450"/>
  <c r="AM228" i="450" s="1"/>
  <c r="AG222" i="450"/>
  <c r="AG223" i="450"/>
  <c r="AM223" i="450" s="1"/>
  <c r="AG200" i="450"/>
  <c r="AM200" i="450"/>
  <c r="AG196" i="450"/>
  <c r="AM196" i="450"/>
  <c r="AG192" i="450"/>
  <c r="AM192" i="450"/>
  <c r="AG185" i="450"/>
  <c r="AM185" i="450"/>
  <c r="AG183" i="450"/>
  <c r="AM183" i="450"/>
  <c r="AG180" i="450"/>
  <c r="AG177" i="450"/>
  <c r="AG172" i="450"/>
  <c r="AM172" i="450"/>
  <c r="AG168" i="450"/>
  <c r="AM168" i="450"/>
  <c r="AG134" i="450"/>
  <c r="AM134" i="450"/>
  <c r="AG159" i="450"/>
  <c r="AG144" i="450"/>
  <c r="AM144" i="450" s="1"/>
  <c r="AG139" i="450"/>
  <c r="AG160" i="450"/>
  <c r="AM160" i="450"/>
  <c r="AG153" i="450"/>
  <c r="AM153" i="450"/>
  <c r="AG123" i="450"/>
  <c r="AG106" i="450"/>
  <c r="AM106" i="450" s="1"/>
  <c r="AG99" i="450"/>
  <c r="AM99" i="450" s="1"/>
  <c r="AG119" i="450"/>
  <c r="AM119" i="450"/>
  <c r="AG112" i="450"/>
  <c r="AM112" i="450"/>
  <c r="AG96" i="450"/>
  <c r="AG91" i="450"/>
  <c r="AG92" i="450"/>
  <c r="AG87" i="450"/>
  <c r="AG69" i="450"/>
  <c r="AM69" i="450"/>
  <c r="AG62" i="450"/>
  <c r="AG52" i="450"/>
  <c r="AG47" i="450"/>
  <c r="AM47" i="450"/>
  <c r="AG43" i="450"/>
  <c r="AG35" i="450"/>
  <c r="AG34" i="450"/>
  <c r="AM34" i="450"/>
  <c r="S239" i="450"/>
  <c r="S240" i="450"/>
  <c r="AM267" i="450"/>
  <c r="AD240" i="450"/>
  <c r="AD241" i="450"/>
  <c r="AF239" i="450"/>
  <c r="AF240" i="450"/>
  <c r="AF241" i="450" s="1"/>
  <c r="AG217" i="450"/>
  <c r="AG213" i="450"/>
  <c r="AG171" i="450"/>
  <c r="AG167" i="450"/>
  <c r="AG162" i="450"/>
  <c r="AG149" i="450"/>
  <c r="AG141" i="450"/>
  <c r="AG133" i="450"/>
  <c r="AG131" i="450"/>
  <c r="AG126" i="450"/>
  <c r="AG118" i="450"/>
  <c r="AG115" i="450"/>
  <c r="AG113" i="450"/>
  <c r="AG90" i="450"/>
  <c r="AG78" i="450"/>
  <c r="AG72" i="450"/>
  <c r="AG68" i="450"/>
  <c r="AG63" i="450"/>
  <c r="AG56" i="450"/>
  <c r="AG230" i="450"/>
  <c r="AG143" i="450"/>
  <c r="AG135" i="450"/>
  <c r="AG132" i="450"/>
  <c r="AG121" i="450"/>
  <c r="AG108" i="450"/>
  <c r="AG104" i="450"/>
  <c r="AG102" i="450"/>
  <c r="AG98" i="450"/>
  <c r="AG81" i="450"/>
  <c r="AG48" i="450"/>
  <c r="AG207" i="450"/>
  <c r="AG179" i="450"/>
  <c r="AG107" i="450"/>
  <c r="AG55" i="450"/>
  <c r="AG46" i="450"/>
  <c r="AM46" i="450" s="1"/>
  <c r="AE21" i="450"/>
  <c r="M9" i="450"/>
  <c r="AM263" i="450"/>
  <c r="AG25" i="450"/>
  <c r="AM25" i="450" s="1"/>
  <c r="AG24" i="450"/>
  <c r="AM24" i="450" s="1"/>
  <c r="AG23" i="450"/>
  <c r="AG41" i="450"/>
  <c r="AG40" i="450"/>
  <c r="AG33" i="450"/>
  <c r="AG26" i="450"/>
  <c r="AM26" i="450" s="1"/>
  <c r="AG42" i="450"/>
  <c r="AG39" i="450"/>
  <c r="AG38" i="450"/>
  <c r="AM38" i="450" s="1"/>
  <c r="AG31" i="450"/>
  <c r="AM31" i="450" s="1"/>
  <c r="AG216" i="450"/>
  <c r="AG212" i="450"/>
  <c r="Q240" i="450"/>
  <c r="Q241" i="450" s="1"/>
  <c r="M241" i="450"/>
  <c r="AG161" i="450"/>
  <c r="AF161" i="450"/>
  <c r="AH161" i="450" s="1"/>
  <c r="AG158" i="450"/>
  <c r="AG145" i="450"/>
  <c r="AG137" i="450"/>
  <c r="AG93" i="450"/>
  <c r="AJ240" i="450"/>
  <c r="AJ241" i="450"/>
  <c r="O240" i="450"/>
  <c r="O241" i="450"/>
  <c r="AG175" i="450"/>
  <c r="AG165" i="450"/>
  <c r="Z240" i="450"/>
  <c r="Z241" i="450"/>
  <c r="AG220" i="450"/>
  <c r="AG215" i="450"/>
  <c r="AM203" i="450"/>
  <c r="AG117" i="450"/>
  <c r="AG22" i="450"/>
  <c r="AG20" i="450"/>
  <c r="AG19" i="450"/>
  <c r="C48" i="450"/>
  <c r="C50" i="450" s="1"/>
  <c r="C51" i="450" s="1"/>
  <c r="C49" i="450"/>
  <c r="AQ95" i="456"/>
  <c r="AC49" i="450"/>
  <c r="N45" i="401"/>
  <c r="N46" i="401"/>
  <c r="AE186" i="450"/>
  <c r="AG186" i="450" s="1"/>
  <c r="AM186" i="450" s="1"/>
  <c r="M55" i="476"/>
  <c r="CY54" i="456"/>
  <c r="CY64" i="456"/>
  <c r="AE198" i="450"/>
  <c r="CY118" i="456"/>
  <c r="AE184" i="450"/>
  <c r="AG184" i="450" s="1"/>
  <c r="AM184" i="450" s="1"/>
  <c r="AE195" i="450"/>
  <c r="AG195" i="450"/>
  <c r="AM195" i="450" s="1"/>
  <c r="CY149" i="456"/>
  <c r="CY74" i="456"/>
  <c r="Y65" i="450"/>
  <c r="CY166" i="456"/>
  <c r="CY106" i="456"/>
  <c r="CY77" i="456"/>
  <c r="CY21" i="456"/>
  <c r="N75" i="400"/>
  <c r="N45" i="400" s="1"/>
  <c r="N46" i="400"/>
  <c r="CW32" i="456"/>
  <c r="CX32" i="456"/>
  <c r="CY111" i="456"/>
  <c r="CY109" i="456"/>
  <c r="CY26" i="456"/>
  <c r="CY129" i="456"/>
  <c r="AA60" i="450"/>
  <c r="AA61" i="450"/>
  <c r="CY172" i="456"/>
  <c r="CY94" i="456"/>
  <c r="CY93" i="456"/>
  <c r="R14" i="458"/>
  <c r="R13" i="458" s="1"/>
  <c r="CY18" i="456"/>
  <c r="AI40" i="460"/>
  <c r="BS86" i="456"/>
  <c r="CY62" i="456"/>
  <c r="AA49" i="450"/>
  <c r="Y60" i="450"/>
  <c r="CY16" i="456"/>
  <c r="CY89" i="456"/>
  <c r="CY78" i="456"/>
  <c r="Y25" i="458"/>
  <c r="I73" i="456" s="1"/>
  <c r="Y27" i="458"/>
  <c r="I95" i="456" s="1"/>
  <c r="AC53" i="450"/>
  <c r="CY159" i="456"/>
  <c r="CY28" i="456"/>
  <c r="CY19" i="456"/>
  <c r="Y24" i="458"/>
  <c r="AI39" i="460"/>
  <c r="BS73" i="456"/>
  <c r="CY112" i="456"/>
  <c r="CY183" i="456"/>
  <c r="CY148" i="456"/>
  <c r="CY85" i="456"/>
  <c r="AG120" i="450"/>
  <c r="AM120" i="450" s="1"/>
  <c r="CY51" i="456"/>
  <c r="CY123" i="456"/>
  <c r="CY104" i="456"/>
  <c r="CY63" i="456"/>
  <c r="CY55" i="456"/>
  <c r="CY137" i="456"/>
  <c r="CY48" i="456"/>
  <c r="CY176" i="456"/>
  <c r="CY122" i="456"/>
  <c r="Y23" i="458"/>
  <c r="CY75" i="456"/>
  <c r="CY92" i="456"/>
  <c r="CY17" i="456"/>
  <c r="CY114" i="456"/>
  <c r="CY71" i="456"/>
  <c r="CY58" i="456"/>
  <c r="AU86" i="456"/>
  <c r="CY45" i="456"/>
  <c r="AI37" i="460"/>
  <c r="CY120" i="456"/>
  <c r="Y55" i="458"/>
  <c r="Q95" i="456" s="1"/>
  <c r="CY126" i="456"/>
  <c r="CY96" i="456"/>
  <c r="CY170" i="456"/>
  <c r="CY162" i="456"/>
  <c r="AA53" i="450"/>
  <c r="AA82" i="450" s="1"/>
  <c r="CY127" i="456"/>
  <c r="CY103" i="456"/>
  <c r="CY57" i="456"/>
  <c r="CY157" i="456"/>
  <c r="AI38" i="460"/>
  <c r="CY167" i="456"/>
  <c r="CY132" i="456"/>
  <c r="AE178" i="450"/>
  <c r="AG178" i="450"/>
  <c r="AM178" i="450" s="1"/>
  <c r="CY178" i="456"/>
  <c r="CY177" i="456"/>
  <c r="CY40" i="456"/>
  <c r="CY175" i="456"/>
  <c r="CY119" i="456"/>
  <c r="Y29" i="450"/>
  <c r="CY163" i="456"/>
  <c r="CY133" i="456"/>
  <c r="CY121" i="456"/>
  <c r="CY36" i="456"/>
  <c r="CY174" i="456"/>
  <c r="D14" i="460"/>
  <c r="D13" i="460" s="1"/>
  <c r="CY125" i="456"/>
  <c r="CY97" i="456"/>
  <c r="CY151" i="456"/>
  <c r="CY128" i="456"/>
  <c r="CY27" i="456"/>
  <c r="CY171" i="456"/>
  <c r="CY158" i="456"/>
  <c r="CY155" i="456"/>
  <c r="CY130" i="456"/>
  <c r="AI91" i="460"/>
  <c r="CO73" i="456" s="1"/>
  <c r="AI93" i="460"/>
  <c r="CO95" i="456" s="1"/>
  <c r="AI89" i="460"/>
  <c r="CY84" i="456"/>
  <c r="CY169" i="456"/>
  <c r="CY24" i="456"/>
  <c r="CY141" i="456"/>
  <c r="CY154" i="456"/>
  <c r="CY138" i="456"/>
  <c r="CY102" i="456"/>
  <c r="CY38" i="456"/>
  <c r="CO86" i="456"/>
  <c r="Y67" i="458"/>
  <c r="X86" i="456" s="1"/>
  <c r="CY99" i="456"/>
  <c r="Y51" i="458"/>
  <c r="AG208" i="450"/>
  <c r="AM208" i="450" s="1"/>
  <c r="Y65" i="458"/>
  <c r="AA30" i="450"/>
  <c r="AE30" i="450" s="1"/>
  <c r="CY60" i="456"/>
  <c r="CY168" i="456"/>
  <c r="CY181" i="456"/>
  <c r="CY161" i="456"/>
  <c r="CY147" i="456"/>
  <c r="CY142" i="456"/>
  <c r="CY105" i="456"/>
  <c r="CY80" i="456"/>
  <c r="CY46" i="456"/>
  <c r="CY165" i="456"/>
  <c r="CY41" i="456"/>
  <c r="CX95" i="456"/>
  <c r="AI90" i="460"/>
  <c r="CY76" i="456"/>
  <c r="AF86" i="456"/>
  <c r="CY22" i="456"/>
  <c r="CY79" i="456"/>
  <c r="CY59" i="456"/>
  <c r="CY52" i="456"/>
  <c r="CY42" i="456"/>
  <c r="CY139" i="456"/>
  <c r="CY108" i="456"/>
  <c r="CY67" i="456"/>
  <c r="CY115" i="456"/>
  <c r="CY25" i="456"/>
  <c r="Y54" i="458"/>
  <c r="Q86" i="456" s="1"/>
  <c r="Y68" i="458"/>
  <c r="X95" i="456" s="1"/>
  <c r="AM219" i="450"/>
  <c r="CY156" i="456"/>
  <c r="CY124" i="456"/>
  <c r="CY56" i="456"/>
  <c r="CY50" i="456"/>
  <c r="AI78" i="460"/>
  <c r="CM73" i="456" s="1"/>
  <c r="CY29" i="456"/>
  <c r="CY107" i="456"/>
  <c r="Y52" i="458"/>
  <c r="Y53" i="458"/>
  <c r="Q73" i="456" s="1"/>
  <c r="CY146" i="456"/>
  <c r="CY140" i="456"/>
  <c r="CY110" i="456"/>
  <c r="CY143" i="456"/>
  <c r="CY88" i="456"/>
  <c r="CY70" i="456"/>
  <c r="CY23" i="456"/>
  <c r="CY179" i="456"/>
  <c r="CY116" i="456"/>
  <c r="AM197" i="450"/>
  <c r="AM59" i="450"/>
  <c r="CY30" i="456"/>
  <c r="CY180" i="456"/>
  <c r="V14" i="460"/>
  <c r="V13" i="460" s="1"/>
  <c r="CY182" i="456"/>
  <c r="AM101" i="450"/>
  <c r="Y80" i="458"/>
  <c r="AB86" i="456" s="1"/>
  <c r="AI28" i="460"/>
  <c r="BO98" i="456"/>
  <c r="CP98" i="456" s="1"/>
  <c r="Y53" i="450"/>
  <c r="CY65" i="456"/>
  <c r="CY173" i="456"/>
  <c r="CY153" i="456"/>
  <c r="CY134" i="456"/>
  <c r="CY49" i="456"/>
  <c r="CY39" i="456"/>
  <c r="CY83" i="456"/>
  <c r="CY44" i="456"/>
  <c r="CY164" i="456"/>
  <c r="Y49" i="450"/>
  <c r="CY43" i="456"/>
  <c r="AG85" i="450"/>
  <c r="AM85" i="450"/>
  <c r="Y61" i="450"/>
  <c r="AE61" i="450" s="1"/>
  <c r="CY31" i="456"/>
  <c r="AI66" i="460"/>
  <c r="CE86" i="456"/>
  <c r="CY144" i="456"/>
  <c r="CY135" i="456"/>
  <c r="CY91" i="456"/>
  <c r="CY87" i="456"/>
  <c r="CS73" i="456"/>
  <c r="CX73" i="456" s="1"/>
  <c r="CX72" i="456"/>
  <c r="CY72" i="456"/>
  <c r="CY47" i="456"/>
  <c r="CY37" i="456"/>
  <c r="CY160" i="456"/>
  <c r="AI67" i="460"/>
  <c r="CE95" i="456" s="1"/>
  <c r="L14" i="458"/>
  <c r="L13" i="458" s="1"/>
  <c r="Y77" i="458"/>
  <c r="AM111" i="450"/>
  <c r="AM189" i="450"/>
  <c r="AE36" i="450"/>
  <c r="CY152" i="456"/>
  <c r="AI64" i="460"/>
  <c r="Y42" i="458"/>
  <c r="N98" i="456" s="1"/>
  <c r="AI27" i="460"/>
  <c r="BO95" i="456"/>
  <c r="Y81" i="458"/>
  <c r="AB95" i="456" s="1"/>
  <c r="Y78" i="458"/>
  <c r="N14" i="458"/>
  <c r="N13" i="458" s="1"/>
  <c r="Y64" i="458"/>
  <c r="Y40" i="458"/>
  <c r="N86" i="456"/>
  <c r="AI65" i="460"/>
  <c r="CE73" i="456"/>
  <c r="CY145" i="456"/>
  <c r="CY35" i="456"/>
  <c r="AI80" i="460"/>
  <c r="CM95" i="456"/>
  <c r="I225" i="450"/>
  <c r="AN225" i="450" s="1"/>
  <c r="CY69" i="456"/>
  <c r="Y39" i="458"/>
  <c r="N73" i="456" s="1"/>
  <c r="I14" i="458"/>
  <c r="I13" i="458" s="1"/>
  <c r="Y37" i="458"/>
  <c r="AI63" i="460"/>
  <c r="Y38" i="458"/>
  <c r="N32" i="456" s="1"/>
  <c r="AC32" i="456" s="1"/>
  <c r="CY66" i="456"/>
  <c r="AI24" i="460"/>
  <c r="AI23" i="460"/>
  <c r="AI77" i="460"/>
  <c r="CM32" i="456" s="1"/>
  <c r="AI76" i="460"/>
  <c r="AM87" i="450"/>
  <c r="AM110" i="450"/>
  <c r="AM214" i="450"/>
  <c r="AM125" i="450"/>
  <c r="AM124" i="450"/>
  <c r="AM22" i="450"/>
  <c r="AM23" i="450"/>
  <c r="AM123" i="450"/>
  <c r="AM64" i="450"/>
  <c r="AM71" i="450"/>
  <c r="AM67" i="450"/>
  <c r="AM88" i="450"/>
  <c r="AM146" i="450"/>
  <c r="AM163" i="450"/>
  <c r="AM128" i="450"/>
  <c r="AM170" i="450"/>
  <c r="AM100" i="450"/>
  <c r="AM140" i="450"/>
  <c r="AM151" i="450"/>
  <c r="AM181" i="450"/>
  <c r="AM109" i="450"/>
  <c r="V239" i="450"/>
  <c r="AH239" i="450"/>
  <c r="AH240" i="450" s="1"/>
  <c r="AM103" i="450"/>
  <c r="AM164" i="450"/>
  <c r="AM182" i="450"/>
  <c r="AM222" i="450"/>
  <c r="AM180" i="450"/>
  <c r="AM177" i="450"/>
  <c r="AM159" i="450"/>
  <c r="AM139" i="450"/>
  <c r="AM96" i="450"/>
  <c r="AM92" i="450"/>
  <c r="AM91" i="450"/>
  <c r="AM62" i="450"/>
  <c r="AM52" i="450"/>
  <c r="AM43" i="450"/>
  <c r="AM35" i="450"/>
  <c r="AN35" i="450" s="1"/>
  <c r="AM179" i="450"/>
  <c r="AM48" i="450"/>
  <c r="AM98" i="450"/>
  <c r="AM121" i="450"/>
  <c r="AM63" i="450"/>
  <c r="AM118" i="450"/>
  <c r="AM131" i="450"/>
  <c r="AM162" i="450"/>
  <c r="AM55" i="450"/>
  <c r="AM102" i="450"/>
  <c r="AM132" i="450"/>
  <c r="AM68" i="450"/>
  <c r="AM90" i="450"/>
  <c r="AM133" i="450"/>
  <c r="AM213" i="450"/>
  <c r="AM107" i="450"/>
  <c r="AM104" i="450"/>
  <c r="AM135" i="450"/>
  <c r="AN135" i="450" s="1"/>
  <c r="AM230" i="450"/>
  <c r="AM72" i="450"/>
  <c r="AM113" i="450"/>
  <c r="AM126" i="450"/>
  <c r="AM141" i="450"/>
  <c r="AM167" i="450"/>
  <c r="AM217" i="450"/>
  <c r="AM207" i="450"/>
  <c r="AM81" i="450"/>
  <c r="AM108" i="450"/>
  <c r="AM143" i="450"/>
  <c r="AM56" i="450"/>
  <c r="AM78" i="450"/>
  <c r="AM115" i="450"/>
  <c r="AM149" i="450"/>
  <c r="AM171" i="450"/>
  <c r="AG21" i="450"/>
  <c r="AM21" i="450" s="1"/>
  <c r="AM19" i="450"/>
  <c r="AM40" i="450"/>
  <c r="AM41" i="450"/>
  <c r="AM33" i="450"/>
  <c r="AM39" i="450"/>
  <c r="AM42" i="450"/>
  <c r="AM165" i="450"/>
  <c r="AM137" i="450"/>
  <c r="AM161" i="450"/>
  <c r="AN161" i="450" s="1"/>
  <c r="AM212" i="450"/>
  <c r="AM20" i="450"/>
  <c r="AM216" i="450"/>
  <c r="AM220" i="450"/>
  <c r="AM117" i="450"/>
  <c r="AM215" i="450"/>
  <c r="AM175" i="450"/>
  <c r="AM93" i="450"/>
  <c r="AM145" i="450"/>
  <c r="AM158" i="450"/>
  <c r="C53" i="450"/>
  <c r="C52" i="450"/>
  <c r="AQ73" i="456"/>
  <c r="AQ86" i="456"/>
  <c r="BA73" i="456"/>
  <c r="BJ73" i="456" s="1"/>
  <c r="BA86" i="456"/>
  <c r="BI86" i="456"/>
  <c r="BI95" i="456"/>
  <c r="BA95" i="456"/>
  <c r="BI73" i="456"/>
  <c r="BS32" i="456"/>
  <c r="AE60" i="450"/>
  <c r="AG60" i="450"/>
  <c r="AM60" i="450" s="1"/>
  <c r="AE49" i="450"/>
  <c r="AG49" i="450"/>
  <c r="AM49" i="450" s="1"/>
  <c r="AN49" i="450" s="1"/>
  <c r="M17" i="476"/>
  <c r="J43" i="476"/>
  <c r="K43" i="476" s="1"/>
  <c r="J82" i="476"/>
  <c r="K82" i="476" s="1"/>
  <c r="Q32" i="456"/>
  <c r="AF73" i="456"/>
  <c r="AF95" i="456"/>
  <c r="AU73" i="456"/>
  <c r="X32" i="456"/>
  <c r="AE53" i="450"/>
  <c r="AU95" i="456"/>
  <c r="J54" i="476"/>
  <c r="K54" i="476" s="1"/>
  <c r="AC82" i="450"/>
  <c r="AE82" i="450" s="1"/>
  <c r="I32" i="456"/>
  <c r="I59" i="450"/>
  <c r="AA29" i="450"/>
  <c r="AE29" i="450" s="1"/>
  <c r="AA229" i="450"/>
  <c r="AE229" i="450"/>
  <c r="AG229" i="450" s="1"/>
  <c r="AG30" i="450"/>
  <c r="AM30" i="450"/>
  <c r="I148" i="450"/>
  <c r="I230" i="450"/>
  <c r="I164" i="450"/>
  <c r="AN164" i="450" s="1"/>
  <c r="I134" i="450"/>
  <c r="I211" i="450"/>
  <c r="Y82" i="450"/>
  <c r="I137" i="450"/>
  <c r="AN137" i="450"/>
  <c r="I106" i="450"/>
  <c r="I33" i="450"/>
  <c r="AN33" i="450"/>
  <c r="I26" i="450"/>
  <c r="I34" i="450"/>
  <c r="I173" i="450"/>
  <c r="J16" i="476"/>
  <c r="K16" i="476"/>
  <c r="AQ32" i="456"/>
  <c r="I42" i="450"/>
  <c r="AN42" i="450"/>
  <c r="I159" i="450"/>
  <c r="I203" i="450"/>
  <c r="I28" i="450"/>
  <c r="J71" i="476"/>
  <c r="K71" i="476" s="1"/>
  <c r="AB225" i="450"/>
  <c r="AJ225" i="450"/>
  <c r="AL225" i="450"/>
  <c r="X225" i="450"/>
  <c r="Z225" i="450"/>
  <c r="Q225" i="450"/>
  <c r="AD225" i="450"/>
  <c r="O225" i="450"/>
  <c r="S225" i="450"/>
  <c r="V225" i="450"/>
  <c r="J81" i="476"/>
  <c r="K81" i="476"/>
  <c r="K84" i="476" s="1"/>
  <c r="AB32" i="456"/>
  <c r="J27" i="476"/>
  <c r="K27" i="476" s="1"/>
  <c r="AG36" i="450"/>
  <c r="AM36" i="450" s="1"/>
  <c r="J72" i="476"/>
  <c r="K72" i="476" s="1"/>
  <c r="V240" i="450"/>
  <c r="V241" i="450"/>
  <c r="N33" i="401"/>
  <c r="N33" i="400"/>
  <c r="C55" i="450"/>
  <c r="C56" i="450"/>
  <c r="C59" i="450" s="1"/>
  <c r="C60" i="450" s="1"/>
  <c r="C61" i="450" s="1"/>
  <c r="C62" i="450" s="1"/>
  <c r="C63" i="450" s="1"/>
  <c r="C64" i="450" s="1"/>
  <c r="C54" i="450"/>
  <c r="J70" i="476"/>
  <c r="K70" i="476" s="1"/>
  <c r="BJ86" i="456"/>
  <c r="BI32" i="456"/>
  <c r="AF32" i="456"/>
  <c r="BA32" i="456"/>
  <c r="J59" i="476"/>
  <c r="K59" i="476" s="1"/>
  <c r="J30" i="476"/>
  <c r="K30" i="476" s="1"/>
  <c r="K39" i="476" s="1"/>
  <c r="BJ95" i="456"/>
  <c r="J14" i="476"/>
  <c r="K14" i="476" s="1"/>
  <c r="K21" i="476" s="1"/>
  <c r="J58" i="476"/>
  <c r="K58" i="476" s="1"/>
  <c r="J76" i="476"/>
  <c r="K76" i="476" s="1"/>
  <c r="J31" i="476"/>
  <c r="K31" i="476" s="1"/>
  <c r="I53" i="450"/>
  <c r="Z53" i="450" s="1"/>
  <c r="J23" i="476"/>
  <c r="K23" i="476"/>
  <c r="J17" i="476"/>
  <c r="K17" i="476" s="1"/>
  <c r="J37" i="476"/>
  <c r="K37" i="476" s="1"/>
  <c r="I184" i="450"/>
  <c r="V184" i="450" s="1"/>
  <c r="J56" i="476"/>
  <c r="K56" i="476" s="1"/>
  <c r="J36" i="476"/>
  <c r="K36" i="476" s="1"/>
  <c r="I72" i="450"/>
  <c r="I229" i="450"/>
  <c r="O229" i="450" s="1"/>
  <c r="I102" i="450"/>
  <c r="I223" i="450"/>
  <c r="AN223" i="450"/>
  <c r="I74" i="450"/>
  <c r="M74" i="450" s="1"/>
  <c r="I145" i="450"/>
  <c r="I165" i="450"/>
  <c r="AU32" i="456"/>
  <c r="I189" i="450"/>
  <c r="AN189" i="450"/>
  <c r="I107" i="450"/>
  <c r="I93" i="450"/>
  <c r="I136" i="450"/>
  <c r="X136" i="450"/>
  <c r="I32" i="450"/>
  <c r="AN32" i="450" s="1"/>
  <c r="I191" i="450"/>
  <c r="I105" i="450"/>
  <c r="I35" i="450"/>
  <c r="I224" i="450"/>
  <c r="Z224" i="450"/>
  <c r="I54" i="450"/>
  <c r="I190" i="450"/>
  <c r="S190" i="450" s="1"/>
  <c r="J25" i="476"/>
  <c r="K25" i="476" s="1"/>
  <c r="I25" i="450"/>
  <c r="I146" i="450"/>
  <c r="I156" i="450"/>
  <c r="AM229" i="450"/>
  <c r="I158" i="450"/>
  <c r="I142" i="450"/>
  <c r="I172" i="450"/>
  <c r="I150" i="450"/>
  <c r="I149" i="450"/>
  <c r="L51" i="401"/>
  <c r="N51" i="401" s="1"/>
  <c r="N58" i="401" s="1"/>
  <c r="N77" i="401" s="1"/>
  <c r="L51" i="400"/>
  <c r="N51" i="400" s="1"/>
  <c r="N58" i="400"/>
  <c r="N77" i="400" s="1"/>
  <c r="I139" i="450"/>
  <c r="I24" i="450"/>
  <c r="I89" i="450"/>
  <c r="I162" i="450"/>
  <c r="I22" i="450"/>
  <c r="I52" i="450"/>
  <c r="I151" i="450"/>
  <c r="I90" i="450"/>
  <c r="J78" i="476"/>
  <c r="K78" i="476" s="1"/>
  <c r="I46" i="450"/>
  <c r="I130" i="450"/>
  <c r="I155" i="450"/>
  <c r="I37" i="450"/>
  <c r="I206" i="450"/>
  <c r="M206" i="450" s="1"/>
  <c r="J42" i="476"/>
  <c r="K42" i="476" s="1"/>
  <c r="J64" i="476"/>
  <c r="K64" i="476" s="1"/>
  <c r="M106" i="450"/>
  <c r="O106" i="450"/>
  <c r="AD106" i="450"/>
  <c r="K106" i="450"/>
  <c r="AJ106" i="450"/>
  <c r="AL106" i="450"/>
  <c r="Q106" i="450"/>
  <c r="X106" i="450"/>
  <c r="V106" i="450"/>
  <c r="AF106" i="450"/>
  <c r="AN106" i="450"/>
  <c r="I152" i="450"/>
  <c r="I30" i="450"/>
  <c r="AJ30" i="450" s="1"/>
  <c r="J63" i="476"/>
  <c r="K63" i="476" s="1"/>
  <c r="O137" i="450"/>
  <c r="Z137" i="450"/>
  <c r="AJ137" i="450"/>
  <c r="AL137" i="450"/>
  <c r="Q137" i="450"/>
  <c r="AB137" i="450"/>
  <c r="X137" i="450"/>
  <c r="AD137" i="450"/>
  <c r="K137" i="450"/>
  <c r="M137" i="450"/>
  <c r="S137" i="450"/>
  <c r="V137" i="450"/>
  <c r="AF137" i="450"/>
  <c r="I27" i="450"/>
  <c r="I153" i="450"/>
  <c r="I56" i="450"/>
  <c r="O203" i="450"/>
  <c r="Z203" i="450"/>
  <c r="Q203" i="450"/>
  <c r="K203" i="450"/>
  <c r="AJ203" i="450"/>
  <c r="AL203" i="450"/>
  <c r="AD203" i="450"/>
  <c r="AF203" i="450"/>
  <c r="V203" i="450"/>
  <c r="AN203" i="450"/>
  <c r="M159" i="450"/>
  <c r="AD159" i="450"/>
  <c r="S159" i="450"/>
  <c r="K159" i="450"/>
  <c r="Z159" i="450"/>
  <c r="X159" i="450"/>
  <c r="AF159" i="450"/>
  <c r="AB159" i="450"/>
  <c r="Q159" i="450"/>
  <c r="V159" i="450"/>
  <c r="I31" i="450"/>
  <c r="I91" i="450"/>
  <c r="I19" i="450"/>
  <c r="I218" i="450"/>
  <c r="M230" i="450"/>
  <c r="Z230" i="450"/>
  <c r="AL230" i="450"/>
  <c r="X230" i="450"/>
  <c r="S230" i="450"/>
  <c r="AD230" i="450"/>
  <c r="AB230" i="450"/>
  <c r="V230" i="450"/>
  <c r="AJ230" i="450"/>
  <c r="AF230" i="450"/>
  <c r="M134" i="450"/>
  <c r="O134" i="450"/>
  <c r="S134" i="450"/>
  <c r="K134" i="450"/>
  <c r="Z134" i="450"/>
  <c r="AJ134" i="450"/>
  <c r="AL134" i="450"/>
  <c r="Q134" i="450"/>
  <c r="AB134" i="450"/>
  <c r="X134" i="450"/>
  <c r="AD134" i="450"/>
  <c r="AF134" i="450"/>
  <c r="V134" i="450"/>
  <c r="AN134" i="450"/>
  <c r="J62" i="476"/>
  <c r="K62" i="476" s="1"/>
  <c r="I20" i="450"/>
  <c r="I82" i="450"/>
  <c r="M82" i="450" s="1"/>
  <c r="AN230" i="450"/>
  <c r="I104" i="450"/>
  <c r="I167" i="450"/>
  <c r="I43" i="450"/>
  <c r="I140" i="450"/>
  <c r="I23" i="450"/>
  <c r="I166" i="450"/>
  <c r="O166" i="450" s="1"/>
  <c r="J33" i="476"/>
  <c r="K33" i="476" s="1"/>
  <c r="M28" i="450"/>
  <c r="S28" i="450"/>
  <c r="AJ28" i="450"/>
  <c r="Z28" i="450"/>
  <c r="AL28" i="450"/>
  <c r="X28" i="450"/>
  <c r="AB28" i="450"/>
  <c r="AD28" i="450"/>
  <c r="K28" i="450"/>
  <c r="O28" i="450"/>
  <c r="Q28" i="450"/>
  <c r="AF28" i="450"/>
  <c r="V28" i="450"/>
  <c r="AN28" i="450"/>
  <c r="AN159" i="450"/>
  <c r="I220" i="450"/>
  <c r="M164" i="450"/>
  <c r="Q164" i="450"/>
  <c r="AB164" i="450"/>
  <c r="X164" i="450"/>
  <c r="AD164" i="450"/>
  <c r="S164" i="450"/>
  <c r="K164" i="450"/>
  <c r="Z164" i="450"/>
  <c r="V164" i="450"/>
  <c r="AF164" i="450"/>
  <c r="O173" i="450"/>
  <c r="Z173" i="450"/>
  <c r="AJ173" i="450"/>
  <c r="M173" i="450"/>
  <c r="AL173" i="450"/>
  <c r="Q173" i="450"/>
  <c r="AB173" i="450"/>
  <c r="X173" i="450"/>
  <c r="AD173" i="450"/>
  <c r="S173" i="450"/>
  <c r="K173" i="450"/>
  <c r="V173" i="450"/>
  <c r="AF173" i="450"/>
  <c r="AN173" i="450"/>
  <c r="M59" i="450"/>
  <c r="O59" i="450"/>
  <c r="K59" i="450"/>
  <c r="Q59" i="450"/>
  <c r="AB59" i="450"/>
  <c r="AJ59" i="450"/>
  <c r="X59" i="450"/>
  <c r="AF59" i="450"/>
  <c r="V59" i="450"/>
  <c r="AN59" i="450"/>
  <c r="M148" i="450"/>
  <c r="O148" i="450"/>
  <c r="AL148" i="450"/>
  <c r="Q148" i="450"/>
  <c r="AB148" i="450"/>
  <c r="X148" i="450"/>
  <c r="AD148" i="450"/>
  <c r="S148" i="450"/>
  <c r="K148" i="450"/>
  <c r="AJ148" i="450"/>
  <c r="Z148" i="450"/>
  <c r="V148" i="450"/>
  <c r="AH148" i="450" s="1"/>
  <c r="AF148" i="450"/>
  <c r="AN148" i="450"/>
  <c r="M34" i="450"/>
  <c r="O34" i="450"/>
  <c r="S34" i="450"/>
  <c r="AD34" i="450"/>
  <c r="AJ34" i="450"/>
  <c r="AL34" i="450"/>
  <c r="X34" i="450"/>
  <c r="K34" i="450"/>
  <c r="Z34" i="450"/>
  <c r="AF34" i="450"/>
  <c r="AN34" i="450"/>
  <c r="O26" i="450"/>
  <c r="M26" i="450"/>
  <c r="AB26" i="450"/>
  <c r="AD26" i="450"/>
  <c r="Q26" i="450"/>
  <c r="S26" i="450"/>
  <c r="AJ26" i="450"/>
  <c r="AL26" i="450"/>
  <c r="V26" i="450"/>
  <c r="AF26" i="450"/>
  <c r="J52" i="476"/>
  <c r="K52" i="476" s="1"/>
  <c r="I71" i="450"/>
  <c r="I208" i="450"/>
  <c r="K208" i="450" s="1"/>
  <c r="I38" i="450"/>
  <c r="AG61" i="450"/>
  <c r="AM61" i="450" s="1"/>
  <c r="I135" i="450"/>
  <c r="I49" i="450"/>
  <c r="Z49" i="450" s="1"/>
  <c r="I40" i="450"/>
  <c r="I215" i="450"/>
  <c r="I168" i="450"/>
  <c r="I228" i="450"/>
  <c r="K228" i="450" s="1"/>
  <c r="I169" i="450"/>
  <c r="M42" i="450"/>
  <c r="O42" i="450"/>
  <c r="S42" i="450"/>
  <c r="AB42" i="450"/>
  <c r="AD42" i="450"/>
  <c r="AJ42" i="450"/>
  <c r="Z42" i="450"/>
  <c r="Q42" i="450"/>
  <c r="X42" i="450"/>
  <c r="K42" i="450"/>
  <c r="AL42" i="450"/>
  <c r="AF42" i="450"/>
  <c r="V42" i="450"/>
  <c r="I144" i="450"/>
  <c r="AB144" i="450" s="1"/>
  <c r="M33" i="450"/>
  <c r="O33" i="450"/>
  <c r="S33" i="450"/>
  <c r="AB33" i="450"/>
  <c r="AD33" i="450"/>
  <c r="AJ33" i="450"/>
  <c r="Z33" i="450"/>
  <c r="AL33" i="450"/>
  <c r="Q33" i="450"/>
  <c r="K33" i="450"/>
  <c r="X33" i="450"/>
  <c r="V33" i="450"/>
  <c r="AF33" i="450"/>
  <c r="M211" i="450"/>
  <c r="Z211" i="450"/>
  <c r="Q211" i="450"/>
  <c r="AD211" i="450"/>
  <c r="AB211" i="450"/>
  <c r="K211" i="450"/>
  <c r="AJ211" i="450"/>
  <c r="X211" i="450"/>
  <c r="AL211" i="450"/>
  <c r="AF211" i="450"/>
  <c r="C7" i="269"/>
  <c r="C15" i="269"/>
  <c r="C14" i="269"/>
  <c r="I47" i="450"/>
  <c r="I205" i="450"/>
  <c r="Q205" i="450" s="1"/>
  <c r="I81" i="450"/>
  <c r="J57" i="476"/>
  <c r="K57" i="476" s="1"/>
  <c r="I60" i="450"/>
  <c r="Z60" i="450" s="1"/>
  <c r="AH159" i="450"/>
  <c r="I212" i="450"/>
  <c r="K212" i="450" s="1"/>
  <c r="J75" i="476"/>
  <c r="K75" i="476" s="1"/>
  <c r="K79" i="476" s="1"/>
  <c r="I79" i="450"/>
  <c r="K79" i="450" s="1"/>
  <c r="I188" i="450"/>
  <c r="AB188" i="450" s="1"/>
  <c r="S102" i="450"/>
  <c r="BJ32" i="456"/>
  <c r="AN224" i="450"/>
  <c r="AD224" i="450"/>
  <c r="AJ93" i="450"/>
  <c r="AD223" i="450"/>
  <c r="I80" i="450"/>
  <c r="AD80" i="450" s="1"/>
  <c r="J38" i="476"/>
  <c r="K38" i="476" s="1"/>
  <c r="I61" i="450"/>
  <c r="K61" i="450" s="1"/>
  <c r="J32" i="476"/>
  <c r="K32" i="476" s="1"/>
  <c r="I85" i="450"/>
  <c r="K85" i="450" s="1"/>
  <c r="K193" i="450" s="1"/>
  <c r="I21" i="450"/>
  <c r="O21" i="450" s="1"/>
  <c r="I187" i="450"/>
  <c r="O187" i="450" s="1"/>
  <c r="Q102" i="450"/>
  <c r="AL72" i="450"/>
  <c r="AF72" i="450"/>
  <c r="AL102" i="450"/>
  <c r="M223" i="450"/>
  <c r="I48" i="450"/>
  <c r="S48" i="450"/>
  <c r="AL145" i="450"/>
  <c r="V223" i="450"/>
  <c r="K189" i="450"/>
  <c r="AJ145" i="450"/>
  <c r="AF105" i="450"/>
  <c r="AB35" i="450"/>
  <c r="I216" i="450"/>
  <c r="Z216" i="450"/>
  <c r="AL53" i="450"/>
  <c r="V224" i="450"/>
  <c r="I92" i="450"/>
  <c r="J26" i="476"/>
  <c r="K26" i="476" s="1"/>
  <c r="I73" i="450"/>
  <c r="Z73" i="450" s="1"/>
  <c r="X81" i="450"/>
  <c r="J18" i="476"/>
  <c r="K18" i="476" s="1"/>
  <c r="J20" i="476"/>
  <c r="K20" i="476" s="1"/>
  <c r="J45" i="476"/>
  <c r="K45" i="476" s="1"/>
  <c r="J24" i="476"/>
  <c r="K24" i="476"/>
  <c r="J41" i="476"/>
  <c r="K41" i="476" s="1"/>
  <c r="K60" i="476" s="1"/>
  <c r="J44" i="476"/>
  <c r="K44" i="476"/>
  <c r="J35" i="476"/>
  <c r="K35" i="476" s="1"/>
  <c r="J34" i="476"/>
  <c r="K34" i="476" s="1"/>
  <c r="K81" i="450"/>
  <c r="S54" i="450"/>
  <c r="AJ81" i="450"/>
  <c r="Q81" i="450"/>
  <c r="V81" i="450"/>
  <c r="S81" i="450"/>
  <c r="AD81" i="450"/>
  <c r="V35" i="450"/>
  <c r="AL54" i="450"/>
  <c r="K35" i="450"/>
  <c r="AF81" i="450"/>
  <c r="O189" i="450"/>
  <c r="AB189" i="450"/>
  <c r="S189" i="450"/>
  <c r="Q189" i="450"/>
  <c r="V189" i="450"/>
  <c r="X189" i="450"/>
  <c r="AF189" i="450"/>
  <c r="AD189" i="450"/>
  <c r="AL189" i="450"/>
  <c r="AJ136" i="450"/>
  <c r="Q136" i="450"/>
  <c r="V72" i="450"/>
  <c r="S72" i="450"/>
  <c r="O72" i="450"/>
  <c r="K72" i="450"/>
  <c r="Z72" i="450"/>
  <c r="AJ72" i="450"/>
  <c r="Q72" i="450"/>
  <c r="M136" i="450"/>
  <c r="Q54" i="450"/>
  <c r="AB54" i="450"/>
  <c r="AD35" i="450"/>
  <c r="X35" i="450"/>
  <c r="M35" i="450"/>
  <c r="S223" i="450"/>
  <c r="O223" i="450"/>
  <c r="AN136" i="450"/>
  <c r="AJ54" i="450"/>
  <c r="O54" i="450"/>
  <c r="M54" i="450"/>
  <c r="S35" i="450"/>
  <c r="Q35" i="450"/>
  <c r="AF223" i="450"/>
  <c r="Q223" i="450"/>
  <c r="V54" i="450"/>
  <c r="AD54" i="450"/>
  <c r="AJ35" i="450"/>
  <c r="O35" i="450"/>
  <c r="AL35" i="450"/>
  <c r="AB223" i="450"/>
  <c r="Z223" i="450"/>
  <c r="I70" i="450"/>
  <c r="S70" i="450" s="1"/>
  <c r="AN165" i="450"/>
  <c r="AJ165" i="450"/>
  <c r="S165" i="450"/>
  <c r="J77" i="476"/>
  <c r="K77" i="476" s="1"/>
  <c r="I175" i="450"/>
  <c r="S175" i="450"/>
  <c r="I174" i="450"/>
  <c r="M174" i="450" s="1"/>
  <c r="AB190" i="450"/>
  <c r="Z190" i="450"/>
  <c r="M190" i="450"/>
  <c r="I207" i="450"/>
  <c r="AL207" i="450"/>
  <c r="AD190" i="450"/>
  <c r="AL190" i="450"/>
  <c r="I127" i="450"/>
  <c r="I147" i="450"/>
  <c r="AB147" i="450" s="1"/>
  <c r="X190" i="450"/>
  <c r="AJ190" i="450"/>
  <c r="M107" i="450"/>
  <c r="K107" i="450"/>
  <c r="AL107" i="450"/>
  <c r="V107" i="450"/>
  <c r="S107" i="450"/>
  <c r="AN107" i="450"/>
  <c r="AB107" i="450"/>
  <c r="AJ107" i="450"/>
  <c r="Q107" i="450"/>
  <c r="O107" i="450"/>
  <c r="AD107" i="450"/>
  <c r="Z107" i="450"/>
  <c r="AF107" i="450"/>
  <c r="X107" i="450"/>
  <c r="AF136" i="450"/>
  <c r="S136" i="450"/>
  <c r="Z136" i="450"/>
  <c r="O136" i="450"/>
  <c r="AB136" i="450"/>
  <c r="AF224" i="450"/>
  <c r="O224" i="450"/>
  <c r="V165" i="450"/>
  <c r="X165" i="450"/>
  <c r="M165" i="450"/>
  <c r="I192" i="450"/>
  <c r="AL192" i="450"/>
  <c r="V136" i="450"/>
  <c r="K136" i="450"/>
  <c r="AD136" i="450"/>
  <c r="AL136" i="450"/>
  <c r="AJ224" i="450"/>
  <c r="K224" i="450"/>
  <c r="M224" i="450"/>
  <c r="K165" i="450"/>
  <c r="Q165" i="450"/>
  <c r="I138" i="450"/>
  <c r="M138" i="450"/>
  <c r="AB224" i="450"/>
  <c r="AF165" i="450"/>
  <c r="AD165" i="450"/>
  <c r="AL165" i="450"/>
  <c r="I68" i="450"/>
  <c r="I170" i="450"/>
  <c r="I64" i="450"/>
  <c r="O64" i="450" s="1"/>
  <c r="M191" i="450"/>
  <c r="AJ191" i="450"/>
  <c r="X191" i="450"/>
  <c r="Q191" i="450"/>
  <c r="O191" i="450"/>
  <c r="K191" i="450"/>
  <c r="AB191" i="450"/>
  <c r="AL191" i="450"/>
  <c r="V191" i="450"/>
  <c r="AD191" i="450"/>
  <c r="Z191" i="450"/>
  <c r="AF191" i="450"/>
  <c r="AN191" i="450"/>
  <c r="S191" i="450"/>
  <c r="I50" i="450"/>
  <c r="AL50" i="450" s="1"/>
  <c r="O105" i="450"/>
  <c r="I66" i="450"/>
  <c r="Z66" i="450" s="1"/>
  <c r="S105" i="450"/>
  <c r="AN105" i="450"/>
  <c r="I51" i="450"/>
  <c r="AD51" i="450" s="1"/>
  <c r="I160" i="450"/>
  <c r="AD160" i="450"/>
  <c r="AH134" i="450"/>
  <c r="I67" i="450"/>
  <c r="Q67" i="450" s="1"/>
  <c r="I94" i="450"/>
  <c r="AJ94" i="450" s="1"/>
  <c r="AH26" i="450"/>
  <c r="AH230" i="450"/>
  <c r="I95" i="450"/>
  <c r="Z95" i="450" s="1"/>
  <c r="I36" i="450"/>
  <c r="AF36" i="450" s="1"/>
  <c r="I126" i="450"/>
  <c r="J46" i="476"/>
  <c r="K46" i="476" s="1"/>
  <c r="AD150" i="450"/>
  <c r="AJ150" i="450"/>
  <c r="AN150" i="450"/>
  <c r="I78" i="450"/>
  <c r="I62" i="450"/>
  <c r="I213" i="450"/>
  <c r="AH137" i="450"/>
  <c r="I214" i="450"/>
  <c r="I39" i="450"/>
  <c r="M135" i="450"/>
  <c r="AD135" i="450"/>
  <c r="O135" i="450"/>
  <c r="S135" i="450"/>
  <c r="K135" i="450"/>
  <c r="Z135" i="450"/>
  <c r="AJ135" i="450"/>
  <c r="V135" i="450"/>
  <c r="Q135" i="450"/>
  <c r="AB135" i="450"/>
  <c r="AL135" i="450"/>
  <c r="X135" i="450"/>
  <c r="AF135" i="450"/>
  <c r="I129" i="450"/>
  <c r="AJ129" i="450" s="1"/>
  <c r="AD144" i="450"/>
  <c r="K144" i="450"/>
  <c r="AJ144" i="450"/>
  <c r="AD205" i="450"/>
  <c r="M49" i="450"/>
  <c r="K49" i="450"/>
  <c r="X49" i="450"/>
  <c r="V49" i="450"/>
  <c r="I197" i="450"/>
  <c r="I157" i="450"/>
  <c r="I55" i="450"/>
  <c r="M167" i="450"/>
  <c r="AD167" i="450"/>
  <c r="S167" i="450"/>
  <c r="K167" i="450"/>
  <c r="O167" i="450"/>
  <c r="Z167" i="450"/>
  <c r="AJ167" i="450"/>
  <c r="AL167" i="450"/>
  <c r="V167" i="450"/>
  <c r="X167" i="450"/>
  <c r="Q167" i="450"/>
  <c r="AB167" i="450"/>
  <c r="AF167" i="450"/>
  <c r="AN167" i="450"/>
  <c r="Z104" i="450"/>
  <c r="AL104" i="450"/>
  <c r="Q104" i="450"/>
  <c r="X104" i="450"/>
  <c r="AB104" i="450"/>
  <c r="M104" i="450"/>
  <c r="O104" i="450"/>
  <c r="S104" i="450"/>
  <c r="AD104" i="450"/>
  <c r="K104" i="450"/>
  <c r="AJ104" i="450"/>
  <c r="AF104" i="450"/>
  <c r="V104" i="450"/>
  <c r="AN104" i="450"/>
  <c r="M20" i="450"/>
  <c r="S20" i="450"/>
  <c r="AJ20" i="450"/>
  <c r="Z20" i="450"/>
  <c r="AL20" i="450"/>
  <c r="X20" i="450"/>
  <c r="AD20" i="450"/>
  <c r="K20" i="450"/>
  <c r="Q20" i="450"/>
  <c r="AB20" i="450"/>
  <c r="AF20" i="450"/>
  <c r="O20" i="450"/>
  <c r="V20" i="450"/>
  <c r="AN20" i="450"/>
  <c r="I125" i="450"/>
  <c r="AH33" i="450"/>
  <c r="I185" i="450"/>
  <c r="AH42" i="450"/>
  <c r="O169" i="450"/>
  <c r="Z169" i="450"/>
  <c r="AJ169" i="450"/>
  <c r="AL169" i="450"/>
  <c r="Q169" i="450"/>
  <c r="AB169" i="450"/>
  <c r="X169" i="450"/>
  <c r="AD169" i="450"/>
  <c r="K169" i="450"/>
  <c r="M169" i="450"/>
  <c r="AF169" i="450"/>
  <c r="S169" i="450"/>
  <c r="AN169" i="450"/>
  <c r="V169" i="450"/>
  <c r="M215" i="450"/>
  <c r="O215" i="450"/>
  <c r="Z215" i="450"/>
  <c r="Q215" i="450"/>
  <c r="AD215" i="450"/>
  <c r="S215" i="450"/>
  <c r="AB215" i="450"/>
  <c r="K215" i="450"/>
  <c r="AJ215" i="450"/>
  <c r="AL215" i="450"/>
  <c r="AF215" i="450"/>
  <c r="V215" i="450"/>
  <c r="X215" i="450"/>
  <c r="AN215" i="450"/>
  <c r="M158" i="450"/>
  <c r="O158" i="450"/>
  <c r="S158" i="450"/>
  <c r="K158" i="450"/>
  <c r="Z158" i="450"/>
  <c r="AJ158" i="450"/>
  <c r="AL158" i="450"/>
  <c r="Q158" i="450"/>
  <c r="AB158" i="450"/>
  <c r="X158" i="450"/>
  <c r="AF158" i="450"/>
  <c r="AD158" i="450"/>
  <c r="V158" i="450"/>
  <c r="AN158" i="450"/>
  <c r="I221" i="450"/>
  <c r="AH164" i="450"/>
  <c r="AH28" i="450"/>
  <c r="I65" i="450"/>
  <c r="K65" i="450" s="1"/>
  <c r="O23" i="450"/>
  <c r="AL23" i="450"/>
  <c r="X23" i="450"/>
  <c r="AB23" i="450"/>
  <c r="AD23" i="450"/>
  <c r="K23" i="450"/>
  <c r="Z23" i="450"/>
  <c r="Q23" i="450"/>
  <c r="M23" i="450"/>
  <c r="S23" i="450"/>
  <c r="AJ23" i="450"/>
  <c r="V23" i="450"/>
  <c r="AF23" i="450"/>
  <c r="AN23" i="450"/>
  <c r="I195" i="450"/>
  <c r="Z195" i="450" s="1"/>
  <c r="Z209" i="450" s="1"/>
  <c r="M156" i="450"/>
  <c r="O156" i="450"/>
  <c r="AL156" i="450"/>
  <c r="Q156" i="450"/>
  <c r="AB156" i="450"/>
  <c r="X156" i="450"/>
  <c r="AD156" i="450"/>
  <c r="S156" i="450"/>
  <c r="K156" i="450"/>
  <c r="Z156" i="450"/>
  <c r="AF156" i="450"/>
  <c r="AJ156" i="450"/>
  <c r="V156" i="450"/>
  <c r="AN156" i="450"/>
  <c r="M142" i="450"/>
  <c r="O142" i="450"/>
  <c r="S142" i="450"/>
  <c r="K142" i="450"/>
  <c r="Z142" i="450"/>
  <c r="AJ142" i="450"/>
  <c r="AL142" i="450"/>
  <c r="Q142" i="450"/>
  <c r="AB142" i="450"/>
  <c r="X142" i="450"/>
  <c r="AD142" i="450"/>
  <c r="AF142" i="450"/>
  <c r="V142" i="450"/>
  <c r="AN142" i="450"/>
  <c r="O19" i="450"/>
  <c r="Z19" i="450"/>
  <c r="AL19" i="450"/>
  <c r="X19" i="450"/>
  <c r="M19" i="450"/>
  <c r="AD19" i="450"/>
  <c r="K19" i="450"/>
  <c r="Q19" i="450"/>
  <c r="AB19" i="450"/>
  <c r="S19" i="450"/>
  <c r="V19" i="450"/>
  <c r="AJ19" i="450"/>
  <c r="AF19" i="450"/>
  <c r="AN19" i="450"/>
  <c r="M91" i="450"/>
  <c r="AB91" i="450"/>
  <c r="S91" i="450"/>
  <c r="AD91" i="450"/>
  <c r="Z91" i="450"/>
  <c r="K91" i="450"/>
  <c r="AJ91" i="450"/>
  <c r="AL91" i="450"/>
  <c r="X91" i="450"/>
  <c r="O91" i="450"/>
  <c r="Q91" i="450"/>
  <c r="AF91" i="450"/>
  <c r="V91" i="450"/>
  <c r="AN91" i="450"/>
  <c r="AH203" i="450"/>
  <c r="I69" i="450"/>
  <c r="I103" i="450"/>
  <c r="I121" i="450"/>
  <c r="M151" i="450"/>
  <c r="AD151" i="450"/>
  <c r="O151" i="450"/>
  <c r="S151" i="450"/>
  <c r="K151" i="450"/>
  <c r="Z151" i="450"/>
  <c r="AJ151" i="450"/>
  <c r="Q151" i="450"/>
  <c r="AB151" i="450"/>
  <c r="V151" i="450"/>
  <c r="X151" i="450"/>
  <c r="AL151" i="450"/>
  <c r="AF151" i="450"/>
  <c r="AN151" i="450"/>
  <c r="M52" i="450"/>
  <c r="O52" i="450"/>
  <c r="AB52" i="450"/>
  <c r="AD52" i="450"/>
  <c r="AJ52" i="450"/>
  <c r="Z52" i="450"/>
  <c r="AL52" i="450"/>
  <c r="Q52" i="450"/>
  <c r="K52" i="450"/>
  <c r="X52" i="450"/>
  <c r="V52" i="450"/>
  <c r="S52" i="450"/>
  <c r="AF52" i="450"/>
  <c r="AN52" i="450"/>
  <c r="M162" i="450"/>
  <c r="O162" i="450"/>
  <c r="S162" i="450"/>
  <c r="K162" i="450"/>
  <c r="Z162" i="450"/>
  <c r="AJ162" i="450"/>
  <c r="AL162" i="450"/>
  <c r="Q162" i="450"/>
  <c r="AB162" i="450"/>
  <c r="X162" i="450"/>
  <c r="AD162" i="450"/>
  <c r="V162" i="450"/>
  <c r="AF162" i="450"/>
  <c r="AN162" i="450"/>
  <c r="I87" i="450"/>
  <c r="O40" i="450"/>
  <c r="Z40" i="450"/>
  <c r="AB40" i="450"/>
  <c r="AD40" i="450"/>
  <c r="AJ40" i="450"/>
  <c r="AL40" i="450"/>
  <c r="Q40" i="450"/>
  <c r="K40" i="450"/>
  <c r="X40" i="450"/>
  <c r="S40" i="450"/>
  <c r="AF40" i="450"/>
  <c r="M40" i="450"/>
  <c r="V40" i="450"/>
  <c r="AN40" i="450"/>
  <c r="Z43" i="450"/>
  <c r="M43" i="450"/>
  <c r="AL43" i="450"/>
  <c r="Q43" i="450"/>
  <c r="K43" i="450"/>
  <c r="X43" i="450"/>
  <c r="O43" i="450"/>
  <c r="S43" i="450"/>
  <c r="AD43" i="450"/>
  <c r="AJ43" i="450"/>
  <c r="AB43" i="450"/>
  <c r="V43" i="450"/>
  <c r="AF43" i="450"/>
  <c r="AN43" i="450"/>
  <c r="M56" i="450"/>
  <c r="O56" i="450"/>
  <c r="Z56" i="450"/>
  <c r="Q56" i="450"/>
  <c r="AB56" i="450"/>
  <c r="AD56" i="450"/>
  <c r="AJ56" i="450"/>
  <c r="AL56" i="450"/>
  <c r="K56" i="450"/>
  <c r="X56" i="450"/>
  <c r="S56" i="450"/>
  <c r="V56" i="450"/>
  <c r="AF56" i="450"/>
  <c r="AN56" i="450"/>
  <c r="O153" i="450"/>
  <c r="Z153" i="450"/>
  <c r="AJ153" i="450"/>
  <c r="AL153" i="450"/>
  <c r="Q153" i="450"/>
  <c r="AB153" i="450"/>
  <c r="X153" i="450"/>
  <c r="AD153" i="450"/>
  <c r="K153" i="450"/>
  <c r="M153" i="450"/>
  <c r="V153" i="450"/>
  <c r="S153" i="450"/>
  <c r="AF153" i="450"/>
  <c r="AN153" i="450"/>
  <c r="O27" i="450"/>
  <c r="Z27" i="450"/>
  <c r="AL27" i="450"/>
  <c r="X27" i="450"/>
  <c r="M27" i="450"/>
  <c r="AB27" i="450"/>
  <c r="AD27" i="450"/>
  <c r="K27" i="450"/>
  <c r="Q27" i="450"/>
  <c r="AJ27" i="450"/>
  <c r="S27" i="450"/>
  <c r="V27" i="450"/>
  <c r="AF27" i="450"/>
  <c r="AN27" i="450"/>
  <c r="I154" i="450"/>
  <c r="M155" i="450"/>
  <c r="AD155" i="450"/>
  <c r="S155" i="450"/>
  <c r="K155" i="450"/>
  <c r="Z155" i="450"/>
  <c r="AJ155" i="450"/>
  <c r="AL155" i="450"/>
  <c r="V155" i="450"/>
  <c r="X155" i="450"/>
  <c r="O155" i="450"/>
  <c r="Q155" i="450"/>
  <c r="AB155" i="450"/>
  <c r="AF155" i="450"/>
  <c r="AN155" i="450"/>
  <c r="O46" i="450"/>
  <c r="Z46" i="450"/>
  <c r="AB46" i="450"/>
  <c r="AD46" i="450"/>
  <c r="AJ46" i="450"/>
  <c r="M46" i="450"/>
  <c r="AL46" i="450"/>
  <c r="Q46" i="450"/>
  <c r="K46" i="450"/>
  <c r="X46" i="450"/>
  <c r="AF46" i="450"/>
  <c r="S46" i="450"/>
  <c r="V46" i="450"/>
  <c r="AN46" i="450"/>
  <c r="M90" i="450"/>
  <c r="O90" i="450"/>
  <c r="Z90" i="450"/>
  <c r="S90" i="450"/>
  <c r="AD90" i="450"/>
  <c r="K90" i="450"/>
  <c r="AJ90" i="450"/>
  <c r="AL90" i="450"/>
  <c r="Q90" i="450"/>
  <c r="X90" i="450"/>
  <c r="AB90" i="450"/>
  <c r="AF90" i="450"/>
  <c r="V90" i="450"/>
  <c r="AN90" i="450"/>
  <c r="I41" i="450"/>
  <c r="O149" i="450"/>
  <c r="Z149" i="450"/>
  <c r="AJ149" i="450"/>
  <c r="M149" i="450"/>
  <c r="AL149" i="450"/>
  <c r="Q149" i="450"/>
  <c r="AB149" i="450"/>
  <c r="X149" i="450"/>
  <c r="AD149" i="450"/>
  <c r="S149" i="450"/>
  <c r="K149" i="450"/>
  <c r="V149" i="450"/>
  <c r="AF149" i="450"/>
  <c r="AN149" i="450"/>
  <c r="I101" i="450"/>
  <c r="AL168" i="450"/>
  <c r="Q168" i="450"/>
  <c r="AB168" i="450"/>
  <c r="X168" i="450"/>
  <c r="AD168" i="450"/>
  <c r="M168" i="450"/>
  <c r="S168" i="450"/>
  <c r="K168" i="450"/>
  <c r="O168" i="450"/>
  <c r="Z168" i="450"/>
  <c r="AJ168" i="450"/>
  <c r="AF168" i="450"/>
  <c r="V168" i="450"/>
  <c r="AN168" i="450"/>
  <c r="M38" i="450"/>
  <c r="Z38" i="450"/>
  <c r="S38" i="450"/>
  <c r="AB38" i="450"/>
  <c r="AD38" i="450"/>
  <c r="AJ38" i="450"/>
  <c r="Q38" i="450"/>
  <c r="X38" i="450"/>
  <c r="O38" i="450"/>
  <c r="AL38" i="450"/>
  <c r="V38" i="450"/>
  <c r="K38" i="450"/>
  <c r="AF38" i="450"/>
  <c r="AN38" i="450"/>
  <c r="M71" i="450"/>
  <c r="O71" i="450"/>
  <c r="Q71" i="450"/>
  <c r="AB71" i="450"/>
  <c r="AD71" i="450"/>
  <c r="K71" i="450"/>
  <c r="AJ71" i="450"/>
  <c r="AL71" i="450"/>
  <c r="Z71" i="450"/>
  <c r="X71" i="450"/>
  <c r="V71" i="450"/>
  <c r="S71" i="450"/>
  <c r="AF71" i="450"/>
  <c r="AN71" i="450"/>
  <c r="AH59" i="450"/>
  <c r="Z59" i="450"/>
  <c r="AH173" i="450"/>
  <c r="M140" i="450"/>
  <c r="O140" i="450"/>
  <c r="AL140" i="450"/>
  <c r="Q140" i="450"/>
  <c r="AB140" i="450"/>
  <c r="X140" i="450"/>
  <c r="AD140" i="450"/>
  <c r="S140" i="450"/>
  <c r="K140" i="450"/>
  <c r="Z140" i="450"/>
  <c r="AJ140" i="450"/>
  <c r="AF140" i="450"/>
  <c r="V140" i="450"/>
  <c r="AN140" i="450"/>
  <c r="I143" i="450"/>
  <c r="O218" i="450"/>
  <c r="S218" i="450"/>
  <c r="AB218" i="450"/>
  <c r="K218" i="450"/>
  <c r="AJ218" i="450"/>
  <c r="AL218" i="450"/>
  <c r="X218" i="450"/>
  <c r="AD218" i="450"/>
  <c r="Z218" i="450"/>
  <c r="Q218" i="450"/>
  <c r="M218" i="450"/>
  <c r="V218" i="450"/>
  <c r="AF218" i="450"/>
  <c r="AN218" i="450"/>
  <c r="O31" i="450"/>
  <c r="Z31" i="450"/>
  <c r="AL31" i="450"/>
  <c r="K31" i="450"/>
  <c r="X31" i="450"/>
  <c r="Q31" i="450"/>
  <c r="M31" i="450"/>
  <c r="S31" i="450"/>
  <c r="AD31" i="450"/>
  <c r="AJ31" i="450"/>
  <c r="AB31" i="450"/>
  <c r="AF31" i="450"/>
  <c r="V31" i="450"/>
  <c r="AN31" i="450"/>
  <c r="I131" i="450"/>
  <c r="AH106" i="450"/>
  <c r="I86" i="450"/>
  <c r="M86" i="450" s="1"/>
  <c r="M37" i="450"/>
  <c r="O37" i="450"/>
  <c r="Z37" i="450"/>
  <c r="S37" i="450"/>
  <c r="AB37" i="450"/>
  <c r="AD37" i="450"/>
  <c r="AJ37" i="450"/>
  <c r="AL37" i="450"/>
  <c r="Q37" i="450"/>
  <c r="K37" i="450"/>
  <c r="X37" i="450"/>
  <c r="V37" i="450"/>
  <c r="AF37" i="450"/>
  <c r="AN37" i="450"/>
  <c r="I88" i="450"/>
  <c r="O22" i="450"/>
  <c r="Z22" i="450"/>
  <c r="AB22" i="450"/>
  <c r="AD22" i="450"/>
  <c r="K22" i="450"/>
  <c r="Q22" i="450"/>
  <c r="M22" i="450"/>
  <c r="S22" i="450"/>
  <c r="AJ22" i="450"/>
  <c r="X22" i="450"/>
  <c r="AL22" i="450"/>
  <c r="V22" i="450"/>
  <c r="AF22" i="450"/>
  <c r="AN22" i="450"/>
  <c r="M172" i="450"/>
  <c r="AL172" i="450"/>
  <c r="Q172" i="450"/>
  <c r="AB172" i="450"/>
  <c r="X172" i="450"/>
  <c r="O172" i="450"/>
  <c r="AD172" i="450"/>
  <c r="S172" i="450"/>
  <c r="K172" i="450"/>
  <c r="Z172" i="450"/>
  <c r="V172" i="450"/>
  <c r="AJ172" i="450"/>
  <c r="AF172" i="450"/>
  <c r="AN172" i="450"/>
  <c r="Z25" i="450"/>
  <c r="M25" i="450"/>
  <c r="Q25" i="450"/>
  <c r="S25" i="450"/>
  <c r="AJ25" i="450"/>
  <c r="O25" i="450"/>
  <c r="AL25" i="450"/>
  <c r="X25" i="450"/>
  <c r="K25" i="450"/>
  <c r="AB25" i="450"/>
  <c r="AD25" i="450"/>
  <c r="V25" i="450"/>
  <c r="AF25" i="450"/>
  <c r="AN25" i="450"/>
  <c r="M220" i="450"/>
  <c r="O220" i="450"/>
  <c r="AL220" i="450"/>
  <c r="X220" i="450"/>
  <c r="Z220" i="450"/>
  <c r="Q220" i="450"/>
  <c r="AD220" i="450"/>
  <c r="S220" i="450"/>
  <c r="V220" i="450"/>
  <c r="AJ220" i="450"/>
  <c r="K220" i="450"/>
  <c r="AB220" i="450"/>
  <c r="AF220" i="450"/>
  <c r="AN220" i="450"/>
  <c r="I163" i="450"/>
  <c r="I196" i="450"/>
  <c r="AJ196" i="450" s="1"/>
  <c r="AL152" i="450"/>
  <c r="Q152" i="450"/>
  <c r="AB152" i="450"/>
  <c r="X152" i="450"/>
  <c r="AD152" i="450"/>
  <c r="M152" i="450"/>
  <c r="O152" i="450"/>
  <c r="S152" i="450"/>
  <c r="K152" i="450"/>
  <c r="AJ152" i="450"/>
  <c r="AF152" i="450"/>
  <c r="Z152" i="450"/>
  <c r="V152" i="450"/>
  <c r="AN152" i="450"/>
  <c r="I198" i="450"/>
  <c r="O198" i="450" s="1"/>
  <c r="M130" i="450"/>
  <c r="O130" i="450"/>
  <c r="S130" i="450"/>
  <c r="K130" i="450"/>
  <c r="Z130" i="450"/>
  <c r="AJ130" i="450"/>
  <c r="AL130" i="450"/>
  <c r="Q130" i="450"/>
  <c r="AB130" i="450"/>
  <c r="X130" i="450"/>
  <c r="AD130" i="450"/>
  <c r="AF130" i="450"/>
  <c r="V130" i="450"/>
  <c r="AN130" i="450"/>
  <c r="I222" i="450"/>
  <c r="S222" i="450" s="1"/>
  <c r="O89" i="450"/>
  <c r="Z89" i="450"/>
  <c r="K89" i="450"/>
  <c r="AJ89" i="450"/>
  <c r="AL89" i="450"/>
  <c r="Q89" i="450"/>
  <c r="X89" i="450"/>
  <c r="AB89" i="450"/>
  <c r="AD89" i="450"/>
  <c r="M89" i="450"/>
  <c r="V89" i="450"/>
  <c r="S89" i="450"/>
  <c r="AF89" i="450"/>
  <c r="AN89" i="450"/>
  <c r="M24" i="450"/>
  <c r="S24" i="450"/>
  <c r="AJ24" i="450"/>
  <c r="O24" i="450"/>
  <c r="AL24" i="450"/>
  <c r="X24" i="450"/>
  <c r="AB24" i="450"/>
  <c r="AD24" i="450"/>
  <c r="K24" i="450"/>
  <c r="Q24" i="450"/>
  <c r="Z24" i="450"/>
  <c r="AF24" i="450"/>
  <c r="V24" i="450"/>
  <c r="AN24" i="450"/>
  <c r="M139" i="450"/>
  <c r="AD139" i="450"/>
  <c r="S139" i="450"/>
  <c r="K139" i="450"/>
  <c r="Z139" i="450"/>
  <c r="AJ139" i="450"/>
  <c r="O139" i="450"/>
  <c r="AL139" i="450"/>
  <c r="X139" i="450"/>
  <c r="V139" i="450"/>
  <c r="Q139" i="450"/>
  <c r="AB139" i="450"/>
  <c r="AF139" i="450"/>
  <c r="AN139" i="450"/>
  <c r="M146" i="450"/>
  <c r="O146" i="450"/>
  <c r="S146" i="450"/>
  <c r="K146" i="450"/>
  <c r="Z146" i="450"/>
  <c r="AJ146" i="450"/>
  <c r="AL146" i="450"/>
  <c r="Q146" i="450"/>
  <c r="AB146" i="450"/>
  <c r="X146" i="450"/>
  <c r="V146" i="450"/>
  <c r="AD146" i="450"/>
  <c r="AF146" i="450"/>
  <c r="AN146" i="450"/>
  <c r="Z47" i="450"/>
  <c r="V47" i="450"/>
  <c r="S47" i="450"/>
  <c r="AD47" i="450"/>
  <c r="AN47" i="450"/>
  <c r="AL47" i="450"/>
  <c r="X47" i="450"/>
  <c r="AJ47" i="450"/>
  <c r="AF47" i="450"/>
  <c r="K47" i="450"/>
  <c r="M47" i="450"/>
  <c r="AB47" i="450"/>
  <c r="Q47" i="450"/>
  <c r="O47" i="450"/>
  <c r="I186" i="450"/>
  <c r="AN186" i="450" s="1"/>
  <c r="AB80" i="450"/>
  <c r="V79" i="450"/>
  <c r="AN80" i="450"/>
  <c r="S79" i="450"/>
  <c r="Q80" i="450"/>
  <c r="AD79" i="450"/>
  <c r="Z80" i="450"/>
  <c r="AN216" i="450"/>
  <c r="V80" i="450"/>
  <c r="X80" i="450"/>
  <c r="AJ80" i="450"/>
  <c r="M80" i="450"/>
  <c r="AN79" i="450"/>
  <c r="AB79" i="450"/>
  <c r="AL79" i="450"/>
  <c r="Z79" i="450"/>
  <c r="AF80" i="450"/>
  <c r="S80" i="450"/>
  <c r="K80" i="450"/>
  <c r="AF79" i="450"/>
  <c r="AH79" i="450" s="1"/>
  <c r="Q79" i="450"/>
  <c r="AJ79" i="450"/>
  <c r="O79" i="450"/>
  <c r="AD216" i="450"/>
  <c r="O80" i="450"/>
  <c r="AL80" i="450"/>
  <c r="M79" i="450"/>
  <c r="X79" i="450"/>
  <c r="M64" i="450"/>
  <c r="O51" i="450"/>
  <c r="I75" i="450"/>
  <c r="Z75" i="450" s="1"/>
  <c r="X48" i="450"/>
  <c r="AJ48" i="450"/>
  <c r="Z48" i="450"/>
  <c r="AL51" i="450"/>
  <c r="O48" i="450"/>
  <c r="AF48" i="450"/>
  <c r="Q48" i="450"/>
  <c r="AB48" i="450"/>
  <c r="M48" i="450"/>
  <c r="AN48" i="450"/>
  <c r="K48" i="450"/>
  <c r="AD48" i="450"/>
  <c r="V48" i="450"/>
  <c r="AL48" i="450"/>
  <c r="AH224" i="450"/>
  <c r="AH223" i="450"/>
  <c r="K28" i="476"/>
  <c r="X216" i="450"/>
  <c r="AB216" i="450"/>
  <c r="AL216" i="450"/>
  <c r="K187" i="450"/>
  <c r="AF216" i="450"/>
  <c r="O216" i="450"/>
  <c r="V95" i="450"/>
  <c r="AJ67" i="450"/>
  <c r="O95" i="450"/>
  <c r="M192" i="450"/>
  <c r="I63" i="450"/>
  <c r="O63" i="450" s="1"/>
  <c r="V216" i="450"/>
  <c r="AJ216" i="450"/>
  <c r="Q216" i="450"/>
  <c r="M216" i="450"/>
  <c r="AL187" i="450"/>
  <c r="AN51" i="450"/>
  <c r="O138" i="450"/>
  <c r="O175" i="450"/>
  <c r="AH72" i="450"/>
  <c r="K216" i="450"/>
  <c r="S216" i="450"/>
  <c r="S51" i="450"/>
  <c r="Z207" i="450"/>
  <c r="AB73" i="450"/>
  <c r="J69" i="476"/>
  <c r="K69" i="476"/>
  <c r="X67" i="450"/>
  <c r="AJ95" i="450"/>
  <c r="AB67" i="450"/>
  <c r="O50" i="450"/>
  <c r="V175" i="450"/>
  <c r="C11" i="269"/>
  <c r="K50" i="450"/>
  <c r="I132" i="450"/>
  <c r="Q132" i="450"/>
  <c r="J53" i="476"/>
  <c r="K53" i="476" s="1"/>
  <c r="J51" i="476"/>
  <c r="K51" i="476" s="1"/>
  <c r="I113" i="450"/>
  <c r="Z113" i="450" s="1"/>
  <c r="J48" i="476"/>
  <c r="K48" i="476"/>
  <c r="AH81" i="450"/>
  <c r="I29" i="450"/>
  <c r="J15" i="476"/>
  <c r="K15" i="476"/>
  <c r="AD50" i="450"/>
  <c r="V51" i="450"/>
  <c r="Q51" i="450"/>
  <c r="AB51" i="450"/>
  <c r="AF51" i="450"/>
  <c r="X51" i="450"/>
  <c r="AJ51" i="450"/>
  <c r="Z51" i="450"/>
  <c r="M51" i="450"/>
  <c r="K51" i="450"/>
  <c r="O160" i="450"/>
  <c r="Q64" i="450"/>
  <c r="AJ138" i="450"/>
  <c r="J55" i="476"/>
  <c r="K55" i="476" s="1"/>
  <c r="AH107" i="450"/>
  <c r="J68" i="476"/>
  <c r="K68" i="476" s="1"/>
  <c r="AN138" i="450"/>
  <c r="K64" i="450"/>
  <c r="X138" i="450"/>
  <c r="AJ147" i="450"/>
  <c r="J65" i="476"/>
  <c r="K65" i="476" s="1"/>
  <c r="AF207" i="450"/>
  <c r="AB207" i="450"/>
  <c r="AD207" i="450"/>
  <c r="M207" i="450"/>
  <c r="X207" i="450"/>
  <c r="AF192" i="450"/>
  <c r="AF175" i="450"/>
  <c r="K175" i="450"/>
  <c r="AH189" i="450"/>
  <c r="AB192" i="450"/>
  <c r="Q175" i="450"/>
  <c r="K192" i="450"/>
  <c r="AB175" i="450"/>
  <c r="M175" i="450"/>
  <c r="AN175" i="450"/>
  <c r="X175" i="450"/>
  <c r="Z175" i="450"/>
  <c r="AD175" i="450"/>
  <c r="AL175" i="450"/>
  <c r="AJ175" i="450"/>
  <c r="O174" i="450"/>
  <c r="X174" i="450"/>
  <c r="V174" i="450"/>
  <c r="AN174" i="450"/>
  <c r="AJ174" i="450"/>
  <c r="S174" i="450"/>
  <c r="AL174" i="450"/>
  <c r="AD174" i="450"/>
  <c r="Q174" i="450"/>
  <c r="K174" i="450"/>
  <c r="AF174" i="450"/>
  <c r="AB174" i="450"/>
  <c r="Z174" i="450"/>
  <c r="AB160" i="450"/>
  <c r="V160" i="450"/>
  <c r="AD138" i="450"/>
  <c r="S138" i="450"/>
  <c r="AF138" i="450"/>
  <c r="Q138" i="450"/>
  <c r="K138" i="450"/>
  <c r="Z147" i="450"/>
  <c r="X147" i="450"/>
  <c r="AL138" i="450"/>
  <c r="AF147" i="450"/>
  <c r="AD147" i="450"/>
  <c r="V138" i="450"/>
  <c r="AB138" i="450"/>
  <c r="Z138" i="450"/>
  <c r="O147" i="450"/>
  <c r="Q147" i="450"/>
  <c r="V147" i="450"/>
  <c r="AN147" i="450"/>
  <c r="S147" i="450"/>
  <c r="Q95" i="450"/>
  <c r="AL95" i="450"/>
  <c r="K95" i="450"/>
  <c r="AB95" i="450"/>
  <c r="AF95" i="450"/>
  <c r="X95" i="450"/>
  <c r="S95" i="450"/>
  <c r="M95" i="450"/>
  <c r="AN95" i="450"/>
  <c r="AD95" i="450"/>
  <c r="AF160" i="450"/>
  <c r="K160" i="450"/>
  <c r="AL160" i="450"/>
  <c r="V67" i="450"/>
  <c r="AJ160" i="450"/>
  <c r="S160" i="450"/>
  <c r="X160" i="450"/>
  <c r="AL67" i="450"/>
  <c r="AF67" i="450"/>
  <c r="O67" i="450"/>
  <c r="M67" i="450"/>
  <c r="AN192" i="450"/>
  <c r="AJ192" i="450"/>
  <c r="X192" i="450"/>
  <c r="O192" i="450"/>
  <c r="K207" i="450"/>
  <c r="AH165" i="450"/>
  <c r="O207" i="450"/>
  <c r="AN160" i="450"/>
  <c r="Z160" i="450"/>
  <c r="M160" i="450"/>
  <c r="Q160" i="450"/>
  <c r="S67" i="450"/>
  <c r="K67" i="450"/>
  <c r="Z67" i="450"/>
  <c r="Z192" i="450"/>
  <c r="S192" i="450"/>
  <c r="Q192" i="450"/>
  <c r="I171" i="450"/>
  <c r="AN67" i="450"/>
  <c r="AD67" i="450"/>
  <c r="V192" i="450"/>
  <c r="AD192" i="450"/>
  <c r="AH136" i="450"/>
  <c r="I219" i="450"/>
  <c r="M219" i="450" s="1"/>
  <c r="AH191" i="450"/>
  <c r="K147" i="450"/>
  <c r="AN50" i="450"/>
  <c r="AJ50" i="450"/>
  <c r="X50" i="450"/>
  <c r="Z50" i="450"/>
  <c r="S207" i="450"/>
  <c r="M147" i="450"/>
  <c r="AL147" i="450"/>
  <c r="AB50" i="450"/>
  <c r="M50" i="450"/>
  <c r="Q50" i="450"/>
  <c r="V66" i="450"/>
  <c r="AB127" i="450"/>
  <c r="K127" i="450"/>
  <c r="Z127" i="450"/>
  <c r="AN127" i="450"/>
  <c r="O127" i="450"/>
  <c r="AJ127" i="450"/>
  <c r="S127" i="450"/>
  <c r="Q127" i="450"/>
  <c r="M127" i="450"/>
  <c r="AD127" i="450"/>
  <c r="V127" i="450"/>
  <c r="AF127" i="450"/>
  <c r="AL127" i="450"/>
  <c r="X127" i="450"/>
  <c r="V50" i="450"/>
  <c r="AF50" i="450"/>
  <c r="S50" i="450"/>
  <c r="I120" i="450"/>
  <c r="AL120" i="450" s="1"/>
  <c r="I179" i="450"/>
  <c r="AN207" i="450"/>
  <c r="AJ207" i="450"/>
  <c r="Q207" i="450"/>
  <c r="V207" i="450"/>
  <c r="AF64" i="450"/>
  <c r="AB64" i="450"/>
  <c r="AL64" i="450"/>
  <c r="AN64" i="450"/>
  <c r="AJ64" i="450"/>
  <c r="X64" i="450"/>
  <c r="Z64" i="450"/>
  <c r="Q66" i="450"/>
  <c r="V64" i="450"/>
  <c r="AD64" i="450"/>
  <c r="S64" i="450"/>
  <c r="K66" i="450"/>
  <c r="AN68" i="450"/>
  <c r="X68" i="450"/>
  <c r="AL68" i="450"/>
  <c r="Z68" i="450"/>
  <c r="Q68" i="450"/>
  <c r="K68" i="450"/>
  <c r="AJ68" i="450"/>
  <c r="S68" i="450"/>
  <c r="AB68" i="450"/>
  <c r="AF68" i="450"/>
  <c r="O68" i="450"/>
  <c r="AD68" i="450"/>
  <c r="V68" i="450"/>
  <c r="M68" i="450"/>
  <c r="AN170" i="450"/>
  <c r="K170" i="450"/>
  <c r="Q170" i="450"/>
  <c r="V170" i="450"/>
  <c r="M170" i="450"/>
  <c r="Z170" i="450"/>
  <c r="AB170" i="450"/>
  <c r="AD170" i="450"/>
  <c r="O170" i="450"/>
  <c r="AJ170" i="450"/>
  <c r="X170" i="450"/>
  <c r="S170" i="450"/>
  <c r="AL170" i="450"/>
  <c r="AF170" i="450"/>
  <c r="AH24" i="450"/>
  <c r="AH89" i="450"/>
  <c r="AH139" i="450"/>
  <c r="AH140" i="450"/>
  <c r="AH151" i="450"/>
  <c r="I109" i="450"/>
  <c r="AH152" i="450"/>
  <c r="AH37" i="450"/>
  <c r="AH31" i="450"/>
  <c r="I141" i="450"/>
  <c r="AH168" i="450"/>
  <c r="AH46" i="450"/>
  <c r="J50" i="476"/>
  <c r="K50" i="476" s="1"/>
  <c r="M36" i="450"/>
  <c r="X36" i="450"/>
  <c r="S36" i="450"/>
  <c r="AD36" i="450"/>
  <c r="AJ36" i="450"/>
  <c r="K36" i="450"/>
  <c r="AH91" i="450"/>
  <c r="AH142" i="450"/>
  <c r="AN214" i="450"/>
  <c r="O214" i="450"/>
  <c r="K214" i="450"/>
  <c r="Q214" i="450"/>
  <c r="V214" i="450"/>
  <c r="S214" i="450"/>
  <c r="AJ214" i="450"/>
  <c r="AD214" i="450"/>
  <c r="M214" i="450"/>
  <c r="AL214" i="450"/>
  <c r="AF214" i="450"/>
  <c r="AB214" i="450"/>
  <c r="X214" i="450"/>
  <c r="Z214" i="450"/>
  <c r="J47" i="476"/>
  <c r="K47" i="476" s="1"/>
  <c r="AN213" i="450"/>
  <c r="AJ213" i="450"/>
  <c r="Z213" i="450"/>
  <c r="S213" i="450"/>
  <c r="M213" i="450"/>
  <c r="O213" i="450"/>
  <c r="Q213" i="450"/>
  <c r="AF213" i="450"/>
  <c r="AB213" i="450"/>
  <c r="AL213" i="450"/>
  <c r="AD213" i="450"/>
  <c r="K213" i="450"/>
  <c r="X213" i="450"/>
  <c r="V213" i="450"/>
  <c r="Z78" i="450"/>
  <c r="Q78" i="450"/>
  <c r="Q83" i="450"/>
  <c r="AD78" i="450"/>
  <c r="AL78" i="450"/>
  <c r="M78" i="450"/>
  <c r="K78" i="450"/>
  <c r="K83" i="450" s="1"/>
  <c r="AN78" i="450"/>
  <c r="S78" i="450"/>
  <c r="AB78" i="450"/>
  <c r="AJ78" i="450"/>
  <c r="AJ83" i="450" s="1"/>
  <c r="O78" i="450"/>
  <c r="O83" i="450"/>
  <c r="X78" i="450"/>
  <c r="AF78" i="450"/>
  <c r="V78" i="450"/>
  <c r="AN62" i="450"/>
  <c r="Q62" i="450"/>
  <c r="AJ62" i="450"/>
  <c r="X62" i="450"/>
  <c r="AB62" i="450"/>
  <c r="Z62" i="450"/>
  <c r="O62" i="450"/>
  <c r="AD62" i="450"/>
  <c r="AL62" i="450"/>
  <c r="V62" i="450"/>
  <c r="M62" i="450"/>
  <c r="K62" i="450"/>
  <c r="S62" i="450"/>
  <c r="AF62" i="450"/>
  <c r="AH25" i="450"/>
  <c r="AH38" i="450"/>
  <c r="AH155" i="450"/>
  <c r="AH153" i="450"/>
  <c r="I176" i="450"/>
  <c r="AH158" i="450"/>
  <c r="C5" i="269"/>
  <c r="AH19" i="450"/>
  <c r="AH22" i="450"/>
  <c r="M131" i="450"/>
  <c r="AD131" i="450"/>
  <c r="S131" i="450"/>
  <c r="K131" i="450"/>
  <c r="Z131" i="450"/>
  <c r="AJ131" i="450"/>
  <c r="Q131" i="450"/>
  <c r="AB131" i="450"/>
  <c r="X131" i="450"/>
  <c r="V131" i="450"/>
  <c r="O131" i="450"/>
  <c r="AL131" i="450"/>
  <c r="AF131" i="450"/>
  <c r="AN131" i="450"/>
  <c r="AH71" i="450"/>
  <c r="O101" i="450"/>
  <c r="K101" i="450"/>
  <c r="AJ101" i="450"/>
  <c r="M101" i="450"/>
  <c r="Z101" i="450"/>
  <c r="AL101" i="450"/>
  <c r="Q101" i="450"/>
  <c r="X101" i="450"/>
  <c r="AB101" i="450"/>
  <c r="S101" i="450"/>
  <c r="AF101" i="450"/>
  <c r="V101" i="450"/>
  <c r="AD101" i="450"/>
  <c r="AN101" i="450"/>
  <c r="AH90" i="450"/>
  <c r="AH162" i="450"/>
  <c r="AH23" i="450"/>
  <c r="AH215" i="450"/>
  <c r="I133" i="450"/>
  <c r="O125" i="450"/>
  <c r="K125" i="450"/>
  <c r="AJ125" i="450"/>
  <c r="M125" i="450"/>
  <c r="Z125" i="450"/>
  <c r="AL125" i="450"/>
  <c r="Q125" i="450"/>
  <c r="X125" i="450"/>
  <c r="AB125" i="450"/>
  <c r="AD125" i="450"/>
  <c r="V125" i="450"/>
  <c r="S125" i="450"/>
  <c r="AF125" i="450"/>
  <c r="AN125" i="450"/>
  <c r="AH20" i="450"/>
  <c r="AH104" i="450"/>
  <c r="Z55" i="450"/>
  <c r="Z57" i="450"/>
  <c r="Q55" i="450"/>
  <c r="Q57" i="450"/>
  <c r="AB55" i="450"/>
  <c r="AB57" i="450"/>
  <c r="AD55" i="450"/>
  <c r="AD57" i="450"/>
  <c r="AJ55" i="450"/>
  <c r="AJ57" i="450"/>
  <c r="M55" i="450"/>
  <c r="M57" i="450"/>
  <c r="AL55" i="450"/>
  <c r="AL57" i="450"/>
  <c r="K55" i="450"/>
  <c r="K57" i="450"/>
  <c r="X55" i="450"/>
  <c r="X57" i="450"/>
  <c r="O55" i="450"/>
  <c r="S55" i="450"/>
  <c r="S57" i="450"/>
  <c r="AF55" i="450"/>
  <c r="AF57" i="450"/>
  <c r="V55" i="450"/>
  <c r="AN55" i="450"/>
  <c r="AN57" i="450"/>
  <c r="O157" i="450"/>
  <c r="Z157" i="450"/>
  <c r="AJ157" i="450"/>
  <c r="M157" i="450"/>
  <c r="AL157" i="450"/>
  <c r="Q157" i="450"/>
  <c r="AB157" i="450"/>
  <c r="X157" i="450"/>
  <c r="AD157" i="450"/>
  <c r="V157" i="450"/>
  <c r="K157" i="450"/>
  <c r="S157" i="450"/>
  <c r="AF157" i="450"/>
  <c r="AN157" i="450"/>
  <c r="I108" i="450"/>
  <c r="M41" i="450"/>
  <c r="O41" i="450"/>
  <c r="S41" i="450"/>
  <c r="AB41" i="450"/>
  <c r="AD41" i="450"/>
  <c r="AJ41" i="450"/>
  <c r="Z41" i="450"/>
  <c r="AL41" i="450"/>
  <c r="Q41" i="450"/>
  <c r="K41" i="450"/>
  <c r="X41" i="450"/>
  <c r="V41" i="450"/>
  <c r="AF41" i="450"/>
  <c r="AN41" i="450"/>
  <c r="M154" i="450"/>
  <c r="O154" i="450"/>
  <c r="S154" i="450"/>
  <c r="K154" i="450"/>
  <c r="Z154" i="450"/>
  <c r="AJ154" i="450"/>
  <c r="AL154" i="450"/>
  <c r="Q154" i="450"/>
  <c r="AB154" i="450"/>
  <c r="X154" i="450"/>
  <c r="AD154" i="450"/>
  <c r="AF154" i="450"/>
  <c r="V154" i="450"/>
  <c r="AN154" i="450"/>
  <c r="AH27" i="450"/>
  <c r="AH56" i="450"/>
  <c r="AH43" i="450"/>
  <c r="AH169" i="450"/>
  <c r="O185" i="450"/>
  <c r="Z185" i="450"/>
  <c r="AJ185" i="450"/>
  <c r="AL185" i="450"/>
  <c r="Q185" i="450"/>
  <c r="AB185" i="450"/>
  <c r="X185" i="450"/>
  <c r="M185" i="450"/>
  <c r="AD185" i="450"/>
  <c r="K185" i="450"/>
  <c r="S185" i="450"/>
  <c r="AF185" i="450"/>
  <c r="V185" i="450"/>
  <c r="AN185" i="450"/>
  <c r="AH167" i="450"/>
  <c r="S197" i="450"/>
  <c r="AD197" i="450"/>
  <c r="K197" i="450"/>
  <c r="Z197" i="450"/>
  <c r="Q197" i="450"/>
  <c r="AB197" i="450"/>
  <c r="AJ197" i="450"/>
  <c r="M197" i="450"/>
  <c r="O197" i="450"/>
  <c r="AF197" i="450"/>
  <c r="AL197" i="450"/>
  <c r="X197" i="450"/>
  <c r="V197" i="450"/>
  <c r="AN197" i="450"/>
  <c r="AH135" i="450"/>
  <c r="M143" i="450"/>
  <c r="AD143" i="450"/>
  <c r="O143" i="450"/>
  <c r="S143" i="450"/>
  <c r="K143" i="450"/>
  <c r="Z143" i="450"/>
  <c r="AJ143" i="450"/>
  <c r="X143" i="450"/>
  <c r="Q143" i="450"/>
  <c r="AF143" i="450"/>
  <c r="AL143" i="450"/>
  <c r="AB143" i="450"/>
  <c r="V143" i="450"/>
  <c r="AN143" i="450"/>
  <c r="M103" i="450"/>
  <c r="AB103" i="450"/>
  <c r="O103" i="450"/>
  <c r="S103" i="450"/>
  <c r="AD103" i="450"/>
  <c r="K103" i="450"/>
  <c r="AJ103" i="450"/>
  <c r="V103" i="450"/>
  <c r="AL103" i="450"/>
  <c r="Q103" i="450"/>
  <c r="Z103" i="450"/>
  <c r="X103" i="450"/>
  <c r="AF103" i="450"/>
  <c r="AN103" i="450"/>
  <c r="O57" i="450"/>
  <c r="M163" i="450"/>
  <c r="O163" i="450"/>
  <c r="AD163" i="450"/>
  <c r="S163" i="450"/>
  <c r="K163" i="450"/>
  <c r="Z163" i="450"/>
  <c r="AJ163" i="450"/>
  <c r="AF163" i="450"/>
  <c r="AL163" i="450"/>
  <c r="Q163" i="450"/>
  <c r="AB163" i="450"/>
  <c r="X163" i="450"/>
  <c r="V163" i="450"/>
  <c r="AN163" i="450"/>
  <c r="AH146" i="450"/>
  <c r="AH130" i="450"/>
  <c r="AH220" i="450"/>
  <c r="M126" i="450"/>
  <c r="O126" i="450"/>
  <c r="S126" i="450"/>
  <c r="AD126" i="450"/>
  <c r="K126" i="450"/>
  <c r="AJ126" i="450"/>
  <c r="Z126" i="450"/>
  <c r="AL126" i="450"/>
  <c r="Q126" i="450"/>
  <c r="X126" i="450"/>
  <c r="AB126" i="450"/>
  <c r="V126" i="450"/>
  <c r="AF126" i="450"/>
  <c r="AN126" i="450"/>
  <c r="AH172" i="450"/>
  <c r="AL88" i="450"/>
  <c r="Q88" i="450"/>
  <c r="X88" i="450"/>
  <c r="Z88" i="450"/>
  <c r="AB88" i="450"/>
  <c r="M88" i="450"/>
  <c r="O88" i="450"/>
  <c r="S88" i="450"/>
  <c r="AD88" i="450"/>
  <c r="K88" i="450"/>
  <c r="AJ88" i="450"/>
  <c r="AF88" i="450"/>
  <c r="V88" i="450"/>
  <c r="AN88" i="450"/>
  <c r="M92" i="450"/>
  <c r="O92" i="450"/>
  <c r="AL92" i="450"/>
  <c r="Q92" i="450"/>
  <c r="X92" i="450"/>
  <c r="AB92" i="450"/>
  <c r="S92" i="450"/>
  <c r="AD92" i="450"/>
  <c r="Z92" i="450"/>
  <c r="K92" i="450"/>
  <c r="AJ92" i="450"/>
  <c r="V92" i="450"/>
  <c r="AF92" i="450"/>
  <c r="AN92" i="450"/>
  <c r="AH218" i="450"/>
  <c r="I217" i="450"/>
  <c r="AH149" i="450"/>
  <c r="AH40" i="450"/>
  <c r="M87" i="450"/>
  <c r="Z87" i="450"/>
  <c r="AB87" i="450"/>
  <c r="O87" i="450"/>
  <c r="S87" i="450"/>
  <c r="AD87" i="450"/>
  <c r="K87" i="450"/>
  <c r="AJ87" i="450"/>
  <c r="Q87" i="450"/>
  <c r="AL87" i="450"/>
  <c r="X87" i="450"/>
  <c r="V87" i="450"/>
  <c r="AF87" i="450"/>
  <c r="AN87" i="450"/>
  <c r="AH52" i="450"/>
  <c r="O121" i="450"/>
  <c r="K121" i="450"/>
  <c r="AJ121" i="450"/>
  <c r="Z121" i="450"/>
  <c r="AL121" i="450"/>
  <c r="Q121" i="450"/>
  <c r="X121" i="450"/>
  <c r="AB121" i="450"/>
  <c r="AD121" i="450"/>
  <c r="S121" i="450"/>
  <c r="M121" i="450"/>
  <c r="AF121" i="450"/>
  <c r="V121" i="450"/>
  <c r="AN121" i="450"/>
  <c r="O69" i="450"/>
  <c r="Z69" i="450"/>
  <c r="AD69" i="450"/>
  <c r="K69" i="450"/>
  <c r="AJ69" i="450"/>
  <c r="AL69" i="450"/>
  <c r="S69" i="450"/>
  <c r="X69" i="450"/>
  <c r="Q69" i="450"/>
  <c r="M69" i="450"/>
  <c r="AF69" i="450"/>
  <c r="AB69" i="450"/>
  <c r="V69" i="450"/>
  <c r="AH69" i="450" s="1"/>
  <c r="AN69" i="450"/>
  <c r="AH156" i="450"/>
  <c r="M221" i="450"/>
  <c r="AB221" i="450"/>
  <c r="K221" i="450"/>
  <c r="AJ221" i="450"/>
  <c r="O221" i="450"/>
  <c r="AL221" i="450"/>
  <c r="X221" i="450"/>
  <c r="Z221" i="450"/>
  <c r="Q221" i="450"/>
  <c r="AD221" i="450"/>
  <c r="V221" i="450"/>
  <c r="AF221" i="450"/>
  <c r="S221" i="450"/>
  <c r="AN221" i="450"/>
  <c r="Z39" i="450"/>
  <c r="O39" i="450"/>
  <c r="AL39" i="450"/>
  <c r="Q39" i="450"/>
  <c r="K39" i="450"/>
  <c r="X39" i="450"/>
  <c r="X44" i="450"/>
  <c r="M39" i="450"/>
  <c r="S39" i="450"/>
  <c r="AB39" i="450"/>
  <c r="AF39" i="450"/>
  <c r="V39" i="450"/>
  <c r="AD39" i="450"/>
  <c r="AJ39" i="450"/>
  <c r="AJ44" i="450"/>
  <c r="AN39" i="450"/>
  <c r="V57" i="450"/>
  <c r="AH47" i="450"/>
  <c r="AN83" i="450"/>
  <c r="AD83" i="450"/>
  <c r="AH80" i="450"/>
  <c r="AB83" i="450"/>
  <c r="AL83" i="450"/>
  <c r="AF83" i="450"/>
  <c r="M83" i="450"/>
  <c r="Z83" i="450"/>
  <c r="X83" i="450"/>
  <c r="S83" i="450"/>
  <c r="K113" i="450"/>
  <c r="AN113" i="450"/>
  <c r="AH95" i="450"/>
  <c r="AH138" i="450"/>
  <c r="I204" i="450"/>
  <c r="O204" i="450" s="1"/>
  <c r="AH48" i="450"/>
  <c r="AH216" i="450"/>
  <c r="AF113" i="450"/>
  <c r="X113" i="450"/>
  <c r="O113" i="450"/>
  <c r="AJ113" i="450"/>
  <c r="AD113" i="450"/>
  <c r="AD132" i="450"/>
  <c r="AF132" i="450"/>
  <c r="I202" i="450"/>
  <c r="O202" i="450" s="1"/>
  <c r="I178" i="450"/>
  <c r="Z178" i="450" s="1"/>
  <c r="I201" i="450"/>
  <c r="AD201" i="450" s="1"/>
  <c r="AH175" i="450"/>
  <c r="Z132" i="450"/>
  <c r="M132" i="450"/>
  <c r="X132" i="450"/>
  <c r="AN132" i="450"/>
  <c r="O132" i="450"/>
  <c r="AH160" i="450"/>
  <c r="V113" i="450"/>
  <c r="AH113" i="450"/>
  <c r="S113" i="450"/>
  <c r="AB113" i="450"/>
  <c r="AL132" i="450"/>
  <c r="V132" i="450"/>
  <c r="S132" i="450"/>
  <c r="AH207" i="450"/>
  <c r="AH192" i="450"/>
  <c r="M113" i="450"/>
  <c r="Q113" i="450"/>
  <c r="AL113" i="450"/>
  <c r="AB132" i="450"/>
  <c r="AJ132" i="450"/>
  <c r="K132" i="450"/>
  <c r="AH67" i="450"/>
  <c r="C10" i="269"/>
  <c r="I199" i="450"/>
  <c r="O199" i="450" s="1"/>
  <c r="J67" i="476"/>
  <c r="K67" i="476"/>
  <c r="O29" i="450"/>
  <c r="S29" i="450"/>
  <c r="K29" i="450"/>
  <c r="AD29" i="450"/>
  <c r="X29" i="450"/>
  <c r="AJ29" i="450"/>
  <c r="V29" i="450"/>
  <c r="M29" i="450"/>
  <c r="Z29" i="450"/>
  <c r="Q29" i="450"/>
  <c r="AB29" i="450"/>
  <c r="AL29" i="450"/>
  <c r="J49" i="476"/>
  <c r="K49" i="476"/>
  <c r="J66" i="476"/>
  <c r="K66" i="476"/>
  <c r="AH51" i="450"/>
  <c r="AH50" i="450"/>
  <c r="I200" i="450"/>
  <c r="X200" i="450"/>
  <c r="AH174" i="450"/>
  <c r="AH147" i="450"/>
  <c r="AH127" i="450"/>
  <c r="AD171" i="450"/>
  <c r="AJ171" i="450"/>
  <c r="Q171" i="450"/>
  <c r="AL171" i="450"/>
  <c r="S171" i="450"/>
  <c r="X171" i="450"/>
  <c r="AB171" i="450"/>
  <c r="M171" i="450"/>
  <c r="AF171" i="450"/>
  <c r="O171" i="450"/>
  <c r="Z171" i="450"/>
  <c r="V171" i="450"/>
  <c r="AN171" i="450"/>
  <c r="K171" i="450"/>
  <c r="AH64" i="450"/>
  <c r="I183" i="450"/>
  <c r="K183" i="450"/>
  <c r="AH170" i="450"/>
  <c r="AH68" i="450"/>
  <c r="I115" i="450"/>
  <c r="V115" i="450"/>
  <c r="AH103" i="450"/>
  <c r="I98" i="450"/>
  <c r="AH214" i="450"/>
  <c r="AH101" i="450"/>
  <c r="AH131" i="450"/>
  <c r="AF44" i="450"/>
  <c r="AD44" i="450"/>
  <c r="Q44" i="450"/>
  <c r="AB44" i="450"/>
  <c r="K44" i="450"/>
  <c r="Z44" i="450"/>
  <c r="O44" i="450"/>
  <c r="S44" i="450"/>
  <c r="M44" i="450"/>
  <c r="AL44" i="450"/>
  <c r="AN44" i="450"/>
  <c r="Z76" i="450"/>
  <c r="AH55" i="450"/>
  <c r="AH57" i="450"/>
  <c r="AH213" i="450"/>
  <c r="I97" i="450"/>
  <c r="I116" i="450"/>
  <c r="AD116" i="450" s="1"/>
  <c r="AN141" i="450"/>
  <c r="O141" i="450"/>
  <c r="AL141" i="450"/>
  <c r="AD141" i="450"/>
  <c r="AF141" i="450"/>
  <c r="Z141" i="450"/>
  <c r="Q141" i="450"/>
  <c r="S141" i="450"/>
  <c r="AJ141" i="450"/>
  <c r="AB141" i="450"/>
  <c r="K141" i="450"/>
  <c r="M141" i="450"/>
  <c r="X141" i="450"/>
  <c r="V141" i="450"/>
  <c r="K109" i="450"/>
  <c r="AL109" i="450"/>
  <c r="AF109" i="450"/>
  <c r="AN109" i="450"/>
  <c r="X109" i="450"/>
  <c r="AD109" i="450"/>
  <c r="Z109" i="450"/>
  <c r="V109" i="450"/>
  <c r="AJ109" i="450"/>
  <c r="Q109" i="450"/>
  <c r="S109" i="450"/>
  <c r="M109" i="450"/>
  <c r="AB109" i="450"/>
  <c r="O109" i="450"/>
  <c r="I114" i="450"/>
  <c r="AJ76" i="450"/>
  <c r="Q76" i="450"/>
  <c r="AH125" i="450"/>
  <c r="I117" i="450"/>
  <c r="I110" i="450"/>
  <c r="AJ110" i="450" s="1"/>
  <c r="AH126" i="450"/>
  <c r="AH143" i="450"/>
  <c r="X76" i="450"/>
  <c r="O76" i="450"/>
  <c r="I112" i="450"/>
  <c r="AH39" i="450"/>
  <c r="M76" i="450"/>
  <c r="AH185" i="450"/>
  <c r="AH154" i="450"/>
  <c r="AH62" i="450"/>
  <c r="AH78" i="450"/>
  <c r="V83" i="450"/>
  <c r="I111" i="450"/>
  <c r="AF76" i="450"/>
  <c r="AB76" i="450"/>
  <c r="V76" i="450"/>
  <c r="AH87" i="450"/>
  <c r="AB217" i="450"/>
  <c r="K217" i="450"/>
  <c r="K226" i="450"/>
  <c r="AJ217" i="450"/>
  <c r="AJ226" i="450"/>
  <c r="AL217" i="450"/>
  <c r="AL226" i="450"/>
  <c r="X217" i="450"/>
  <c r="X226" i="450"/>
  <c r="M217" i="450"/>
  <c r="M226" i="450"/>
  <c r="Z217" i="450"/>
  <c r="Q217" i="450"/>
  <c r="AD217" i="450"/>
  <c r="S217" i="450"/>
  <c r="O217" i="450"/>
  <c r="V217" i="450"/>
  <c r="AF217" i="450"/>
  <c r="AF226" i="450"/>
  <c r="AN217" i="450"/>
  <c r="AH121" i="450"/>
  <c r="AH88" i="450"/>
  <c r="AH41" i="450"/>
  <c r="I180" i="450"/>
  <c r="AH157" i="450"/>
  <c r="I99" i="450"/>
  <c r="I122" i="450"/>
  <c r="AH197" i="450"/>
  <c r="M108" i="450"/>
  <c r="O108" i="450"/>
  <c r="Z108" i="450"/>
  <c r="AL108" i="450"/>
  <c r="Q108" i="450"/>
  <c r="X108" i="450"/>
  <c r="AB108" i="450"/>
  <c r="S108" i="450"/>
  <c r="AD108" i="450"/>
  <c r="AF108" i="450"/>
  <c r="K108" i="450"/>
  <c r="AJ108" i="450"/>
  <c r="V108" i="450"/>
  <c r="AN108" i="450"/>
  <c r="O133" i="450"/>
  <c r="Z133" i="450"/>
  <c r="AJ133" i="450"/>
  <c r="M133" i="450"/>
  <c r="AL133" i="450"/>
  <c r="Q133" i="450"/>
  <c r="AB133" i="450"/>
  <c r="X133" i="450"/>
  <c r="AD133" i="450"/>
  <c r="AF133" i="450"/>
  <c r="K133" i="450"/>
  <c r="S133" i="450"/>
  <c r="V133" i="450"/>
  <c r="AN133" i="450"/>
  <c r="V44" i="450"/>
  <c r="AL176" i="450"/>
  <c r="Q176" i="450"/>
  <c r="AB176" i="450"/>
  <c r="X176" i="450"/>
  <c r="AD176" i="450"/>
  <c r="M176" i="450"/>
  <c r="S176" i="450"/>
  <c r="K176" i="450"/>
  <c r="V176" i="450"/>
  <c r="O176" i="450"/>
  <c r="AJ176" i="450"/>
  <c r="Z176" i="450"/>
  <c r="AF176" i="450"/>
  <c r="AN176" i="450"/>
  <c r="I100" i="450"/>
  <c r="I181" i="450"/>
  <c r="I177" i="450"/>
  <c r="AH221" i="450"/>
  <c r="I124" i="450"/>
  <c r="AH92" i="450"/>
  <c r="I96" i="450"/>
  <c r="AH163" i="450"/>
  <c r="AN76" i="450"/>
  <c r="K76" i="450"/>
  <c r="M179" i="450"/>
  <c r="O179" i="450"/>
  <c r="AD179" i="450"/>
  <c r="S179" i="450"/>
  <c r="K179" i="450"/>
  <c r="Z179" i="450"/>
  <c r="AJ179" i="450"/>
  <c r="Q179" i="450"/>
  <c r="AB179" i="450"/>
  <c r="AF179" i="450"/>
  <c r="AL179" i="450"/>
  <c r="X179" i="450"/>
  <c r="V179" i="450"/>
  <c r="AH179" i="450" s="1"/>
  <c r="AN179" i="450"/>
  <c r="I182" i="450"/>
  <c r="I118" i="450"/>
  <c r="AH83" i="450"/>
  <c r="X204" i="450"/>
  <c r="AN204" i="450"/>
  <c r="X202" i="450"/>
  <c r="AB204" i="450"/>
  <c r="AL204" i="450"/>
  <c r="V204" i="450"/>
  <c r="AD204" i="450"/>
  <c r="AJ204" i="450"/>
  <c r="S204" i="450"/>
  <c r="M202" i="450"/>
  <c r="Q204" i="450"/>
  <c r="Z204" i="450"/>
  <c r="V202" i="450"/>
  <c r="M204" i="450"/>
  <c r="AF204" i="450"/>
  <c r="K204" i="450"/>
  <c r="Z202" i="450"/>
  <c r="AB201" i="450"/>
  <c r="AL201" i="450"/>
  <c r="O201" i="450"/>
  <c r="S201" i="450"/>
  <c r="Q202" i="450"/>
  <c r="K202" i="450"/>
  <c r="AD202" i="450"/>
  <c r="K201" i="450"/>
  <c r="V201" i="450"/>
  <c r="M201" i="450"/>
  <c r="Q201" i="450"/>
  <c r="X201" i="450"/>
  <c r="AN201" i="450"/>
  <c r="Z201" i="450"/>
  <c r="AJ201" i="450"/>
  <c r="AF201" i="450"/>
  <c r="AJ200" i="450"/>
  <c r="AN202" i="450"/>
  <c r="AB202" i="450"/>
  <c r="S202" i="450"/>
  <c r="AL202" i="450"/>
  <c r="AF202" i="450"/>
  <c r="AJ202" i="450"/>
  <c r="Z200" i="450"/>
  <c r="AH132" i="450"/>
  <c r="K200" i="450"/>
  <c r="C4" i="269"/>
  <c r="C18" i="269" s="1"/>
  <c r="AF200" i="450"/>
  <c r="AB200" i="450"/>
  <c r="M200" i="450"/>
  <c r="V200" i="450"/>
  <c r="AL200" i="450"/>
  <c r="Q200" i="450"/>
  <c r="AN200" i="450"/>
  <c r="AD200" i="450"/>
  <c r="O200" i="450"/>
  <c r="S200" i="450"/>
  <c r="AF183" i="450"/>
  <c r="AN183" i="450"/>
  <c r="O183" i="450"/>
  <c r="Z183" i="450"/>
  <c r="M183" i="450"/>
  <c r="V183" i="450"/>
  <c r="Q183" i="450"/>
  <c r="AD183" i="450"/>
  <c r="AB183" i="450"/>
  <c r="AJ183" i="450"/>
  <c r="S183" i="450"/>
  <c r="X183" i="450"/>
  <c r="AL183" i="450"/>
  <c r="AD115" i="450"/>
  <c r="Z226" i="450"/>
  <c r="AN115" i="450"/>
  <c r="AH171" i="450"/>
  <c r="AD226" i="450"/>
  <c r="AB226" i="450"/>
  <c r="K115" i="450"/>
  <c r="Q226" i="450"/>
  <c r="AF115" i="450"/>
  <c r="AH115" i="450" s="1"/>
  <c r="AL115" i="450"/>
  <c r="Q115" i="450"/>
  <c r="AJ115" i="450"/>
  <c r="X115" i="450"/>
  <c r="O115" i="450"/>
  <c r="S115" i="450"/>
  <c r="AB115" i="450"/>
  <c r="M115" i="450"/>
  <c r="Z115" i="450"/>
  <c r="O98" i="450"/>
  <c r="AJ98" i="450"/>
  <c r="X98" i="450"/>
  <c r="AN98" i="450"/>
  <c r="K98" i="450"/>
  <c r="S98" i="450"/>
  <c r="Z98" i="450"/>
  <c r="AB98" i="450"/>
  <c r="M98" i="450"/>
  <c r="AF98" i="450"/>
  <c r="AD98" i="450"/>
  <c r="AL98" i="450"/>
  <c r="V98" i="450"/>
  <c r="Q98" i="450"/>
  <c r="AH44" i="450"/>
  <c r="AH109" i="450"/>
  <c r="AH141" i="450"/>
  <c r="O114" i="450"/>
  <c r="AJ114" i="450"/>
  <c r="X114" i="450"/>
  <c r="AN114" i="450"/>
  <c r="S114" i="450"/>
  <c r="Z114" i="450"/>
  <c r="AB114" i="450"/>
  <c r="AD114" i="450"/>
  <c r="AL114" i="450"/>
  <c r="AF114" i="450"/>
  <c r="M114" i="450"/>
  <c r="K114" i="450"/>
  <c r="Q114" i="450"/>
  <c r="V114" i="450"/>
  <c r="Z97" i="450"/>
  <c r="Q97" i="450"/>
  <c r="S97" i="450"/>
  <c r="AN97" i="450"/>
  <c r="K97" i="450"/>
  <c r="X97" i="450"/>
  <c r="AD97" i="450"/>
  <c r="AJ97" i="450"/>
  <c r="AB97" i="450"/>
  <c r="V97" i="450"/>
  <c r="O97" i="450"/>
  <c r="AL97" i="450"/>
  <c r="M97" i="450"/>
  <c r="AF97" i="450"/>
  <c r="S111" i="450"/>
  <c r="X111" i="450"/>
  <c r="Q111" i="450"/>
  <c r="M111" i="450"/>
  <c r="AD111" i="450"/>
  <c r="Z111" i="450"/>
  <c r="AF111" i="450"/>
  <c r="AB111" i="450"/>
  <c r="K111" i="450"/>
  <c r="AL111" i="450"/>
  <c r="AN111" i="450"/>
  <c r="O111" i="450"/>
  <c r="AJ111" i="450"/>
  <c r="V111" i="450"/>
  <c r="Q112" i="450"/>
  <c r="O112" i="450"/>
  <c r="K112" i="450"/>
  <c r="X112" i="450"/>
  <c r="S112" i="450"/>
  <c r="AJ112" i="450"/>
  <c r="Z112" i="450"/>
  <c r="AB112" i="450"/>
  <c r="AD112" i="450"/>
  <c r="V112" i="450"/>
  <c r="AL112" i="450"/>
  <c r="M112" i="450"/>
  <c r="AF112" i="450"/>
  <c r="AN112" i="450"/>
  <c r="K117" i="450"/>
  <c r="AL117" i="450"/>
  <c r="AD117" i="450"/>
  <c r="AN117" i="450"/>
  <c r="AJ117" i="450"/>
  <c r="Q117" i="450"/>
  <c r="S117" i="450"/>
  <c r="M117" i="450"/>
  <c r="X117" i="450"/>
  <c r="AF117" i="450"/>
  <c r="O117" i="450"/>
  <c r="Z117" i="450"/>
  <c r="AB117" i="450"/>
  <c r="V117" i="450"/>
  <c r="AH76" i="450"/>
  <c r="O177" i="450"/>
  <c r="Z177" i="450"/>
  <c r="AJ177" i="450"/>
  <c r="AL177" i="450"/>
  <c r="Q177" i="450"/>
  <c r="AB177" i="450"/>
  <c r="X177" i="450"/>
  <c r="AD177" i="450"/>
  <c r="S177" i="450"/>
  <c r="V177" i="450"/>
  <c r="M177" i="450"/>
  <c r="K177" i="450"/>
  <c r="AF177" i="450"/>
  <c r="AN177" i="450"/>
  <c r="AL96" i="450"/>
  <c r="Q96" i="450"/>
  <c r="X96" i="450"/>
  <c r="Z96" i="450"/>
  <c r="AB96" i="450"/>
  <c r="M96" i="450"/>
  <c r="O96" i="450"/>
  <c r="S96" i="450"/>
  <c r="AD96" i="450"/>
  <c r="AF96" i="450"/>
  <c r="K96" i="450"/>
  <c r="AJ96" i="450"/>
  <c r="V96" i="450"/>
  <c r="AN96" i="450"/>
  <c r="M100" i="450"/>
  <c r="O100" i="450"/>
  <c r="Z100" i="450"/>
  <c r="AL100" i="450"/>
  <c r="Q100" i="450"/>
  <c r="X100" i="450"/>
  <c r="AB100" i="450"/>
  <c r="S100" i="450"/>
  <c r="AD100" i="450"/>
  <c r="AF100" i="450"/>
  <c r="AH100" i="450" s="1"/>
  <c r="V100" i="450"/>
  <c r="K100" i="450"/>
  <c r="AJ100" i="450"/>
  <c r="AN100" i="450"/>
  <c r="AH217" i="450"/>
  <c r="O181" i="450"/>
  <c r="M181" i="450"/>
  <c r="Z181" i="450"/>
  <c r="AJ181" i="450"/>
  <c r="AL181" i="450"/>
  <c r="Q181" i="450"/>
  <c r="AB181" i="450"/>
  <c r="X181" i="450"/>
  <c r="AD181" i="450"/>
  <c r="S181" i="450"/>
  <c r="AF181" i="450"/>
  <c r="V181" i="450"/>
  <c r="K181" i="450"/>
  <c r="AN181" i="450"/>
  <c r="AH133" i="450"/>
  <c r="AH108" i="450"/>
  <c r="M99" i="450"/>
  <c r="AB99" i="450"/>
  <c r="S99" i="450"/>
  <c r="AD99" i="450"/>
  <c r="K99" i="450"/>
  <c r="AJ99" i="450"/>
  <c r="Q99" i="450"/>
  <c r="V99" i="450"/>
  <c r="O99" i="450"/>
  <c r="X99" i="450"/>
  <c r="Z99" i="450"/>
  <c r="AL99" i="450"/>
  <c r="AF99" i="450"/>
  <c r="AH99" i="450" s="1"/>
  <c r="AN99" i="450"/>
  <c r="I119" i="450"/>
  <c r="O182" i="450"/>
  <c r="S182" i="450"/>
  <c r="K182" i="450"/>
  <c r="M182" i="450"/>
  <c r="Z182" i="450"/>
  <c r="AJ182" i="450"/>
  <c r="AL182" i="450"/>
  <c r="Q182" i="450"/>
  <c r="AB182" i="450"/>
  <c r="X182" i="450"/>
  <c r="AD182" i="450"/>
  <c r="AF182" i="450"/>
  <c r="V182" i="450"/>
  <c r="AN182" i="450"/>
  <c r="M122" i="450"/>
  <c r="O122" i="450"/>
  <c r="S122" i="450"/>
  <c r="AD122" i="450"/>
  <c r="K122" i="450"/>
  <c r="AJ122" i="450"/>
  <c r="Z122" i="450"/>
  <c r="AL122" i="450"/>
  <c r="Q122" i="450"/>
  <c r="X122" i="450"/>
  <c r="AB122" i="450"/>
  <c r="AF122" i="450"/>
  <c r="AH122" i="450" s="1"/>
  <c r="V122" i="450"/>
  <c r="AN122" i="450"/>
  <c r="M118" i="450"/>
  <c r="O118" i="450"/>
  <c r="S118" i="450"/>
  <c r="AD118" i="450"/>
  <c r="K118" i="450"/>
  <c r="AJ118" i="450"/>
  <c r="Z118" i="450"/>
  <c r="AL118" i="450"/>
  <c r="Q118" i="450"/>
  <c r="X118" i="450"/>
  <c r="AB118" i="450"/>
  <c r="V118" i="450"/>
  <c r="AF118" i="450"/>
  <c r="AN118" i="450"/>
  <c r="I123" i="450"/>
  <c r="M124" i="450"/>
  <c r="O124" i="450"/>
  <c r="Z124" i="450"/>
  <c r="AL124" i="450"/>
  <c r="Q124" i="450"/>
  <c r="X124" i="450"/>
  <c r="AB124" i="450"/>
  <c r="S124" i="450"/>
  <c r="AD124" i="450"/>
  <c r="AF124" i="450"/>
  <c r="K124" i="450"/>
  <c r="AJ124" i="450"/>
  <c r="V124" i="450"/>
  <c r="AN124" i="450"/>
  <c r="AH176" i="450"/>
  <c r="M180" i="450"/>
  <c r="AL180" i="450"/>
  <c r="Q180" i="450"/>
  <c r="AB180" i="450"/>
  <c r="X180" i="450"/>
  <c r="O180" i="450"/>
  <c r="AD180" i="450"/>
  <c r="S180" i="450"/>
  <c r="K180" i="450"/>
  <c r="AJ180" i="450"/>
  <c r="Z180" i="450"/>
  <c r="AF180" i="450"/>
  <c r="V180" i="450"/>
  <c r="AN180" i="450"/>
  <c r="AH204" i="450"/>
  <c r="AH114" i="450"/>
  <c r="AH202" i="450"/>
  <c r="AH201" i="450"/>
  <c r="AH200" i="450"/>
  <c r="AH117" i="450"/>
  <c r="AH183" i="450"/>
  <c r="AH98" i="450"/>
  <c r="AH112" i="450"/>
  <c r="AH124" i="450"/>
  <c r="AH97" i="450"/>
  <c r="AH180" i="450"/>
  <c r="AH111" i="450"/>
  <c r="AH182" i="450"/>
  <c r="AH118" i="450"/>
  <c r="AH181" i="450"/>
  <c r="I128" i="450"/>
  <c r="AL128" i="450" s="1"/>
  <c r="M123" i="450"/>
  <c r="AB123" i="450"/>
  <c r="S123" i="450"/>
  <c r="AD123" i="450"/>
  <c r="K123" i="450"/>
  <c r="AJ123" i="450"/>
  <c r="Z123" i="450"/>
  <c r="AL123" i="450"/>
  <c r="X123" i="450"/>
  <c r="O123" i="450"/>
  <c r="Q123" i="450"/>
  <c r="AF123" i="450"/>
  <c r="AH123" i="450" s="1"/>
  <c r="V123" i="450"/>
  <c r="AN123" i="450"/>
  <c r="M119" i="450"/>
  <c r="AB119" i="450"/>
  <c r="O119" i="450"/>
  <c r="S119" i="450"/>
  <c r="AD119" i="450"/>
  <c r="K119" i="450"/>
  <c r="AJ119" i="450"/>
  <c r="AF119" i="450"/>
  <c r="AL119" i="450"/>
  <c r="Q119" i="450"/>
  <c r="X119" i="450"/>
  <c r="Z119" i="450"/>
  <c r="V119" i="450"/>
  <c r="AH119" i="450" s="1"/>
  <c r="AN119" i="450"/>
  <c r="AH177" i="450"/>
  <c r="AH96" i="450"/>
  <c r="C8" i="269"/>
  <c r="X128" i="450"/>
  <c r="M128" i="450"/>
  <c r="O128" i="450"/>
  <c r="S128" i="450"/>
  <c r="C17" i="269"/>
  <c r="C13" i="269"/>
  <c r="S196" i="450" l="1"/>
  <c r="AN196" i="450"/>
  <c r="AB196" i="450"/>
  <c r="K229" i="450"/>
  <c r="V36" i="450"/>
  <c r="AH36" i="450" s="1"/>
  <c r="AL36" i="450"/>
  <c r="O36" i="450"/>
  <c r="AB36" i="450"/>
  <c r="Q36" i="450"/>
  <c r="Z36" i="450"/>
  <c r="K222" i="450"/>
  <c r="AJ206" i="450"/>
  <c r="AD70" i="450"/>
  <c r="AN70" i="450"/>
  <c r="Z70" i="450"/>
  <c r="AF75" i="450"/>
  <c r="K196" i="450"/>
  <c r="AL196" i="450"/>
  <c r="Q196" i="450"/>
  <c r="AJ70" i="450"/>
  <c r="Z206" i="450"/>
  <c r="Q74" i="450"/>
  <c r="AD74" i="450"/>
  <c r="AL75" i="450"/>
  <c r="Q75" i="450"/>
  <c r="AD196" i="450"/>
  <c r="O196" i="450"/>
  <c r="Z196" i="450"/>
  <c r="K74" i="450"/>
  <c r="V196" i="450"/>
  <c r="M196" i="450"/>
  <c r="AL70" i="450"/>
  <c r="AB222" i="450"/>
  <c r="M212" i="450"/>
  <c r="S73" i="450"/>
  <c r="O212" i="450"/>
  <c r="Q222" i="450"/>
  <c r="AF212" i="450"/>
  <c r="AF70" i="450"/>
  <c r="V70" i="450"/>
  <c r="O70" i="450"/>
  <c r="Q70" i="450"/>
  <c r="S188" i="450"/>
  <c r="K166" i="450"/>
  <c r="M205" i="450"/>
  <c r="M70" i="450"/>
  <c r="AB70" i="450"/>
  <c r="X70" i="450"/>
  <c r="K70" i="450"/>
  <c r="Q188" i="450"/>
  <c r="AF219" i="450"/>
  <c r="AF196" i="450"/>
  <c r="X196" i="450"/>
  <c r="AF222" i="450"/>
  <c r="K73" i="450"/>
  <c r="M187" i="450"/>
  <c r="AL229" i="450"/>
  <c r="AN74" i="450"/>
  <c r="AJ74" i="450"/>
  <c r="AN36" i="450"/>
  <c r="AN219" i="450"/>
  <c r="V219" i="450"/>
  <c r="AF74" i="450"/>
  <c r="O74" i="450"/>
  <c r="V74" i="450"/>
  <c r="AN73" i="450"/>
  <c r="M73" i="450"/>
  <c r="O73" i="450"/>
  <c r="AD73" i="450"/>
  <c r="AL73" i="450"/>
  <c r="Q73" i="450"/>
  <c r="AJ73" i="450"/>
  <c r="AF73" i="450"/>
  <c r="X73" i="450"/>
  <c r="V73" i="450"/>
  <c r="X219" i="450"/>
  <c r="AL219" i="450"/>
  <c r="AJ219" i="450"/>
  <c r="K219" i="450"/>
  <c r="AJ75" i="450"/>
  <c r="O75" i="450"/>
  <c r="AB75" i="450"/>
  <c r="S75" i="450"/>
  <c r="AB219" i="450"/>
  <c r="S219" i="450"/>
  <c r="AD219" i="450"/>
  <c r="Q219" i="450"/>
  <c r="V75" i="450"/>
  <c r="X75" i="450"/>
  <c r="AN75" i="450"/>
  <c r="S198" i="450"/>
  <c r="AB186" i="450"/>
  <c r="Z219" i="450"/>
  <c r="O219" i="450"/>
  <c r="K75" i="450"/>
  <c r="M75" i="450"/>
  <c r="AD75" i="450"/>
  <c r="X186" i="450"/>
  <c r="Z222" i="450"/>
  <c r="O222" i="450"/>
  <c r="AF66" i="450"/>
  <c r="AH66" i="450" s="1"/>
  <c r="Z187" i="450"/>
  <c r="AN187" i="450"/>
  <c r="AF187" i="450"/>
  <c r="O186" i="450"/>
  <c r="Q186" i="450"/>
  <c r="M186" i="450"/>
  <c r="AN206" i="450"/>
  <c r="K206" i="450"/>
  <c r="AD206" i="450"/>
  <c r="Z229" i="450"/>
  <c r="V229" i="450"/>
  <c r="K184" i="450"/>
  <c r="AN184" i="450"/>
  <c r="X222" i="450"/>
  <c r="AB187" i="450"/>
  <c r="AD187" i="450"/>
  <c r="X187" i="450"/>
  <c r="AD186" i="450"/>
  <c r="AJ186" i="450"/>
  <c r="V186" i="450"/>
  <c r="Q187" i="450"/>
  <c r="AF188" i="450"/>
  <c r="V206" i="450"/>
  <c r="S206" i="450"/>
  <c r="X206" i="450"/>
  <c r="AD229" i="450"/>
  <c r="M229" i="450"/>
  <c r="S184" i="450"/>
  <c r="AN229" i="450"/>
  <c r="V187" i="450"/>
  <c r="AJ187" i="450"/>
  <c r="S187" i="450"/>
  <c r="Z186" i="450"/>
  <c r="K186" i="450"/>
  <c r="S186" i="450"/>
  <c r="AB206" i="450"/>
  <c r="Q206" i="450"/>
  <c r="AL206" i="450"/>
  <c r="AB229" i="450"/>
  <c r="S229" i="450"/>
  <c r="Z184" i="450"/>
  <c r="AJ212" i="450"/>
  <c r="S212" i="450"/>
  <c r="AL212" i="450"/>
  <c r="Z212" i="450"/>
  <c r="V188" i="450"/>
  <c r="AH188" i="450" s="1"/>
  <c r="AJ188" i="450"/>
  <c r="AD188" i="450"/>
  <c r="AL188" i="450"/>
  <c r="AB228" i="450"/>
  <c r="AB231" i="450" s="1"/>
  <c r="Q212" i="450"/>
  <c r="V212" i="450"/>
  <c r="X212" i="450"/>
  <c r="AN188" i="450"/>
  <c r="Z188" i="450"/>
  <c r="X188" i="450"/>
  <c r="M188" i="450"/>
  <c r="AD212" i="450"/>
  <c r="AB212" i="450"/>
  <c r="O188" i="450"/>
  <c r="K188" i="450"/>
  <c r="AD222" i="450"/>
  <c r="AL222" i="450"/>
  <c r="M222" i="450"/>
  <c r="X198" i="450"/>
  <c r="AN222" i="450"/>
  <c r="V222" i="450"/>
  <c r="AJ222" i="450"/>
  <c r="AF186" i="450"/>
  <c r="AL186" i="450"/>
  <c r="K60" i="450"/>
  <c r="Z198" i="450"/>
  <c r="M198" i="450"/>
  <c r="AF198" i="450"/>
  <c r="AF228" i="450"/>
  <c r="V198" i="450"/>
  <c r="AD198" i="450"/>
  <c r="X228" i="450"/>
  <c r="AN228" i="450"/>
  <c r="S228" i="450"/>
  <c r="S231" i="450" s="1"/>
  <c r="M166" i="450"/>
  <c r="AF206" i="450"/>
  <c r="O206" i="450"/>
  <c r="AD228" i="450"/>
  <c r="AD231" i="450" s="1"/>
  <c r="Q228" i="450"/>
  <c r="AJ228" i="450"/>
  <c r="O228" i="450"/>
  <c r="AL205" i="450"/>
  <c r="Z228" i="450"/>
  <c r="Z231" i="450" s="1"/>
  <c r="AL228" i="450"/>
  <c r="AL231" i="450" s="1"/>
  <c r="AN231" i="450"/>
  <c r="Z120" i="450"/>
  <c r="V228" i="450"/>
  <c r="M228" i="450"/>
  <c r="M231" i="450" s="1"/>
  <c r="X205" i="450"/>
  <c r="Q208" i="450"/>
  <c r="AN205" i="450"/>
  <c r="AB205" i="450"/>
  <c r="AD199" i="450"/>
  <c r="X199" i="450"/>
  <c r="X195" i="450"/>
  <c r="X209" i="450" s="1"/>
  <c r="AB198" i="450"/>
  <c r="AJ198" i="450"/>
  <c r="AL198" i="450"/>
  <c r="M195" i="450"/>
  <c r="M209" i="450" s="1"/>
  <c r="Q198" i="450"/>
  <c r="K198" i="450"/>
  <c r="AF60" i="450"/>
  <c r="AF166" i="450"/>
  <c r="Z205" i="450"/>
  <c r="O205" i="450"/>
  <c r="S116" i="450"/>
  <c r="X208" i="450"/>
  <c r="AB208" i="450"/>
  <c r="AF208" i="450"/>
  <c r="K199" i="450"/>
  <c r="X120" i="450"/>
  <c r="S120" i="450"/>
  <c r="AN208" i="450"/>
  <c r="Z208" i="450"/>
  <c r="AL208" i="450"/>
  <c r="S208" i="450"/>
  <c r="AL110" i="450"/>
  <c r="AN199" i="450"/>
  <c r="S199" i="450"/>
  <c r="V208" i="450"/>
  <c r="O208" i="450"/>
  <c r="AJ208" i="450"/>
  <c r="O82" i="450"/>
  <c r="AF199" i="450"/>
  <c r="M208" i="450"/>
  <c r="AD208" i="450"/>
  <c r="Z199" i="450"/>
  <c r="Q199" i="450"/>
  <c r="M199" i="450"/>
  <c r="X129" i="450"/>
  <c r="V195" i="450"/>
  <c r="V209" i="450" s="1"/>
  <c r="AJ61" i="450"/>
  <c r="O61" i="450"/>
  <c r="X60" i="450"/>
  <c r="AB166" i="450"/>
  <c r="V205" i="450"/>
  <c r="AJ205" i="450"/>
  <c r="S205" i="450"/>
  <c r="AJ199" i="450"/>
  <c r="AL199" i="450"/>
  <c r="V199" i="450"/>
  <c r="AB199" i="450"/>
  <c r="O129" i="450"/>
  <c r="S195" i="450"/>
  <c r="S209" i="450" s="1"/>
  <c r="O60" i="450"/>
  <c r="M60" i="450"/>
  <c r="S60" i="450"/>
  <c r="Q166" i="450"/>
  <c r="AF205" i="450"/>
  <c r="K205" i="450"/>
  <c r="AN110" i="450"/>
  <c r="AB120" i="450"/>
  <c r="M120" i="450"/>
  <c r="Q120" i="450"/>
  <c r="V120" i="450"/>
  <c r="Z82" i="450"/>
  <c r="AB116" i="450"/>
  <c r="AB178" i="450"/>
  <c r="K120" i="450"/>
  <c r="AJ120" i="450"/>
  <c r="AF120" i="450"/>
  <c r="K82" i="450"/>
  <c r="Q110" i="450"/>
  <c r="AD110" i="450"/>
  <c r="X110" i="450"/>
  <c r="AD178" i="450"/>
  <c r="X66" i="450"/>
  <c r="M66" i="450"/>
  <c r="O94" i="450"/>
  <c r="AN94" i="450"/>
  <c r="Q94" i="450"/>
  <c r="K110" i="450"/>
  <c r="V110" i="450"/>
  <c r="O110" i="450"/>
  <c r="X178" i="450"/>
  <c r="Z65" i="450"/>
  <c r="AN66" i="450"/>
  <c r="AB66" i="450"/>
  <c r="AD66" i="450"/>
  <c r="AL66" i="450"/>
  <c r="AF94" i="450"/>
  <c r="M110" i="450"/>
  <c r="S110" i="450"/>
  <c r="M178" i="450"/>
  <c r="AL65" i="450"/>
  <c r="AJ66" i="450"/>
  <c r="S66" i="450"/>
  <c r="O66" i="450"/>
  <c r="S94" i="450"/>
  <c r="Z94" i="450"/>
  <c r="O195" i="450"/>
  <c r="O209" i="450" s="1"/>
  <c r="Q195" i="450"/>
  <c r="Q209" i="450" s="1"/>
  <c r="AL195" i="450"/>
  <c r="AL209" i="450" s="1"/>
  <c r="O116" i="450"/>
  <c r="K195" i="450"/>
  <c r="K209" i="450" s="1"/>
  <c r="AF195" i="450"/>
  <c r="AF209" i="450" s="1"/>
  <c r="AJ195" i="450"/>
  <c r="AJ209" i="450" s="1"/>
  <c r="V166" i="450"/>
  <c r="Z166" i="450"/>
  <c r="X184" i="450"/>
  <c r="Q116" i="450"/>
  <c r="AN195" i="450"/>
  <c r="AN209" i="450" s="1"/>
  <c r="AB195" i="450"/>
  <c r="AB209" i="450" s="1"/>
  <c r="AD195" i="450"/>
  <c r="AD209" i="450" s="1"/>
  <c r="AF110" i="450"/>
  <c r="AB110" i="450"/>
  <c r="Z110" i="450"/>
  <c r="Z116" i="450"/>
  <c r="M116" i="450"/>
  <c r="V178" i="450"/>
  <c r="AF116" i="450"/>
  <c r="X116" i="450"/>
  <c r="AN178" i="450"/>
  <c r="Q178" i="450"/>
  <c r="V86" i="450"/>
  <c r="AL60" i="450"/>
  <c r="AB60" i="450"/>
  <c r="AJ60" i="450"/>
  <c r="Q60" i="450"/>
  <c r="AD166" i="450"/>
  <c r="AL166" i="450"/>
  <c r="S166" i="450"/>
  <c r="AJ184" i="450"/>
  <c r="AD184" i="450"/>
  <c r="AJ178" i="450"/>
  <c r="K178" i="450"/>
  <c r="S178" i="450"/>
  <c r="AF178" i="450"/>
  <c r="AL86" i="450"/>
  <c r="AD60" i="450"/>
  <c r="V60" i="450"/>
  <c r="AN166" i="450"/>
  <c r="X166" i="450"/>
  <c r="AJ166" i="450"/>
  <c r="M184" i="450"/>
  <c r="AB184" i="450"/>
  <c r="S86" i="450"/>
  <c r="Z86" i="450"/>
  <c r="AB86" i="450"/>
  <c r="AJ86" i="450"/>
  <c r="AL116" i="450"/>
  <c r="AN116" i="450"/>
  <c r="K116" i="450"/>
  <c r="V129" i="450"/>
  <c r="AN86" i="450"/>
  <c r="X86" i="450"/>
  <c r="K86" i="450"/>
  <c r="O86" i="450"/>
  <c r="AJ116" i="450"/>
  <c r="V116" i="450"/>
  <c r="O178" i="450"/>
  <c r="AL178" i="450"/>
  <c r="AN120" i="450"/>
  <c r="O120" i="450"/>
  <c r="AD120" i="450"/>
  <c r="AD129" i="450"/>
  <c r="AF86" i="450"/>
  <c r="Q86" i="450"/>
  <c r="AD86" i="450"/>
  <c r="AN129" i="450"/>
  <c r="AB129" i="450"/>
  <c r="Q129" i="450"/>
  <c r="AF129" i="450"/>
  <c r="S129" i="450"/>
  <c r="AL129" i="450"/>
  <c r="Z129" i="450"/>
  <c r="K129" i="450"/>
  <c r="M129" i="450"/>
  <c r="AF85" i="450"/>
  <c r="AF193" i="450" s="1"/>
  <c r="AB63" i="450"/>
  <c r="AD65" i="450"/>
  <c r="AL94" i="450"/>
  <c r="K94" i="450"/>
  <c r="AB94" i="450"/>
  <c r="M94" i="450"/>
  <c r="S85" i="450"/>
  <c r="S193" i="450" s="1"/>
  <c r="O85" i="450"/>
  <c r="O193" i="450" s="1"/>
  <c r="AD63" i="450"/>
  <c r="V94" i="450"/>
  <c r="X94" i="450"/>
  <c r="AD94" i="450"/>
  <c r="Q65" i="450"/>
  <c r="M65" i="450"/>
  <c r="O65" i="450"/>
  <c r="AN85" i="450"/>
  <c r="AN193" i="450" s="1"/>
  <c r="AB85" i="450"/>
  <c r="AB193" i="450" s="1"/>
  <c r="M85" i="450"/>
  <c r="M193" i="450" s="1"/>
  <c r="Z85" i="450"/>
  <c r="Z193" i="450" s="1"/>
  <c r="AB65" i="450"/>
  <c r="X65" i="450"/>
  <c r="AJ65" i="450"/>
  <c r="N7" i="450"/>
  <c r="AJ85" i="450"/>
  <c r="AJ193" i="450" s="1"/>
  <c r="V65" i="450"/>
  <c r="S65" i="450"/>
  <c r="Q85" i="450"/>
  <c r="Q193" i="450" s="1"/>
  <c r="X85" i="450"/>
  <c r="X193" i="450" s="1"/>
  <c r="V85" i="450"/>
  <c r="AL85" i="450"/>
  <c r="AL193" i="450" s="1"/>
  <c r="AD85" i="450"/>
  <c r="AD193" i="450" s="1"/>
  <c r="K63" i="450"/>
  <c r="S63" i="450"/>
  <c r="Z63" i="450"/>
  <c r="X63" i="450"/>
  <c r="M63" i="450"/>
  <c r="AJ63" i="450"/>
  <c r="Q63" i="450"/>
  <c r="AN63" i="450"/>
  <c r="AL63" i="450"/>
  <c r="AF63" i="450"/>
  <c r="V63" i="450"/>
  <c r="AN60" i="450"/>
  <c r="M61" i="450"/>
  <c r="S61" i="450"/>
  <c r="X61" i="450"/>
  <c r="AB61" i="450"/>
  <c r="Q61" i="450"/>
  <c r="AF61" i="450"/>
  <c r="AN61" i="450"/>
  <c r="V61" i="450"/>
  <c r="AD61" i="450"/>
  <c r="Z61" i="450"/>
  <c r="AL61" i="450"/>
  <c r="AD32" i="450"/>
  <c r="AB30" i="450"/>
  <c r="AB82" i="450"/>
  <c r="Q82" i="450"/>
  <c r="X82" i="450"/>
  <c r="AF32" i="450"/>
  <c r="X32" i="450"/>
  <c r="AD82" i="450"/>
  <c r="S82" i="450"/>
  <c r="AL82" i="450"/>
  <c r="AJ32" i="450"/>
  <c r="K32" i="450"/>
  <c r="S21" i="450"/>
  <c r="V82" i="450"/>
  <c r="AJ82" i="450"/>
  <c r="M21" i="450"/>
  <c r="AN21" i="450"/>
  <c r="O30" i="450"/>
  <c r="S32" i="450"/>
  <c r="Q32" i="450"/>
  <c r="Z32" i="450"/>
  <c r="Q21" i="450"/>
  <c r="AJ21" i="450"/>
  <c r="AF30" i="450"/>
  <c r="S30" i="450"/>
  <c r="M32" i="450"/>
  <c r="V32" i="450"/>
  <c r="O32" i="450"/>
  <c r="Z21" i="450"/>
  <c r="Q30" i="450"/>
  <c r="X30" i="450"/>
  <c r="AL21" i="450"/>
  <c r="X21" i="450"/>
  <c r="V21" i="450"/>
  <c r="AD21" i="450"/>
  <c r="AN30" i="450"/>
  <c r="V30" i="450"/>
  <c r="Z30" i="450"/>
  <c r="AL30" i="450"/>
  <c r="K21" i="450"/>
  <c r="AB21" i="450"/>
  <c r="AF21" i="450"/>
  <c r="AD30" i="450"/>
  <c r="M30" i="450"/>
  <c r="K30" i="450"/>
  <c r="K19" i="265"/>
  <c r="C34" i="484"/>
  <c r="L34" i="484"/>
  <c r="N34" i="485"/>
  <c r="C34" i="486"/>
  <c r="C34" i="481"/>
  <c r="L34" i="486"/>
  <c r="L34" i="481"/>
  <c r="AF82" i="450"/>
  <c r="AG82" i="450"/>
  <c r="AM82" i="450" s="1"/>
  <c r="AN82" i="450" s="1"/>
  <c r="L83" i="401"/>
  <c r="L82" i="401"/>
  <c r="N85" i="401" s="1"/>
  <c r="N87" i="401"/>
  <c r="L84" i="401"/>
  <c r="AG29" i="450"/>
  <c r="AM29" i="450" s="1"/>
  <c r="AN29" i="450" s="1"/>
  <c r="AF29" i="450"/>
  <c r="AH29" i="450" s="1"/>
  <c r="K73" i="476"/>
  <c r="K85" i="476" s="1"/>
  <c r="O47" i="476" s="1"/>
  <c r="C66" i="450"/>
  <c r="C67" i="450" s="1"/>
  <c r="C68" i="450" s="1"/>
  <c r="C69" i="450" s="1"/>
  <c r="C70" i="450" s="1"/>
  <c r="C71" i="450" s="1"/>
  <c r="C72" i="450" s="1"/>
  <c r="C73" i="450" s="1"/>
  <c r="C74" i="450" s="1"/>
  <c r="C75" i="450" s="1"/>
  <c r="C78" i="450" s="1"/>
  <c r="C79" i="450" s="1"/>
  <c r="C80" i="450" s="1"/>
  <c r="C81" i="450" s="1"/>
  <c r="C82" i="450" s="1"/>
  <c r="C85" i="450" s="1"/>
  <c r="C86" i="450" s="1"/>
  <c r="C87" i="450" s="1"/>
  <c r="C88" i="450" s="1"/>
  <c r="C89" i="450" s="1"/>
  <c r="C90" i="450" s="1"/>
  <c r="C91" i="450" s="1"/>
  <c r="C92" i="450" s="1"/>
  <c r="C93" i="450" s="1"/>
  <c r="C94" i="450" s="1"/>
  <c r="C95" i="450" s="1"/>
  <c r="C96" i="450" s="1"/>
  <c r="C97" i="450" s="1"/>
  <c r="C65" i="450"/>
  <c r="L83" i="400"/>
  <c r="L84" i="400"/>
  <c r="L82" i="400"/>
  <c r="N85" i="400" s="1"/>
  <c r="N87" i="400" s="1"/>
  <c r="M150" i="450"/>
  <c r="O150" i="450"/>
  <c r="AL150" i="450"/>
  <c r="M105" i="450"/>
  <c r="V105" i="450"/>
  <c r="AH105" i="450" s="1"/>
  <c r="V93" i="450"/>
  <c r="AH93" i="450" s="1"/>
  <c r="Q93" i="450"/>
  <c r="AL93" i="450"/>
  <c r="AB145" i="450"/>
  <c r="S145" i="450"/>
  <c r="AD145" i="450"/>
  <c r="O145" i="450"/>
  <c r="X102" i="450"/>
  <c r="V102" i="450"/>
  <c r="M102" i="450"/>
  <c r="AB102" i="450"/>
  <c r="K53" i="450"/>
  <c r="Q53" i="450"/>
  <c r="AG53" i="450"/>
  <c r="AM53" i="450" s="1"/>
  <c r="AN53" i="450" s="1"/>
  <c r="AF53" i="450"/>
  <c r="AF128" i="450"/>
  <c r="K128" i="450"/>
  <c r="AD128" i="450"/>
  <c r="AB128" i="450"/>
  <c r="Q49" i="450"/>
  <c r="AJ49" i="450"/>
  <c r="Z144" i="450"/>
  <c r="S144" i="450"/>
  <c r="X144" i="450"/>
  <c r="AF150" i="450"/>
  <c r="V150" i="450"/>
  <c r="AH150" i="450" s="1"/>
  <c r="Q150" i="450"/>
  <c r="AJ105" i="450"/>
  <c r="AD105" i="450"/>
  <c r="O53" i="450"/>
  <c r="AD53" i="450"/>
  <c r="M93" i="450"/>
  <c r="X145" i="450"/>
  <c r="Z93" i="450"/>
  <c r="K145" i="450"/>
  <c r="O102" i="450"/>
  <c r="X93" i="450"/>
  <c r="AL224" i="450"/>
  <c r="X224" i="450"/>
  <c r="Q224" i="450"/>
  <c r="S224" i="450"/>
  <c r="Z74" i="450"/>
  <c r="S74" i="450"/>
  <c r="AL74" i="450"/>
  <c r="AB74" i="450"/>
  <c r="X74" i="450"/>
  <c r="AF229" i="450"/>
  <c r="Q184" i="450"/>
  <c r="AL184" i="450"/>
  <c r="O184" i="450"/>
  <c r="AF184" i="450"/>
  <c r="AH184" i="450" s="1"/>
  <c r="M203" i="450"/>
  <c r="AB203" i="450"/>
  <c r="X203" i="450"/>
  <c r="S203" i="450"/>
  <c r="AB34" i="450"/>
  <c r="Q34" i="450"/>
  <c r="V34" i="450"/>
  <c r="AH34" i="450" s="1"/>
  <c r="S59" i="450"/>
  <c r="S76" i="450" s="1"/>
  <c r="AD59" i="450"/>
  <c r="AD76" i="450" s="1"/>
  <c r="AL59" i="450"/>
  <c r="AL76" i="450" s="1"/>
  <c r="AN81" i="450"/>
  <c r="BO32" i="456"/>
  <c r="AN128" i="450"/>
  <c r="AJ128" i="450"/>
  <c r="V128" i="450"/>
  <c r="AH128" i="450" s="1"/>
  <c r="Z128" i="450"/>
  <c r="AF49" i="450"/>
  <c r="AH49" i="450" s="1"/>
  <c r="O49" i="450"/>
  <c r="AD49" i="450"/>
  <c r="V144" i="450"/>
  <c r="AH144" i="450" s="1"/>
  <c r="O144" i="450"/>
  <c r="Q144" i="450"/>
  <c r="S150" i="450"/>
  <c r="AB150" i="450"/>
  <c r="K150" i="450"/>
  <c r="X105" i="450"/>
  <c r="V53" i="450"/>
  <c r="AJ53" i="450"/>
  <c r="M53" i="450"/>
  <c r="AB93" i="450"/>
  <c r="M145" i="450"/>
  <c r="AD93" i="450"/>
  <c r="AN93" i="450"/>
  <c r="K93" i="450"/>
  <c r="AJ102" i="450"/>
  <c r="AF145" i="450"/>
  <c r="Z145" i="450"/>
  <c r="AL105" i="450"/>
  <c r="AB81" i="450"/>
  <c r="O81" i="450"/>
  <c r="AL81" i="450"/>
  <c r="M81" i="450"/>
  <c r="Z81" i="450"/>
  <c r="Q190" i="450"/>
  <c r="O190" i="450"/>
  <c r="AF190" i="450"/>
  <c r="V190" i="450"/>
  <c r="K190" i="450"/>
  <c r="AN190" i="450"/>
  <c r="Z35" i="450"/>
  <c r="AF35" i="450"/>
  <c r="AH35" i="450" s="1"/>
  <c r="AB165" i="450"/>
  <c r="Z165" i="450"/>
  <c r="O165" i="450"/>
  <c r="X229" i="450"/>
  <c r="Q229" i="450"/>
  <c r="AJ229" i="450"/>
  <c r="O159" i="450"/>
  <c r="AJ159" i="450"/>
  <c r="AL159" i="450"/>
  <c r="Z26" i="450"/>
  <c r="K26" i="450"/>
  <c r="X26" i="450"/>
  <c r="AN26" i="450"/>
  <c r="S106" i="450"/>
  <c r="Z106" i="450"/>
  <c r="AB106" i="450"/>
  <c r="AL164" i="450"/>
  <c r="O164" i="450"/>
  <c r="AJ164" i="450"/>
  <c r="AN212" i="450"/>
  <c r="AN102" i="450"/>
  <c r="Q128" i="450"/>
  <c r="AB49" i="450"/>
  <c r="S49" i="450"/>
  <c r="AL49" i="450"/>
  <c r="AN144" i="450"/>
  <c r="AF144" i="450"/>
  <c r="M144" i="450"/>
  <c r="AL144" i="450"/>
  <c r="X150" i="450"/>
  <c r="Z150" i="450"/>
  <c r="Q105" i="450"/>
  <c r="Z105" i="450"/>
  <c r="AB105" i="450"/>
  <c r="X53" i="450"/>
  <c r="AB53" i="450"/>
  <c r="S53" i="450"/>
  <c r="AF93" i="450"/>
  <c r="V145" i="450"/>
  <c r="Q145" i="450"/>
  <c r="S93" i="450"/>
  <c r="AD102" i="450"/>
  <c r="K102" i="450"/>
  <c r="AF102" i="450"/>
  <c r="Z102" i="450"/>
  <c r="Z54" i="450"/>
  <c r="AF54" i="450"/>
  <c r="AH54" i="450" s="1"/>
  <c r="K54" i="450"/>
  <c r="AN54" i="450"/>
  <c r="X54" i="450"/>
  <c r="K105" i="450"/>
  <c r="AL32" i="450"/>
  <c r="AB32" i="450"/>
  <c r="O93" i="450"/>
  <c r="Z189" i="450"/>
  <c r="AJ189" i="450"/>
  <c r="M189" i="450"/>
  <c r="AN145" i="450"/>
  <c r="AJ223" i="450"/>
  <c r="X223" i="450"/>
  <c r="K223" i="450"/>
  <c r="AL223" i="450"/>
  <c r="AN72" i="450"/>
  <c r="AB72" i="450"/>
  <c r="AD72" i="450"/>
  <c r="X72" i="450"/>
  <c r="M72" i="450"/>
  <c r="AN239" i="450"/>
  <c r="O211" i="450"/>
  <c r="O226" i="450" s="1"/>
  <c r="S211" i="450"/>
  <c r="S226" i="450" s="1"/>
  <c r="V211" i="450"/>
  <c r="AN211" i="450"/>
  <c r="AN226" i="450" s="1"/>
  <c r="O230" i="450"/>
  <c r="Q230" i="450"/>
  <c r="K230" i="450"/>
  <c r="K231" i="450" s="1"/>
  <c r="AH241" i="450"/>
  <c r="AF225" i="450"/>
  <c r="AH225" i="450" s="1"/>
  <c r="M225" i="450"/>
  <c r="K225" i="450"/>
  <c r="S241" i="450"/>
  <c r="AG198" i="450"/>
  <c r="AM198" i="450" s="1"/>
  <c r="AN198" i="450" s="1"/>
  <c r="Y28" i="458"/>
  <c r="I98" i="456" s="1"/>
  <c r="AC98" i="456" s="1"/>
  <c r="CY98" i="456" s="1"/>
  <c r="Y26" i="458"/>
  <c r="I86" i="456" s="1"/>
  <c r="AC86" i="456" s="1"/>
  <c r="AE65" i="450"/>
  <c r="W66" i="458"/>
  <c r="Y66" i="458" s="1"/>
  <c r="X73" i="456" s="1"/>
  <c r="AC73" i="456" s="1"/>
  <c r="Z66" i="458"/>
  <c r="AD26" i="460"/>
  <c r="AI26" i="460" s="1"/>
  <c r="BO86" i="456" s="1"/>
  <c r="AJ26" i="460"/>
  <c r="C98" i="460"/>
  <c r="AD41" i="460"/>
  <c r="AI41" i="460" s="1"/>
  <c r="BS95" i="456" s="1"/>
  <c r="AJ41" i="460"/>
  <c r="C99" i="460"/>
  <c r="DA98" i="464"/>
  <c r="CZ32" i="464"/>
  <c r="Z79" i="458"/>
  <c r="W79" i="458"/>
  <c r="Y79" i="458" s="1"/>
  <c r="AB73" i="456" s="1"/>
  <c r="W86" i="464"/>
  <c r="AG79" i="460"/>
  <c r="AI79" i="460" s="1"/>
  <c r="CM86" i="456" s="1"/>
  <c r="AJ79" i="460"/>
  <c r="Z41" i="458"/>
  <c r="X41" i="458"/>
  <c r="Y41" i="458" s="1"/>
  <c r="N95" i="456" s="1"/>
  <c r="AC95" i="456" s="1"/>
  <c r="AB241" i="450"/>
  <c r="C97" i="460"/>
  <c r="AD25" i="460"/>
  <c r="AI25" i="460" s="1"/>
  <c r="BO73" i="456" s="1"/>
  <c r="AG53" i="460"/>
  <c r="AI53" i="460" s="1"/>
  <c r="BU86" i="456" s="1"/>
  <c r="AJ53" i="460"/>
  <c r="K240" i="450"/>
  <c r="K241" i="450"/>
  <c r="W32" i="464"/>
  <c r="W95" i="464"/>
  <c r="CZ95" i="464"/>
  <c r="DA95" i="464" s="1"/>
  <c r="AL241" i="450"/>
  <c r="R48" i="460"/>
  <c r="R47" i="460" s="1"/>
  <c r="DI30" i="464"/>
  <c r="DA30" i="464"/>
  <c r="AD41" i="470"/>
  <c r="AI41" i="470" s="1"/>
  <c r="BO86" i="464" s="1"/>
  <c r="CZ86" i="464" s="1"/>
  <c r="DA86" i="464" s="1"/>
  <c r="AJ41" i="470"/>
  <c r="L78" i="478"/>
  <c r="L76" i="478"/>
  <c r="N79" i="478" s="1"/>
  <c r="N81" i="478"/>
  <c r="J19" i="476" s="1"/>
  <c r="K19" i="476" s="1"/>
  <c r="L77" i="478"/>
  <c r="N68" i="481"/>
  <c r="O54" i="484"/>
  <c r="N67" i="484"/>
  <c r="N42" i="486"/>
  <c r="O55" i="481"/>
  <c r="N56" i="485"/>
  <c r="O54" i="485"/>
  <c r="C67" i="476"/>
  <c r="C68" i="476"/>
  <c r="N67" i="485"/>
  <c r="N40" i="485"/>
  <c r="N57" i="486"/>
  <c r="N68" i="486" s="1"/>
  <c r="O55" i="486"/>
  <c r="K35" i="465"/>
  <c r="K34" i="465" s="1"/>
  <c r="N34" i="478"/>
  <c r="C34" i="485"/>
  <c r="K26" i="265" l="1"/>
  <c r="K28" i="265" s="1"/>
  <c r="K30" i="265" s="1"/>
  <c r="C6" i="269"/>
  <c r="AH196" i="450"/>
  <c r="AH219" i="450"/>
  <c r="AH53" i="450"/>
  <c r="AH212" i="450"/>
  <c r="AH74" i="450"/>
  <c r="AH75" i="450"/>
  <c r="AH70" i="450"/>
  <c r="AH222" i="450"/>
  <c r="AH73" i="450"/>
  <c r="AH206" i="450"/>
  <c r="Z232" i="450"/>
  <c r="Z234" i="450" s="1"/>
  <c r="Z236" i="450" s="1"/>
  <c r="Z237" i="450" s="1"/>
  <c r="Z238" i="450" s="1"/>
  <c r="Z244" i="450" s="1"/>
  <c r="Z256" i="450" s="1"/>
  <c r="O231" i="450"/>
  <c r="X231" i="450"/>
  <c r="X232" i="450" s="1"/>
  <c r="X234" i="450" s="1"/>
  <c r="X236" i="450" s="1"/>
  <c r="AH187" i="450"/>
  <c r="AH198" i="450"/>
  <c r="AH186" i="450"/>
  <c r="AH199" i="450"/>
  <c r="AL232" i="450"/>
  <c r="AL234" i="450" s="1"/>
  <c r="AL236" i="450" s="1"/>
  <c r="M232" i="450"/>
  <c r="M234" i="450" s="1"/>
  <c r="M236" i="450" s="1"/>
  <c r="M237" i="450" s="1"/>
  <c r="M238" i="450" s="1"/>
  <c r="M244" i="450" s="1"/>
  <c r="AH94" i="450"/>
  <c r="AH129" i="450"/>
  <c r="AB232" i="450"/>
  <c r="AB234" i="450" s="1"/>
  <c r="AB236" i="450" s="1"/>
  <c r="AB237" i="450" s="1"/>
  <c r="AB238" i="450" s="1"/>
  <c r="AB244" i="450" s="1"/>
  <c r="AB256" i="450" s="1"/>
  <c r="AH166" i="450"/>
  <c r="AH60" i="450"/>
  <c r="AH120" i="450"/>
  <c r="AJ231" i="450"/>
  <c r="AJ232" i="450" s="1"/>
  <c r="AJ234" i="450" s="1"/>
  <c r="AJ236" i="450" s="1"/>
  <c r="Q231" i="450"/>
  <c r="Q232" i="450" s="1"/>
  <c r="AH228" i="450"/>
  <c r="V231" i="450"/>
  <c r="AH208" i="450"/>
  <c r="AH110" i="450"/>
  <c r="AH205" i="450"/>
  <c r="K232" i="450"/>
  <c r="K234" i="450" s="1"/>
  <c r="K236" i="450" s="1"/>
  <c r="AH178" i="450"/>
  <c r="AH195" i="450"/>
  <c r="AH209" i="450" s="1"/>
  <c r="AH116" i="450"/>
  <c r="AH86" i="450"/>
  <c r="AH82" i="450"/>
  <c r="AH32" i="450"/>
  <c r="O232" i="450"/>
  <c r="O234" i="450" s="1"/>
  <c r="O236" i="450" s="1"/>
  <c r="AD232" i="450"/>
  <c r="AD234" i="450" s="1"/>
  <c r="S232" i="450"/>
  <c r="S234" i="450" s="1"/>
  <c r="S236" i="450" s="1"/>
  <c r="AN232" i="450"/>
  <c r="AN243" i="450" s="1"/>
  <c r="AH63" i="450"/>
  <c r="V193" i="450"/>
  <c r="AH85" i="450"/>
  <c r="AH193" i="450" s="1"/>
  <c r="AH61" i="450"/>
  <c r="O63" i="476"/>
  <c r="AH30" i="450"/>
  <c r="AH21" i="450"/>
  <c r="O71" i="476"/>
  <c r="O55" i="476"/>
  <c r="O62" i="476"/>
  <c r="O68" i="476"/>
  <c r="O52" i="476"/>
  <c r="O65" i="476"/>
  <c r="L74" i="486"/>
  <c r="N78" i="486"/>
  <c r="L73" i="486"/>
  <c r="N76" i="486" s="1"/>
  <c r="L75" i="486"/>
  <c r="AH229" i="450"/>
  <c r="AF231" i="450"/>
  <c r="AF232" i="450" s="1"/>
  <c r="AH102" i="450"/>
  <c r="AG65" i="450"/>
  <c r="AM65" i="450" s="1"/>
  <c r="AN65" i="450" s="1"/>
  <c r="AF65" i="450"/>
  <c r="AH65" i="450" s="1"/>
  <c r="AN240" i="450"/>
  <c r="AN241" i="450"/>
  <c r="AH190" i="450"/>
  <c r="K96" i="476"/>
  <c r="O27" i="476"/>
  <c r="O70" i="476"/>
  <c r="O85" i="476"/>
  <c r="O41" i="476"/>
  <c r="O17" i="476"/>
  <c r="O46" i="476"/>
  <c r="M86" i="476"/>
  <c r="O66" i="476"/>
  <c r="K87" i="476"/>
  <c r="K89" i="476" s="1"/>
  <c r="O43" i="476"/>
  <c r="O23" i="476"/>
  <c r="O54" i="476"/>
  <c r="O44" i="476"/>
  <c r="O30" i="476"/>
  <c r="O45" i="476"/>
  <c r="O82" i="476"/>
  <c r="O69" i="476"/>
  <c r="O14" i="476"/>
  <c r="O32" i="476"/>
  <c r="O72" i="476"/>
  <c r="O48" i="476"/>
  <c r="O51" i="476"/>
  <c r="O33" i="476"/>
  <c r="O67" i="476"/>
  <c r="N85" i="476"/>
  <c r="O58" i="476"/>
  <c r="O16" i="476"/>
  <c r="O57" i="476"/>
  <c r="O64" i="476"/>
  <c r="O24" i="476"/>
  <c r="O59" i="476"/>
  <c r="O25" i="476"/>
  <c r="O42" i="476"/>
  <c r="O15" i="476"/>
  <c r="L73" i="481"/>
  <c r="N76" i="481" s="1"/>
  <c r="N78" i="481" s="1"/>
  <c r="L75" i="481"/>
  <c r="L74" i="481"/>
  <c r="V226" i="450"/>
  <c r="AH211" i="450"/>
  <c r="AH226" i="450" s="1"/>
  <c r="AH145" i="450"/>
  <c r="C98" i="450"/>
  <c r="C99" i="450"/>
  <c r="C100" i="450" s="1"/>
  <c r="C101" i="450" s="1"/>
  <c r="C102" i="450" s="1"/>
  <c r="C103" i="450" s="1"/>
  <c r="C104" i="450" s="1"/>
  <c r="C105" i="450" s="1"/>
  <c r="C106" i="450" s="1"/>
  <c r="C107" i="450" s="1"/>
  <c r="C108" i="450" s="1"/>
  <c r="C109" i="450" s="1"/>
  <c r="C110" i="450" s="1"/>
  <c r="C111" i="450" s="1"/>
  <c r="C112" i="450" s="1"/>
  <c r="C113" i="450" s="1"/>
  <c r="C114" i="450" s="1"/>
  <c r="C115" i="450" s="1"/>
  <c r="C116" i="450" s="1"/>
  <c r="C117" i="450" s="1"/>
  <c r="C118" i="450" s="1"/>
  <c r="C119" i="450" s="1"/>
  <c r="C120" i="450" s="1"/>
  <c r="C121" i="450" s="1"/>
  <c r="C122" i="450" s="1"/>
  <c r="C123" i="450" s="1"/>
  <c r="C124" i="450" s="1"/>
  <c r="C125" i="450" s="1"/>
  <c r="C126" i="450" s="1"/>
  <c r="C127" i="450" s="1"/>
  <c r="C128" i="450" s="1"/>
  <c r="C129" i="450" s="1"/>
  <c r="C130" i="450" s="1"/>
  <c r="C131" i="450" s="1"/>
  <c r="C132" i="450" s="1"/>
  <c r="C133" i="450" s="1"/>
  <c r="C134" i="450" s="1"/>
  <c r="C135" i="450" s="1"/>
  <c r="C136" i="450" s="1"/>
  <c r="C137" i="450" s="1"/>
  <c r="C138" i="450" s="1"/>
  <c r="C139" i="450" s="1"/>
  <c r="C140" i="450" s="1"/>
  <c r="C141" i="450" s="1"/>
  <c r="C142" i="450" s="1"/>
  <c r="C143" i="450" s="1"/>
  <c r="C144" i="450" s="1"/>
  <c r="C145" i="450" s="1"/>
  <c r="C146" i="450" s="1"/>
  <c r="C147" i="450" s="1"/>
  <c r="C148" i="450" s="1"/>
  <c r="C149" i="450" s="1"/>
  <c r="C150" i="450" s="1"/>
  <c r="C151" i="450" s="1"/>
  <c r="C152" i="450" s="1"/>
  <c r="C153" i="450" s="1"/>
  <c r="C154" i="450" s="1"/>
  <c r="C155" i="450" s="1"/>
  <c r="C156" i="450" s="1"/>
  <c r="C157" i="450" s="1"/>
  <c r="O26" i="476"/>
  <c r="L73" i="485"/>
  <c r="N77" i="485"/>
  <c r="L72" i="485"/>
  <c r="N75" i="485" s="1"/>
  <c r="L74" i="485"/>
  <c r="L72" i="484"/>
  <c r="N75" i="484" s="1"/>
  <c r="N77" i="484" s="1"/>
  <c r="L74" i="484"/>
  <c r="L73" i="484"/>
  <c r="AI52" i="460"/>
  <c r="BU73" i="456" s="1"/>
  <c r="CP73" i="456" s="1"/>
  <c r="CY73" i="456" s="1"/>
  <c r="AI51" i="460"/>
  <c r="AI54" i="460"/>
  <c r="BU95" i="456" s="1"/>
  <c r="CP95" i="456" s="1"/>
  <c r="CY95" i="456" s="1"/>
  <c r="AI50" i="460"/>
  <c r="CP86" i="456"/>
  <c r="CY86" i="456" s="1"/>
  <c r="DA32" i="464"/>
  <c r="O53" i="476"/>
  <c r="O31" i="476"/>
  <c r="O50" i="476"/>
  <c r="O56" i="476"/>
  <c r="C16" i="269" l="1"/>
  <c r="AH231" i="450"/>
  <c r="AH232" i="450" s="1"/>
  <c r="AN234" i="450"/>
  <c r="AN236" i="450" s="1"/>
  <c r="V232" i="450"/>
  <c r="V233" i="450"/>
  <c r="AN266" i="450"/>
  <c r="AQ266" i="450" s="1"/>
  <c r="Q234" i="450"/>
  <c r="Q236" i="450" s="1"/>
  <c r="Q237" i="450" s="1"/>
  <c r="Q238" i="450" s="1"/>
  <c r="Q244" i="450" s="1"/>
  <c r="AP233" i="450"/>
  <c r="AF234" i="450"/>
  <c r="AF236" i="450" s="1"/>
  <c r="AD236" i="450"/>
  <c r="AD237" i="450" s="1"/>
  <c r="AD238" i="450" s="1"/>
  <c r="AD244" i="450" s="1"/>
  <c r="O237" i="450"/>
  <c r="O238" i="450" s="1"/>
  <c r="O244" i="450" s="1"/>
  <c r="K237" i="450"/>
  <c r="K238" i="450" s="1"/>
  <c r="K244" i="450" s="1"/>
  <c r="AN264" i="450"/>
  <c r="M256" i="450"/>
  <c r="X237" i="450"/>
  <c r="X238" i="450" s="1"/>
  <c r="X244" i="450" s="1"/>
  <c r="AN269" i="450" s="1"/>
  <c r="K90" i="476"/>
  <c r="K91" i="476" s="1"/>
  <c r="K97" i="476" s="1"/>
  <c r="S237" i="450"/>
  <c r="S238" i="450" s="1"/>
  <c r="S244" i="450" s="1"/>
  <c r="BU32" i="456"/>
  <c r="CP32" i="456" s="1"/>
  <c r="CY32" i="456" s="1"/>
  <c r="AL237" i="450"/>
  <c r="AL238" i="450" s="1"/>
  <c r="AL244" i="450" s="1"/>
  <c r="AN237" i="450"/>
  <c r="AN238" i="450" s="1"/>
  <c r="AN244" i="450" s="1"/>
  <c r="AJ237" i="450"/>
  <c r="AJ238" i="450" s="1"/>
  <c r="AJ244" i="450" s="1"/>
  <c r="AJ256" i="450" s="1"/>
  <c r="C158" i="450"/>
  <c r="C161" i="450"/>
  <c r="AH243" i="450" l="1"/>
  <c r="AP232" i="450"/>
  <c r="V234" i="450"/>
  <c r="AH234" i="450" s="1"/>
  <c r="AH236" i="450" s="1"/>
  <c r="AH237" i="450" s="1"/>
  <c r="AH238" i="450" s="1"/>
  <c r="AO266" i="450"/>
  <c r="AD252" i="450"/>
  <c r="AD256" i="450"/>
  <c r="AN263" i="450"/>
  <c r="K256" i="450"/>
  <c r="AN267" i="450"/>
  <c r="S256" i="450"/>
  <c r="M103" i="476"/>
  <c r="M98" i="476"/>
  <c r="M101" i="476"/>
  <c r="AF237" i="450"/>
  <c r="AF238" i="450" s="1"/>
  <c r="AF244" i="450" s="1"/>
  <c r="O256" i="450"/>
  <c r="AN265" i="450"/>
  <c r="C159" i="450"/>
  <c r="C160" i="450" s="1"/>
  <c r="C162" i="450"/>
  <c r="C163" i="450" s="1"/>
  <c r="AO264" i="450"/>
  <c r="AQ264" i="450"/>
  <c r="K31" i="265" l="1"/>
  <c r="C12" i="269"/>
  <c r="V236" i="450"/>
  <c r="V237" i="450" s="1"/>
  <c r="V238" i="450" s="1"/>
  <c r="V244" i="450" s="1"/>
  <c r="AH244" i="450"/>
  <c r="AP238" i="450"/>
  <c r="C165" i="450"/>
  <c r="C166" i="450"/>
  <c r="C167" i="450" s="1"/>
  <c r="C168" i="450" s="1"/>
  <c r="C169" i="450" s="1"/>
  <c r="C170" i="450" s="1"/>
  <c r="C171" i="450" s="1"/>
  <c r="C172" i="450" s="1"/>
  <c r="C173" i="450" s="1"/>
  <c r="C164" i="450"/>
  <c r="AQ263" i="450"/>
  <c r="AO263" i="450"/>
  <c r="AN268" i="450"/>
  <c r="AO265" i="450"/>
  <c r="AQ265" i="450"/>
  <c r="AQ267" i="450"/>
  <c r="AO267" i="450"/>
  <c r="K34" i="265" l="1"/>
  <c r="D18" i="269" s="1"/>
  <c r="C174" i="450"/>
  <c r="C176" i="450" s="1"/>
  <c r="C177" i="450" s="1"/>
  <c r="C178" i="450" s="1"/>
  <c r="C179" i="450" s="1"/>
  <c r="C180" i="450" s="1"/>
  <c r="C181" i="450" s="1"/>
  <c r="C182" i="450" s="1"/>
  <c r="C183" i="450" s="1"/>
  <c r="C184" i="450" s="1"/>
  <c r="C185" i="450" s="1"/>
  <c r="C186" i="450" s="1"/>
  <c r="C187" i="450" s="1"/>
  <c r="C188" i="450" s="1"/>
  <c r="C189" i="450" s="1"/>
  <c r="C190" i="450" s="1"/>
  <c r="C191" i="450" s="1"/>
  <c r="C192" i="450" s="1"/>
  <c r="C195" i="450" s="1"/>
  <c r="C196" i="450" s="1"/>
  <c r="C197" i="450" s="1"/>
  <c r="C198" i="450" s="1"/>
  <c r="C199" i="450" s="1"/>
  <c r="C200" i="450" s="1"/>
  <c r="C175" i="450"/>
  <c r="AN272" i="450"/>
  <c r="AN270" i="450"/>
  <c r="C202" i="450" l="1"/>
  <c r="C203" i="450" s="1"/>
  <c r="C204" i="450" s="1"/>
  <c r="C205" i="450" s="1"/>
  <c r="C206" i="450" s="1"/>
  <c r="C207" i="450" s="1"/>
  <c r="C208" i="450" s="1"/>
  <c r="C211" i="450" s="1"/>
  <c r="C212" i="450" s="1"/>
  <c r="C213" i="450" s="1"/>
  <c r="C214" i="450" s="1"/>
  <c r="C215" i="450" s="1"/>
  <c r="C216" i="450" s="1"/>
  <c r="C217" i="450" s="1"/>
  <c r="C218" i="450" s="1"/>
  <c r="C219" i="450" s="1"/>
  <c r="C220" i="450" s="1"/>
  <c r="C221" i="450" s="1"/>
  <c r="C222" i="450" s="1"/>
  <c r="C223" i="450" s="1"/>
  <c r="C224" i="450" s="1"/>
  <c r="C225" i="450" s="1"/>
  <c r="C228" i="450" s="1"/>
  <c r="C229" i="450" s="1"/>
  <c r="C230" i="450" s="1"/>
  <c r="C201" i="450"/>
</calcChain>
</file>

<file path=xl/comments1.xml><?xml version="1.0" encoding="utf-8"?>
<comments xmlns="http://schemas.openxmlformats.org/spreadsheetml/2006/main">
  <authors>
    <author>Wilson Rene Corredor Parra</author>
    <author>Lenovo</author>
  </authors>
  <commentList>
    <comment ref="I20" authorId="0" shapeId="0">
      <text>
        <r>
          <rPr>
            <b/>
            <sz val="9"/>
            <color indexed="81"/>
            <rFont val="Tahoma"/>
            <family val="2"/>
          </rPr>
          <t>SE QUITO 4860</t>
        </r>
      </text>
    </comment>
    <comment ref="G59" authorId="1" shapeId="0">
      <text>
        <r>
          <rPr>
            <b/>
            <sz val="9"/>
            <color indexed="81"/>
            <rFont val="Tahoma"/>
            <family val="2"/>
          </rPr>
          <t>GEODREN PLANAR H=1M CON TUBERIA DE 4" verificar</t>
        </r>
      </text>
    </comment>
  </commentList>
</comments>
</file>

<file path=xl/comments2.xml><?xml version="1.0" encoding="utf-8"?>
<comments xmlns="http://schemas.openxmlformats.org/spreadsheetml/2006/main">
  <authors>
    <author>Wilson Rene Corredor Parra</author>
    <author>Lenovo</author>
  </authors>
  <commentList>
    <comment ref="J14" authorId="0" shapeId="0">
      <text>
        <r>
          <rPr>
            <b/>
            <sz val="9"/>
            <color indexed="81"/>
            <rFont val="Tahoma"/>
            <family val="2"/>
          </rPr>
          <t>no va en el alcance invias</t>
        </r>
      </text>
    </comment>
    <comment ref="N14" authorId="0" shapeId="0">
      <text>
        <r>
          <rPr>
            <b/>
            <sz val="9"/>
            <color indexed="81"/>
            <rFont val="Tahoma"/>
            <family val="2"/>
          </rPr>
          <t>Wilson Rene Corredor Parra:</t>
        </r>
        <r>
          <rPr>
            <sz val="9"/>
            <color indexed="81"/>
            <rFont val="Tahoma"/>
            <family val="2"/>
          </rPr>
          <t xml:space="preserve">
</t>
        </r>
      </text>
    </comment>
    <comment ref="O14" authorId="0" shapeId="0">
      <text>
        <r>
          <rPr>
            <b/>
            <sz val="9"/>
            <color indexed="81"/>
            <rFont val="Tahoma"/>
            <family val="2"/>
          </rPr>
          <t>TRAMO SE ENCUENTRA EN EXCAVACION Y CUERPO DE RELLENO</t>
        </r>
      </text>
    </comment>
    <comment ref="P14" authorId="0" shapeId="0">
      <text>
        <r>
          <rPr>
            <b/>
            <sz val="9"/>
            <color indexed="81"/>
            <rFont val="Tahoma"/>
            <family val="2"/>
          </rPr>
          <t>EN CORONA DE TERRPLEN</t>
        </r>
      </text>
    </comment>
    <comment ref="S14" authorId="0" shapeId="0">
      <text>
        <r>
          <rPr>
            <b/>
            <sz val="9"/>
            <color indexed="81"/>
            <rFont val="Tahoma"/>
            <family val="2"/>
          </rPr>
          <t>BASE</t>
        </r>
      </text>
    </comment>
    <comment ref="AA14" authorId="0" shapeId="0">
      <text>
        <r>
          <rPr>
            <b/>
            <sz val="9"/>
            <color indexed="81"/>
            <rFont val="Tahoma"/>
            <family val="2"/>
          </rPr>
          <t>SIN INTERVENIR</t>
        </r>
      </text>
    </comment>
    <comment ref="AC14" authorId="0" shapeId="0">
      <text>
        <r>
          <rPr>
            <b/>
            <sz val="9"/>
            <color indexed="81"/>
            <rFont val="Tahoma"/>
            <family val="2"/>
          </rPr>
          <t>SIN INTERVENIR</t>
        </r>
      </text>
    </comment>
    <comment ref="N15" authorId="0" shapeId="0">
      <text>
        <r>
          <rPr>
            <b/>
            <sz val="9"/>
            <color indexed="81"/>
            <rFont val="Tahoma"/>
            <family val="2"/>
          </rPr>
          <t>SE ECUENTRA EN CUERPO DE RELLENO Y CORONA DE TERRAPLEN</t>
        </r>
        <r>
          <rPr>
            <sz val="9"/>
            <color indexed="81"/>
            <rFont val="Tahoma"/>
            <family val="2"/>
          </rPr>
          <t xml:space="preserve">
</t>
        </r>
      </text>
    </comment>
    <comment ref="P15" authorId="0" shapeId="0">
      <text>
        <r>
          <rPr>
            <b/>
            <sz val="9"/>
            <color indexed="81"/>
            <rFont val="Tahoma"/>
            <family val="2"/>
          </rPr>
          <t>CORONA DE TERRAPLEN</t>
        </r>
      </text>
    </comment>
    <comment ref="AA15" authorId="0" shapeId="0">
      <text>
        <r>
          <rPr>
            <b/>
            <sz val="9"/>
            <color indexed="81"/>
            <rFont val="Tahoma"/>
            <family val="2"/>
          </rPr>
          <t>SIN INTERVENIR</t>
        </r>
      </text>
    </comment>
    <comment ref="AC15" authorId="0" shapeId="0">
      <text>
        <r>
          <rPr>
            <b/>
            <sz val="9"/>
            <color indexed="81"/>
            <rFont val="Tahoma"/>
            <family val="2"/>
          </rPr>
          <t>SIN INTERVENIR</t>
        </r>
      </text>
    </comment>
    <comment ref="N16" authorId="0" shapeId="0">
      <text>
        <r>
          <rPr>
            <b/>
            <sz val="9"/>
            <color indexed="81"/>
            <rFont val="Tahoma"/>
            <family val="2"/>
          </rPr>
          <t>TRAMO SIN INTERVENIR</t>
        </r>
      </text>
    </comment>
    <comment ref="P16" authorId="0" shapeId="0">
      <text>
        <r>
          <rPr>
            <b/>
            <sz val="9"/>
            <color indexed="81"/>
            <rFont val="Tahoma"/>
            <family val="2"/>
          </rPr>
          <t>DESCAPOTE Y EXCAVACION</t>
        </r>
      </text>
    </comment>
    <comment ref="R16" authorId="0" shapeId="0">
      <text>
        <r>
          <rPr>
            <b/>
            <sz val="9"/>
            <color indexed="81"/>
            <rFont val="Tahoma"/>
            <family val="2"/>
          </rPr>
          <t>BASE</t>
        </r>
        <r>
          <rPr>
            <sz val="9"/>
            <color indexed="81"/>
            <rFont val="Tahoma"/>
            <family val="2"/>
          </rPr>
          <t xml:space="preserve">
</t>
        </r>
      </text>
    </comment>
    <comment ref="S16" authorId="0" shapeId="0">
      <text>
        <r>
          <rPr>
            <b/>
            <sz val="9"/>
            <color indexed="81"/>
            <rFont val="Tahoma"/>
            <family val="2"/>
          </rPr>
          <t>CORONA TERRAPLE</t>
        </r>
      </text>
    </comment>
    <comment ref="AA16" authorId="0" shapeId="0">
      <text>
        <r>
          <rPr>
            <b/>
            <sz val="9"/>
            <color indexed="81"/>
            <rFont val="Tahoma"/>
            <family val="2"/>
          </rPr>
          <t>SIN INTERVENIR</t>
        </r>
        <r>
          <rPr>
            <sz val="9"/>
            <color indexed="81"/>
            <rFont val="Tahoma"/>
            <family val="2"/>
          </rPr>
          <t xml:space="preserve">
</t>
        </r>
      </text>
    </comment>
    <comment ref="R17" authorId="0" shapeId="0">
      <text>
        <r>
          <rPr>
            <b/>
            <sz val="9"/>
            <color indexed="81"/>
            <rFont val="Tahoma"/>
            <family val="2"/>
          </rPr>
          <t>SE ENCUENTRA EN BASE</t>
        </r>
        <r>
          <rPr>
            <sz val="9"/>
            <color indexed="81"/>
            <rFont val="Tahoma"/>
            <family val="2"/>
          </rPr>
          <t xml:space="preserve">
</t>
        </r>
      </text>
    </comment>
    <comment ref="AJ17" authorId="0" shapeId="0">
      <text>
        <r>
          <rPr>
            <b/>
            <sz val="9"/>
            <color indexed="81"/>
            <rFont val="Tahoma"/>
            <family val="2"/>
          </rPr>
          <t>TRAMO EN DESCAPOTE</t>
        </r>
      </text>
    </comment>
    <comment ref="AL17" authorId="0" shapeId="0">
      <text>
        <r>
          <rPr>
            <b/>
            <sz val="9"/>
            <color indexed="81"/>
            <rFont val="Tahoma"/>
            <family val="2"/>
          </rPr>
          <t>TRAMO EN DESCAPOTE</t>
        </r>
      </text>
    </comment>
    <comment ref="J18" authorId="0" shapeId="0">
      <text>
        <r>
          <rPr>
            <b/>
            <sz val="9"/>
            <color indexed="81"/>
            <rFont val="Tahoma"/>
            <family val="2"/>
          </rPr>
          <t xml:space="preserve">TERMINAR DE PAVIMENTAR SE ENCUENTRA EN CORONA SUPERIOR INFERIOR DE TERRAPLEN </t>
        </r>
      </text>
    </comment>
    <comment ref="L18" authorId="0" shapeId="0">
      <text>
        <r>
          <rPr>
            <b/>
            <sz val="9"/>
            <color indexed="81"/>
            <rFont val="Tahoma"/>
            <family val="2"/>
          </rPr>
          <t>TRAMOS FALTANTES POR PAVIMENTAR SE ENCUENTRAN EN CORONA DE TERRAPLEN, SUBBASE Y BASE</t>
        </r>
        <r>
          <rPr>
            <sz val="9"/>
            <color indexed="81"/>
            <rFont val="Tahoma"/>
            <family val="2"/>
          </rPr>
          <t xml:space="preserve">
</t>
        </r>
      </text>
    </comment>
    <comment ref="N18" authorId="0" shapeId="0">
      <text>
        <r>
          <rPr>
            <b/>
            <sz val="9"/>
            <color indexed="81"/>
            <rFont val="Tahoma"/>
            <family val="2"/>
          </rPr>
          <t>SE ENCUENTRA EN EXCAVACION, CUERPO DE RELLENO, CORONA DE TERRAOPLEN Y TRAMO SIN INTERVENIR</t>
        </r>
      </text>
    </comment>
    <comment ref="Z18" authorId="0" shapeId="0">
      <text>
        <r>
          <rPr>
            <b/>
            <sz val="9"/>
            <color indexed="81"/>
            <rFont val="Tahoma"/>
            <family val="2"/>
          </rPr>
          <t>TRAMO EN DESCAPOTE</t>
        </r>
      </text>
    </comment>
    <comment ref="AB18" authorId="0" shapeId="0">
      <text>
        <r>
          <rPr>
            <b/>
            <sz val="9"/>
            <color indexed="81"/>
            <rFont val="Tahoma"/>
            <family val="2"/>
          </rPr>
          <t>SIN INTERVENIR</t>
        </r>
      </text>
    </comment>
    <comment ref="AJ18" authorId="0" shapeId="0">
      <text>
        <r>
          <rPr>
            <b/>
            <sz val="9"/>
            <color indexed="81"/>
            <rFont val="Tahoma"/>
            <family val="2"/>
          </rPr>
          <t>TRAMO EN DESCAPOTE</t>
        </r>
      </text>
    </comment>
    <comment ref="AL18" authorId="0" shapeId="0">
      <text>
        <r>
          <rPr>
            <b/>
            <sz val="9"/>
            <color indexed="81"/>
            <rFont val="Tahoma"/>
            <family val="2"/>
          </rPr>
          <t>TRAMO EN DESCAPOTE</t>
        </r>
      </text>
    </comment>
    <comment ref="J30" authorId="1" shapeId="0">
      <text>
        <r>
          <rPr>
            <b/>
            <sz val="9"/>
            <color indexed="81"/>
            <rFont val="Tahoma"/>
            <family val="2"/>
          </rPr>
          <t>NO HAY CORTES ???????</t>
        </r>
      </text>
    </comment>
    <comment ref="G32" authorId="1" shapeId="0">
      <text>
        <r>
          <rPr>
            <b/>
            <sz val="9"/>
            <color indexed="81"/>
            <rFont val="Tahoma"/>
            <family val="2"/>
          </rPr>
          <t>verificar el material de terraplen seleccionado</t>
        </r>
      </text>
    </comment>
    <comment ref="G188" authorId="1" shapeId="0">
      <text>
        <r>
          <rPr>
            <b/>
            <sz val="9"/>
            <color indexed="81"/>
            <rFont val="Tahoma"/>
            <family val="2"/>
          </rPr>
          <t>GEODREN PLANAR H=1M CON TUBERIA DE 4" verificar</t>
        </r>
      </text>
    </comment>
  </commentList>
</comments>
</file>

<file path=xl/comments3.xml><?xml version="1.0" encoding="utf-8"?>
<comments xmlns="http://schemas.openxmlformats.org/spreadsheetml/2006/main">
  <authors>
    <author>Wilson Rene Corredor Parra</author>
  </authors>
  <commentList>
    <comment ref="F4" authorId="0" shapeId="0">
      <text>
        <r>
          <rPr>
            <b/>
            <sz val="9"/>
            <color indexed="81"/>
            <rFont val="Tahoma"/>
            <family val="2"/>
          </rPr>
          <t>CANTIDADES ADICIONALES FASE 2 NO ESTAN CONTEMPLADAS ALCANCE INVIAS</t>
        </r>
      </text>
    </comment>
    <comment ref="I4" authorId="0" shapeId="0">
      <text>
        <r>
          <rPr>
            <b/>
            <sz val="9"/>
            <color indexed="81"/>
            <rFont val="Tahoma"/>
            <family val="2"/>
          </rPr>
          <t>CANTIDADES ADICIONALES FASE 2 NO ESTAN CONTEMPLADAS ALCANCE INVIAS</t>
        </r>
        <r>
          <rPr>
            <sz val="9"/>
            <color indexed="81"/>
            <rFont val="Tahoma"/>
            <family val="2"/>
          </rPr>
          <t xml:space="preserve">
</t>
        </r>
      </text>
    </comment>
    <comment ref="K4" authorId="0" shapeId="0">
      <text>
        <r>
          <rPr>
            <b/>
            <sz val="9"/>
            <color indexed="81"/>
            <rFont val="Tahoma"/>
            <family val="2"/>
          </rPr>
          <t xml:space="preserve">OK CANTIDADES CONTEMPLADAS DENTRO DEL ALCANCE QUE FALTABA POR CUANTIFICAR </t>
        </r>
        <r>
          <rPr>
            <sz val="9"/>
            <color indexed="81"/>
            <rFont val="Tahoma"/>
            <family val="2"/>
          </rPr>
          <t xml:space="preserve">
PENDIENTE CANTIDAD DESDE 19+350 AL 20+000</t>
        </r>
      </text>
    </comment>
    <comment ref="N4" authorId="0" shapeId="0">
      <text>
        <r>
          <rPr>
            <b/>
            <sz val="9"/>
            <color indexed="81"/>
            <rFont val="Tahoma"/>
            <family val="2"/>
          </rPr>
          <t>CANTIDADES ADICIONALES FASE 2 NO ESTAN CONTEMPLADAS ALCANCE INVIAS</t>
        </r>
      </text>
    </comment>
    <comment ref="Q4" authorId="0" shapeId="0">
      <text>
        <r>
          <rPr>
            <sz val="9"/>
            <color indexed="81"/>
            <rFont val="Tahoma"/>
            <family val="2"/>
          </rPr>
          <t>OK CANTIDAD QUE FALTABA PARA DAR CONTINUIDAD DE ACUERDO AL ALCANCE PERO FALTARIAN  LAS CANTIDADES
DEL 41+100AL 41+595</t>
        </r>
      </text>
    </comment>
    <comment ref="R4" authorId="0" shapeId="0">
      <text>
        <r>
          <rPr>
            <b/>
            <sz val="9"/>
            <color indexed="81"/>
            <rFont val="Tahoma"/>
            <family val="2"/>
          </rPr>
          <t>OK NO ESTA CONTEMPLADO PERO DA CONTINUIDAD</t>
        </r>
        <r>
          <rPr>
            <sz val="9"/>
            <color indexed="81"/>
            <rFont val="Tahoma"/>
            <family val="2"/>
          </rPr>
          <t xml:space="preserve">
</t>
        </r>
      </text>
    </comment>
    <comment ref="T4" authorId="0" shapeId="0">
      <text>
        <r>
          <rPr>
            <b/>
            <sz val="9"/>
            <color indexed="81"/>
            <rFont val="Tahoma"/>
            <family val="2"/>
          </rPr>
          <t>CANTIDADES ADICIONALES FASE 2 NO ESTAN CONTEMPLADAS ALCANCE INVIAS</t>
        </r>
      </text>
    </comment>
    <comment ref="X4" authorId="0" shapeId="0">
      <text>
        <r>
          <rPr>
            <b/>
            <sz val="9"/>
            <color indexed="81"/>
            <rFont val="Tahoma"/>
            <family val="2"/>
          </rPr>
          <t>NO ESTA CONTEMPLADO EN LOS ALCANCES no hay continuidad desde 32+080 al 38+660</t>
        </r>
        <r>
          <rPr>
            <sz val="9"/>
            <color indexed="81"/>
            <rFont val="Tahoma"/>
            <family val="2"/>
          </rPr>
          <t xml:space="preserve">
</t>
        </r>
      </text>
    </comment>
    <comment ref="Z4" authorId="0" shapeId="0">
      <text>
        <r>
          <rPr>
            <b/>
            <sz val="9"/>
            <color indexed="81"/>
            <rFont val="Tahoma"/>
            <family val="2"/>
          </rPr>
          <t>no hay continuidad desde 32+080 al 38+660</t>
        </r>
        <r>
          <rPr>
            <sz val="9"/>
            <color indexed="81"/>
            <rFont val="Tahoma"/>
            <family val="2"/>
          </rPr>
          <t xml:space="preserve">
</t>
        </r>
      </text>
    </comment>
    <comment ref="AB4" authorId="0" shapeId="0">
      <text>
        <r>
          <rPr>
            <b/>
            <sz val="9"/>
            <color indexed="81"/>
            <rFont val="Tahoma"/>
            <family val="2"/>
          </rPr>
          <t>OK SE TIENE CONTEMPLADO EN EL ALCANCE MANTENIMIENTO DEL H 18E AL H 36 E</t>
        </r>
        <r>
          <rPr>
            <sz val="9"/>
            <color indexed="81"/>
            <rFont val="Tahoma"/>
            <family val="2"/>
          </rPr>
          <t xml:space="preserve">
</t>
        </r>
      </text>
    </comment>
    <comment ref="AE4" authorId="0" shapeId="0">
      <text>
        <r>
          <rPr>
            <b/>
            <sz val="9"/>
            <color indexed="81"/>
            <rFont val="Tahoma"/>
            <family val="2"/>
          </rPr>
          <t>OK SE TIENE CONTEMPLADO EN EL ALCANCE MANTENIMIENTO DEL H 18E AL H 36 E</t>
        </r>
      </text>
    </comment>
    <comment ref="AG4" authorId="0" shapeId="0">
      <text>
        <r>
          <rPr>
            <b/>
            <sz val="9"/>
            <color indexed="81"/>
            <rFont val="Tahoma"/>
            <family val="2"/>
          </rPr>
          <t>OK SE TIENE CONTEMPLADO EN EL ALCANCE MANTENIMIENTO DEL H 18E AL H 36 E</t>
        </r>
        <r>
          <rPr>
            <sz val="9"/>
            <color indexed="81"/>
            <rFont val="Tahoma"/>
            <family val="2"/>
          </rPr>
          <t xml:space="preserve">
</t>
        </r>
      </text>
    </comment>
    <comment ref="AI4" authorId="0" shapeId="0">
      <text>
        <r>
          <rPr>
            <b/>
            <sz val="9"/>
            <color indexed="81"/>
            <rFont val="Tahoma"/>
            <family val="2"/>
          </rPr>
          <t>OK CANTIDAD QUE FALTABA PARA DAR CONTINUIDAD DE ACUERDO AL ALCANCE</t>
        </r>
        <r>
          <rPr>
            <sz val="9"/>
            <color indexed="81"/>
            <rFont val="Tahoma"/>
            <family val="2"/>
          </rPr>
          <t xml:space="preserve">
</t>
        </r>
      </text>
    </comment>
    <comment ref="AJ4" authorId="0" shapeId="0">
      <text>
        <r>
          <rPr>
            <b/>
            <sz val="9"/>
            <color indexed="81"/>
            <rFont val="Tahoma"/>
            <family val="2"/>
          </rPr>
          <t>OK NO ESTA CONTEMPADO DENTRO DEL ALCANCE PERO SE DA CONTINUIDAD</t>
        </r>
        <r>
          <rPr>
            <sz val="9"/>
            <color indexed="81"/>
            <rFont val="Tahoma"/>
            <family val="2"/>
          </rPr>
          <t xml:space="preserve">
</t>
        </r>
      </text>
    </comment>
    <comment ref="AK4" authorId="0" shapeId="0">
      <text>
        <r>
          <rPr>
            <b/>
            <sz val="9"/>
            <color indexed="81"/>
            <rFont val="Tahoma"/>
            <family val="2"/>
          </rPr>
          <t>OK NO ESTA CONTEMPLADO DENTRO DEL ALCANCE  PERO DA CONTINUIDAD</t>
        </r>
        <r>
          <rPr>
            <sz val="9"/>
            <color indexed="81"/>
            <rFont val="Tahoma"/>
            <family val="2"/>
          </rPr>
          <t xml:space="preserve">
</t>
        </r>
      </text>
    </comment>
    <comment ref="AL4" authorId="0" shapeId="0">
      <text>
        <r>
          <rPr>
            <b/>
            <sz val="9"/>
            <color indexed="81"/>
            <rFont val="Tahoma"/>
            <family val="2"/>
          </rPr>
          <t>NO HAY CONTINUIDAD DEL 67+552 AL 67+578</t>
        </r>
      </text>
    </comment>
    <comment ref="AM4" authorId="0" shapeId="0">
      <text>
        <r>
          <rPr>
            <b/>
            <sz val="9"/>
            <color indexed="81"/>
            <rFont val="Tahoma"/>
            <family val="2"/>
          </rPr>
          <t>INICIALMENTE NO ESTAN CONTEMPLADAS</t>
        </r>
        <r>
          <rPr>
            <sz val="9"/>
            <color indexed="81"/>
            <rFont val="Tahoma"/>
            <family val="2"/>
          </rPr>
          <t xml:space="preserve">
</t>
        </r>
      </text>
    </comment>
    <comment ref="AP4" authorId="0" shapeId="0">
      <text>
        <r>
          <rPr>
            <b/>
            <sz val="9"/>
            <color indexed="81"/>
            <rFont val="Tahoma"/>
            <family val="2"/>
          </rPr>
          <t>OK SE TIENE CONTEMPLADO EN EL ALCANCE MANTENIMIENTO DEL H 18E AL H 36 E</t>
        </r>
        <r>
          <rPr>
            <sz val="9"/>
            <color indexed="81"/>
            <rFont val="Tahoma"/>
            <family val="2"/>
          </rPr>
          <t xml:space="preserve">
</t>
        </r>
      </text>
    </comment>
    <comment ref="AR4" authorId="0" shapeId="0">
      <text>
        <r>
          <rPr>
            <b/>
            <sz val="9"/>
            <color indexed="81"/>
            <rFont val="Tahoma"/>
            <family val="2"/>
          </rPr>
          <t>ok da continuidad , NO  se contemplada anteriormente em el alcance</t>
        </r>
        <r>
          <rPr>
            <sz val="9"/>
            <color indexed="81"/>
            <rFont val="Tahoma"/>
            <family val="2"/>
          </rPr>
          <t xml:space="preserve">
</t>
        </r>
      </text>
    </comment>
    <comment ref="AS4" authorId="0" shapeId="0">
      <text>
        <r>
          <rPr>
            <b/>
            <sz val="9"/>
            <color indexed="81"/>
            <rFont val="Tahoma"/>
            <family val="2"/>
          </rPr>
          <t>no hay continuidad falta del 79+200 al 79+994</t>
        </r>
        <r>
          <rPr>
            <sz val="9"/>
            <color indexed="81"/>
            <rFont val="Tahoma"/>
            <family val="2"/>
          </rPr>
          <t xml:space="preserve">
</t>
        </r>
      </text>
    </comment>
    <comment ref="AT4" authorId="0" shapeId="0">
      <text>
        <r>
          <rPr>
            <b/>
            <sz val="9"/>
            <color indexed="81"/>
            <rFont val="Tahoma"/>
            <family val="2"/>
          </rPr>
          <t>esta dentro del alcance y da continuidad</t>
        </r>
        <r>
          <rPr>
            <sz val="9"/>
            <color indexed="81"/>
            <rFont val="Tahoma"/>
            <family val="2"/>
          </rPr>
          <t xml:space="preserve">
</t>
        </r>
      </text>
    </comment>
    <comment ref="AV4" authorId="0" shapeId="0">
      <text>
        <r>
          <rPr>
            <b/>
            <sz val="9"/>
            <color indexed="81"/>
            <rFont val="Tahoma"/>
            <family val="2"/>
          </rPr>
          <t>CANTIDADES ADICIONALES FASE 2 NO ESTAN CONTEMPLADAS ALCANCE INVIAS</t>
        </r>
        <r>
          <rPr>
            <sz val="9"/>
            <color indexed="81"/>
            <rFont val="Tahoma"/>
            <family val="2"/>
          </rPr>
          <t xml:space="preserve">
</t>
        </r>
      </text>
    </comment>
    <comment ref="AY4" authorId="0" shapeId="0">
      <text>
        <r>
          <rPr>
            <b/>
            <sz val="9"/>
            <color indexed="81"/>
            <rFont val="Tahoma"/>
            <family val="2"/>
          </rPr>
          <t>ok da continuidad pero no se contemplaba en el alcance</t>
        </r>
        <r>
          <rPr>
            <sz val="9"/>
            <color indexed="81"/>
            <rFont val="Tahoma"/>
            <family val="2"/>
          </rPr>
          <t xml:space="preserve">
</t>
        </r>
      </text>
    </comment>
    <comment ref="BA4" authorId="0" shapeId="0">
      <text>
        <r>
          <rPr>
            <b/>
            <sz val="9"/>
            <color indexed="81"/>
            <rFont val="Tahoma"/>
            <family val="2"/>
          </rPr>
          <t>CANTIDADES ADICIONALES FASE 2 NO ESTAN CONTEMPLADAS ALCANCE INVIAS</t>
        </r>
        <r>
          <rPr>
            <sz val="9"/>
            <color indexed="81"/>
            <rFont val="Tahoma"/>
            <family val="2"/>
          </rPr>
          <t xml:space="preserve">
</t>
        </r>
      </text>
    </comment>
    <comment ref="BH4" authorId="0" shapeId="0">
      <text>
        <r>
          <rPr>
            <sz val="9"/>
            <color indexed="81"/>
            <rFont val="Tahoma"/>
            <family val="2"/>
          </rPr>
          <t xml:space="preserve">OK DE ACUERDO ALCANCE
</t>
        </r>
      </text>
    </comment>
    <comment ref="BI4" authorId="0" shapeId="0">
      <text>
        <r>
          <rPr>
            <b/>
            <sz val="9"/>
            <color indexed="81"/>
            <rFont val="Tahoma"/>
            <family val="2"/>
          </rPr>
          <t xml:space="preserve">OK DA CONTINUIDAD REVISAR ALCANCE </t>
        </r>
        <r>
          <rPr>
            <sz val="9"/>
            <color indexed="81"/>
            <rFont val="Tahoma"/>
            <family val="2"/>
          </rPr>
          <t xml:space="preserve">
</t>
        </r>
      </text>
    </comment>
    <comment ref="BM4" authorId="0" shapeId="0">
      <text>
        <r>
          <rPr>
            <b/>
            <sz val="9"/>
            <color indexed="81"/>
            <rFont val="Tahoma"/>
            <family val="2"/>
          </rPr>
          <t>NO ESTAN ESTAN CONTEMPLADAS DENTRO DEL ALCANCE???</t>
        </r>
        <r>
          <rPr>
            <sz val="9"/>
            <color indexed="81"/>
            <rFont val="Tahoma"/>
            <family val="2"/>
          </rPr>
          <t xml:space="preserve">
</t>
        </r>
      </text>
    </comment>
    <comment ref="BQ4" authorId="0" shapeId="0">
      <text>
        <r>
          <rPr>
            <sz val="9"/>
            <color indexed="81"/>
            <rFont val="Tahoma"/>
            <family val="2"/>
          </rPr>
          <t xml:space="preserve">NO COINCIDEN LAS ABSCISAS CON EL ALCANCE???
</t>
        </r>
      </text>
    </comment>
    <comment ref="BS4" authorId="0" shapeId="0">
      <text>
        <r>
          <rPr>
            <b/>
            <sz val="9"/>
            <color indexed="81"/>
            <rFont val="Tahoma"/>
            <family val="2"/>
          </rPr>
          <t>VERIFICAR ABSCISAS</t>
        </r>
        <r>
          <rPr>
            <sz val="9"/>
            <color indexed="81"/>
            <rFont val="Tahoma"/>
            <family val="2"/>
          </rPr>
          <t xml:space="preserve">
</t>
        </r>
      </text>
    </comment>
    <comment ref="BV4" authorId="0" shapeId="0">
      <text>
        <r>
          <rPr>
            <b/>
            <sz val="9"/>
            <color indexed="81"/>
            <rFont val="Tahoma"/>
            <family val="2"/>
          </rPr>
          <t>OK COINCIDE ALCANCE</t>
        </r>
        <r>
          <rPr>
            <sz val="9"/>
            <color indexed="81"/>
            <rFont val="Tahoma"/>
            <family val="2"/>
          </rPr>
          <t xml:space="preserve">
</t>
        </r>
      </text>
    </comment>
    <comment ref="BX4" authorId="0" shapeId="0">
      <text>
        <r>
          <rPr>
            <b/>
            <sz val="9"/>
            <color indexed="81"/>
            <rFont val="Tahoma"/>
            <family val="2"/>
          </rPr>
          <t>OK COINCIDE ALCANCE</t>
        </r>
        <r>
          <rPr>
            <sz val="9"/>
            <color indexed="81"/>
            <rFont val="Tahoma"/>
            <family val="2"/>
          </rPr>
          <t xml:space="preserve">
</t>
        </r>
      </text>
    </comment>
    <comment ref="BY4" authorId="0" shapeId="0">
      <text>
        <r>
          <rPr>
            <b/>
            <sz val="9"/>
            <color indexed="81"/>
            <rFont val="Tahoma"/>
            <family val="2"/>
          </rPr>
          <t>NO ESTAN CONTEMPLADOS DENTRO DEL ALCANCE  REVISAR ???</t>
        </r>
        <r>
          <rPr>
            <sz val="9"/>
            <color indexed="81"/>
            <rFont val="Tahoma"/>
            <family val="2"/>
          </rPr>
          <t xml:space="preserve">
</t>
        </r>
      </text>
    </comment>
    <comment ref="BF5" authorId="0" shapeId="0">
      <text>
        <r>
          <rPr>
            <b/>
            <sz val="9"/>
            <color indexed="81"/>
            <rFont val="Tahoma"/>
            <family val="2"/>
          </rPr>
          <t>dentro del alcance se mencionan los puentes Simaña y San Alonso???</t>
        </r>
        <r>
          <rPr>
            <sz val="9"/>
            <color indexed="81"/>
            <rFont val="Tahoma"/>
            <family val="2"/>
          </rPr>
          <t xml:space="preserve">
</t>
        </r>
      </text>
    </comment>
    <comment ref="Z83" authorId="0" shapeId="0">
      <text>
        <r>
          <rPr>
            <b/>
            <sz val="9"/>
            <color indexed="81"/>
            <rFont val="Tahoma"/>
            <family val="2"/>
          </rPr>
          <t xml:space="preserve">182.644
</t>
        </r>
        <r>
          <rPr>
            <sz val="9"/>
            <color indexed="81"/>
            <rFont val="Tahoma"/>
            <family val="2"/>
          </rPr>
          <t xml:space="preserve">
</t>
        </r>
      </text>
    </comment>
    <comment ref="AI83" authorId="0" shapeId="0">
      <text>
        <r>
          <rPr>
            <b/>
            <sz val="9"/>
            <color indexed="81"/>
            <rFont val="Tahoma"/>
            <family val="2"/>
          </rPr>
          <t xml:space="preserve">227.92
</t>
        </r>
        <r>
          <rPr>
            <sz val="9"/>
            <color indexed="81"/>
            <rFont val="Tahoma"/>
            <family val="2"/>
          </rPr>
          <t xml:space="preserve">
</t>
        </r>
      </text>
    </comment>
    <comment ref="AT83" authorId="0" shapeId="0">
      <text>
        <r>
          <rPr>
            <b/>
            <sz val="9"/>
            <color indexed="81"/>
            <rFont val="Tahoma"/>
            <family val="2"/>
          </rPr>
          <t xml:space="preserve">0
</t>
        </r>
        <r>
          <rPr>
            <sz val="9"/>
            <color indexed="81"/>
            <rFont val="Tahoma"/>
            <family val="2"/>
          </rPr>
          <t xml:space="preserve">
</t>
        </r>
      </text>
    </comment>
    <comment ref="AY83" authorId="0" shapeId="0">
      <text>
        <r>
          <rPr>
            <b/>
            <sz val="9"/>
            <color indexed="81"/>
            <rFont val="Tahoma"/>
            <family val="2"/>
          </rPr>
          <t xml:space="preserve">0
</t>
        </r>
        <r>
          <rPr>
            <sz val="9"/>
            <color indexed="81"/>
            <rFont val="Tahoma"/>
            <family val="2"/>
          </rPr>
          <t xml:space="preserve">
</t>
        </r>
      </text>
    </comment>
    <comment ref="Z84" authorId="0" shapeId="0">
      <text>
        <r>
          <rPr>
            <b/>
            <sz val="9"/>
            <color indexed="81"/>
            <rFont val="Tahoma"/>
            <family val="2"/>
          </rPr>
          <t xml:space="preserve">166.04
</t>
        </r>
        <r>
          <rPr>
            <sz val="9"/>
            <color indexed="81"/>
            <rFont val="Tahoma"/>
            <family val="2"/>
          </rPr>
          <t xml:space="preserve">
</t>
        </r>
      </text>
    </comment>
    <comment ref="AI84" authorId="0" shapeId="0">
      <text>
        <r>
          <rPr>
            <b/>
            <sz val="9"/>
            <color indexed="81"/>
            <rFont val="Tahoma"/>
            <family val="2"/>
          </rPr>
          <t xml:space="preserve">207.2
</t>
        </r>
        <r>
          <rPr>
            <sz val="9"/>
            <color indexed="81"/>
            <rFont val="Tahoma"/>
            <family val="2"/>
          </rPr>
          <t xml:space="preserve">
</t>
        </r>
      </text>
    </comment>
    <comment ref="AT84" authorId="0" shapeId="0">
      <text>
        <r>
          <rPr>
            <b/>
            <sz val="9"/>
            <color indexed="81"/>
            <rFont val="Tahoma"/>
            <family val="2"/>
          </rPr>
          <t>0</t>
        </r>
        <r>
          <rPr>
            <sz val="9"/>
            <color indexed="81"/>
            <rFont val="Tahoma"/>
            <family val="2"/>
          </rPr>
          <t xml:space="preserve">
</t>
        </r>
      </text>
    </comment>
    <comment ref="AY84" authorId="0" shapeId="0">
      <text>
        <r>
          <rPr>
            <b/>
            <sz val="9"/>
            <color indexed="81"/>
            <rFont val="Tahoma"/>
            <family val="2"/>
          </rPr>
          <t>0</t>
        </r>
        <r>
          <rPr>
            <sz val="9"/>
            <color indexed="81"/>
            <rFont val="Tahoma"/>
            <family val="2"/>
          </rPr>
          <t xml:space="preserve">
</t>
        </r>
      </text>
    </comment>
    <comment ref="Z85" authorId="0" shapeId="0">
      <text>
        <r>
          <rPr>
            <b/>
            <sz val="9"/>
            <color indexed="81"/>
            <rFont val="Tahoma"/>
            <family val="2"/>
          </rPr>
          <t>1914.624</t>
        </r>
        <r>
          <rPr>
            <sz val="9"/>
            <color indexed="81"/>
            <rFont val="Tahoma"/>
            <family val="2"/>
          </rPr>
          <t xml:space="preserve">
</t>
        </r>
      </text>
    </comment>
    <comment ref="AI85" authorId="0" shapeId="0">
      <text>
        <r>
          <rPr>
            <b/>
            <sz val="9"/>
            <color indexed="81"/>
            <rFont val="Tahoma"/>
            <family val="2"/>
          </rPr>
          <t xml:space="preserve">6655.0912
</t>
        </r>
        <r>
          <rPr>
            <sz val="9"/>
            <color indexed="81"/>
            <rFont val="Tahoma"/>
            <family val="2"/>
          </rPr>
          <t xml:space="preserve">
</t>
        </r>
      </text>
    </comment>
    <comment ref="Z87" authorId="0" shapeId="0">
      <text>
        <r>
          <rPr>
            <b/>
            <sz val="9"/>
            <color indexed="81"/>
            <rFont val="Tahoma"/>
            <family val="2"/>
          </rPr>
          <t xml:space="preserve">84434.9184
</t>
        </r>
        <r>
          <rPr>
            <sz val="9"/>
            <color indexed="81"/>
            <rFont val="Tahoma"/>
            <family val="2"/>
          </rPr>
          <t xml:space="preserve">
</t>
        </r>
      </text>
    </comment>
    <comment ref="AI87" authorId="0" shapeId="0">
      <text>
        <r>
          <rPr>
            <b/>
            <sz val="9"/>
            <color indexed="81"/>
            <rFont val="Tahoma"/>
            <family val="2"/>
          </rPr>
          <t xml:space="preserve">293489.52192
</t>
        </r>
        <r>
          <rPr>
            <sz val="9"/>
            <color indexed="81"/>
            <rFont val="Tahoma"/>
            <family val="2"/>
          </rPr>
          <t xml:space="preserve">
</t>
        </r>
      </text>
    </comment>
    <comment ref="Z93" authorId="0" shapeId="0">
      <text>
        <r>
          <rPr>
            <b/>
            <sz val="9"/>
            <color indexed="81"/>
            <rFont val="Tahoma"/>
            <family val="2"/>
          </rPr>
          <t xml:space="preserve">524.88
</t>
        </r>
        <r>
          <rPr>
            <sz val="9"/>
            <color indexed="81"/>
            <rFont val="Tahoma"/>
            <family val="2"/>
          </rPr>
          <t xml:space="preserve">
</t>
        </r>
      </text>
    </comment>
  </commentList>
</comments>
</file>

<file path=xl/sharedStrings.xml><?xml version="1.0" encoding="utf-8"?>
<sst xmlns="http://schemas.openxmlformats.org/spreadsheetml/2006/main" count="9142" uniqueCount="1453">
  <si>
    <t>VALOR UNITARIO</t>
  </si>
  <si>
    <t>CONCRETO CLASE F</t>
  </si>
  <si>
    <t>630.6</t>
  </si>
  <si>
    <t>CONCRETO CLASE D</t>
  </si>
  <si>
    <t>ml</t>
  </si>
  <si>
    <t>630.4</t>
  </si>
  <si>
    <t>OFICIAL (1)</t>
  </si>
  <si>
    <t>VEHICULO DELINEADOR</t>
  </si>
  <si>
    <t>ESFERAS REFLECTIVAS</t>
  </si>
  <si>
    <t>PINTURA ACRILICA PURA PARA TRAFICO</t>
  </si>
  <si>
    <t>TACHA REFLECTIVA</t>
  </si>
  <si>
    <t>CAMIONETA</t>
  </si>
  <si>
    <t>m2</t>
  </si>
  <si>
    <t>ITEM</t>
  </si>
  <si>
    <t>DESCRIPCION</t>
  </si>
  <si>
    <t>KG</t>
  </si>
  <si>
    <t>LT</t>
  </si>
  <si>
    <t>200.2</t>
  </si>
  <si>
    <t>MATERIAL DE COBERTURA</t>
  </si>
  <si>
    <t>UNIDAD</t>
  </si>
  <si>
    <t>TARIFA</t>
  </si>
  <si>
    <t>M3</t>
  </si>
  <si>
    <t>GALON</t>
  </si>
  <si>
    <t>ADMINISTRACION</t>
  </si>
  <si>
    <t>UTILIDAD</t>
  </si>
  <si>
    <t>PRESTACIONES</t>
  </si>
  <si>
    <t>KM</t>
  </si>
  <si>
    <t>OFICIAL</t>
  </si>
  <si>
    <t>I. EQUIPO</t>
  </si>
  <si>
    <t>Descripción</t>
  </si>
  <si>
    <t>III. TRANSPORTES</t>
  </si>
  <si>
    <t>IV. MANO DE OBRA</t>
  </si>
  <si>
    <t>V. COSTOS INDIRECTOS</t>
  </si>
  <si>
    <t>Porcentaje</t>
  </si>
  <si>
    <t>Valor Total</t>
  </si>
  <si>
    <t xml:space="preserve">IMPREVISTOS </t>
  </si>
  <si>
    <t>HERRAMIENTA MENOR (10%MO)</t>
  </si>
  <si>
    <t>OBREROS (2)</t>
  </si>
  <si>
    <t>OBREROS (4)</t>
  </si>
  <si>
    <t>M2</t>
  </si>
  <si>
    <t>INSTITUTO NACIONAL DE VIAS</t>
  </si>
  <si>
    <t>AGUA</t>
  </si>
  <si>
    <t>HERRAMIENTA MENOR (10%)</t>
  </si>
  <si>
    <t>CARROTANQUE IRRIGADOR DE ASFALTO</t>
  </si>
  <si>
    <t>HERRAMIENTA MENOR (5%MO)</t>
  </si>
  <si>
    <t>Kg</t>
  </si>
  <si>
    <t>kg</t>
  </si>
  <si>
    <t>m</t>
  </si>
  <si>
    <t>u</t>
  </si>
  <si>
    <t>201.15</t>
  </si>
  <si>
    <t>201.16</t>
  </si>
  <si>
    <t>201.7</t>
  </si>
  <si>
    <t>210.2.1</t>
  </si>
  <si>
    <t>210.2.2</t>
  </si>
  <si>
    <t>211.1</t>
  </si>
  <si>
    <t>220.1</t>
  </si>
  <si>
    <t>330.1</t>
  </si>
  <si>
    <t>500.1</t>
  </si>
  <si>
    <t>610.1</t>
  </si>
  <si>
    <t>630.3</t>
  </si>
  <si>
    <t>661.1</t>
  </si>
  <si>
    <t>673.1</t>
  </si>
  <si>
    <t>673.2</t>
  </si>
  <si>
    <t>673.3</t>
  </si>
  <si>
    <t>681.1</t>
  </si>
  <si>
    <t>720.1</t>
  </si>
  <si>
    <t>730.1</t>
  </si>
  <si>
    <t>740.1</t>
  </si>
  <si>
    <t>800.2</t>
  </si>
  <si>
    <t>Ha</t>
  </si>
  <si>
    <t>900.2</t>
  </si>
  <si>
    <t>900.3</t>
  </si>
  <si>
    <t>FRESADORA DE PAVIMENTO</t>
  </si>
  <si>
    <t>BARREDORA MECANICA DE CEPILLO</t>
  </si>
  <si>
    <t>MATERIAL FRESADO</t>
  </si>
  <si>
    <t>640.1</t>
  </si>
  <si>
    <t>m3</t>
  </si>
  <si>
    <t>PRESUPUESTO OFICIAL</t>
  </si>
  <si>
    <t>FORMULARIO 1</t>
  </si>
  <si>
    <t>Nº</t>
  </si>
  <si>
    <t>CANTIDAD</t>
  </si>
  <si>
    <t>PORCENTAJE</t>
  </si>
  <si>
    <t>A=</t>
  </si>
  <si>
    <t>I=</t>
  </si>
  <si>
    <t>U=</t>
  </si>
  <si>
    <t>TOTAL A.I.U</t>
  </si>
  <si>
    <t>A.I.U.=</t>
  </si>
  <si>
    <t>ITEM DE PAGO</t>
  </si>
  <si>
    <t>UND.</t>
  </si>
  <si>
    <t xml:space="preserve">VALOR TOTAL                                </t>
  </si>
  <si>
    <t>EXPLANACIONES</t>
  </si>
  <si>
    <t>Desmonte y limpieza en zonas no boscosas</t>
  </si>
  <si>
    <t>Remoción de Derrumbes</t>
  </si>
  <si>
    <t>Conformación de la calzada existente</t>
  </si>
  <si>
    <t>Terraplenes</t>
  </si>
  <si>
    <t>Excavaciones varias sin clasificar</t>
  </si>
  <si>
    <t>Captafaros</t>
  </si>
  <si>
    <t>OBRAS VARIAS</t>
  </si>
  <si>
    <t>TRANSPORTES</t>
  </si>
  <si>
    <t>Cerca de Alambre de Púas con postes de concreto</t>
  </si>
  <si>
    <t xml:space="preserve"> ACTIVIDAD </t>
  </si>
  <si>
    <t>COSTO EN EL TRAMO</t>
  </si>
  <si>
    <t>TOTAL COSTO TRAMO</t>
  </si>
  <si>
    <t>Conformación de sitios de disposicion de sobrantes</t>
  </si>
  <si>
    <t>1P</t>
  </si>
  <si>
    <t xml:space="preserve">Demolición de Estructuras </t>
  </si>
  <si>
    <t>Geotextil para separación de suelos de subrasante y capas granulares</t>
  </si>
  <si>
    <t>231.1</t>
  </si>
  <si>
    <t>Acero de refuerzo Fy=420 Mpa.</t>
  </si>
  <si>
    <t>lt</t>
  </si>
  <si>
    <t xml:space="preserve">Remoción de alcantarillas   </t>
  </si>
  <si>
    <t xml:space="preserve">Localización y replanteo </t>
  </si>
  <si>
    <t>2P</t>
  </si>
  <si>
    <t xml:space="preserve">Defensa metalica </t>
  </si>
  <si>
    <t>RASTRILLEROS (2)</t>
  </si>
  <si>
    <t>Excavaciones varias en roca en seco</t>
  </si>
  <si>
    <t xml:space="preserve">Excavaciones varias en material comun bajo agua </t>
  </si>
  <si>
    <t>m3-km</t>
  </si>
  <si>
    <t>801.6P</t>
  </si>
  <si>
    <t>IVA (16% DE LA UTILIDAD)</t>
  </si>
  <si>
    <t>VALOR TOTAL</t>
  </si>
  <si>
    <t>BASES, SUBBASES Y AFIRMADOS</t>
  </si>
  <si>
    <t>PAVIMENTOS DE CONCRETO</t>
  </si>
  <si>
    <t>Pavimento de concreto Hidraulico</t>
  </si>
  <si>
    <t>ESTRUCTURAS Y DRENAJES</t>
  </si>
  <si>
    <t>Excavaciones varias en material comun en seco</t>
  </si>
  <si>
    <t>SEÑALIZACIÓN Y SEGURIDAD</t>
  </si>
  <si>
    <t>Poste de referencia</t>
  </si>
  <si>
    <t>Limpieza a mano de alcantarillas de tubo de 600 ó 900 mm</t>
  </si>
  <si>
    <t>Protección de Taludes con bloques de césped</t>
  </si>
  <si>
    <t>Subtotal</t>
  </si>
  <si>
    <t xml:space="preserve">Remoción de cercas de alambre     </t>
  </si>
  <si>
    <t>Excavaciones en material común de la Explanación y Canales</t>
  </si>
  <si>
    <t>DESCRIPCIÓN</t>
  </si>
  <si>
    <t>VALOR BASICO DEL CONTRATO INCLUYE OBRAS COMPLEMENTARIAS Y AJUSTES</t>
  </si>
  <si>
    <t>NO MODIFICAR</t>
  </si>
  <si>
    <t>MEZCLA DE CONCRETO</t>
  </si>
  <si>
    <t>CARGADOR</t>
  </si>
  <si>
    <t>GESTION SOCIAL Y PREDIAL  (Incluye  IVA 16%)</t>
  </si>
  <si>
    <t>GESTION AMBIENTAL (Incluye PAGA e IVA 16%)</t>
  </si>
  <si>
    <t>Baranda Metalica</t>
  </si>
  <si>
    <t>Berma cuneta en concreto clase D (incluye sello de juntas)</t>
  </si>
  <si>
    <t>Lecho drenante - Capa filtrante</t>
  </si>
  <si>
    <t>Geomalla</t>
  </si>
  <si>
    <t>TIPO</t>
  </si>
  <si>
    <t>TARIFA/HORA</t>
  </si>
  <si>
    <t>RENDIMIENTO</t>
  </si>
  <si>
    <t>SUBTOTAL $</t>
  </si>
  <si>
    <t>II. MATERIALES</t>
  </si>
  <si>
    <t>PRECIO UNIT.</t>
  </si>
  <si>
    <t>Vr. UNITARIO</t>
  </si>
  <si>
    <t>MATERIAL</t>
  </si>
  <si>
    <t>VOL. o PESO</t>
  </si>
  <si>
    <t>DISTANCIA</t>
  </si>
  <si>
    <t>TRABAJADOR</t>
  </si>
  <si>
    <t>JORNAL</t>
  </si>
  <si>
    <t>JORNAL TOTAL</t>
  </si>
  <si>
    <t>TOTAL COSTO DIRECTO $</t>
  </si>
  <si>
    <t>Precio Unitario Total Aproximado al peso $</t>
  </si>
  <si>
    <t>GL</t>
  </si>
  <si>
    <t>und</t>
  </si>
  <si>
    <t>Lt</t>
  </si>
  <si>
    <t>OBREROS (8)</t>
  </si>
  <si>
    <t>HERRAMIENTA MENOR (2%MO)</t>
  </si>
  <si>
    <t>Apoyo elastomerico de 70cm x 70cm x 19cm con 10 de3/16</t>
  </si>
  <si>
    <t>Apoyo elastomerico de 120cm x 120cm x 7,2cm con 4 de 3/16"</t>
  </si>
  <si>
    <t>Apoyo elastomerico de 80cm x 130cm x 7,2cm con 4 de 3/16</t>
  </si>
  <si>
    <t>Apoyo elastomerico de 50cm x 50cm x 10cm con 3 de 3/16</t>
  </si>
  <si>
    <t>Apoyo elastomerico de 40cm x 40cm x 5cm con 3 de 3/16</t>
  </si>
  <si>
    <t>Apoyo elastomerico de 35cm x 45cm x 3,9cm con 4 de 1/8"</t>
  </si>
  <si>
    <t>Apoyo elastomerico de 30cm x 30cm x 4cm con 4 de 1/8"</t>
  </si>
  <si>
    <t>Apoyo elastomerico de 25cm x 40cm x 2cm con 2 de 1/8"</t>
  </si>
  <si>
    <t>Apoyo elastomerico de 30cm x 40cm x 3cm con 3 de 1/8"</t>
  </si>
  <si>
    <t>UN</t>
  </si>
  <si>
    <t>M</t>
  </si>
  <si>
    <t>CONCRETO CLASE A</t>
  </si>
  <si>
    <t>m3-E</t>
  </si>
  <si>
    <t>Geotextil para estabilización de suelos de la subrasante y capas granulares</t>
  </si>
  <si>
    <t>Juntas Transversales</t>
  </si>
  <si>
    <t>Excavación en roca de la explanación y canales</t>
  </si>
  <si>
    <t>810.1</t>
  </si>
  <si>
    <t>Transporte de materiales provenientes de la excavación de la explanación, canales y préstamos, entre cien metros(100 m) y mil metros(1.000 m) de distancia.</t>
  </si>
  <si>
    <t>MINISTERIO DE TRANSPORTE</t>
  </si>
  <si>
    <t>CÓDIGO</t>
  </si>
  <si>
    <t>MSE--FR-14</t>
  </si>
  <si>
    <t>VERSIÓN</t>
  </si>
  <si>
    <t>PROCESO SUPERVISION, EJECUCION Y SEGUIMIENTO A PROYECTOS</t>
  </si>
  <si>
    <t>PÁGINA</t>
  </si>
  <si>
    <t>DE</t>
  </si>
  <si>
    <t xml:space="preserve">ANALISIS DE PRECIOS UNITARIOS </t>
  </si>
  <si>
    <t>FECHA</t>
  </si>
  <si>
    <t>DD</t>
  </si>
  <si>
    <t>MM</t>
  </si>
  <si>
    <t>AA</t>
  </si>
  <si>
    <t xml:space="preserve">UNIDAD EJECUTORA: </t>
  </si>
  <si>
    <t>DIRECCIÓN TERRITORIAL:</t>
  </si>
  <si>
    <t>CONTRATO No.</t>
  </si>
  <si>
    <t>OBJETO DEL CONTRATO</t>
  </si>
  <si>
    <t>INTERVENTOR</t>
  </si>
  <si>
    <t>GESTOR TECNICO DE CONTRATO</t>
  </si>
  <si>
    <t xml:space="preserve">FECHA CIERRE DE LICITACIÓN Y/O SELECCIÓN ABREVIADA  </t>
  </si>
  <si>
    <t>DATOS ESPECÍFICOS</t>
  </si>
  <si>
    <t>GRUPO DE AJUSTE</t>
  </si>
  <si>
    <t>MARCA</t>
  </si>
  <si>
    <t>Firma</t>
  </si>
  <si>
    <t>Nombre:</t>
  </si>
  <si>
    <t>Representante Legal del Contratista o su Apoderado</t>
  </si>
  <si>
    <t>Matricula No. :</t>
  </si>
  <si>
    <t xml:space="preserve"> </t>
  </si>
  <si>
    <t>OBSERVACIONES INTERVENTORÍA</t>
  </si>
  <si>
    <t>Representante Legal del Interventor o su Apoderado</t>
  </si>
  <si>
    <t>PALETEROS(2)</t>
  </si>
  <si>
    <t>CARROTANQUE DE AGUA 1000 LITROS</t>
  </si>
  <si>
    <t>BOMBA DE CONCRETO</t>
  </si>
  <si>
    <t>MATERIAL DE BASE</t>
  </si>
  <si>
    <t>CEMENTO PORTLAND</t>
  </si>
  <si>
    <t>COMPRESOR (BARRIDO Y SOPLADO)</t>
  </si>
  <si>
    <t>TERMINADORA DE ASFALTO</t>
  </si>
  <si>
    <t>632.1P</t>
  </si>
  <si>
    <t>671.1P</t>
  </si>
  <si>
    <t>CONCRETO CLASE C</t>
  </si>
  <si>
    <t>DISOLVENTE (3%) TINER</t>
  </si>
  <si>
    <t>Arena</t>
  </si>
  <si>
    <t>AJUSTE ESTUDIOS Y DISEÑOS</t>
  </si>
  <si>
    <t>IVA AJUSTE  ESTUDIOS Y DISEÑOS</t>
  </si>
  <si>
    <t>CONTRATISTA :</t>
  </si>
  <si>
    <t>642,2P</t>
  </si>
  <si>
    <t>320.1</t>
  </si>
  <si>
    <t>PAVIMENTOS ASFALTICOS</t>
  </si>
  <si>
    <t>450.2P</t>
  </si>
  <si>
    <t>630.7</t>
  </si>
  <si>
    <t>671.1</t>
  </si>
  <si>
    <t>730.2</t>
  </si>
  <si>
    <t>Sección final</t>
  </si>
  <si>
    <t>DIRECCION OPERATIVA</t>
  </si>
  <si>
    <t>MANUAL DE INTERVENTORÍA OBRA PUBLICA</t>
  </si>
  <si>
    <t>PROVISION PARA AJUSTES, OBRAS COMPLEMENTARIAS Y/O ADICIONALES</t>
  </si>
  <si>
    <t>LICITACIÓN PÚBLICA</t>
  </si>
  <si>
    <t>GENERAL</t>
  </si>
  <si>
    <t>PARTICULAR</t>
  </si>
  <si>
    <t xml:space="preserve">VALOR TOTAL EN LETRAS: </t>
  </si>
  <si>
    <r>
      <t>M</t>
    </r>
    <r>
      <rPr>
        <b/>
        <vertAlign val="superscript"/>
        <sz val="8"/>
        <rFont val="Arial Narrow"/>
        <family val="2"/>
      </rPr>
      <t>3</t>
    </r>
    <r>
      <rPr>
        <b/>
        <sz val="8"/>
        <rFont val="Arial Narrow"/>
        <family val="2"/>
      </rPr>
      <t xml:space="preserve"> o Ton/Km</t>
    </r>
  </si>
  <si>
    <t>Desmonte y limpieza en bosque</t>
  </si>
  <si>
    <t>200.1</t>
  </si>
  <si>
    <t>221.1</t>
  </si>
  <si>
    <t>Pedraplen compacto</t>
  </si>
  <si>
    <t>221.1P</t>
  </si>
  <si>
    <t>Material para Pedraplen</t>
  </si>
  <si>
    <t>232.1P</t>
  </si>
  <si>
    <t xml:space="preserve">Geotextil tipo TR 4000 ó similar para refuerzo de muros en tierra armada  </t>
  </si>
  <si>
    <t>Suministro e instalación geomalla Triax TX 160 o similar</t>
  </si>
  <si>
    <t>Suministro e instalación geomalla Uniaxial UX 100 o similar</t>
  </si>
  <si>
    <t>3P</t>
  </si>
  <si>
    <t>Suministro e instalacion de bolsacretos</t>
  </si>
  <si>
    <t>Afirmado</t>
  </si>
  <si>
    <t>Suministro de cemento portland tipo 1 para la estabilizacion de bases granulares (incluye mezclado)</t>
  </si>
  <si>
    <t>421.1</t>
  </si>
  <si>
    <t>Riego de liga con emulsión asfáltica CRR-1</t>
  </si>
  <si>
    <t>450.7P</t>
  </si>
  <si>
    <t>Suministro e instalación base tratada con asfalto en caliente</t>
  </si>
  <si>
    <t>Suministro e instalación de manto asfáltico impermeabilizante</t>
  </si>
  <si>
    <t>460.1P</t>
  </si>
  <si>
    <t>Fresado de pavimento asfaltico</t>
  </si>
  <si>
    <t>461.1P</t>
  </si>
  <si>
    <t>Reciclaje de pavimento asfaltico (Incluye cereo)</t>
  </si>
  <si>
    <t>500.2P</t>
  </si>
  <si>
    <t>Pavimento de concreto Hidraulico acelerado a 7 dias</t>
  </si>
  <si>
    <t>Excavación en Roca bajo agua a mano</t>
  </si>
  <si>
    <t>Excavación en Roca en seco a mano</t>
  </si>
  <si>
    <t>Relleno detrás de las cunetas con material de excavacion</t>
  </si>
  <si>
    <t>623.1,1</t>
  </si>
  <si>
    <t>Anclajes pasivos con barra de acero corrugada Ø 3/4" y longitud variable</t>
  </si>
  <si>
    <t>623.1.2</t>
  </si>
  <si>
    <t>Anclajes activos de 30 toneladas (Longitud variable)</t>
  </si>
  <si>
    <t>623.1.3</t>
  </si>
  <si>
    <t>Anclajes activos de 40 toneladas (Longitud variable)</t>
  </si>
  <si>
    <t>Concreto lanzado para pantallas ancladas (f'c = 21 Mpa)</t>
  </si>
  <si>
    <t>630.1</t>
  </si>
  <si>
    <t>Caissons concreto clase C fc=280 kg/cm2 (diámetro 1.2 m, incluye excavaciones, formaleta (bien sea metálica o anillos de concreto) soporte temporal, concreto tremie bombeo, no incluye acero de refuerzo) caissons</t>
  </si>
  <si>
    <t>Caissons concreto clase C diametro interno 1,30 m, con anillos de 0,10 M (incluye escavacion y concreto)</t>
  </si>
  <si>
    <t>Malla de refuerzo  Fy = 459,2 Mpa.</t>
  </si>
  <si>
    <t>Junta para puentes T-40</t>
  </si>
  <si>
    <t>Junta FREYSINET M80 o similar</t>
  </si>
  <si>
    <t>Junta de dilatacion</t>
  </si>
  <si>
    <t>Apoyo en neopreno seccion 30cmx40cmx6,3cm dureza 60</t>
  </si>
  <si>
    <t>Anclaje activo con tres (3) cables o torones de 1/2"</t>
  </si>
  <si>
    <t>Anclaje activo con cuatro (4) cables o torones de 1/2"</t>
  </si>
  <si>
    <t>Anclaje activo con cinco (5) cables o torones de 1/2"</t>
  </si>
  <si>
    <t>640.1P</t>
  </si>
  <si>
    <t>Anclaje acero de refuerzo D=1/2" L=0.2 m.</t>
  </si>
  <si>
    <t>641.1</t>
  </si>
  <si>
    <t>Acero de Preesfuerzo</t>
  </si>
  <si>
    <t>Suministro, fabricación, montaje y pintura de estructura metálica en acero estructural A588 (No Incluye Transporte)</t>
  </si>
  <si>
    <t>650.1P</t>
  </si>
  <si>
    <t>Elementos metalicos para Apoyos de cables</t>
  </si>
  <si>
    <t>Tubería para filtro PVC RDE 21 ø 6"</t>
  </si>
  <si>
    <t>Lloraderos en tubería PVC con filtro  ø 65 mm L = variable.</t>
  </si>
  <si>
    <t>Canales de corona y canales intermedios revestidos en concreto clase E (Concreto vaciado a alturas mayores a 2 metros, utilizando bombeo)</t>
  </si>
  <si>
    <t>671.2P</t>
  </si>
  <si>
    <t>Torrenteras revestidas en concreto clase D (Concreto vaciado a alturas mayores a 2 metros, utilizando bombeo)</t>
  </si>
  <si>
    <t>Disipadores de energia en concreto clase D Lmax=30m</t>
  </si>
  <si>
    <t>Mortero de alta resistencia para apoyos y juntas</t>
  </si>
  <si>
    <t>673.3P</t>
  </si>
  <si>
    <t>Geodren</t>
  </si>
  <si>
    <t>Dren horizontal de longitud mayor a diez (10) metros.</t>
  </si>
  <si>
    <t>Gaviones fuera de la zona de via</t>
  </si>
  <si>
    <t>800.1</t>
  </si>
  <si>
    <t>Cerca de Alambre de Púas con postes de madera</t>
  </si>
  <si>
    <t>810.2</t>
  </si>
  <si>
    <t>812.1</t>
  </si>
  <si>
    <t>Recubrimento con malla y mortero 1:3 e = 3 cms, taludes terraplenes y  muros en tierra armada</t>
  </si>
  <si>
    <t>Reubicacion de Cercas existentes</t>
  </si>
  <si>
    <t>Tala de arbol clase V h mayor a 30 mts ( incluye desenraíce, retiro y disposición final)</t>
  </si>
  <si>
    <t>Tala de arbol clase IV h=20 a 30 mts ( incluye desenraíce, retiro y disposición final)</t>
  </si>
  <si>
    <t>Alquiler de Motoniveladora</t>
  </si>
  <si>
    <t>Hr</t>
  </si>
  <si>
    <t>Alquiler de Vibrocompactador</t>
  </si>
  <si>
    <t>Alquiler de Carrotanque</t>
  </si>
  <si>
    <t>4P</t>
  </si>
  <si>
    <t>5P</t>
  </si>
  <si>
    <t>6P</t>
  </si>
  <si>
    <t>642.3P</t>
  </si>
  <si>
    <t>642.4P</t>
  </si>
  <si>
    <t>623-13</t>
  </si>
  <si>
    <t>670.5P</t>
  </si>
  <si>
    <t>432.1P</t>
  </si>
  <si>
    <t>800P</t>
  </si>
  <si>
    <t>610.1P</t>
  </si>
  <si>
    <t>632.1</t>
  </si>
  <si>
    <t xml:space="preserve">Baranda de concreto </t>
  </si>
  <si>
    <t>681.1P</t>
  </si>
  <si>
    <t>650.2P</t>
  </si>
  <si>
    <t>630.1.1P</t>
  </si>
  <si>
    <t>Mejoramiento de la subrasante con adición de materiales</t>
  </si>
  <si>
    <t>233.2P</t>
  </si>
  <si>
    <t>233.1P</t>
  </si>
  <si>
    <t>310.1</t>
  </si>
  <si>
    <t>311.1</t>
  </si>
  <si>
    <t>Subbase Granular clase A</t>
  </si>
  <si>
    <t>Base granular clase A</t>
  </si>
  <si>
    <t>501.1</t>
  </si>
  <si>
    <t>Riego de imprimación con emulsión  asfáltica  CRL‐1</t>
  </si>
  <si>
    <t>420.2</t>
  </si>
  <si>
    <t>Mezcla densa en caliente Tipo MDC-25 para capa intermedia</t>
  </si>
  <si>
    <t>Mezcla densa en caliente Tipo MDC-19</t>
  </si>
  <si>
    <t>465.1</t>
  </si>
  <si>
    <t>600.1.1</t>
  </si>
  <si>
    <t>600.2.1</t>
  </si>
  <si>
    <t>600.2.3</t>
  </si>
  <si>
    <t>600.2.4</t>
  </si>
  <si>
    <t>600.2.1P</t>
  </si>
  <si>
    <t>600.2.2P</t>
  </si>
  <si>
    <t>630.3.1P</t>
  </si>
  <si>
    <t>630.3.2P</t>
  </si>
  <si>
    <t>630.3.3P</t>
  </si>
  <si>
    <t>630.3.4P</t>
  </si>
  <si>
    <t>630.4.1P</t>
  </si>
  <si>
    <t>673,2P</t>
  </si>
  <si>
    <t>683.2</t>
  </si>
  <si>
    <t>802.1.1P</t>
  </si>
  <si>
    <t>802.1.2P</t>
  </si>
  <si>
    <t>200-13</t>
  </si>
  <si>
    <t>630.1.2P</t>
  </si>
  <si>
    <t>663.1P</t>
  </si>
  <si>
    <t>663.2P</t>
  </si>
  <si>
    <t>201-13</t>
  </si>
  <si>
    <t>201.13</t>
  </si>
  <si>
    <t>210-13</t>
  </si>
  <si>
    <t>211-13</t>
  </si>
  <si>
    <t>220-13</t>
  </si>
  <si>
    <t>221-13</t>
  </si>
  <si>
    <t>231-13</t>
  </si>
  <si>
    <t>232-13</t>
  </si>
  <si>
    <t>310-13</t>
  </si>
  <si>
    <t>311-13</t>
  </si>
  <si>
    <t>320-13</t>
  </si>
  <si>
    <t>330-13</t>
  </si>
  <si>
    <t>501-13</t>
  </si>
  <si>
    <t>420-13</t>
  </si>
  <si>
    <t>421-13</t>
  </si>
  <si>
    <t>465-13</t>
  </si>
  <si>
    <t>500-13</t>
  </si>
  <si>
    <t>600-13</t>
  </si>
  <si>
    <t>610-13</t>
  </si>
  <si>
    <t>630-13</t>
  </si>
  <si>
    <t>632-13</t>
  </si>
  <si>
    <t>640-13</t>
  </si>
  <si>
    <t>642-13</t>
  </si>
  <si>
    <t>671-13</t>
  </si>
  <si>
    <t>641-13</t>
  </si>
  <si>
    <t>661-13</t>
  </si>
  <si>
    <t>673-13</t>
  </si>
  <si>
    <t>672-13</t>
  </si>
  <si>
    <t>683-13</t>
  </si>
  <si>
    <t>674-13</t>
  </si>
  <si>
    <t>681-13</t>
  </si>
  <si>
    <t>720-13</t>
  </si>
  <si>
    <t>730-13</t>
  </si>
  <si>
    <t>740-13</t>
  </si>
  <si>
    <t>800-13</t>
  </si>
  <si>
    <t>810-13</t>
  </si>
  <si>
    <t>812-13</t>
  </si>
  <si>
    <t>900-13</t>
  </si>
  <si>
    <t>623,1.4</t>
  </si>
  <si>
    <t>623,1,5</t>
  </si>
  <si>
    <t>623,1,6</t>
  </si>
  <si>
    <t xml:space="preserve">ESPECIFICACIONES </t>
  </si>
  <si>
    <t>SUBTOTAL OBRAS (INCLUYE IVA)</t>
  </si>
  <si>
    <t xml:space="preserve">SUBTOTAL OBRAS </t>
  </si>
  <si>
    <t>MEZCLA DENSA MDC-25</t>
  </si>
  <si>
    <t>630.4.2P</t>
  </si>
  <si>
    <t>Anclaje pasivo diámetro 1/2 pulgada (incluye acero roscado, platilla 0.20m*0.20m*1/2", tuerca 7/8" y manguera de polietino)</t>
  </si>
  <si>
    <t>623,1,7</t>
  </si>
  <si>
    <t>Tuberia  para filtro PVC perforada diametro 100 mm</t>
  </si>
  <si>
    <t>663.3P</t>
  </si>
  <si>
    <t>Mezcla densa en caliente Tipo MDC-19 para bacheos</t>
  </si>
  <si>
    <t>450.9P</t>
  </si>
  <si>
    <t xml:space="preserve">RETROEXCAVADORA </t>
  </si>
  <si>
    <t xml:space="preserve">MOTONIVELADORA </t>
  </si>
  <si>
    <t xml:space="preserve">Apoyo elastomerico </t>
  </si>
  <si>
    <t>EQUIPO DE SOLDADURA</t>
  </si>
  <si>
    <t>642,6P</t>
  </si>
  <si>
    <t>Sello para juntas para puentes</t>
  </si>
  <si>
    <t>340.1</t>
  </si>
  <si>
    <t>340-13</t>
  </si>
  <si>
    <t>MAQUINA PILOTEADORA</t>
  </si>
  <si>
    <t>PALA AUXILIAR</t>
  </si>
  <si>
    <t>GRUA CON TORRE</t>
  </si>
  <si>
    <t>BENTONITA</t>
  </si>
  <si>
    <t>ACERO PDR-60 Y/O A-37</t>
  </si>
  <si>
    <t>621-13</t>
  </si>
  <si>
    <t>500.1P</t>
  </si>
  <si>
    <t>Pavimento Rigido Tipo Mr - 45, Resistencia a 28 dias mejorado con macrofibra sintetica</t>
  </si>
  <si>
    <t>621.1</t>
  </si>
  <si>
    <t>Apoyo en neopreno seccion 60cmx60cmx10,9cm dureza 60</t>
  </si>
  <si>
    <t>Apoyo en neopreno seccion 55cmx40cmx6,1cm dureza 60</t>
  </si>
  <si>
    <t>Caisson concreto Clase D- 3000 PSI fc=210 kg/cm2 (diametro 1.0 m incluye excavaciones, formaleta (bien sea metalica o anillos de concreto) soporte temporal, concreto tremie bombeo, no incluye acero de refuerzo) caissons (nucleo D=0.80m y anillos e=0.10m)</t>
  </si>
  <si>
    <t>Caisson concreto clase D fc=210 Kg/cm2 (diametro 1.5m, incluye excavaciones, formaleta bien sea metalica o anillos de concreto e=0.15 soporte temporal, concreto tremie bombeo, no incluye acero de refuerzo)</t>
  </si>
  <si>
    <t>630.1.3P</t>
  </si>
  <si>
    <t>Apoyo elastomerico  de 35cm*45cm*5cm</t>
  </si>
  <si>
    <t>Pavimento en concreto hidraulico con modulacion de 2,13X2,13 m</t>
  </si>
  <si>
    <t>620.P</t>
  </si>
  <si>
    <t xml:space="preserve">Pilotes de madera con diametro de 30 cms </t>
  </si>
  <si>
    <t>CAMISA PARA PILOTES</t>
  </si>
  <si>
    <t>201.8</t>
  </si>
  <si>
    <t>Demolición de pavimentos rigidos</t>
  </si>
  <si>
    <t>201.9</t>
  </si>
  <si>
    <t>Demoliciónde pisos y andenes de concreto</t>
  </si>
  <si>
    <t>201.10</t>
  </si>
  <si>
    <t>Demolición de bordillos de concreto</t>
  </si>
  <si>
    <t>EQUIPO MANUAL DE ASPERSIÓN</t>
  </si>
  <si>
    <t>351.1P</t>
  </si>
  <si>
    <t>Base estabilizada con cemento, 70 % material fresado de la via + 20% agregado petreo (3/4) + 10% arena lavada+ 4% cemento</t>
  </si>
  <si>
    <t>Base estabilizada con cemento,  45 % material demolición de placas, 20% material seleccionado de excavación + 4% de cemento</t>
  </si>
  <si>
    <t>351.2P</t>
  </si>
  <si>
    <t>Mezcla densa en frioTipo MDF-25</t>
  </si>
  <si>
    <t>440.2P</t>
  </si>
  <si>
    <t>810.1P</t>
  </si>
  <si>
    <t>820.1</t>
  </si>
  <si>
    <t>640,2P</t>
  </si>
  <si>
    <t>Rejilla para carcamo en hierro fundido de 50 x70 x 3   cm</t>
  </si>
  <si>
    <t>Cinta pvc, para junta de construcción estructuras en concreto</t>
  </si>
  <si>
    <t>230.1P</t>
  </si>
  <si>
    <t xml:space="preserve">COMPACTADOR VIBRATORIO </t>
  </si>
  <si>
    <t xml:space="preserve">COMPACTADOR NEUMATICO </t>
  </si>
  <si>
    <t>Material granular drenante</t>
  </si>
  <si>
    <t>Señal vertical de Tránsito Tipo V con lamina retroreflectiva de   SI-05 Y SI-06</t>
  </si>
  <si>
    <t>Rellenos para Estructuras con suelo</t>
  </si>
  <si>
    <t>201.17</t>
  </si>
  <si>
    <t>Traslado de postes</t>
  </si>
  <si>
    <t>Rejilla sumidero 1*0,3 m</t>
  </si>
  <si>
    <t>Rejilla sumidero 1*0,6 m</t>
  </si>
  <si>
    <t>640,3P</t>
  </si>
  <si>
    <t>640,4P</t>
  </si>
  <si>
    <t>Tapas cámaras</t>
  </si>
  <si>
    <t>640,5P</t>
  </si>
  <si>
    <t>5640,P</t>
  </si>
  <si>
    <t>662.1</t>
  </si>
  <si>
    <t>662.1.1</t>
  </si>
  <si>
    <t>662.1.2</t>
  </si>
  <si>
    <t>662.1.3</t>
  </si>
  <si>
    <t>662.1.4</t>
  </si>
  <si>
    <t>662-13</t>
  </si>
  <si>
    <t>Tubería corrugada de acero galvanizado, de lamina diámetro 10 pulgadas</t>
  </si>
  <si>
    <t>Tubería corrugada de acero galvanizado, de lamina diámetro 12 pulgadas</t>
  </si>
  <si>
    <t>Tubería corrugada de acero galvanizado, de lamina diámetro 14 pulgadas</t>
  </si>
  <si>
    <t>Tubería corrugada de acero galvanizado, de lamina diámetro 16 pulgadas</t>
  </si>
  <si>
    <t>Tubería corrugada de acero galvanizado, de lamina diámetro 20 pulgadas</t>
  </si>
  <si>
    <t>671.3P</t>
  </si>
  <si>
    <t>Base estabilizada con emulsión tipo  BEE-38</t>
  </si>
  <si>
    <t xml:space="preserve">Revegetalización con grama </t>
  </si>
  <si>
    <t xml:space="preserve">Plantación de arboles </t>
  </si>
  <si>
    <t>500.3P</t>
  </si>
  <si>
    <t>621,1.1</t>
  </si>
  <si>
    <t>621,1.2</t>
  </si>
  <si>
    <t>621.1.3</t>
  </si>
  <si>
    <t>630.3.5P</t>
  </si>
  <si>
    <t>630.3.6P</t>
  </si>
  <si>
    <t>630.4.4P</t>
  </si>
  <si>
    <t>671.4P</t>
  </si>
  <si>
    <t>Caja de inspección 80x80 cm</t>
  </si>
  <si>
    <t>642,5P</t>
  </si>
  <si>
    <t>642.6P</t>
  </si>
  <si>
    <t>642,1.1P</t>
  </si>
  <si>
    <t>642,1.2P</t>
  </si>
  <si>
    <t>642,1.3P</t>
  </si>
  <si>
    <t>642,1.4P</t>
  </si>
  <si>
    <t>642,1.5P</t>
  </si>
  <si>
    <t>642,1.6P</t>
  </si>
  <si>
    <t>642,1.7P</t>
  </si>
  <si>
    <t>642,1.8P</t>
  </si>
  <si>
    <t>642,1.9P</t>
  </si>
  <si>
    <t>642,1.10P</t>
  </si>
  <si>
    <t>642.1.11P</t>
  </si>
  <si>
    <t>642.1.12P</t>
  </si>
  <si>
    <t>642.1.13P</t>
  </si>
  <si>
    <t>624-13</t>
  </si>
  <si>
    <t>EMULSION ASFALTICA CRR-1</t>
  </si>
  <si>
    <t>Excavación para reparación de pavimento asfáltico existente incluyendo el corte y la remoción de las capas asfálticas y de las subyacentes.</t>
  </si>
  <si>
    <t>Material de cobertura tipo SBG</t>
  </si>
  <si>
    <t>Proteccion de taludes con tierra organica</t>
  </si>
  <si>
    <t>Transporte de materiales provenientes de la excavación de la explanación, canales y préstamos para distancias mayores de mil metros (1000 m), medido a partir de cien metros (100 m)</t>
  </si>
  <si>
    <t>Transporte de materiales provenientes de derrumbes, medido a partir de cien metros (100m)</t>
  </si>
  <si>
    <t>450.1.2P</t>
  </si>
  <si>
    <t>Pilote de concreto vaciado in situ, de diámetro 1,0 m  (incluye excavación y refuerzo)</t>
  </si>
  <si>
    <t>Pilote de concreto vaciado in situ de diametro 1,20 m. (incluye excavación y refuerzo)</t>
  </si>
  <si>
    <t>Pilote de concreto vaciado in situ de diametro 1,50 m. (incluye excavación y refuerzo)</t>
  </si>
  <si>
    <t>Pilote de concreto vaciado in situ, de diámetro 2 m. (incluye excavación y refuerzo)</t>
  </si>
  <si>
    <t>411.2</t>
  </si>
  <si>
    <t>411-13</t>
  </si>
  <si>
    <t>Emulsión asfáltica de rotura lenta CRL-1 ARD</t>
  </si>
  <si>
    <t>466.1</t>
  </si>
  <si>
    <t>466-13</t>
  </si>
  <si>
    <t>Sello de grietas en pavimento asfaltico sin ruteo</t>
  </si>
  <si>
    <t>467.13P</t>
  </si>
  <si>
    <t>Mezclas asfálticas en caliente con cemento asfáltico modificado con grano de caucho reciclado (GCR) (M-GCR-19)</t>
  </si>
  <si>
    <t>610.2</t>
  </si>
  <si>
    <t>Relleno para estructuras con recebo</t>
  </si>
  <si>
    <t>Tf-m</t>
  </si>
  <si>
    <t>610.3</t>
  </si>
  <si>
    <t>Rellenos  para estructuras con material granular tipo SBG.</t>
  </si>
  <si>
    <t xml:space="preserve">PROVISION PARA AJUSTES, OBRAS COMPLEMENTARIAS Y/O ADICIONALES </t>
  </si>
  <si>
    <t>PROVISION PARA JORNADAS DE TRABAJO 24 HORAS DIARIAS 7 DIAS DE LA SEMANA</t>
  </si>
  <si>
    <t>REVISIÓN, AJUSTE Y/O ACTUALIZACIÓN Y/O MODIFICACIÓN Y/O COMPLEMENTACIÓN DE ESTUDIOS Y DISEÑOS</t>
  </si>
  <si>
    <t>IVA - REVISIÓN, AJUSTE Y/O ACTUALIZACIÓN Y/O MODIFICACIÓN Y/O COMPLEMENTACIÓN DE ESTUDIOS Y DISEÑOS</t>
  </si>
  <si>
    <t>Especificacion Particular</t>
  </si>
  <si>
    <t>TOTAL ESTUDIOS Y DISEÑOS, REVISIÓN, AJUSTE Y/O ACTUALIZACIÓN Y/O MODIFICACIÓN Y/O COMPLEMENTACIÓN DE ESTUDIOS Y DISEÑOS</t>
  </si>
  <si>
    <t>GESTION SOCIAL Y PREDIAL  (Incluye  IVA16%)</t>
  </si>
  <si>
    <t>GESTION AMBIENTAL (Incluye PAGA e IVA)</t>
  </si>
  <si>
    <r>
      <rPr>
        <b/>
        <sz val="12"/>
        <rFont val="Arial Narrow"/>
        <family val="2"/>
      </rPr>
      <t>NOTA 3:</t>
    </r>
    <r>
      <rPr>
        <sz val="12"/>
        <rFont val="Arial Narrow"/>
        <family val="2"/>
      </rPr>
      <t xml:space="preserve"> Se debe tener en cuenta que el PRECIO UNITARIO incluye el valor de A.I.U. </t>
    </r>
  </si>
  <si>
    <r>
      <t xml:space="preserve">IMPREVISTO
</t>
    </r>
    <r>
      <rPr>
        <b/>
        <sz val="12"/>
        <color rgb="FFFF0000"/>
        <rFont val="Arial Narrow"/>
        <family val="2"/>
      </rPr>
      <t>(MINIMO 5%)</t>
    </r>
  </si>
  <si>
    <r>
      <rPr>
        <b/>
        <sz val="12"/>
        <rFont val="Arial Narrow"/>
        <family val="2"/>
      </rPr>
      <t>NOTA 4:</t>
    </r>
    <r>
      <rPr>
        <sz val="12"/>
        <rFont val="Arial Narrow"/>
        <family val="2"/>
      </rPr>
      <t xml:space="preserve"> Si el valor del A.I.U. presentado es menor al NOVENTA por ciento (90%) o mayor al Ciento diez por ciento (110%) del Valor Oficial  del Porcentaje de A.I.U.,  establecido en el formulario No 1 "presupuesto oficial", la propuesta será rechazada</t>
    </r>
  </si>
  <si>
    <t xml:space="preserve">UTILIDAD
</t>
  </si>
  <si>
    <r>
      <rPr>
        <b/>
        <sz val="12"/>
        <rFont val="Arial Narrow"/>
        <family val="2"/>
      </rPr>
      <t>NOTA 5:</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</si>
  <si>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r>
      <rPr>
        <b/>
        <sz val="12"/>
        <rFont val="Arial Narrow"/>
        <family val="2"/>
      </rPr>
      <t xml:space="preserve">NOTA 6: </t>
    </r>
    <r>
      <rPr>
        <sz val="12"/>
        <rFont val="Arial Narrow"/>
        <family val="2"/>
      </rPr>
      <t xml:space="preserve">El A.I.U y su discriminación deben estar en porcentaje (%). </t>
    </r>
  </si>
  <si>
    <t xml:space="preserve">NOMBRE DEL PROPONENTE: ______________________________________                           REPRESENTANTE LEGAL (nombre y firma):_________________________                                   FECHA:_________________________                    </t>
  </si>
  <si>
    <r>
      <rPr>
        <b/>
        <sz val="12"/>
        <rFont val="Arial Narrow"/>
        <family val="2"/>
      </rPr>
      <t xml:space="preserve">NOTA 7: </t>
    </r>
    <r>
      <rPr>
        <sz val="12"/>
        <rFont val="Arial Narrow"/>
        <family val="2"/>
      </rPr>
      <t>El reconocimiento económico de los requerimientos  ambientales exigidos  por las autoridades ambientales, y/o sociales que son de obligatorio cumplimiento, serán reconocidos a cargo de reembolso de gastos (afectados por un % de administracion).</t>
    </r>
  </si>
  <si>
    <t>Concreto clase 21MPA</t>
  </si>
  <si>
    <t>Concreto Clase 35 MPA</t>
  </si>
  <si>
    <t>Concreto clase  35 MPA, para vigas puentes tipo 1.</t>
  </si>
  <si>
    <t>Concreto clase  35 MPA, para placa superior puentes tipo 1.</t>
  </si>
  <si>
    <t xml:space="preserve">Concreto clase  35 MPA, para dóvelas sucesivas de puentes </t>
  </si>
  <si>
    <t>Concreto clase  28 MPA</t>
  </si>
  <si>
    <t xml:space="preserve">Concreto clase 28 MPA para pilas de puentes </t>
  </si>
  <si>
    <t>Concreto clase 28 MPA para tablero y anden</t>
  </si>
  <si>
    <t>Concreto clase 28 MPA para caisson (No incluye refuerzo)</t>
  </si>
  <si>
    <t>Concreto clase 14 MPA</t>
  </si>
  <si>
    <t>Concreto clase 14 MPA Ciclòpeo</t>
  </si>
  <si>
    <t xml:space="preserve">Cuneta de concreto vaciada insitu, no incluye la conformacion de la superficie de apoyo </t>
  </si>
  <si>
    <t>Geotextil Tipo II no tejido</t>
  </si>
  <si>
    <t>Manual de Señalización Vial 2015</t>
  </si>
  <si>
    <t>Suministro y aplicación de pintura en frío acrílica pura base agua para líneas de demarcación de pavimentos</t>
  </si>
  <si>
    <t>Suministro y aplicación de pintura en frío acrílica pura base agua para marca Vial con pintura en frío</t>
  </si>
  <si>
    <t>Suministro e instalación de tachas reflectiva bidireccionales</t>
  </si>
  <si>
    <t>Suministro e instalación de señal vertical de transito sp, sr y si  (75cm*75cm) con lamina acero galvanizado retroreflectiva</t>
  </si>
  <si>
    <t xml:space="preserve">Suministro e instalación de  Señal delineador horizontal con lamina acero galvanizado retroreflectiva 60x 75 cm </t>
  </si>
  <si>
    <t>Base granular  para bacheo clase A</t>
  </si>
  <si>
    <t>330.4</t>
  </si>
  <si>
    <t>VIBROCOMPACTADOR TIPO BENITIN.</t>
  </si>
  <si>
    <t>MATERIAL DE BASE PROCESADO EN PLANTA CLASE A</t>
  </si>
  <si>
    <t>450.10P</t>
  </si>
  <si>
    <t>Mezcla densa en caliente Tipo MSC-25 para bacheos</t>
  </si>
  <si>
    <t>Geotextil para repavimentación</t>
  </si>
  <si>
    <t>464.1</t>
  </si>
  <si>
    <t>464-13</t>
  </si>
  <si>
    <t>Suministro y aplicación de pintura en frío acrílica pura base agua para marca vial con resina termoplástica</t>
  </si>
  <si>
    <t>7P</t>
  </si>
  <si>
    <t>3P.</t>
  </si>
  <si>
    <t>8P</t>
  </si>
  <si>
    <t>Iluminación</t>
  </si>
  <si>
    <t>Torre-mes</t>
  </si>
  <si>
    <t>671.3</t>
  </si>
  <si>
    <t>Cuneta de concreto  vaciada in situ; incluye la conformación de la superficie  de apoyo.</t>
  </si>
  <si>
    <t>730.4</t>
  </si>
  <si>
    <t>Elemento especial tipo estoperol</t>
  </si>
  <si>
    <t>ESTOPEROL</t>
  </si>
  <si>
    <t>810.1P.</t>
  </si>
  <si>
    <t>Empedrado para protección de taludes</t>
  </si>
  <si>
    <r>
      <rPr>
        <b/>
        <sz val="12"/>
        <rFont val="Arial Narrow"/>
        <family val="2"/>
      </rPr>
      <t xml:space="preserve">NOTA 1: </t>
    </r>
    <r>
      <rPr>
        <sz val="12"/>
        <rFont val="Arial Narrow"/>
        <family val="2"/>
      </rPr>
      <t xml:space="preserve"> Teniendo en cuenta el Manual de Señalización Vial - Dispositivos uniformes para la Regulación del Tránsito en Calles, Carreteras y Ciclorrutas de Colombia,    adoptado mediante Resolución No. 0001885 del 17 de junio de 2015 del Ministerio de Transporte, se aclara que el aparte de SEÑALIZACIÓN se debe ajustar  a todo su contenido,  esta señalización debe colocarse desde la órden de iniciación del contrato.</t>
    </r>
  </si>
  <si>
    <r>
      <rPr>
        <b/>
        <sz val="12"/>
        <rFont val="Arial Narrow"/>
        <family val="2"/>
      </rPr>
      <t>NOTA 2:</t>
    </r>
    <r>
      <rPr>
        <sz val="12"/>
        <rFont val="Arial Narrow"/>
        <family val="2"/>
      </rPr>
      <t xml:space="preserve">El control de tráfico temporal (controladores de trafico) y la señalización provisional necesarios para la ejecución de las obras será por cuenta y riesgo del contratista. </t>
    </r>
  </si>
  <si>
    <t>621.1.2.</t>
  </si>
  <si>
    <t>Pilote de concreto vaciado in situ, de diámetro 0,8 m  (incluye excavación y refuerzo)</t>
  </si>
  <si>
    <t>623,1,</t>
  </si>
  <si>
    <t>Anclaje activo con cinco (6) cables o torones de 1/2"</t>
  </si>
  <si>
    <t>650.2</t>
  </si>
  <si>
    <t>650.3</t>
  </si>
  <si>
    <t>Transporte de estructura metalica</t>
  </si>
  <si>
    <t>650.4</t>
  </si>
  <si>
    <t>650-13</t>
  </si>
  <si>
    <t>650.4P</t>
  </si>
  <si>
    <t>Tubería de Concreto Reforzado CLASE III, de 900mm de diámetro interior</t>
  </si>
  <si>
    <t>670.2</t>
  </si>
  <si>
    <t>670-13</t>
  </si>
  <si>
    <t>Disipadores de energía  y sedimentadores en gaviones  de alambre  de acero entrelazado clase 2: recubrimiento de aleación  Zn‐5A1‐MM</t>
  </si>
  <si>
    <t xml:space="preserve">Bordillos en concreto vaciado in situ, incluye la preparación de la superficie de apoyo </t>
  </si>
  <si>
    <t>Gaviones de malla de alambre de acero entrelazado clase 1: recubrimiento de zinc (galvanizado)</t>
  </si>
  <si>
    <t>650.5P</t>
  </si>
  <si>
    <t>Conector de Cortante Tipo Nelson stud 3/4'' 8''</t>
  </si>
  <si>
    <t>650.2P.</t>
  </si>
  <si>
    <t>Suministro acero estructural A-588 y fabricaciòn de la estructura metalica</t>
  </si>
  <si>
    <t>Fabricación de la estructura  metálica Acero A-36</t>
  </si>
  <si>
    <t>Montaje  y pintura de estructura  metálica Acero A-36</t>
  </si>
  <si>
    <t>Montaje  de estructura  metálica Acero A-588</t>
  </si>
  <si>
    <t>Suministro e instalación de  Señal vertical de transito SP,SR y SI (90 cm *90 cm) con lamina acero galvanizado retroreflectiva</t>
  </si>
  <si>
    <t>5P.</t>
  </si>
  <si>
    <t xml:space="preserve">Concreto clase  28 MPA  para Zapatas, Estribos y Aletas </t>
  </si>
  <si>
    <t>PILOTE DE CONCRETO VACIADO IN SITU, DE DIÁMETRO 1,5 m, NÚCLEO DE DIÁMETRO 1,3 m, ANILLO E = 0,10 m, concreto f'c = 210 Kg/cm2, incluye escavaciones, anillos de concreto, soporte lateral, concreto bombeado, no incluye acero de refuerzo.</t>
  </si>
  <si>
    <t>621.1P</t>
  </si>
  <si>
    <t>PROCESO GESTIÓN DE LA INFRAESTRUCTURA VIAL</t>
  </si>
  <si>
    <t>MINFRA-MN-IN-10-FR-1</t>
  </si>
  <si>
    <t>ITEMS DE LA PROPUESTA ECONÓMICA</t>
  </si>
  <si>
    <t>ITEMS NO PREVISTOS</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</si>
  <si>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</si>
  <si>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</si>
  <si>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</si>
  <si>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Original: Archivo de Gestión del Contrato (Subdirección Administrativa).</t>
  </si>
  <si>
    <t>Copias: Unidad Ejecutora, Contratista, Interventor y Dirección Territorial.</t>
  </si>
  <si>
    <t>Base tratada con cemento,  resistencia R3.5 (incluye suministro  del cemento)</t>
  </si>
  <si>
    <t>351-13</t>
  </si>
  <si>
    <t>341,1P</t>
  </si>
  <si>
    <t>Base  estabilizada con cemento, (no incluye suministro  del cemento)</t>
  </si>
  <si>
    <t>450.2.1P</t>
  </si>
  <si>
    <t>Mezcla densa en caliente Tipo MDC-19  (MODIFICADA CON POLIMEROS)</t>
  </si>
  <si>
    <t>LAS CANTIDADES DE REPARACION</t>
  </si>
  <si>
    <t>CANTIDAD H31N</t>
  </si>
  <si>
    <t>VALOR IVA  (OBRA) (19% SOBRE  UTILIDAD OBRA )</t>
  </si>
  <si>
    <t xml:space="preserve">VALOR TOTAL   H31 N                             </t>
  </si>
  <si>
    <t>CANTIDAD H32N</t>
  </si>
  <si>
    <t xml:space="preserve">VALOR TOTAL   H32N                             </t>
  </si>
  <si>
    <t>CANTIDAD H36N</t>
  </si>
  <si>
    <t xml:space="preserve">VALOR TOTAL   H36N                             </t>
  </si>
  <si>
    <t>VALOR TOTAL   MANTENIMIENTO H18E AL H36 E</t>
  </si>
  <si>
    <t>CANTIDAD H34N</t>
  </si>
  <si>
    <t xml:space="preserve">VALOR TOTAL H34N                             </t>
  </si>
  <si>
    <t>CANTIDAD H35N</t>
  </si>
  <si>
    <t xml:space="preserve">VALOR TOTAL H35N                             </t>
  </si>
  <si>
    <t>CANTIDAD ACUMULADO ANI</t>
  </si>
  <si>
    <t xml:space="preserve">VALOR TOTAL   ANI                          </t>
  </si>
  <si>
    <t>CANTIDAD TOTAL</t>
  </si>
  <si>
    <t>CANTIDAD MANTENIMIENTO H18E AL H36E CALCULADAS APROX TRAMOS FALTANTES</t>
  </si>
  <si>
    <t xml:space="preserve">CANTIDAD H 34N CALCULADAS APROX </t>
  </si>
  <si>
    <t xml:space="preserve">CANTIDAD ACUMULADO CALCULADAS APROX </t>
  </si>
  <si>
    <t xml:space="preserve">VALOR TOTAL   CALCULADAS APROX </t>
  </si>
  <si>
    <t>RIEGO DE LIGA</t>
  </si>
  <si>
    <t>MATERIAL GRANULAR FILTRANTE</t>
  </si>
  <si>
    <t>HITO 34N</t>
  </si>
  <si>
    <t xml:space="preserve">CANTIDAD H 35N CALCULADAS APROX </t>
  </si>
  <si>
    <t>VALOR TOTAL   H34 N CALCULADAS APROX (PR 61+360 AL 63+227)</t>
  </si>
  <si>
    <t>HITO 35N</t>
  </si>
  <si>
    <t>HITO 36N</t>
  </si>
  <si>
    <t xml:space="preserve">CANTIDAD TOTALCALCULADAS APROX </t>
  </si>
  <si>
    <t xml:space="preserve">Planta de Asfalto, Planta de Concreto y Planta de Suelos  </t>
  </si>
  <si>
    <t xml:space="preserve">Agregados petreos </t>
  </si>
  <si>
    <t>VALOR TOTAL   H36 N CALCULADAS APROX (PR 86+420 AL 87+900; PR 90+150 AL 90+715)</t>
  </si>
  <si>
    <t>VALOR TOTAL (ANI + INVIAS)</t>
  </si>
  <si>
    <t>VALOR TOTAL  PROPUESTA INVIAS</t>
  </si>
  <si>
    <t xml:space="preserve">VALOR TOTAL  </t>
  </si>
  <si>
    <t>CANTIDAD TOTAL PROPUESTA INVIAS</t>
  </si>
  <si>
    <t>Subbase Granular estabilizada con cemento, (no incluye suministro  del cemento)</t>
  </si>
  <si>
    <t>320.1P</t>
  </si>
  <si>
    <t>VALOR KM</t>
  </si>
  <si>
    <t>ok</t>
  </si>
  <si>
    <t>no lo tienen en las cantidades ani</t>
  </si>
  <si>
    <t>CONSTRUCCION</t>
  </si>
  <si>
    <t>REHABILTAR</t>
  </si>
  <si>
    <t>CONSTRUCION</t>
  </si>
  <si>
    <t>TOTAL KM REHABILITACION</t>
  </si>
  <si>
    <t>TOTAL KM CONSTRUCION</t>
  </si>
  <si>
    <t>DIFERENCIA H31N</t>
  </si>
  <si>
    <t>LONG INTERVENIR</t>
  </si>
  <si>
    <t>REHABILITACION</t>
  </si>
  <si>
    <t>CONTRUCCION H31 N</t>
  </si>
  <si>
    <t>COMPLEMENTO H 32N</t>
  </si>
  <si>
    <t>CONTRUCCION H34 N</t>
  </si>
  <si>
    <t>CONTRUCCION H35 N</t>
  </si>
  <si>
    <t>VALOR TOTAL   H35 N CALCULADAS APROX (; PR 76+800 AL 77+700; 83+500 A 84+170; 84240 AL 84+285)</t>
  </si>
  <si>
    <t>CONTRUCCION H36 N</t>
  </si>
  <si>
    <t>VALOR PRESUPUESTO</t>
  </si>
  <si>
    <t>ACTIVIDAD</t>
  </si>
  <si>
    <t>U. Med</t>
  </si>
  <si>
    <t>HITO 7E</t>
  </si>
  <si>
    <t>HITO 10E</t>
  </si>
  <si>
    <t>HITO 11N</t>
  </si>
  <si>
    <t>HITO 13N</t>
  </si>
  <si>
    <t>HITO 16N</t>
  </si>
  <si>
    <t>TOTAL
TRAMO
 2</t>
  </si>
  <si>
    <t>HITO 31N</t>
  </si>
  <si>
    <t>HITO 32N</t>
  </si>
  <si>
    <t>TOTAL
TRAMO
 4</t>
  </si>
  <si>
    <t>HITO48E</t>
  </si>
  <si>
    <t>HITO 49N</t>
  </si>
  <si>
    <t>H50E</t>
  </si>
  <si>
    <t>HITO 51N</t>
  </si>
  <si>
    <t>HITO 53N</t>
  </si>
  <si>
    <t>HITO 54N</t>
  </si>
  <si>
    <t>TOTAL
TRAMO  
7</t>
  </si>
  <si>
    <t>HITO 57</t>
  </si>
  <si>
    <t>HITO 59</t>
  </si>
  <si>
    <t>TOTAL
TRAMO 8</t>
  </si>
  <si>
    <t>TOTAL
CANT
RDS2</t>
  </si>
  <si>
    <t>SEGMENTO</t>
  </si>
  <si>
    <t>TOTAL 
HITO</t>
  </si>
  <si>
    <t>TOTAL
 HITO</t>
  </si>
  <si>
    <t>Total Hito</t>
  </si>
  <si>
    <t>RUTA DEL SOL SECTOR 2</t>
  </si>
  <si>
    <t>I.  PRECONTRACTUAL</t>
  </si>
  <si>
    <t>1  Pólizas</t>
  </si>
  <si>
    <t>II.  PRECONSTRUCCIÓN</t>
  </si>
  <si>
    <t>1  Elaboración de diseños de detalle</t>
  </si>
  <si>
    <t/>
  </si>
  <si>
    <t>2  Licencias ambientales</t>
  </si>
  <si>
    <t>3  Permisos, autorizaciones y concesiones</t>
  </si>
  <si>
    <t>4  Plan de Intervención prioritaria</t>
  </si>
  <si>
    <t>III.  CONSTRUCCIÓN</t>
  </si>
  <si>
    <t>1  Preliminares</t>
  </si>
  <si>
    <t>201.4.5</t>
  </si>
  <si>
    <t>REMOCION DE CERCAS DE ALAMBRE</t>
  </si>
  <si>
    <t>201.4.8</t>
  </si>
  <si>
    <t xml:space="preserve">REMOCION DE DUCTOS DE SERVICIOS EXISTENTES </t>
  </si>
  <si>
    <t>201.14P1</t>
  </si>
  <si>
    <t>Und</t>
  </si>
  <si>
    <t>DEMOLICION DE ESTRUCTURAS</t>
  </si>
  <si>
    <t>m³</t>
  </si>
  <si>
    <t>2  Explanaciones</t>
  </si>
  <si>
    <t xml:space="preserve">DESMONTE Y LIMPIEZA EN ZONAS NO BOSCOSAS           </t>
  </si>
  <si>
    <t xml:space="preserve"> Ha</t>
  </si>
  <si>
    <t xml:space="preserve">EXCAVACION EN MATERIAL COMUN DE LA EXPLANACION Y CANALES        </t>
  </si>
  <si>
    <t>210.2.1P</t>
  </si>
  <si>
    <t xml:space="preserve">EXCAVACION EN ROCA DE LA EXPLANACION, CANALES Y PRESTAMOS (sin explosivos)        </t>
  </si>
  <si>
    <t>210.1.1</t>
  </si>
  <si>
    <t>EXCAVACIÓN SIN CLASIFICAR DE LA EXPLANACIÓN Y CANALES</t>
  </si>
  <si>
    <t>TERRAPLENES</t>
  </si>
  <si>
    <t>220.1P</t>
  </si>
  <si>
    <t>TERRAPLENES CON MATERIAL SELECCIONADO</t>
  </si>
  <si>
    <t>230.1</t>
  </si>
  <si>
    <t>MEJORAMIENTO DE LA SUBRASANTE INVOLUCRANDO EL SUELO EXISTENTE</t>
  </si>
  <si>
    <t>m²</t>
  </si>
  <si>
    <t>230.2</t>
  </si>
  <si>
    <t>MEJORAMIENTO DE LA SUBRASANTE EMPLEANDO UNICAMENTE MATERIAL ADICIONADO</t>
  </si>
  <si>
    <t>CONFORMACIÓN DE TALUDES EXISTENTES</t>
  </si>
  <si>
    <t>225P</t>
  </si>
  <si>
    <t xml:space="preserve">CONFORMACION DE BOTADERO O ESCOMBRERAS </t>
  </si>
  <si>
    <t>900.1</t>
  </si>
  <si>
    <t>TRANSPORTE DE MATERIALES PROVENIENTES DE LA EXPLAN, CANAL, PRESTA ENTRE 100 Y 1000 M</t>
  </si>
  <si>
    <r>
      <t>m</t>
    </r>
    <r>
      <rPr>
        <vertAlign val="superscript"/>
        <sz val="11"/>
        <color theme="1"/>
        <rFont val="Calibri"/>
        <family val="2"/>
        <scheme val="minor"/>
      </rPr>
      <t>3</t>
    </r>
    <r>
      <rPr>
        <sz val="10"/>
        <rFont val="Arial"/>
        <family val="2"/>
      </rPr>
      <t>-E</t>
    </r>
  </si>
  <si>
    <t>T0010060</t>
  </si>
  <si>
    <t xml:space="preserve">TRANSPORTE DE MATERIALES SELECCIONADOS </t>
  </si>
  <si>
    <t>m³-Km</t>
  </si>
  <si>
    <t>3  Estructuras de Drenajes</t>
  </si>
  <si>
    <t>3.1  Alcantarillas circulares</t>
  </si>
  <si>
    <t>600.1</t>
  </si>
  <si>
    <t>EXCAVACIONES VARIAS SIN CLASIFICAR</t>
  </si>
  <si>
    <t>600.2</t>
  </si>
  <si>
    <t>EXCAVACIONES VARIAS EN ROCA EN SECO</t>
  </si>
  <si>
    <t>600.4</t>
  </si>
  <si>
    <t>EXCAVACIONES VARIAS EN MATERIAL COMUN EN SECO</t>
  </si>
  <si>
    <t>RELLENOS PARA ESTRUCTURAS CON MATERIAL PROCEDENTE DE LA EXCAVACIÓN</t>
  </si>
  <si>
    <t>661.1.1</t>
  </si>
  <si>
    <t>TUBERIA DE CONCRETO REFORZADO DE 600 MM DE DIAMETRO INTERIOR</t>
  </si>
  <si>
    <t>661.1.7</t>
  </si>
  <si>
    <t>TUBERIA DE CONCRETO REFORZADO DE 900 MM DE DIAMETRO INTERIOR</t>
  </si>
  <si>
    <t>661.1.10</t>
  </si>
  <si>
    <t>TUBERIA DE CONCRETO REFORZADO DE 1200 MM DE DIAMETRO INTERIOR</t>
  </si>
  <si>
    <t>661.1.11</t>
  </si>
  <si>
    <t>TUBERIA DE CONCRETO REFORZADO DE 1300 MM DE DIAMETRO INTERIOR</t>
  </si>
  <si>
    <t>661.1.13</t>
  </si>
  <si>
    <t>TUBERIA DE CONCRETO REFORZADO DE 1500 MM DE DIAMETRO INTERIOR</t>
  </si>
  <si>
    <t>661.1.15</t>
  </si>
  <si>
    <t>TUBERIA DE CONCRETO REFORZADO DE 1700 MM DE DIAMETRO INTERIOR</t>
  </si>
  <si>
    <t>661.1.16</t>
  </si>
  <si>
    <t>TUBERIA DE CONCRETO REFORZADO DE 1800 MM DE DIAMETRO INTERIOR</t>
  </si>
  <si>
    <t>661.1.19</t>
  </si>
  <si>
    <t>TUBERIA DE CONCRETO REFORZADO DE 2150 MM DE DIAMETRO INTERIOR</t>
  </si>
  <si>
    <t>661.1.20</t>
  </si>
  <si>
    <t>TUBERIA DE CONCRETO REFORZADO DE 2300 MM DE DIAMETRO INTERIOR</t>
  </si>
  <si>
    <t>TUBERIA CORRUGADA DE ACERO GALVANIZADO DE LAMINA MP68</t>
  </si>
  <si>
    <t>640.1.3</t>
  </si>
  <si>
    <t>ACERO DE REFUERZO Fy=4200 Mpa</t>
  </si>
  <si>
    <t>DISIPADORES DE ENERGIA Y SEDIMENTADORES EN CONCRETO CICLOPEO</t>
  </si>
  <si>
    <t>3.2  Alcantarillas de Cajón</t>
  </si>
  <si>
    <t>3.3  Canales y cunetas</t>
  </si>
  <si>
    <t>CUNETA DE CONCRETO FUNDIDA EN EL LUGAR CONCRETO CLASE F</t>
  </si>
  <si>
    <t>630.5</t>
  </si>
  <si>
    <t>CONCRETO CLASE E</t>
  </si>
  <si>
    <t>3.4  Filtros y Drenes</t>
  </si>
  <si>
    <t>T0010027</t>
  </si>
  <si>
    <t>TRANSPORTE DE MATERIAL FILTRANTE</t>
  </si>
  <si>
    <t>673.1P</t>
  </si>
  <si>
    <t>GEODREN PLANAR H=1M CON TUBERIA DE 4"</t>
  </si>
  <si>
    <t>DREN HORIZONTAL DE LONGITUD MAYOR A DIEZ (10) METROS.</t>
  </si>
  <si>
    <t>673.2.1</t>
  </si>
  <si>
    <t>GEOTEXTIL NT2500</t>
  </si>
  <si>
    <t>673.2.2</t>
  </si>
  <si>
    <t>GEOTEXTIL NT2100</t>
  </si>
  <si>
    <t>673.2.3</t>
  </si>
  <si>
    <t>GEOTEXTIL T2400</t>
  </si>
  <si>
    <t>673.2.4</t>
  </si>
  <si>
    <t>GEOTEXTIL NT REPAV 450</t>
  </si>
  <si>
    <t>4  Estructuras de Pavimentos</t>
  </si>
  <si>
    <t>4.1 Pavimento</t>
  </si>
  <si>
    <t xml:space="preserve">SUBBASE GRANULAR </t>
  </si>
  <si>
    <t>BASE GRANULAR</t>
  </si>
  <si>
    <t>341.1</t>
  </si>
  <si>
    <t>BASE ESTABILIZADA CON CEMENTO (SIN CEMENTO)</t>
  </si>
  <si>
    <t>T0010007</t>
  </si>
  <si>
    <t>TRANSPORTE DE BASE</t>
  </si>
  <si>
    <t>341.2</t>
  </si>
  <si>
    <t>420.1</t>
  </si>
  <si>
    <t>RIEGO DE IMPRIMACION CON EMULSION ASFALTICA</t>
  </si>
  <si>
    <t>RIEGO DE IMPRIMACION CON ASFALTO LIQUIDO</t>
  </si>
  <si>
    <t>RIEGO DE LIGA CON EMULSION ASFALTICA CRR-1</t>
  </si>
  <si>
    <t>421.2</t>
  </si>
  <si>
    <t>RIEGO DE LIGA CON EMULSION ASFALTICA CRR-2</t>
  </si>
  <si>
    <t>450.1</t>
  </si>
  <si>
    <t>MEZCLA DENSA EN CALIENTE MDC-1</t>
  </si>
  <si>
    <t>450.2</t>
  </si>
  <si>
    <t>MEZCLA DENSA EN CALIENTE MDC-2  (MODIFICADA CON POLIMEROS)</t>
  </si>
  <si>
    <t>450.3</t>
  </si>
  <si>
    <t>MEZCLA DENSA EN CALIENTE MDC-3</t>
  </si>
  <si>
    <t>T0015011</t>
  </si>
  <si>
    <t>TRANSPORTE DE CEMENTO ASFÁLTICO MODIFICADO CON POLIMEROS</t>
  </si>
  <si>
    <t>460.1</t>
  </si>
  <si>
    <t>FRESADO DE PAVIMENTO ASFALTICO EN ESPESOR DE 5 CM</t>
  </si>
  <si>
    <t>T0010006</t>
  </si>
  <si>
    <t>TRANSPORTE DE MATERIAL FRESADO</t>
  </si>
  <si>
    <t>5  Puentes</t>
  </si>
  <si>
    <t>5.1 Puentes Vehiculares</t>
  </si>
  <si>
    <t>PILOTE DE CONCRETO FUNDIDO EN SITIO D=1M L=12M</t>
  </si>
  <si>
    <t>621.5P2</t>
  </si>
  <si>
    <t>CAMISA PERMANENTE DE DIAMETRO INTERIOR D=1M EN CONCRETO</t>
  </si>
  <si>
    <t>621P</t>
  </si>
  <si>
    <t>CAISSONS</t>
  </si>
  <si>
    <t>ACERO DE PREESFUERZO</t>
  </si>
  <si>
    <t>Ton-m</t>
  </si>
  <si>
    <t>642.1</t>
  </si>
  <si>
    <t>APOYO ELASTOMERICO</t>
  </si>
  <si>
    <t>u (DM³)</t>
  </si>
  <si>
    <t>642P3</t>
  </si>
  <si>
    <t>JUNTA ELASTOMERICA M60</t>
  </si>
  <si>
    <t>633P</t>
  </si>
  <si>
    <t>BOLSACRETOS</t>
  </si>
  <si>
    <t>GAVION</t>
  </si>
  <si>
    <t>5.2 Puentes Peatonales</t>
  </si>
  <si>
    <t>FABRICACION DE LA ESTRUCTURA METALICA</t>
  </si>
  <si>
    <t>TRANSPORTE DE ESTRUCTURA METALICA</t>
  </si>
  <si>
    <t>MONTAJE Y PINTURA DE ESTRUCTURA METALICA</t>
  </si>
  <si>
    <t>6  Señalizacion</t>
  </si>
  <si>
    <t>DEFENSA METALICA</t>
  </si>
  <si>
    <t>700.1</t>
  </si>
  <si>
    <t>LINEAS DE DEMARCACIÓN CON PINTURA EN FRÍO</t>
  </si>
  <si>
    <t>701.1</t>
  </si>
  <si>
    <t>700.3</t>
  </si>
  <si>
    <t>MARCA VIAL CON PINTURA EN FRÍO</t>
  </si>
  <si>
    <t>710.1.1</t>
  </si>
  <si>
    <t>SEÑAL VERTICAL DE TRANSITO TIPO I (75*75)</t>
  </si>
  <si>
    <t>710.1.2</t>
  </si>
  <si>
    <t>SEÑAL VERTICAL DE TRANSITO TIPO II (1.20*0.4)</t>
  </si>
  <si>
    <t>710.1.3</t>
  </si>
  <si>
    <t>SEÑAL VERTICAL DE TRANSITO TIPO III (SP-54 LA FERREA)</t>
  </si>
  <si>
    <t>710.1.4</t>
  </si>
  <si>
    <t>SEÑAL VERTICAL DE TRANSITO TIPO IV (DELINEADORES DE CURVA)</t>
  </si>
  <si>
    <t>710.2</t>
  </si>
  <si>
    <t>SEÑAL VERTICAL DE TRANSITO TIPO V (INFORMATIVAS)</t>
  </si>
  <si>
    <t>POSTE DE REFERENCIA</t>
  </si>
  <si>
    <t>CAPTAFAROS</t>
  </si>
  <si>
    <t>701P</t>
  </si>
  <si>
    <t>7  Obras Complementarias</t>
  </si>
  <si>
    <t>622.1</t>
  </si>
  <si>
    <t>TABLESTACADO DE MADERA</t>
  </si>
  <si>
    <t>623P</t>
  </si>
  <si>
    <t>ANCLAJE EN ROCA DE D=4" CON 3 TORONES DE 1/2" POSTENSADOS</t>
  </si>
  <si>
    <t>630.2</t>
  </si>
  <si>
    <t>CONCRETO CLASE B</t>
  </si>
  <si>
    <t>CONCRETO CLASE G</t>
  </si>
  <si>
    <t>630P</t>
  </si>
  <si>
    <t>MORTERO 1.3</t>
  </si>
  <si>
    <t>BARANDA DE CONCRETO 1,05*0.35</t>
  </si>
  <si>
    <t>632P</t>
  </si>
  <si>
    <t>BARANDA METALICA</t>
  </si>
  <si>
    <t>640.2</t>
  </si>
  <si>
    <t>MALLA DE REFUERZO fy _____ Mpa</t>
  </si>
  <si>
    <t>642.2</t>
  </si>
  <si>
    <t>SELLO PARA JUNTAS DE PUENTES</t>
  </si>
  <si>
    <t>670.1</t>
  </si>
  <si>
    <t>DISIPADORES DE ENERGIA Y SEDIMENTADORES EN GAVIONES</t>
  </si>
  <si>
    <t>670.1P</t>
  </si>
  <si>
    <t>DISIPADORES DE ENERGIA Y SEDIMENTADORES EN GAVIONES (con recubrimiento)</t>
  </si>
  <si>
    <t>682.1</t>
  </si>
  <si>
    <t>COLCHOGAVIÓN</t>
  </si>
  <si>
    <t>CERCA DE ALAMBRE DE PUAS CON POSTES DE CONCRETO</t>
  </si>
  <si>
    <t>PROTECCION DE TALUDES CON BLOQUES DE CESPED</t>
  </si>
  <si>
    <t>PROTECCION DE TALUDES CON TIERRA ORGANICA</t>
  </si>
  <si>
    <t>810.2P</t>
  </si>
  <si>
    <t>PROTECCIÓN DE TALUDES CON TIERRA ORGÁNICA Y SEMILLAS</t>
  </si>
  <si>
    <t>810.3</t>
  </si>
  <si>
    <t>PROTECCIÓN DE TALUD CON HIDROSIEMBRA CONTROLADA</t>
  </si>
  <si>
    <t>811.1</t>
  </si>
  <si>
    <t xml:space="preserve">PRODUCTO ENROLLADO PARA CONTROL DE EROSIÓN DEL TIPO ________    </t>
  </si>
  <si>
    <t>811P</t>
  </si>
  <si>
    <t>PROTECCION DE TALUDES CON SEMILLAS Y BIOMANTO</t>
  </si>
  <si>
    <t>RECUBRIMIENTO CON MALLA Y MORTERO 1:4 DE e= ___ cm.</t>
  </si>
  <si>
    <t>815P</t>
  </si>
  <si>
    <t>ARBORIZACION</t>
  </si>
  <si>
    <t>200P3</t>
  </si>
  <si>
    <t>ROCERIA</t>
  </si>
  <si>
    <t>NA</t>
  </si>
  <si>
    <t>POSTE S.O.S</t>
  </si>
  <si>
    <t>FIBRA OPTICA</t>
  </si>
  <si>
    <t>ADECUACIÓN DE ACCESOS A PREDIOS</t>
  </si>
  <si>
    <t>PARADEROS DE BUSES</t>
  </si>
  <si>
    <t>7E</t>
  </si>
  <si>
    <t>10E</t>
  </si>
  <si>
    <t>11N</t>
  </si>
  <si>
    <t>13N</t>
  </si>
  <si>
    <t>16N</t>
  </si>
  <si>
    <t>T2</t>
  </si>
  <si>
    <t>31N</t>
  </si>
  <si>
    <t>32N</t>
  </si>
  <si>
    <t>34N</t>
  </si>
  <si>
    <t>35N</t>
  </si>
  <si>
    <t>T4</t>
  </si>
  <si>
    <t>48E</t>
  </si>
  <si>
    <t>49N</t>
  </si>
  <si>
    <t>50E</t>
  </si>
  <si>
    <t>51N</t>
  </si>
  <si>
    <t>53N</t>
  </si>
  <si>
    <t>54N</t>
  </si>
  <si>
    <t>T7</t>
  </si>
  <si>
    <t>T8</t>
  </si>
  <si>
    <t>No.</t>
  </si>
  <si>
    <t>ÍTEM</t>
  </si>
  <si>
    <t xml:space="preserve"> PUENTE 10 PK 34+320</t>
  </si>
  <si>
    <t>PUENTE PEATONAL</t>
  </si>
  <si>
    <t>Z-PEAJE PLATANAL</t>
  </si>
  <si>
    <t>Z-PESAJE PLATANAL</t>
  </si>
  <si>
    <t>3er tramo 3er carril</t>
  </si>
  <si>
    <t>PTE 3
PK 28+230</t>
  </si>
  <si>
    <t>TOTAL</t>
  </si>
  <si>
    <t>ASPECTOS GENERALES / PRELIMINARES</t>
  </si>
  <si>
    <t>LOCALIZACION Y PREPLANTEO</t>
  </si>
  <si>
    <t>LOCALIZACION Y REPLANTEO</t>
  </si>
  <si>
    <t>Localización y Replanteo</t>
  </si>
  <si>
    <t>RETIRO Y COLOCACION CERCAS ALAMBRE</t>
  </si>
  <si>
    <t>TALA DE ARBOLES</t>
  </si>
  <si>
    <t>REMOCION DE INTERFERENCIAS Y REPOSICION DE LOS SERVICIOS AFECTADOS</t>
  </si>
  <si>
    <t>REMOCION Y RELOCACION DE REDES PUBLICAS</t>
  </si>
  <si>
    <t>VB</t>
  </si>
  <si>
    <t>DEMOLICION DE ESTRUCTURAS EN GENERAL</t>
  </si>
  <si>
    <t>REMOCION DE PAVIMENTO</t>
  </si>
  <si>
    <t>EXCAVACION ROCA</t>
  </si>
  <si>
    <t>DESCAPOTE</t>
  </si>
  <si>
    <t>EXCAVACION MATERIAL COMUN - VIA</t>
  </si>
  <si>
    <t>EXCAVACION MATERIAL COMUN - VIA - MEJ SUB-RASANTE</t>
  </si>
  <si>
    <t>EXCAVACION MATERIAL COMUN - ZONA PRESTAMO</t>
  </si>
  <si>
    <t>ESCARIFICACION Y COMPACTACION MATERIAL COMUN E=0.40 M - MEJ SUB-RASANTE</t>
  </si>
  <si>
    <t>AFINAMIENTO TALUDES MATERIAL COMUN</t>
  </si>
  <si>
    <t>RELLENO CUERPO TERRAPLENES</t>
  </si>
  <si>
    <t>RELLENO CORONA TERRAPLENES</t>
  </si>
  <si>
    <t>CONFORMACION BOTADEROS</t>
  </si>
  <si>
    <t>TRANSPORTE DE EXPLANACIONES</t>
  </si>
  <si>
    <t>TRANSPORTE MATERIAL COMUN</t>
  </si>
  <si>
    <t>M3XKM</t>
  </si>
  <si>
    <t xml:space="preserve">TRANSPORTE VIGAS PREFABRICADAS </t>
  </si>
  <si>
    <t>TRANSPORTE MATERIAL COMUN ADEMAS 10 KM</t>
  </si>
  <si>
    <t>PROTECCION Y TRATAMIENTO DE TALUDES</t>
  </si>
  <si>
    <t xml:space="preserve">PROTECCION TALUD - TRINCHOS CON HIDROSIEMBRA </t>
  </si>
  <si>
    <t>MALLA ELECTROSOLDADA - CONCRETO LANZADO</t>
  </si>
  <si>
    <t>CONCRETO LANZADO FCK=21MPA</t>
  </si>
  <si>
    <t>PERNOS DE ANCLAJE HASTA 10 M</t>
  </si>
  <si>
    <t>DREN HORIZONTAL PROFUNDO D=XX M Y L=YY M</t>
  </si>
  <si>
    <t>MALLA ESPECIAL FIJADA CON PERNOS CONTENER PIEDRAS SUELTAS</t>
  </si>
  <si>
    <t>PROTECCION TALUD - HIDROSIEMBRA (INCLUYE MANTENIMIENTO)</t>
  </si>
  <si>
    <t>OBRAS DE DRENAJES</t>
  </si>
  <si>
    <t>EXCAVACION MECANICA - ROCA - DISPOSITIVO DRENAJE</t>
  </si>
  <si>
    <t>CONCRETO FCK 21 MPA - DISPOSITIVO DRENAJE EN ENCOSTA</t>
  </si>
  <si>
    <t>CONCRETO CICLOPEO - DISPOSITIVO DRENAJE</t>
  </si>
  <si>
    <t>ACERO DE REFUERZO FIGURADO - DISPOSITIVO DRENAJE EN ENCOSTA</t>
  </si>
  <si>
    <t>FORMALETA MADERA - DISPOSITIVO DRENAJE EN ENCOSTA</t>
  </si>
  <si>
    <t>CUNETA CON REJILLA</t>
  </si>
  <si>
    <t>EXCAVACION MECANICA - MATERIAL COMUN - DISPOSITIVO DRENAJE</t>
  </si>
  <si>
    <t>REGULARIZACION FONDO - DISPOSITIVO DRENAJE</t>
  </si>
  <si>
    <t>RELLENO MANUAL MATERIAL CANTERA - DISPOSITIVO DRENAJE</t>
  </si>
  <si>
    <t>CONCRETO LIMPIEZA FCK 14 MPA - DISPOSITIVO DRENAJE</t>
  </si>
  <si>
    <t>CONCRETO ATRAQUE FCK 18 MPA - DISPOSITIVO DRENAJE</t>
  </si>
  <si>
    <t>CONCRETO FCK 21 MPA - DISPOSITIVO DRENAJE</t>
  </si>
  <si>
    <t>ACERO DE REFUERZO FIGURADO - DISPOSITIVO DRENAJE</t>
  </si>
  <si>
    <t>FORMALETA MADERA - DISPOSITIVO DRENAJE</t>
  </si>
  <si>
    <t>ALCANTARILLAS CONCRETO D = 0-90M</t>
  </si>
  <si>
    <t>DREN LATERAL PROFUNDO EN CORTE DE 0-60M X 1-40M</t>
  </si>
  <si>
    <t>DREN DE PAVIMENTO 0-40M X 0-15M</t>
  </si>
  <si>
    <t>OBRAS DE PUENTES Y VIADUCTOS</t>
  </si>
  <si>
    <t xml:space="preserve">METAL DECK 2" CALIBRE 16  </t>
  </si>
  <si>
    <t>LANZAMIENTO DE VIGAS PREFABRICADAS</t>
  </si>
  <si>
    <t>UND</t>
  </si>
  <si>
    <t>EXCAVACION MECANICA ROCA - ACCESO</t>
  </si>
  <si>
    <t>EXCAVACION MECANIZADA ROCA - PILOTES</t>
  </si>
  <si>
    <t>CONCRETO ESTRUCTURAL - PILOTES/CAISONS</t>
  </si>
  <si>
    <t>CONCRETO ESTRUCTURAL IN LOCO - SUPERESTRUCTURA</t>
  </si>
  <si>
    <t>ACERO DE REFUERZO - PILOTES/CAISONS</t>
  </si>
  <si>
    <t>ACERO DE REFUERZO - SUPERESTRUCTURA</t>
  </si>
  <si>
    <t>FORMALETA MADEIRA - SUPERESTRUCTURA</t>
  </si>
  <si>
    <t>FORMALETA DESLIZANTE</t>
  </si>
  <si>
    <t>VIGAS ACERO CORTEN - SUMINISTRO Y LANZAMIENTO</t>
  </si>
  <si>
    <t>ACERO PARA PRE-ESFUERZO</t>
  </si>
  <si>
    <t>PLACA DE NEOPRENO - PUENTES</t>
  </si>
  <si>
    <t>DM3</t>
  </si>
  <si>
    <t>STEEL DEKC 2" CALIBRE 16</t>
  </si>
  <si>
    <t>JUNTA DE DILATACION - PUENTES</t>
  </si>
  <si>
    <t>ESTRUCTURA DEL PAVIMENTO</t>
  </si>
  <si>
    <t>COLCHON DRENANTE EN ZONAS DE ROCA</t>
  </si>
  <si>
    <r>
      <t>PAVIMENTO CONCRETO HIDRAULICO  (</t>
    </r>
    <r>
      <rPr>
        <b/>
        <sz val="10"/>
        <color rgb="FF000000"/>
        <rFont val="Arial"/>
        <family val="2"/>
      </rPr>
      <t>41 MPA</t>
    </r>
    <r>
      <rPr>
        <sz val="10"/>
        <color rgb="FF000000"/>
        <rFont val="Arial"/>
        <family val="2"/>
      </rPr>
      <t>)</t>
    </r>
  </si>
  <si>
    <t>FRESADO DE PAVIMENTO</t>
  </si>
  <si>
    <t>SUB-BASE GRANULADA</t>
  </si>
  <si>
    <t>BASE GRANULADA</t>
  </si>
  <si>
    <t>RIEGO DE IMPRIMACION</t>
  </si>
  <si>
    <t>CARPETA ASFALTICA CON POLIMERO</t>
  </si>
  <si>
    <t>SEÑALIZACION Y SEGURIDAD</t>
  </si>
  <si>
    <t>PORTICOS TIPO PASA VIA-SEÑALIZACION VERTICAL</t>
  </si>
  <si>
    <t>DEFENSA METALICA TIPO SIMPLE</t>
  </si>
  <si>
    <t>PINTURA MECANICA DE FAJAS PARA SEÑALIZACION HORIZONTAL</t>
  </si>
  <si>
    <t>TACHA REFLECTIVO BI-DIRECCIONAL 10 X 10</t>
  </si>
  <si>
    <t>SEMI-PORTICO TIPO BANDERA PARA SEÑALIZACION VERTICAL</t>
  </si>
  <si>
    <t>PLACA REFLECTIVA PARA SEÑALIZACION VERTICAL</t>
  </si>
  <si>
    <t>CAPTAFARO</t>
  </si>
  <si>
    <t>OBRAS COMPLEMENTARES</t>
  </si>
  <si>
    <t>CERCA VIVA</t>
  </si>
  <si>
    <t>ESTRUCTURA METALICA CASETAS DE COBRO</t>
  </si>
  <si>
    <t>CUBIERTA CASETAS DE COBRO (Cubierta Tipo Canopi)</t>
  </si>
  <si>
    <t xml:space="preserve">ACERO DE REFUERZO </t>
  </si>
  <si>
    <t>CONCRETO HIDRAULICO 28 MPA</t>
  </si>
  <si>
    <t>IMPERMEABILIZACIÓN DE ESTRUCTURAS</t>
  </si>
  <si>
    <t>INSTALACIÓN FILTRO</t>
  </si>
  <si>
    <t>CERRAMIENTO MALLA ESLABONADA</t>
  </si>
  <si>
    <t>SUMINISTRO E INSTALCIÓN PLANTA DE TRATAMIENTO DE AGUAS RESIDUALES</t>
  </si>
  <si>
    <t>INSTALACIÓN CUBIERTA ZONA DE ESTACIONAMIENTO</t>
  </si>
  <si>
    <t>DEMOLICIÓN DE CASETAS PROVISIONALES DE RECAUDO</t>
  </si>
  <si>
    <t>TRASLADO POSTES DE ILUMINACIÓN</t>
  </si>
  <si>
    <t>SUMINISTRO E INSTALACIÓN EQUIPO HIDRONEUMATICO</t>
  </si>
  <si>
    <t>SUMINISTRO E INSTALACIÓN EQUIPO DE GENERACIÓN ELECTRICA</t>
  </si>
  <si>
    <t>SUMINISTRO E INSTALACIÓN UPS Y SUBESTACIÓN</t>
  </si>
  <si>
    <t>SUMINISTRO E INSTALACIÓN SISTEMA I.T.S. (RECAUDO)</t>
  </si>
  <si>
    <r>
      <t xml:space="preserve">SUMINISTRO E INSTALACIÓN SISTEMA DE PESAJE DINAMICO </t>
    </r>
    <r>
      <rPr>
        <b/>
        <sz val="10"/>
        <color rgb="FF000000"/>
        <rFont val="Arial"/>
        <family val="2"/>
      </rPr>
      <t>(SISTEMA WIN)</t>
    </r>
  </si>
  <si>
    <t>SUMINISTRO E INSTALACIÓN SISTEMA DE PESAJE ESTATICO</t>
  </si>
  <si>
    <t>INSTALACIÓN CUBIERTA EN FIBRA DE CARBONO</t>
  </si>
  <si>
    <t>INSTALACIÓN PISO EN CERAMICA</t>
  </si>
  <si>
    <t>SUMINISTRO E INSTALACIÓN DE PUERTAS</t>
  </si>
  <si>
    <t>SUMINISTRO E INSTALACIÓN DE VENTANAS</t>
  </si>
  <si>
    <t>INSTALACIÓN APARATOS SANITARIOS</t>
  </si>
  <si>
    <t>ESTUCO Y PINTURA MUROS</t>
  </si>
  <si>
    <t>SUMINISTRO E INSTALACIÓN PLANTA POTABILIZADORA DE AGUA</t>
  </si>
  <si>
    <t>URBANISMO ZONAS VERDES</t>
  </si>
  <si>
    <t>SUMINISTRO E INSTALACIÓN CABLEADO SISTEMA DE VOZ, DATOS, DETECCIÓN</t>
  </si>
  <si>
    <t>SUMINISTRO E INSTALACIÓN CABLEADO SISTEMA ELECTRICO</t>
  </si>
  <si>
    <t>SUMINISTRO E INSTALACIÓN SISTEMA AIRE ACONDICIONADO</t>
  </si>
  <si>
    <t>SUMINISTRO E INSTALACIÓN SISTEMA CONTRA INCENDIOS</t>
  </si>
  <si>
    <t>SUMINISTRO E INSTALACIÓN EQUIPAMIENTO Y MOBILIARIO DE CADA ÁREA ADMINISTRATIVA</t>
  </si>
  <si>
    <t>SUMINISTRO E INSTALACIÓN POSTES DE ILUMINACIÓN</t>
  </si>
  <si>
    <t>REALIZACIÓN DE PRUEBAS DE REDES, EQUIPOS, ILUMINACIÓN, TODAS LAS INSTALACIONES</t>
  </si>
  <si>
    <t>LIMPIEZA GENERAL DE TODA LA ZONA DE CASETAS Y AREA ADMINISTRATIVA</t>
  </si>
  <si>
    <t>REFORESTACION</t>
  </si>
  <si>
    <t>PUENTES PEATONALES</t>
  </si>
  <si>
    <t>SUMINISTRO E INSTALACIÓN DE NEOPRENOS</t>
  </si>
  <si>
    <t>SUMINISTRO E INSTALACIÓN VIGA EN ACERO</t>
  </si>
  <si>
    <t>FUNDIDA TABLERO PUENTE</t>
  </si>
  <si>
    <t>ACERO ESTRUCTURAL PARA PASAMANOS</t>
  </si>
  <si>
    <t>ACERO DE PERFILES PARA BARANDA</t>
  </si>
  <si>
    <t>PAISAJISMO</t>
  </si>
  <si>
    <t>LIMPIEZA GENERAL DE TODA LA ZONA</t>
  </si>
  <si>
    <t>OBRAS DE MUROS</t>
  </si>
  <si>
    <t>LIMPIEZA FUNDACION - MURO</t>
  </si>
  <si>
    <t>CONCRETO NIVELACION - FUNDACION</t>
  </si>
  <si>
    <t>CONCRETO ESTRUCTURAL - MURO ARRANQUE</t>
  </si>
  <si>
    <t>CONCRETO ESTRUCTURAL IN LOCO - MURO</t>
  </si>
  <si>
    <t>ACERO DE REFUERZO - MURO</t>
  </si>
  <si>
    <t>ANCLAJE ACTIVA PARA MURO</t>
  </si>
  <si>
    <t>FORMALETA MADEIRA - MURO ARRANQUE</t>
  </si>
  <si>
    <t>FORMALETA METALICA - MURO</t>
  </si>
  <si>
    <t>RELLENO CONFINADO MECANIZADA CUERPO- MURO</t>
  </si>
  <si>
    <t>JUNTA FUGENBAND</t>
  </si>
  <si>
    <t>DREN HORIZONTAL DE ALIVIO</t>
  </si>
  <si>
    <t>FILTRO DRENANTE VERTICAL</t>
  </si>
  <si>
    <t>CONCRETO ESTRUCTURAL - CAISONS</t>
  </si>
  <si>
    <t>ACERO DE REFUERZO - CAISONS</t>
  </si>
  <si>
    <t>OBRAS DE PORTICOS</t>
  </si>
  <si>
    <t>EXCAVACION MANUAL ROCA - CAISONS (INCLUYE ANILLO)</t>
  </si>
  <si>
    <t>CONCRETO ESTRUCTURAL IN LOCO - PILA/VIGA/LOSA</t>
  </si>
  <si>
    <t>ACERO DE REFUERZO - PILA/VIGA/LOSA</t>
  </si>
  <si>
    <t>FORMALETA MADEIRA - PILA/VIGA/LOSA</t>
  </si>
  <si>
    <t>FORMALETA METALICA - PRE -MOLDADO</t>
  </si>
  <si>
    <t>PLACA DE NEOPRENO - PORTICO</t>
  </si>
  <si>
    <t>MANTO IMPERMEABLE BITUMINOSO</t>
  </si>
  <si>
    <t>RELLENO EN SUELO CEMENTO</t>
  </si>
  <si>
    <t>Fuente</t>
  </si>
  <si>
    <t xml:space="preserve">La Perla </t>
  </si>
  <si>
    <t>Damiana</t>
  </si>
  <si>
    <t xml:space="preserve">El Edén </t>
  </si>
  <si>
    <t>Unión</t>
  </si>
  <si>
    <t>Unión 2</t>
  </si>
  <si>
    <t>Brisas de 
Palagua</t>
  </si>
  <si>
    <t>Pto. 
Boyacá 3</t>
  </si>
  <si>
    <t xml:space="preserve">Morro 
Caliente </t>
  </si>
  <si>
    <t xml:space="preserve">Las 
Margaritas </t>
  </si>
  <si>
    <t>San Pedro 
de la Paz 2</t>
  </si>
  <si>
    <t xml:space="preserve">San pedro 
de la Paz 3 </t>
  </si>
  <si>
    <t>Cimitarra 7</t>
  </si>
  <si>
    <t>Media 
Naranja</t>
  </si>
  <si>
    <t xml:space="preserve">Hda. El 
Porvenir </t>
  </si>
  <si>
    <t>Belgica (LD)</t>
  </si>
  <si>
    <t>Cimitarra 9-2</t>
  </si>
  <si>
    <t xml:space="preserve">Siberia </t>
  </si>
  <si>
    <t xml:space="preserve">La Reforma </t>
  </si>
  <si>
    <t xml:space="preserve">Planta Las 
Margaritas </t>
  </si>
  <si>
    <t>Planta El Hato</t>
  </si>
  <si>
    <t>Planta La Unión</t>
  </si>
  <si>
    <t>ACARREOS m3*km</t>
  </si>
  <si>
    <t>Distancia Vía a la Fuente</t>
  </si>
  <si>
    <t>Distancia x Retorno</t>
  </si>
  <si>
    <t>Al sur</t>
  </si>
  <si>
    <t>Al Norte</t>
  </si>
  <si>
    <t>Acceso Vía</t>
  </si>
  <si>
    <t>RN</t>
  </si>
  <si>
    <t>Uso</t>
  </si>
  <si>
    <t xml:space="preserve">Mejoramiento Terraplen </t>
  </si>
  <si>
    <t>Concretos y suelos</t>
  </si>
  <si>
    <t>Concretos</t>
  </si>
  <si>
    <t>Asfalto / Concreto / Base</t>
  </si>
  <si>
    <t>Vigencia</t>
  </si>
  <si>
    <t xml:space="preserve">08-02-16
Prorroga en trámite </t>
  </si>
  <si>
    <t>Última fecha utilización</t>
  </si>
  <si>
    <t xml:space="preserve">No utilizada  </t>
  </si>
  <si>
    <t>No utilizada</t>
  </si>
  <si>
    <t xml:space="preserve">No utilizada </t>
  </si>
  <si>
    <t>Inactiva</t>
  </si>
  <si>
    <t>Activa</t>
  </si>
  <si>
    <t>Volumen autorizado (banco)</t>
  </si>
  <si>
    <t>1,300,000</t>
  </si>
  <si>
    <t>Volumen utilizado  (banco)</t>
  </si>
  <si>
    <t>Volumen disponible  (banco)</t>
  </si>
  <si>
    <t>Volumen total usado de la fuente</t>
  </si>
  <si>
    <t>Volumen total usado en obras iniciadas</t>
  </si>
  <si>
    <t>Hito</t>
  </si>
  <si>
    <t>H7E</t>
  </si>
  <si>
    <t>Límites Intervención</t>
  </si>
  <si>
    <t>Inicio</t>
  </si>
  <si>
    <t>Fin</t>
  </si>
  <si>
    <t>Centroide</t>
  </si>
  <si>
    <t>Distan transp</t>
  </si>
  <si>
    <t>Abscisa continua para segmento</t>
  </si>
  <si>
    <t>Abscisa continua para fuente</t>
  </si>
  <si>
    <r>
      <t xml:space="preserve">VOLUMEN
</t>
    </r>
    <r>
      <rPr>
        <b/>
        <sz val="11"/>
        <color rgb="FFFF0000"/>
        <rFont val="Calibri"/>
        <family val="2"/>
        <scheme val="minor"/>
      </rPr>
      <t xml:space="preserve">COMPACTADO
</t>
    </r>
    <r>
      <rPr>
        <b/>
        <sz val="11"/>
        <rFont val="Calibri"/>
        <family val="2"/>
        <scheme val="minor"/>
      </rPr>
      <t>SUELTO</t>
    </r>
  </si>
  <si>
    <t>Terraplen</t>
  </si>
  <si>
    <t>Coronas</t>
  </si>
  <si>
    <t>Granular Filtro</t>
  </si>
  <si>
    <t>Subase/Base</t>
  </si>
  <si>
    <t>Pavimento</t>
  </si>
  <si>
    <t>Fresado Pavimento</t>
  </si>
  <si>
    <t>H10E</t>
  </si>
  <si>
    <r>
      <t xml:space="preserve">VOLUMEN 
</t>
    </r>
    <r>
      <rPr>
        <b/>
        <sz val="11"/>
        <color rgb="FFFF0000"/>
        <rFont val="Calibri"/>
        <family val="2"/>
        <scheme val="minor"/>
      </rPr>
      <t xml:space="preserve">COMPACTADO
</t>
    </r>
    <r>
      <rPr>
        <b/>
        <sz val="11"/>
        <rFont val="Calibri"/>
        <family val="2"/>
        <scheme val="minor"/>
      </rPr>
      <t>SUELTO</t>
    </r>
  </si>
  <si>
    <t>H11N</t>
  </si>
  <si>
    <r>
      <t xml:space="preserve">VOLUMEN </t>
    </r>
    <r>
      <rPr>
        <b/>
        <sz val="11"/>
        <color rgb="FFFF0000"/>
        <rFont val="Calibri"/>
        <family val="2"/>
        <scheme val="minor"/>
      </rPr>
      <t xml:space="preserve">COMPACTADO
</t>
    </r>
    <r>
      <rPr>
        <b/>
        <sz val="11"/>
        <rFont val="Calibri"/>
        <family val="2"/>
        <scheme val="minor"/>
      </rPr>
      <t>SUELTO</t>
    </r>
  </si>
  <si>
    <t>H13N</t>
  </si>
  <si>
    <t>H16N</t>
  </si>
  <si>
    <t>Volumen total usado de la fuente (banco)</t>
  </si>
  <si>
    <t xml:space="preserve">Besotes </t>
  </si>
  <si>
    <t xml:space="preserve">Besotes 2 </t>
  </si>
  <si>
    <t>Simaña</t>
  </si>
  <si>
    <t xml:space="preserve">La Ola , Galilea, Bellavista  </t>
  </si>
  <si>
    <t>La Pradera</t>
  </si>
  <si>
    <t xml:space="preserve">Pelaya rodeo, Nueva Ola y Nueva Unión  </t>
  </si>
  <si>
    <t xml:space="preserve">Remanso y Brisas </t>
  </si>
  <si>
    <t xml:space="preserve">Arceles La Estrella </t>
  </si>
  <si>
    <t xml:space="preserve">Hacaritama </t>
  </si>
  <si>
    <t xml:space="preserve">Guadalajara </t>
  </si>
  <si>
    <t xml:space="preserve">Alcatraz </t>
  </si>
  <si>
    <t xml:space="preserve">La esperanza </t>
  </si>
  <si>
    <t xml:space="preserve">Pailitas La Raya </t>
  </si>
  <si>
    <t xml:space="preserve">Villa Esther Lechugal </t>
  </si>
  <si>
    <t xml:space="preserve">HR Hermanos Remolino </t>
  </si>
  <si>
    <t>Villa Maria</t>
  </si>
  <si>
    <t xml:space="preserve">Kalandaima </t>
  </si>
  <si>
    <t xml:space="preserve">La Fé </t>
  </si>
  <si>
    <t xml:space="preserve">La Victoria </t>
  </si>
  <si>
    <t xml:space="preserve">El Burro </t>
  </si>
  <si>
    <t xml:space="preserve">Tijeras 1  y 2 </t>
  </si>
  <si>
    <t xml:space="preserve">Unión Animito </t>
  </si>
  <si>
    <t xml:space="preserve">Oca Sur </t>
  </si>
  <si>
    <t xml:space="preserve">La Carola y Carola Tanque </t>
  </si>
  <si>
    <t>Simiti</t>
  </si>
  <si>
    <t>Santa Isabel I y II</t>
  </si>
  <si>
    <t>Besotes</t>
  </si>
  <si>
    <t>La Floresta</t>
  </si>
  <si>
    <t>Pailitas</t>
  </si>
  <si>
    <t>PR 71, PR 71+000</t>
  </si>
  <si>
    <t>La ilusión</t>
  </si>
  <si>
    <t xml:space="preserve">Agregados Petreos </t>
  </si>
  <si>
    <t xml:space="preserve">Mejoramiento Terraplén </t>
  </si>
  <si>
    <t xml:space="preserve"> Planta de Concreto y Planta de Suelos  </t>
  </si>
  <si>
    <t xml:space="preserve">15/09/2016
Con Prorroga </t>
  </si>
  <si>
    <t>Activa (Concretos y bases cementadas)</t>
  </si>
  <si>
    <t>H48E</t>
  </si>
  <si>
    <t>H49N</t>
  </si>
  <si>
    <t>H51N</t>
  </si>
  <si>
    <t>H53N</t>
  </si>
  <si>
    <t>H54N</t>
  </si>
  <si>
    <t>Material</t>
  </si>
  <si>
    <t>Condición en un comienzo</t>
  </si>
  <si>
    <t>Convertida a:</t>
  </si>
  <si>
    <t>Banco</t>
  </si>
  <si>
    <t>Suelta</t>
  </si>
  <si>
    <t>Compactada</t>
  </si>
  <si>
    <t>Mezcla asfáltica</t>
  </si>
  <si>
    <t>Tierra</t>
  </si>
  <si>
    <t>Arcilla</t>
  </si>
  <si>
    <t>Roca (dinamitada)</t>
  </si>
  <si>
    <t>Fresado</t>
  </si>
  <si>
    <t>Granular Filtrante</t>
  </si>
  <si>
    <t>Puesto</t>
  </si>
  <si>
    <t>Desperdicio Relleno</t>
  </si>
  <si>
    <t>Desperdicio Base</t>
  </si>
  <si>
    <t>Desperdicio Pavimento</t>
  </si>
  <si>
    <t>Desperdicio Granular Filtro</t>
  </si>
  <si>
    <t xml:space="preserve">CANTIDAD TOTAL H31 N (PR30+537 al 31+896) </t>
  </si>
  <si>
    <t xml:space="preserve">CANTIDAD TOTAL H34 N (PR 66+000 al 66+580) </t>
  </si>
  <si>
    <t>VALOR PREDIAL SOCIAL</t>
  </si>
  <si>
    <t>VALOR PAGA</t>
  </si>
  <si>
    <t xml:space="preserve">SUBTOTAL </t>
  </si>
  <si>
    <t>MANTENIMIENTO H18E AL H36E CALCULADAS APROX TRAMOS FALTANTES</t>
  </si>
  <si>
    <t>TOTAL OBRAS</t>
  </si>
  <si>
    <t>VALOR FICHA</t>
  </si>
  <si>
    <t>DIFERENCIA</t>
  </si>
  <si>
    <t>GESTION SOCIAL Y PREDIAL  (Incluye  IVA19%)</t>
  </si>
  <si>
    <t>GESTION AMBIENTAL (Incluye PAGA e IVA 19 %)</t>
  </si>
  <si>
    <t>Base tratada con cemento  (no incluye suministro de cemento)</t>
  </si>
  <si>
    <t>351,10</t>
  </si>
  <si>
    <t>Cemento hidráulico para base tratada con cemento</t>
  </si>
  <si>
    <t>Mezcla densa en caliente Tipo MDC-19 con suministro de cemento asfaltico modificado con polimieros tipo III</t>
  </si>
  <si>
    <t>REMOCIÓN DE CERCAS DE ALAMBRE</t>
  </si>
  <si>
    <t>201.14</t>
  </si>
  <si>
    <t>REMOCIÓN DE DUCTOS DE SERVICIOS EXISTENTES</t>
  </si>
  <si>
    <t>DEMOLICIÓN DE ESTRUCTURAS</t>
  </si>
  <si>
    <t>DESMONTE Y LIMPIEZA EN ZONAS NO BOSCOSAS</t>
  </si>
  <si>
    <t>EXCAVACIÓN EN MATERIAL COMÚN DE LA EXPLANACIÓN Y CANALES</t>
  </si>
  <si>
    <t>EXCAVACIÓN EN ROCA DE LA EXPLANACIÓN Y CANALES</t>
  </si>
  <si>
    <t>220.1 P-A</t>
  </si>
  <si>
    <t>TERRAPLENES (INCLUYE MATERIAL CUERPO TERRAPLEN CBR=12%)</t>
  </si>
  <si>
    <t>220.1 P-B</t>
  </si>
  <si>
    <t>TERRAPLENES (INCLUYE MATERIAL CORONAS CBR=20%)</t>
  </si>
  <si>
    <t>MEJORAMIENTO DE LA SUBRASANTE CON ADICION DE MATERIALES</t>
  </si>
  <si>
    <t>234.1 P-A</t>
  </si>
  <si>
    <t>CONFORMACIÓN Y CORTE DE TALUDES EXISTENTES</t>
  </si>
  <si>
    <t>234.1 P-B</t>
  </si>
  <si>
    <t>CONFORMACIÓN DE ZODMES</t>
  </si>
  <si>
    <t>TRANSPORTE DE MATERIALES PROVENIENTES DE LA EXCAVACION DE LA EXPLANACION, CANALES Y PRESTAMOS, ENTRE CIEN METROS (100 m) Y MIL METROS (1000 m) DE DISTANCIA</t>
  </si>
  <si>
    <t>m3/E</t>
  </si>
  <si>
    <t>900.2 P-A</t>
  </si>
  <si>
    <t>TRANSPORTE DE MATERIALES SELECCIONADOS</t>
  </si>
  <si>
    <t>m3/km</t>
  </si>
  <si>
    <t>EXCAVACIONES VARIAS EN ROCA EN SECO.</t>
  </si>
  <si>
    <t>610.1 P</t>
  </si>
  <si>
    <t>TUBERÍA DE CONCRETO REFORZADO  21 MPa DE 900 mm DE DIAMETRO INTERIOR</t>
  </si>
  <si>
    <t>TUBERÍA CORRUGADA DE ACERO GALVANIZADO MP-68</t>
  </si>
  <si>
    <t>CONCRETO RESISTENCIA 21MPa (D)</t>
  </si>
  <si>
    <t>ACERO DE REFUERZO Fy 4200 Mpa</t>
  </si>
  <si>
    <t>CUNETA DE CONCRETO VACIADA IN SITU; NO INCLUYE LA CONFORMACIÓN DE LA SUPERFICIE DE APOYO</t>
  </si>
  <si>
    <t>610.5 P-A</t>
  </si>
  <si>
    <t>RELLENOS CON MATERIAL FILTRANTE (SIN TRANSPORTE)</t>
  </si>
  <si>
    <t>900.2 P-B</t>
  </si>
  <si>
    <t>610.5 P-B</t>
  </si>
  <si>
    <t>674.2</t>
  </si>
  <si>
    <t>320.1 P</t>
  </si>
  <si>
    <t>SUB-BASE GRANULAR CLASE A (SIN TRANSPORTE)</t>
  </si>
  <si>
    <t>330.1 P</t>
  </si>
  <si>
    <t>BASE GRANULAR CLASE A (SIN TRANSPORTE)</t>
  </si>
  <si>
    <t>340.1 P</t>
  </si>
  <si>
    <t>900.2 P-C</t>
  </si>
  <si>
    <t>TRANSPORTE DE BASES Y SUBBASES</t>
  </si>
  <si>
    <t>351.12 P</t>
  </si>
  <si>
    <t>CEMENTO HIDRAULICO PARA BASE ESTABILIZADA CON CEMENTO</t>
  </si>
  <si>
    <t>RIEGO DE IMPRIMACIÓN CON EMULSIÓN ASFÁLTICA CRL-0</t>
  </si>
  <si>
    <t>RIEGO DE IMPRIMACIÓN CON EMULSIÓN ASFÁLTICA CRL-1</t>
  </si>
  <si>
    <t>RIEGO DE LIGA CON EMULSIÓN ASFÁLTICA CRR-1</t>
  </si>
  <si>
    <t>450.1 P</t>
  </si>
  <si>
    <t>MEZCLA DENSA EN CALIENTE TIPO MDC-1 (INCLUYE CEMENTO ASFÁLTICO)</t>
  </si>
  <si>
    <t>450.2 P</t>
  </si>
  <si>
    <t>MEZCLA DENSA EN CALIENTE No MDC-2 CON POLIMERO (SIN TRANSPORTE)</t>
  </si>
  <si>
    <t>900.2 P-D</t>
  </si>
  <si>
    <t>TRANSPORTE DE MEZCLA DENSA EN CALIENTE</t>
  </si>
  <si>
    <t>460.2 P-A</t>
  </si>
  <si>
    <t>FRESADO DE PAVIMENTO ASFALTICO EN ESPESOR DE 5 cm (SIN TRANSPORTE)</t>
  </si>
  <si>
    <t>900.2 P-E</t>
  </si>
  <si>
    <t>460.2 P-B</t>
  </si>
  <si>
    <t>621.5.1</t>
  </si>
  <si>
    <t>CAMISA PERMANENTE DE DIÁMETRO EXTERIOR 1,50 m, EN CONCRETO</t>
  </si>
  <si>
    <t>N.A.</t>
  </si>
  <si>
    <t>EXCAVACIÓN MANUAL MATERIAL COMÚN - CAISSONS (INCLUYE ANILLO)</t>
  </si>
  <si>
    <t>CONCRETO RESISTENCIA 28MPa (C )</t>
  </si>
  <si>
    <t xml:space="preserve">CONCRETO RESISTENCIA 35MPa (A) </t>
  </si>
  <si>
    <t>ACERO DE PRE-ESFUEZO</t>
  </si>
  <si>
    <t>tf/m</t>
  </si>
  <si>
    <t>APOYO ELASTOMÉRICO</t>
  </si>
  <si>
    <t>642.1 P</t>
  </si>
  <si>
    <t>JUNTA ELASTOMÉRICA TIPO JJ 8097 W</t>
  </si>
  <si>
    <t>GAVIÓNES DE MALLA DE ALAMBRE DE ACERO ENTRELAZADO CLASE 1; RECUBRIMIENTO DE ZINC (GALVANIZADO)</t>
  </si>
  <si>
    <t>DEFENSA METÁLICA</t>
  </si>
  <si>
    <t>LÍNEA DE DEMARCACIÓN CON PINTURA EN FRÍO.</t>
  </si>
  <si>
    <t>MARCA VIAL CON PINTURA EN FRÍO.</t>
  </si>
  <si>
    <t>710.1</t>
  </si>
  <si>
    <t>SEÑAL VERTICAL DE TRANSITO TIPO 1 CON LAMINA RETRORREFLECTIVA TIPO III (75 x 75) cm</t>
  </si>
  <si>
    <t>710.2 P-A</t>
  </si>
  <si>
    <t>SEÑAL VERTICAL DE TRANSITO TIPO 2 CON LAMINA RETRORREFLECTIVA TIPO III(1.20x0.40 m)</t>
  </si>
  <si>
    <t>710.2 P-B</t>
  </si>
  <si>
    <t>SEÑAL VERTICAL DE TRANSITO TIPO 2 CON LAMINA RETRORREFLECTIVA TIPO III(1.20x0.40 m) (SP-54 LA FERREA)</t>
  </si>
  <si>
    <t>710.2 P-C</t>
  </si>
  <si>
    <t>SEÑAL VERTICAL DE TRANSITO TIPO 2 CON LAMINA RETRORREFLECTIVA TIPO III(1.20x0.40 m) (DELINEADORES DE CURVA)</t>
  </si>
  <si>
    <t>710.2 P-D</t>
  </si>
  <si>
    <t>SEÑAL VERTICAL DE TRANSITO TIPO 2 CON LAMINA RETRORREFLECTIVA TIPO III(1.20x0.40 m) (INFORMATIVAS)</t>
  </si>
  <si>
    <t>CONCRETO RESISTENCIA 14MPa  (F)</t>
  </si>
  <si>
    <t>PROTECCIÓN DE TALUDES CON HIDROSIEMBRA CONTROLADA.</t>
  </si>
  <si>
    <t>PLANTACIÓN DE ÁRBOLES (TIPO PAISAJÍSTICO)</t>
  </si>
  <si>
    <t>NA.1</t>
  </si>
  <si>
    <t>NA.2</t>
  </si>
  <si>
    <t>NA.3</t>
  </si>
  <si>
    <t>NA.4</t>
  </si>
  <si>
    <t>HITO 11E</t>
  </si>
  <si>
    <t>HITO 12E</t>
  </si>
  <si>
    <t>HITO 13E</t>
  </si>
  <si>
    <t>HITO 16E</t>
  </si>
  <si>
    <t>31E</t>
  </si>
  <si>
    <t>32E</t>
  </si>
  <si>
    <t>33E</t>
  </si>
  <si>
    <t>34E</t>
  </si>
  <si>
    <t>35E</t>
  </si>
  <si>
    <t>36N</t>
  </si>
  <si>
    <t>36E</t>
  </si>
  <si>
    <t>TOTAL
TRAMO
4</t>
  </si>
  <si>
    <t>HITO 48E</t>
  </si>
  <si>
    <t>H51E</t>
  </si>
  <si>
    <t>HITO 53E</t>
  </si>
  <si>
    <t>HITO H53N</t>
  </si>
  <si>
    <t>HITO H54N</t>
  </si>
  <si>
    <t>HITO 54E</t>
  </si>
  <si>
    <t>TOTAL
CANT</t>
  </si>
  <si>
    <t>PUENTE LEBRIJA</t>
  </si>
  <si>
    <t>PUENTE PAYANDÉ</t>
  </si>
  <si>
    <t>Pte Peatonal</t>
  </si>
  <si>
    <t>NORTE</t>
  </si>
  <si>
    <t>SUR</t>
  </si>
  <si>
    <t>GEOMALLA BIAXIAL</t>
  </si>
  <si>
    <t>TRATAMIENTO SUPERFICIAL SENCILLO.</t>
  </si>
  <si>
    <t xml:space="preserve">PEGANTE EPOXICO MBRACE PRIMER O SIMILAR </t>
  </si>
  <si>
    <t>PEGANTE EPOXICO MBRACESATURANT O SIMILAR</t>
  </si>
  <si>
    <t>MORTERO DE NIVELACION EMACO S88C O SIMILAE E=0,01</t>
  </si>
  <si>
    <t>BARRA EN FIBRA DE VIDRIO Ø=3/8"</t>
  </si>
  <si>
    <t>MBRACE CF 160 O SIMILAR M2</t>
  </si>
  <si>
    <t>662.1-P</t>
  </si>
  <si>
    <t>TUBERIA CORRUGADA DE ACERO GALVANIZADO MP-152</t>
  </si>
  <si>
    <t>Volumen total usado en obras iniciadas Fase I</t>
  </si>
  <si>
    <t>Volumen total usado en obras Fase II</t>
  </si>
  <si>
    <t>H11E</t>
  </si>
  <si>
    <t>H12E</t>
  </si>
  <si>
    <t>H13E</t>
  </si>
  <si>
    <t>H16E</t>
  </si>
  <si>
    <t>H53E</t>
  </si>
  <si>
    <t>H54E</t>
  </si>
  <si>
    <t>TOTAL
mantenimiento</t>
  </si>
  <si>
    <t>Rellenos para Estructuras con suelo (producto de la excavaciòn)</t>
  </si>
  <si>
    <t>VALOR CALCULADO OBRA</t>
  </si>
  <si>
    <t>INTERVENCIÓN A LOS ESTUDIOS Y DISEÑOS</t>
  </si>
  <si>
    <t>IVA - INTERVENCIÓN A LOS ESTUDIOS Y DISEÑOS</t>
  </si>
  <si>
    <t>TOTAL INTERVENCIÓN A LOS ESTUDIOS Y DISEÑOS</t>
  </si>
  <si>
    <t>SOBRA</t>
  </si>
  <si>
    <t>Concreto clase  28 MPA  para estructuras</t>
  </si>
  <si>
    <t>Subbase tratada con cemento  (no incluye suministro de cemento)</t>
  </si>
  <si>
    <t>SUMINISTRO DE MATERIAL SUELTO SELECCIONADO PARA MEJORAMIENTO  (INCLUYE EXCAVACION , MATERIAL , CARGUE Y DERECHOS DE EXPLOTACIÒN)</t>
  </si>
  <si>
    <t>Suministro de material suelto seleccionado para corona de Terraplen (No incluye Transporte)</t>
  </si>
  <si>
    <t>Suministro de material suelto para mejoramiento de la subrasante (No incluye Transporte)</t>
  </si>
  <si>
    <t>distacias accarreo terraplen</t>
  </si>
  <si>
    <t>900.2P</t>
  </si>
  <si>
    <t>Transporte de materiales seleccionados de terraplen y mejoramiento</t>
  </si>
  <si>
    <t>MATERIAL MEZCLA DENSA MDC-19</t>
  </si>
  <si>
    <t>VALOR EN LETRAS:</t>
  </si>
  <si>
    <t>Mezcla densa en caliente Tipo MDC-19 (No incluye transporte)</t>
  </si>
  <si>
    <t xml:space="preserve">Transporte de mezclas asfalticas compacto  </t>
  </si>
  <si>
    <t>Representante Legal del Interventoria o su Apoderado</t>
  </si>
  <si>
    <t xml:space="preserve">Matricula No. : </t>
  </si>
  <si>
    <t>SUBDIRECCION RED NACIONAL</t>
  </si>
  <si>
    <t>CESAR</t>
  </si>
  <si>
    <t>900.4P</t>
  </si>
  <si>
    <t xml:space="preserve">TRANSPORTE DE MEZCLAS ASFALTICAS </t>
  </si>
  <si>
    <t>JUAN RAMON HERNANDEZ</t>
  </si>
  <si>
    <t>Matricula No. : 25202276896 CND</t>
  </si>
  <si>
    <t>JULIO CAYETANO</t>
  </si>
  <si>
    <t>(dia)</t>
  </si>
  <si>
    <t>(mes)</t>
  </si>
  <si>
    <t>(año)</t>
  </si>
  <si>
    <t>CARRETERA:</t>
  </si>
  <si>
    <t>SECTOR:</t>
  </si>
  <si>
    <t>CTO No.:</t>
  </si>
  <si>
    <t>FECHA CIERRE PROCESO DE SELECCIÓN CONTRATO DE OBRA:</t>
  </si>
  <si>
    <t>(Día)</t>
  </si>
  <si>
    <t>(Mes)</t>
  </si>
  <si>
    <t>(Año)</t>
  </si>
  <si>
    <t>Sello de grietas en pavimento asfaltico sin ruteo CRR-2M</t>
  </si>
  <si>
    <t>Derretidora de asfalto</t>
  </si>
  <si>
    <t>Compresor de (barrido y soplado)</t>
  </si>
  <si>
    <t>camioneta</t>
  </si>
  <si>
    <t>Herramienta menor (5%)</t>
  </si>
  <si>
    <t>Emulsión CRR-2M</t>
  </si>
  <si>
    <t>CANTIDAD      (1)</t>
  </si>
  <si>
    <t>DISTANCIA       (2)</t>
  </si>
  <si>
    <t>CANTIDAD * DISTANCIA          (1) * (2)</t>
  </si>
  <si>
    <t>Obreros (2)</t>
  </si>
  <si>
    <t>oficial (1)</t>
  </si>
  <si>
    <t>Matricula No.</t>
  </si>
  <si>
    <t xml:space="preserve">Matricula No. :  </t>
  </si>
  <si>
    <t xml:space="preserve"> MEZCLA DENSA MDC-19</t>
  </si>
  <si>
    <t>m3-K</t>
  </si>
  <si>
    <t xml:space="preserve">VALOR BASICO DEL CONTRATO </t>
  </si>
  <si>
    <t>“MANTENIMIENTO PERIODICO DE LA TRONCAL DEL MAGDALENA, TRAMO LA MATA - SAN ROQUE EN EL DEPARTAMENTO DE CESAR"</t>
  </si>
  <si>
    <t>2 MESES</t>
  </si>
  <si>
    <t>PROVISON PARA OBRAS COMPLEMENTARIAS, ITEMS NO PREVISTOS, MODIFICATORIAS Y ADICIONALES (INCLUYE PAGA)</t>
  </si>
  <si>
    <t>PROPUESTA ECONOMICA</t>
  </si>
  <si>
    <r>
      <t xml:space="preserve">PROVISON PARA OBRAS COMPLEMENTARIAS, ITEMS NO PREVISTOS, MODIFICATORIAS Y ADICIONALES (INCLUYE PAGA) </t>
    </r>
    <r>
      <rPr>
        <b/>
        <sz val="12"/>
        <color rgb="FFFF0000"/>
        <rFont val="Arial Narrow"/>
        <family val="2"/>
      </rPr>
      <t>NO MODIFICAR</t>
    </r>
  </si>
  <si>
    <t>SA-MC-DT-CES-09-2020</t>
  </si>
  <si>
    <r>
      <t xml:space="preserve">NOMBRE DEL PROPONENTE: </t>
    </r>
    <r>
      <rPr>
        <u/>
        <sz val="12"/>
        <rFont val="Arial Narrow"/>
        <family val="2"/>
      </rPr>
      <t xml:space="preserve">GENERADORA DE PROYECTOS DE PUERTOS ARQUITECTURA Y VIAS SAS - GEPAV SAS         </t>
    </r>
    <r>
      <rPr>
        <sz val="12"/>
        <rFont val="Arial Narrow"/>
        <family val="2"/>
      </rPr>
      <t xml:space="preserve">                                           REPRESENTANTE LEGAL (nombre y firma): </t>
    </r>
    <r>
      <rPr>
        <u/>
        <sz val="12"/>
        <rFont val="Arial Narrow"/>
        <family val="2"/>
      </rPr>
      <t xml:space="preserve">JOSE ANTONIO SENEJOA NUÑEZ  </t>
    </r>
    <r>
      <rPr>
        <sz val="12"/>
        <rFont val="Arial Narrow"/>
        <family val="2"/>
      </rPr>
      <t>____________________________________________________________________                                                                                         FECHA:</t>
    </r>
    <r>
      <rPr>
        <u/>
        <sz val="12"/>
        <rFont val="Arial Narrow"/>
        <family val="2"/>
      </rPr>
      <t xml:space="preserve">_30 DE SEPTIEMBRE DE 2020__ </t>
    </r>
    <r>
      <rPr>
        <sz val="12"/>
        <rFont val="Arial Narrow"/>
        <family val="2"/>
      </rPr>
      <t xml:space="preserve">                   </t>
    </r>
  </si>
  <si>
    <t>REPRESENTANTE LEGAL</t>
  </si>
  <si>
    <t>NOMBRE: JOSE ANTONIO SENEJOA</t>
  </si>
  <si>
    <t>AVAL DE LA PROPUESTA</t>
  </si>
  <si>
    <t>_______________________________________</t>
  </si>
  <si>
    <t>GENERADORA DE PROYECTOS DE PUERTOS ARQUITECTURA Y VIAS SAS - GEPAV SAS</t>
  </si>
  <si>
    <t>NOMBRE: GERMAN ANTONIO NUÑEZ NUVAN</t>
  </si>
  <si>
    <t>MATRICULA: 2520262271 CND</t>
  </si>
  <si>
    <t>OCHOCIENTOS VEINTIDÓS MILLONES TRESCIENTOS OCHENTA Y NUEVE MIL DOSCIENTOS TREINTA Y CUATRO PESOS M/CT</t>
  </si>
</sst>
</file>

<file path=xl/styles.xml><?xml version="1.0" encoding="utf-8"?>
<styleSheet xmlns="http://schemas.openxmlformats.org/spreadsheetml/2006/main" xmlns:mc="http://schemas.openxmlformats.org/markup-compatibility/2006" xmlns:x14ac="http://schemas.microsoft.com/office/spreadsheetml/2009/9/ac" mc:Ignorable="x14ac">
  <numFmts count="39">
    <numFmt numFmtId="7" formatCode="&quot;$&quot;\ #,##0.00;\-&quot;$&quot;\ #,##0.00"/>
    <numFmt numFmtId="42" formatCode="_-&quot;$&quot;\ * #,##0_-;\-&quot;$&quot;\ * #,##0_-;_-&quot;$&quot;\ * &quot;-&quot;_-;_-@_-"/>
    <numFmt numFmtId="44" formatCode="_-&quot;$&quot;\ * #,##0.00_-;\-&quot;$&quot;\ * #,##0.00_-;_-&quot;$&quot;\ * &quot;-&quot;??_-;_-@_-"/>
    <numFmt numFmtId="43" formatCode="_-* #,##0.00_-;\-* #,##0.00_-;_-* &quot;-&quot;??_-;_-@_-"/>
    <numFmt numFmtId="164" formatCode="&quot;$&quot;\ #,##0.00_);\(&quot;$&quot;\ #,##0.00\)"/>
    <numFmt numFmtId="165" formatCode="_(&quot;$&quot;\ * #,##0.00_);_(&quot;$&quot;\ * \(#,##0.00\);_(&quot;$&quot;\ * &quot;-&quot;??_);_(@_)"/>
    <numFmt numFmtId="166" formatCode="_(* #,##0.00_);_(* \(#,##0.00\);_(* &quot;-&quot;??_);_(@_)"/>
    <numFmt numFmtId="167" formatCode="_-* #,##0.00\ &quot;€&quot;_-;\-* #,##0.00\ &quot;€&quot;_-;_-* &quot;-&quot;??\ &quot;€&quot;_-;_-@_-"/>
    <numFmt numFmtId="168" formatCode="_-* #,##0.00\ _€_-;\-* #,##0.00\ _€_-;_-* &quot;-&quot;??\ _€_-;_-@_-"/>
    <numFmt numFmtId="169" formatCode="&quot;$&quot;\ #,##0.00;[Red]&quot;$&quot;\ \-#,##0.00"/>
    <numFmt numFmtId="170" formatCode="_ &quot;$&quot;\ * #,##0_ ;_ &quot;$&quot;\ * \-#,##0_ ;_ &quot;$&quot;\ * &quot;-&quot;_ ;_ @_ "/>
    <numFmt numFmtId="171" formatCode="_ &quot;$&quot;\ * #,##0.00_ ;_ &quot;$&quot;\ * \-#,##0.00_ ;_ &quot;$&quot;\ * &quot;-&quot;??_ ;_ @_ "/>
    <numFmt numFmtId="172" formatCode="_ * #,##0.00_ ;_ * \-#,##0.00_ ;_ * &quot;-&quot;??_ ;_ @_ "/>
    <numFmt numFmtId="173" formatCode="#,##0.000"/>
    <numFmt numFmtId="174" formatCode="#,##0.0"/>
    <numFmt numFmtId="175" formatCode="&quot;$&quot;\ #,##0.00"/>
    <numFmt numFmtId="176" formatCode="_-* #,##0.00\ &quot;Pts&quot;_-;\-* #,##0.00\ &quot;Pts&quot;_-;_-* &quot;-&quot;??\ &quot;Pts&quot;_-;_-@_-"/>
    <numFmt numFmtId="177" formatCode="#,##0.0000"/>
    <numFmt numFmtId="178" formatCode="0#.00\ \L\t"/>
    <numFmt numFmtId="179" formatCode="0.0"/>
    <numFmt numFmtId="180" formatCode="0.0%"/>
    <numFmt numFmtId="181" formatCode="_([$$-240A]\ * #,##0.00_);_([$$-240A]\ * \(#,##0.00\);_([$$-240A]\ * &quot;-&quot;??_);_(@_)"/>
    <numFmt numFmtId="182" formatCode="_([$$-240A]\ * #,##0_);_([$$-240A]\ * \(#,##0\);_([$$-240A]\ * &quot;-&quot;??_);_(@_)"/>
    <numFmt numFmtId="183" formatCode="_-* #,##0.00\ [$€]_-;\-* #,##0.00\ [$€]_-;_-* &quot;-&quot;??\ [$€]_-;_-@_-"/>
    <numFmt numFmtId="184" formatCode="_ * #,##0.000_ ;_ * \-#,##0.000_ ;_ * &quot;-&quot;??_ ;_ @_ "/>
    <numFmt numFmtId="185" formatCode="_ [$$-240A]\ * #,##0.00_ ;_ [$$-240A]\ * \-#,##0.00_ ;_ [$$-240A]\ * &quot;-&quot;??_ ;_ @_ "/>
    <numFmt numFmtId="186" formatCode="_ * #,##0_ ;_ * \-#,##0_ ;_ * &quot;-&quot;??_ ;_ @_ "/>
    <numFmt numFmtId="187" formatCode="[$-F800]dddd\,\ mmmm\ dd\,\ yyyy"/>
    <numFmt numFmtId="188" formatCode="_-[$$-240A]\ * #,##0.00_ ;_-[$$-240A]\ * \-#,##0.00\ ;_-[$$-240A]\ * &quot;-&quot;??_ ;_-@_ "/>
    <numFmt numFmtId="189" formatCode="_-[$$-240A]* #,##0.00_-;\-[$$-240A]* #,##0.00_-;_-[$$-240A]* &quot;-&quot;??_-;_-@_-"/>
    <numFmt numFmtId="190" formatCode="&quot;PR&quot;00\+000"/>
    <numFmt numFmtId="191" formatCode="_(* #,##0_);_(* \(#,##0\);_(* &quot;-&quot;??_);_(@_)"/>
    <numFmt numFmtId="192" formatCode="00\+000"/>
    <numFmt numFmtId="193" formatCode="\P\R\ 00\+000"/>
    <numFmt numFmtId="194" formatCode="_-[$$-240A]\ * #,##0.00_-;\-[$$-240A]\ * #,##0.00_-;_-[$$-240A]\ * &quot;-&quot;??_-;_-@_-"/>
    <numFmt numFmtId="195" formatCode="0.0000000"/>
    <numFmt numFmtId="196" formatCode="_ * #,##0.0_ ;_ * \-#,##0.0_ ;_ * &quot;-&quot;??_ ;_ @_ "/>
    <numFmt numFmtId="197" formatCode="&quot;$&quot;#,##0.00"/>
    <numFmt numFmtId="198" formatCode="0.0000%"/>
  </numFmts>
  <fonts count="84">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u/>
      <sz val="10"/>
      <color indexed="12"/>
      <name val="Arial"/>
      <family val="2"/>
    </font>
    <font>
      <b/>
      <sz val="10"/>
      <name val="Arial"/>
      <family val="2"/>
    </font>
    <font>
      <sz val="10"/>
      <name val="Arial"/>
      <family val="2"/>
    </font>
    <font>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0"/>
      <name val="Geneva"/>
    </font>
    <font>
      <sz val="11"/>
      <color theme="1"/>
      <name val="Calibri"/>
      <family val="2"/>
      <scheme val="minor"/>
    </font>
    <font>
      <sz val="10"/>
      <name val="Arial"/>
      <family val="2"/>
    </font>
    <font>
      <b/>
      <sz val="11"/>
      <name val="Arial Narrow"/>
      <family val="2"/>
    </font>
    <font>
      <sz val="11"/>
      <name val="Arial Narrow"/>
      <family val="2"/>
    </font>
    <font>
      <b/>
      <sz val="12"/>
      <name val="Arial Narrow"/>
      <family val="2"/>
    </font>
    <font>
      <b/>
      <sz val="10"/>
      <name val="Arial Narrow"/>
      <family val="2"/>
    </font>
    <font>
      <sz val="10"/>
      <name val="Arial Narrow"/>
      <family val="2"/>
    </font>
    <font>
      <b/>
      <i/>
      <sz val="10"/>
      <name val="Arial Narrow"/>
      <family val="2"/>
    </font>
    <font>
      <sz val="8"/>
      <name val="Arial Narrow"/>
      <family val="2"/>
    </font>
    <font>
      <b/>
      <sz val="8"/>
      <name val="Arial Narrow"/>
      <family val="2"/>
    </font>
    <font>
      <b/>
      <sz val="9"/>
      <name val="Arial Narrow"/>
      <family val="2"/>
    </font>
    <font>
      <sz val="9"/>
      <name val="Arial Narrow"/>
      <family val="2"/>
    </font>
    <font>
      <u/>
      <sz val="10"/>
      <name val="Arial Narrow"/>
      <family val="2"/>
    </font>
    <font>
      <b/>
      <sz val="7"/>
      <name val="Arial Narrow"/>
      <family val="2"/>
    </font>
    <font>
      <b/>
      <vertAlign val="superscript"/>
      <sz val="8"/>
      <name val="Arial Narrow"/>
      <family val="2"/>
    </font>
    <font>
      <sz val="5"/>
      <name val="Arial Narrow"/>
      <family val="2"/>
    </font>
    <font>
      <sz val="12"/>
      <name val="Arial Narrow"/>
      <family val="2"/>
    </font>
    <font>
      <b/>
      <sz val="9"/>
      <color indexed="81"/>
      <name val="Tahoma"/>
      <family val="2"/>
    </font>
    <font>
      <b/>
      <sz val="12"/>
      <color rgb="FFFF0000"/>
      <name val="Arial Narrow"/>
      <family val="2"/>
    </font>
    <font>
      <sz val="12"/>
      <color rgb="FFFF0000"/>
      <name val="Arial Narrow"/>
      <family val="2"/>
    </font>
    <font>
      <sz val="11"/>
      <color rgb="FFFF0000"/>
      <name val="Arial Narrow"/>
      <family val="2"/>
    </font>
    <font>
      <sz val="10"/>
      <color theme="1"/>
      <name val="Arial"/>
      <family val="2"/>
    </font>
    <font>
      <b/>
      <sz val="10"/>
      <color theme="1"/>
      <name val="Arial"/>
      <family val="2"/>
    </font>
    <font>
      <sz val="9"/>
      <color indexed="81"/>
      <name val="Tahoma"/>
      <family val="2"/>
    </font>
    <font>
      <b/>
      <sz val="11"/>
      <color theme="1"/>
      <name val="Calibri"/>
      <family val="2"/>
      <scheme val="minor"/>
    </font>
    <font>
      <sz val="11"/>
      <name val="Calibri"/>
      <family val="2"/>
      <scheme val="minor"/>
    </font>
    <font>
      <b/>
      <sz val="11"/>
      <name val="Calibri"/>
      <family val="2"/>
      <scheme val="minor"/>
    </font>
    <font>
      <b/>
      <sz val="16"/>
      <name val="Calibri"/>
      <family val="2"/>
      <scheme val="minor"/>
    </font>
    <font>
      <b/>
      <sz val="22"/>
      <name val="Calibri"/>
      <family val="2"/>
      <scheme val="minor"/>
    </font>
    <font>
      <sz val="12"/>
      <color theme="0"/>
      <name val="Calibri"/>
      <family val="2"/>
      <scheme val="minor"/>
    </font>
    <font>
      <b/>
      <sz val="12"/>
      <color theme="0"/>
      <name val="Calibri"/>
      <family val="2"/>
      <scheme val="minor"/>
    </font>
    <font>
      <vertAlign val="superscript"/>
      <sz val="11"/>
      <color theme="1"/>
      <name val="Calibri"/>
      <family val="2"/>
      <scheme val="minor"/>
    </font>
    <font>
      <sz val="10"/>
      <color rgb="FF000000"/>
      <name val="Arial"/>
      <family val="2"/>
    </font>
    <font>
      <b/>
      <sz val="10"/>
      <color rgb="FF000000"/>
      <name val="Arial"/>
      <family val="2"/>
    </font>
    <font>
      <b/>
      <sz val="14"/>
      <color theme="1"/>
      <name val="Calibri"/>
      <family val="2"/>
      <scheme val="minor"/>
    </font>
    <font>
      <sz val="8"/>
      <color theme="1"/>
      <name val="Arial"/>
      <family val="2"/>
    </font>
    <font>
      <sz val="10"/>
      <color theme="1"/>
      <name val="Calibri"/>
      <family val="2"/>
      <scheme val="minor"/>
    </font>
    <font>
      <sz val="11"/>
      <color theme="1"/>
      <name val="Calibri"/>
      <family val="2"/>
    </font>
    <font>
      <b/>
      <sz val="11"/>
      <color rgb="FFFF0000"/>
      <name val="Calibri"/>
      <family val="2"/>
      <scheme val="minor"/>
    </font>
    <font>
      <sz val="11"/>
      <color theme="1"/>
      <name val="Arial"/>
      <family val="2"/>
    </font>
    <font>
      <b/>
      <sz val="11"/>
      <color theme="0"/>
      <name val="Calibri"/>
      <family val="2"/>
      <scheme val="minor"/>
    </font>
    <font>
      <sz val="11"/>
      <color theme="0"/>
      <name val="Calibri"/>
      <family val="2"/>
      <scheme val="minor"/>
    </font>
    <font>
      <sz val="14"/>
      <name val="Arial Narrow"/>
      <family val="2"/>
    </font>
    <font>
      <sz val="10"/>
      <name val="Arial"/>
    </font>
    <font>
      <sz val="11"/>
      <color rgb="FF000000"/>
      <name val="Calibri"/>
      <family val="2"/>
    </font>
    <font>
      <sz val="11"/>
      <name val="Arial"/>
      <family val="2"/>
    </font>
    <font>
      <b/>
      <sz val="11"/>
      <name val="Arial"/>
      <family val="2"/>
    </font>
    <font>
      <sz val="12"/>
      <name val="Arial"/>
      <family val="2"/>
    </font>
    <font>
      <u/>
      <sz val="12"/>
      <name val="Arial Narrow"/>
      <family val="2"/>
    </font>
  </fonts>
  <fills count="41">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92D050"/>
        <bgColor indexed="64"/>
      </patternFill>
    </fill>
    <fill>
      <patternFill patternType="solid">
        <fgColor rgb="FFFF0000"/>
        <bgColor indexed="64"/>
      </patternFill>
    </fill>
    <fill>
      <patternFill patternType="solid">
        <fgColor rgb="FFFFC000"/>
        <bgColor indexed="64"/>
      </patternFill>
    </fill>
    <fill>
      <patternFill patternType="solid">
        <fgColor rgb="FFFFFF00"/>
        <bgColor indexed="64"/>
      </patternFill>
    </fill>
    <fill>
      <patternFill patternType="solid">
        <fgColor rgb="FF00B0F0"/>
        <bgColor indexed="64"/>
      </patternFill>
    </fill>
    <fill>
      <patternFill patternType="solid">
        <fgColor rgb="FF00B050"/>
        <bgColor indexed="64"/>
      </patternFill>
    </fill>
    <fill>
      <patternFill patternType="solid">
        <fgColor theme="9" tint="0.79998168889431442"/>
        <bgColor indexed="64"/>
      </patternFill>
    </fill>
    <fill>
      <patternFill patternType="solid">
        <fgColor rgb="FF0070C0"/>
        <bgColor indexed="64"/>
      </patternFill>
    </fill>
    <fill>
      <patternFill patternType="solid">
        <fgColor theme="1" tint="0.499984740745262"/>
        <bgColor indexed="64"/>
      </patternFill>
    </fill>
    <fill>
      <patternFill patternType="solid">
        <fgColor theme="3" tint="0.79998168889431442"/>
        <bgColor indexed="64"/>
      </patternFill>
    </fill>
    <fill>
      <patternFill patternType="solid">
        <fgColor theme="2" tint="-0.249977111117893"/>
        <bgColor indexed="64"/>
      </patternFill>
    </fill>
    <fill>
      <patternFill patternType="solid">
        <fgColor theme="0" tint="-0.34998626667073579"/>
        <bgColor indexed="64"/>
      </patternFill>
    </fill>
    <fill>
      <patternFill patternType="solid">
        <fgColor theme="5" tint="0.59999389629810485"/>
        <bgColor indexed="64"/>
      </patternFill>
    </fill>
    <fill>
      <patternFill patternType="solid">
        <fgColor rgb="FFFFFFCC"/>
        <bgColor indexed="64"/>
      </patternFill>
    </fill>
    <fill>
      <patternFill patternType="solid">
        <fgColor theme="7" tint="0.79998168889431442"/>
        <bgColor indexed="64"/>
      </patternFill>
    </fill>
  </fills>
  <borders count="17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bottom style="medium">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right style="double">
        <color indexed="64"/>
      </right>
      <top/>
      <bottom style="double">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diagonal/>
    </border>
    <border>
      <left/>
      <right/>
      <top style="thin">
        <color indexed="64"/>
      </top>
      <bottom/>
      <diagonal/>
    </border>
    <border>
      <left style="medium">
        <color indexed="64"/>
      </left>
      <right style="medium">
        <color indexed="64"/>
      </right>
      <top style="medium">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right style="thin">
        <color indexed="64"/>
      </right>
      <top/>
      <bottom/>
      <diagonal/>
    </border>
    <border>
      <left/>
      <right style="medium">
        <color indexed="64"/>
      </right>
      <top style="thin">
        <color indexed="64"/>
      </top>
      <bottom/>
      <diagonal/>
    </border>
    <border>
      <left style="thin">
        <color indexed="64"/>
      </left>
      <right/>
      <top style="medium">
        <color indexed="64"/>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thin">
        <color indexed="64"/>
      </left>
      <right/>
      <top style="medium">
        <color indexed="64"/>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style="hair">
        <color auto="1"/>
      </left>
      <right style="hair">
        <color auto="1"/>
      </right>
      <top style="hair">
        <color auto="1"/>
      </top>
      <bottom style="hair">
        <color auto="1"/>
      </bottom>
      <diagonal/>
    </border>
    <border>
      <left/>
      <right style="hair">
        <color auto="1"/>
      </right>
      <top style="thin">
        <color auto="1"/>
      </top>
      <bottom style="hair">
        <color auto="1"/>
      </bottom>
      <diagonal/>
    </border>
    <border>
      <left/>
      <right style="hair">
        <color auto="1"/>
      </right>
      <top style="hair">
        <color auto="1"/>
      </top>
      <bottom style="hair">
        <color auto="1"/>
      </bottom>
      <diagonal/>
    </border>
    <border>
      <left style="thin">
        <color auto="1"/>
      </left>
      <right style="hair">
        <color auto="1"/>
      </right>
      <top style="thin">
        <color auto="1"/>
      </top>
      <bottom style="hair">
        <color auto="1"/>
      </bottom>
      <diagonal/>
    </border>
    <border>
      <left style="hair">
        <color auto="1"/>
      </left>
      <right/>
      <top style="thin">
        <color auto="1"/>
      </top>
      <bottom style="hair">
        <color auto="1"/>
      </bottom>
      <diagonal/>
    </border>
    <border>
      <left style="hair">
        <color auto="1"/>
      </left>
      <right style="thin">
        <color auto="1"/>
      </right>
      <top style="thin">
        <color auto="1"/>
      </top>
      <bottom style="hair">
        <color auto="1"/>
      </bottom>
      <diagonal/>
    </border>
    <border>
      <left style="thin">
        <color auto="1"/>
      </left>
      <right style="thin">
        <color auto="1"/>
      </right>
      <top style="thin">
        <color auto="1"/>
      </top>
      <bottom style="hair">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style="thin">
        <color auto="1"/>
      </right>
      <top style="thin">
        <color auto="1"/>
      </top>
      <bottom style="hair">
        <color auto="1"/>
      </bottom>
      <diagonal/>
    </border>
    <border>
      <left style="thin">
        <color auto="1"/>
      </left>
      <right style="hair">
        <color auto="1"/>
      </right>
      <top style="thin">
        <color auto="1"/>
      </top>
      <bottom style="hair">
        <color auto="1"/>
      </bottom>
      <diagonal/>
    </border>
    <border>
      <left style="hair">
        <color auto="1"/>
      </left>
      <right style="hair">
        <color auto="1"/>
      </right>
      <top style="thin">
        <color auto="1"/>
      </top>
      <bottom style="hair">
        <color auto="1"/>
      </bottom>
      <diagonal/>
    </border>
    <border>
      <left style="hair">
        <color auto="1"/>
      </left>
      <right style="thin">
        <color auto="1"/>
      </right>
      <top style="thin">
        <color auto="1"/>
      </top>
      <bottom style="hair">
        <color auto="1"/>
      </bottom>
      <diagonal/>
    </border>
    <border>
      <left/>
      <right/>
      <top style="thin">
        <color auto="1"/>
      </top>
      <bottom style="hair">
        <color auto="1"/>
      </bottom>
      <diagonal/>
    </border>
    <border>
      <left style="thin">
        <color auto="1"/>
      </left>
      <right style="hair">
        <color auto="1"/>
      </right>
      <top style="hair">
        <color auto="1"/>
      </top>
      <bottom style="hair">
        <color auto="1"/>
      </bottom>
      <diagonal/>
    </border>
    <border>
      <left style="hair">
        <color auto="1"/>
      </left>
      <right/>
      <top style="hair">
        <color auto="1"/>
      </top>
      <bottom style="hair">
        <color auto="1"/>
      </bottom>
      <diagonal/>
    </border>
    <border>
      <left style="hair">
        <color auto="1"/>
      </left>
      <right style="thin">
        <color auto="1"/>
      </right>
      <top style="hair">
        <color auto="1"/>
      </top>
      <bottom style="hair">
        <color auto="1"/>
      </bottom>
      <diagonal/>
    </border>
    <border>
      <left style="thin">
        <color auto="1"/>
      </left>
      <right style="thin">
        <color auto="1"/>
      </right>
      <top style="hair">
        <color auto="1"/>
      </top>
      <bottom style="hair">
        <color auto="1"/>
      </bottom>
      <diagonal/>
    </border>
    <border>
      <left style="thin">
        <color auto="1"/>
      </left>
      <right/>
      <top/>
      <bottom style="hair">
        <color auto="1"/>
      </bottom>
      <diagonal/>
    </border>
    <border>
      <left/>
      <right/>
      <top/>
      <bottom style="hair">
        <color auto="1"/>
      </bottom>
      <diagonal/>
    </border>
    <border>
      <left/>
      <right style="thin">
        <color auto="1"/>
      </right>
      <top/>
      <bottom style="hair">
        <color auto="1"/>
      </bottom>
      <diagonal/>
    </border>
    <border>
      <left/>
      <right/>
      <top style="hair">
        <color auto="1"/>
      </top>
      <bottom style="hair">
        <color auto="1"/>
      </bottom>
      <diagonal/>
    </border>
    <border>
      <left style="thin">
        <color auto="1"/>
      </left>
      <right/>
      <top style="hair">
        <color auto="1"/>
      </top>
      <bottom style="hair">
        <color auto="1"/>
      </bottom>
      <diagonal/>
    </border>
    <border>
      <left style="hair">
        <color auto="1"/>
      </left>
      <right style="thin">
        <color auto="1"/>
      </right>
      <top style="hair">
        <color auto="1"/>
      </top>
      <bottom/>
      <diagonal/>
    </border>
    <border>
      <left style="hair">
        <color auto="1"/>
      </left>
      <right style="thin">
        <color auto="1"/>
      </right>
      <top/>
      <bottom/>
      <diagonal/>
    </border>
    <border>
      <left style="thin">
        <color auto="1"/>
      </left>
      <right style="hair">
        <color auto="1"/>
      </right>
      <top style="hair">
        <color auto="1"/>
      </top>
      <bottom style="thin">
        <color auto="1"/>
      </bottom>
      <diagonal/>
    </border>
    <border>
      <left style="hair">
        <color auto="1"/>
      </left>
      <right style="hair">
        <color auto="1"/>
      </right>
      <top style="hair">
        <color auto="1"/>
      </top>
      <bottom style="thin">
        <color auto="1"/>
      </bottom>
      <diagonal/>
    </border>
    <border>
      <left style="hair">
        <color auto="1"/>
      </left>
      <right/>
      <top style="hair">
        <color auto="1"/>
      </top>
      <bottom style="thin">
        <color auto="1"/>
      </bottom>
      <diagonal/>
    </border>
    <border>
      <left style="hair">
        <color auto="1"/>
      </left>
      <right style="thin">
        <color auto="1"/>
      </right>
      <top style="hair">
        <color auto="1"/>
      </top>
      <bottom style="thin">
        <color auto="1"/>
      </bottom>
      <diagonal/>
    </border>
    <border>
      <left style="thin">
        <color auto="1"/>
      </left>
      <right style="thin">
        <color auto="1"/>
      </right>
      <top style="hair">
        <color auto="1"/>
      </top>
      <bottom style="thin">
        <color auto="1"/>
      </bottom>
      <diagonal/>
    </border>
    <border>
      <left style="hair">
        <color auto="1"/>
      </left>
      <right style="thin">
        <color auto="1"/>
      </right>
      <top/>
      <bottom style="hair">
        <color auto="1"/>
      </bottom>
      <diagonal/>
    </border>
    <border>
      <left style="thin">
        <color auto="1"/>
      </left>
      <right style="hair">
        <color auto="1"/>
      </right>
      <top style="thin">
        <color auto="1"/>
      </top>
      <bottom style="thin">
        <color indexed="64"/>
      </bottom>
      <diagonal/>
    </border>
    <border>
      <left style="hair">
        <color auto="1"/>
      </left>
      <right style="hair">
        <color auto="1"/>
      </right>
      <top style="thin">
        <color auto="1"/>
      </top>
      <bottom style="thin">
        <color indexed="64"/>
      </bottom>
      <diagonal/>
    </border>
    <border>
      <left style="hair">
        <color auto="1"/>
      </left>
      <right/>
      <top style="thin">
        <color auto="1"/>
      </top>
      <bottom style="thin">
        <color indexed="64"/>
      </bottom>
      <diagonal/>
    </border>
    <border>
      <left style="hair">
        <color auto="1"/>
      </left>
      <right style="thin">
        <color auto="1"/>
      </right>
      <top style="thin">
        <color auto="1"/>
      </top>
      <bottom style="thin">
        <color indexed="64"/>
      </bottom>
      <diagonal/>
    </border>
    <border>
      <left style="thin">
        <color auto="1"/>
      </left>
      <right style="thin">
        <color auto="1"/>
      </right>
      <top style="thin">
        <color auto="1"/>
      </top>
      <bottom style="thin">
        <color auto="1"/>
      </bottom>
      <diagonal/>
    </border>
    <border>
      <left style="thin">
        <color auto="1"/>
      </left>
      <right style="hair">
        <color auto="1"/>
      </right>
      <top/>
      <bottom style="hair">
        <color auto="1"/>
      </bottom>
      <diagonal/>
    </border>
    <border>
      <left style="hair">
        <color auto="1"/>
      </left>
      <right style="hair">
        <color auto="1"/>
      </right>
      <top/>
      <bottom style="hair">
        <color auto="1"/>
      </bottom>
      <diagonal/>
    </border>
    <border>
      <left style="hair">
        <color auto="1"/>
      </left>
      <right/>
      <top/>
      <bottom style="hair">
        <color auto="1"/>
      </bottom>
      <diagonal/>
    </border>
    <border>
      <left style="thin">
        <color auto="1"/>
      </left>
      <right style="thin">
        <color auto="1"/>
      </right>
      <top/>
      <bottom style="hair">
        <color auto="1"/>
      </bottom>
      <diagonal/>
    </border>
    <border>
      <left/>
      <right/>
      <top style="hair">
        <color auto="1"/>
      </top>
      <bottom/>
      <diagonal/>
    </border>
    <border>
      <left style="thin">
        <color auto="1"/>
      </left>
      <right style="hair">
        <color auto="1"/>
      </right>
      <top style="hair">
        <color auto="1"/>
      </top>
      <bottom/>
      <diagonal/>
    </border>
    <border>
      <left style="hair">
        <color auto="1"/>
      </left>
      <right style="hair">
        <color auto="1"/>
      </right>
      <top style="hair">
        <color auto="1"/>
      </top>
      <bottom/>
      <diagonal/>
    </border>
    <border>
      <left style="hair">
        <color auto="1"/>
      </left>
      <right/>
      <top style="hair">
        <color auto="1"/>
      </top>
      <bottom/>
      <diagonal/>
    </border>
    <border>
      <left style="thin">
        <color auto="1"/>
      </left>
      <right style="thin">
        <color auto="1"/>
      </right>
      <top style="hair">
        <color auto="1"/>
      </top>
      <bottom/>
      <diagonal/>
    </border>
    <border>
      <left/>
      <right style="hair">
        <color auto="1"/>
      </right>
      <top style="thin">
        <color auto="1"/>
      </top>
      <bottom style="hair">
        <color auto="1"/>
      </bottom>
      <diagonal/>
    </border>
    <border>
      <left/>
      <right style="thin">
        <color auto="1"/>
      </right>
      <top style="hair">
        <color auto="1"/>
      </top>
      <bottom style="hair">
        <color auto="1"/>
      </bottom>
      <diagonal/>
    </border>
    <border>
      <left/>
      <right style="hair">
        <color auto="1"/>
      </right>
      <top style="hair">
        <color auto="1"/>
      </top>
      <bottom/>
      <diagonal/>
    </border>
    <border>
      <left/>
      <right style="hair">
        <color auto="1"/>
      </right>
      <top/>
      <bottom style="hair">
        <color auto="1"/>
      </bottom>
      <diagonal/>
    </border>
    <border>
      <left/>
      <right style="hair">
        <color auto="1"/>
      </right>
      <top style="hair">
        <color auto="1"/>
      </top>
      <bottom style="thin">
        <color auto="1"/>
      </bottom>
      <diagonal/>
    </border>
    <border>
      <left style="thin">
        <color auto="1"/>
      </left>
      <right/>
      <top style="thin">
        <color auto="1"/>
      </top>
      <bottom style="hair">
        <color auto="1"/>
      </bottom>
      <diagonal/>
    </border>
    <border>
      <left style="thin">
        <color auto="1"/>
      </left>
      <right style="hair">
        <color auto="1"/>
      </right>
      <top/>
      <bottom/>
      <diagonal/>
    </border>
    <border>
      <left style="thin">
        <color auto="1"/>
      </left>
      <right style="hair">
        <color auto="1"/>
      </right>
      <top/>
      <bottom style="thin">
        <color auto="1"/>
      </bottom>
      <diagonal/>
    </border>
    <border>
      <left/>
      <right style="thin">
        <color auto="1"/>
      </right>
      <top style="thin">
        <color auto="1"/>
      </top>
      <bottom style="hair">
        <color auto="1"/>
      </bottom>
      <diagonal/>
    </border>
    <border>
      <left style="thin">
        <color auto="1"/>
      </left>
      <right/>
      <top style="hair">
        <color auto="1"/>
      </top>
      <bottom style="thin">
        <color auto="1"/>
      </bottom>
      <diagonal/>
    </border>
    <border>
      <left/>
      <right/>
      <top style="hair">
        <color auto="1"/>
      </top>
      <bottom style="thin">
        <color auto="1"/>
      </bottom>
      <diagonal/>
    </border>
    <border>
      <left/>
      <right style="thin">
        <color auto="1"/>
      </right>
      <top style="hair">
        <color auto="1"/>
      </top>
      <bottom style="thin">
        <color auto="1"/>
      </bottom>
      <diagonal/>
    </border>
    <border>
      <left/>
      <right style="thin">
        <color auto="1"/>
      </right>
      <top style="hair">
        <color auto="1"/>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top style="thin">
        <color auto="1"/>
      </top>
      <bottom style="hair">
        <color auto="1"/>
      </bottom>
      <diagonal/>
    </border>
    <border>
      <left style="medium">
        <color indexed="64"/>
      </left>
      <right/>
      <top style="hair">
        <color auto="1"/>
      </top>
      <bottom/>
      <diagonal/>
    </border>
    <border>
      <left style="medium">
        <color indexed="64"/>
      </left>
      <right/>
      <top/>
      <bottom style="hair">
        <color auto="1"/>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style="medium">
        <color auto="1"/>
      </right>
      <top/>
      <bottom style="hair">
        <color auto="1"/>
      </bottom>
      <diagonal/>
    </border>
    <border>
      <left/>
      <right style="medium">
        <color auto="1"/>
      </right>
      <top style="hair">
        <color auto="1"/>
      </top>
      <bottom style="hair">
        <color auto="1"/>
      </bottom>
      <diagonal/>
    </border>
    <border>
      <left style="thin">
        <color auto="1"/>
      </left>
      <right/>
      <top style="thin">
        <color auto="1"/>
      </top>
      <bottom style="hair">
        <color auto="1"/>
      </bottom>
      <diagonal/>
    </border>
    <border>
      <left style="hair">
        <color auto="1"/>
      </left>
      <right style="hair">
        <color auto="1"/>
      </right>
      <top/>
      <bottom/>
      <diagonal/>
    </border>
    <border>
      <left/>
      <right style="hair">
        <color auto="1"/>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diagonal/>
    </border>
    <border>
      <left/>
      <right style="medium">
        <color indexed="64"/>
      </right>
      <top style="thin">
        <color indexed="64"/>
      </top>
      <bottom/>
      <diagonal/>
    </border>
    <border>
      <left style="thin">
        <color indexed="64"/>
      </left>
      <right style="medium">
        <color indexed="64"/>
      </right>
      <top style="thin">
        <color indexed="64"/>
      </top>
      <bottom/>
      <diagonal/>
    </border>
  </borders>
  <cellStyleXfs count="175">
    <xf numFmtId="0" fontId="0" fillId="0" borderId="0"/>
    <xf numFmtId="0" fontId="15" fillId="2" borderId="0" applyNumberFormat="0" applyBorder="0" applyAlignment="0" applyProtection="0"/>
    <xf numFmtId="0" fontId="15" fillId="3" borderId="0" applyNumberFormat="0" applyBorder="0" applyAlignment="0" applyProtection="0"/>
    <xf numFmtId="0" fontId="15" fillId="4"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8" borderId="0" applyNumberFormat="0" applyBorder="0" applyAlignment="0" applyProtection="0"/>
    <xf numFmtId="0" fontId="15" fillId="11" borderId="0" applyNumberFormat="0" applyBorder="0" applyAlignment="0" applyProtection="0"/>
    <xf numFmtId="0" fontId="16" fillId="12" borderId="0" applyNumberFormat="0" applyBorder="0" applyAlignment="0" applyProtection="0"/>
    <xf numFmtId="0" fontId="16" fillId="9" borderId="0" applyNumberFormat="0" applyBorder="0" applyAlignment="0" applyProtection="0"/>
    <xf numFmtId="0" fontId="16" fillId="10" borderId="0" applyNumberFormat="0" applyBorder="0" applyAlignment="0" applyProtection="0"/>
    <xf numFmtId="0" fontId="16" fillId="13" borderId="0" applyNumberFormat="0" applyBorder="0" applyAlignment="0" applyProtection="0"/>
    <xf numFmtId="0" fontId="16" fillId="14" borderId="0" applyNumberFormat="0" applyBorder="0" applyAlignment="0" applyProtection="0"/>
    <xf numFmtId="0" fontId="16" fillId="15" borderId="0" applyNumberFormat="0" applyBorder="0" applyAlignment="0" applyProtection="0"/>
    <xf numFmtId="0" fontId="17" fillId="4" borderId="0" applyNumberFormat="0" applyBorder="0" applyAlignment="0" applyProtection="0"/>
    <xf numFmtId="0" fontId="18" fillId="16" borderId="1" applyNumberFormat="0" applyAlignment="0" applyProtection="0"/>
    <xf numFmtId="0" fontId="19" fillId="17" borderId="2" applyNumberFormat="0" applyAlignment="0" applyProtection="0"/>
    <xf numFmtId="0" fontId="20" fillId="0" borderId="3" applyNumberFormat="0" applyFill="0" applyAlignment="0" applyProtection="0"/>
    <xf numFmtId="0" fontId="21" fillId="0" borderId="0" applyNumberFormat="0" applyFill="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13" borderId="0" applyNumberFormat="0" applyBorder="0" applyAlignment="0" applyProtection="0"/>
    <xf numFmtId="0" fontId="16" fillId="14" borderId="0" applyNumberFormat="0" applyBorder="0" applyAlignment="0" applyProtection="0"/>
    <xf numFmtId="0" fontId="16" fillId="21" borderId="0" applyNumberFormat="0" applyBorder="0" applyAlignment="0" applyProtection="0"/>
    <xf numFmtId="0" fontId="22" fillId="7" borderId="1" applyNumberFormat="0" applyAlignment="0" applyProtection="0"/>
    <xf numFmtId="0" fontId="32" fillId="0" borderId="0">
      <alignment vertical="top"/>
    </xf>
    <xf numFmtId="183" fontId="13" fillId="0" borderId="0" applyFont="0" applyFill="0" applyBorder="0" applyAlignment="0" applyProtection="0"/>
    <xf numFmtId="0" fontId="11" fillId="0" borderId="0" applyNumberFormat="0" applyFill="0" applyBorder="0" applyAlignment="0" applyProtection="0">
      <alignment vertical="top"/>
      <protection locked="0"/>
    </xf>
    <xf numFmtId="0" fontId="23" fillId="3" borderId="0" applyNumberFormat="0" applyBorder="0" applyAlignment="0" applyProtection="0"/>
    <xf numFmtId="172" fontId="10" fillId="0" borderId="0" applyFont="0" applyFill="0" applyBorder="0" applyAlignment="0" applyProtection="0"/>
    <xf numFmtId="2" fontId="14" fillId="0" borderId="4" applyFont="0" applyBorder="0"/>
    <xf numFmtId="172"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170" fontId="13" fillId="0" borderId="0" applyFont="0" applyFill="0" applyBorder="0" applyAlignment="0" applyProtection="0"/>
    <xf numFmtId="170" fontId="13" fillId="0" borderId="0" applyFont="0" applyFill="0" applyBorder="0" applyAlignment="0" applyProtection="0"/>
    <xf numFmtId="172" fontId="13" fillId="0" borderId="0" applyFont="0" applyFill="0" applyBorder="0" applyAlignment="0" applyProtection="0"/>
    <xf numFmtId="43" fontId="13" fillId="0" borderId="0" applyFont="0" applyFill="0" applyBorder="0" applyAlignment="0" applyProtection="0"/>
    <xf numFmtId="177"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7" fontId="13" fillId="0" borderId="0" applyFont="0" applyFill="0" applyBorder="0" applyAlignment="0" applyProtection="0"/>
    <xf numFmtId="173" fontId="13" fillId="0" borderId="0" applyFont="0" applyFill="0" applyBorder="0" applyAlignment="0" applyProtection="0"/>
    <xf numFmtId="43" fontId="15" fillId="0" borderId="0" applyFont="0" applyFill="0" applyBorder="0" applyAlignment="0" applyProtection="0"/>
    <xf numFmtId="173" fontId="13" fillId="0" borderId="0" applyFont="0" applyFill="0" applyBorder="0" applyAlignment="0" applyProtection="0"/>
    <xf numFmtId="43" fontId="13" fillId="0" borderId="0" applyFont="0" applyFill="0" applyBorder="0" applyAlignment="0" applyProtection="0"/>
    <xf numFmtId="43" fontId="33" fillId="0" borderId="0" applyFont="0" applyFill="0" applyBorder="0" applyAlignment="0" applyProtection="0"/>
    <xf numFmtId="172" fontId="13" fillId="0" borderId="0" applyFont="0" applyFill="0" applyBorder="0" applyAlignment="0" applyProtection="0"/>
    <xf numFmtId="0" fontId="13" fillId="0" borderId="0" applyFont="0" applyFill="0" applyBorder="0" applyAlignment="0" applyProtection="0"/>
    <xf numFmtId="0" fontId="3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178" fontId="13" fillId="0" borderId="0" applyFont="0" applyFill="0" applyBorder="0" applyAlignment="0" applyProtection="0"/>
    <xf numFmtId="44" fontId="15" fillId="0" borderId="0" applyFont="0" applyFill="0" applyBorder="0" applyAlignment="0" applyProtection="0"/>
    <xf numFmtId="169" fontId="13" fillId="0" borderId="0" applyFont="0" applyFill="0" applyBorder="0" applyAlignment="0" applyProtection="0"/>
    <xf numFmtId="176" fontId="13" fillId="0" borderId="0" applyFont="0" applyFill="0" applyBorder="0" applyAlignment="0" applyProtection="0"/>
    <xf numFmtId="167" fontId="13" fillId="0" borderId="0" applyFont="0" applyFill="0" applyBorder="0" applyAlignment="0" applyProtection="0"/>
    <xf numFmtId="176"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9"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0" fontId="24" fillId="22" borderId="0" applyNumberFormat="0" applyBorder="0" applyAlignment="0" applyProtection="0"/>
    <xf numFmtId="0" fontId="24" fillId="22" borderId="0" applyNumberFormat="0" applyBorder="0" applyAlignment="0" applyProtection="0"/>
    <xf numFmtId="0" fontId="13" fillId="0" borderId="0"/>
    <xf numFmtId="0" fontId="13" fillId="0" borderId="0"/>
    <xf numFmtId="0" fontId="33" fillId="0" borderId="0"/>
    <xf numFmtId="0" fontId="13" fillId="0" borderId="0"/>
    <xf numFmtId="0" fontId="13" fillId="0" borderId="0"/>
    <xf numFmtId="0" fontId="35"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5" fillId="0" borderId="0"/>
    <xf numFmtId="0" fontId="35" fillId="0" borderId="0"/>
    <xf numFmtId="0" fontId="35" fillId="0" borderId="0"/>
    <xf numFmtId="0" fontId="13" fillId="0" borderId="0"/>
    <xf numFmtId="0" fontId="13" fillId="0" borderId="0"/>
    <xf numFmtId="0" fontId="13" fillId="0" borderId="0"/>
    <xf numFmtId="0" fontId="13" fillId="0" borderId="0"/>
    <xf numFmtId="0" fontId="34" fillId="0" borderId="0"/>
    <xf numFmtId="0" fontId="13" fillId="23" borderId="5" applyNumberFormat="0" applyFont="0" applyAlignment="0" applyProtection="0"/>
    <xf numFmtId="9" fontId="15" fillId="0" borderId="0" applyFont="0" applyFill="0" applyBorder="0" applyAlignment="0" applyProtection="0"/>
    <xf numFmtId="9" fontId="10" fillId="0" borderId="0" applyFont="0" applyFill="0" applyBorder="0" applyAlignment="0" applyProtection="0"/>
    <xf numFmtId="9" fontId="35" fillId="0" borderId="0" applyFont="0" applyFill="0" applyBorder="0" applyAlignment="0" applyProtection="0"/>
    <xf numFmtId="9" fontId="13" fillId="0" borderId="0" applyFont="0" applyFill="0" applyBorder="0" applyAlignment="0" applyProtection="0"/>
    <xf numFmtId="9" fontId="3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0" fontId="25" fillId="16" borderId="6" applyNumberFormat="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9" fillId="0" borderId="7" applyNumberFormat="0" applyFill="0" applyAlignment="0" applyProtection="0"/>
    <xf numFmtId="0" fontId="30" fillId="0" borderId="8" applyNumberFormat="0" applyFill="0" applyAlignment="0" applyProtection="0"/>
    <xf numFmtId="0" fontId="21" fillId="0" borderId="9" applyNumberFormat="0" applyFill="0" applyAlignment="0" applyProtection="0"/>
    <xf numFmtId="0" fontId="28" fillId="0" borderId="0" applyNumberFormat="0" applyFill="0" applyBorder="0" applyAlignment="0" applyProtection="0"/>
    <xf numFmtId="0" fontId="31" fillId="0" borderId="10" applyNumberFormat="0" applyFill="0" applyAlignment="0" applyProtection="0"/>
    <xf numFmtId="0" fontId="31" fillId="0" borderId="10" applyNumberFormat="0" applyFill="0" applyAlignment="0" applyProtection="0"/>
    <xf numFmtId="172" fontId="36" fillId="0" borderId="0" applyFont="0" applyFill="0" applyBorder="0" applyAlignment="0" applyProtection="0"/>
    <xf numFmtId="0" fontId="10" fillId="0" borderId="0"/>
    <xf numFmtId="9" fontId="36" fillId="0" borderId="0" applyFont="0" applyFill="0" applyBorder="0" applyAlignment="0" applyProtection="0"/>
    <xf numFmtId="0" fontId="10" fillId="0" borderId="0"/>
    <xf numFmtId="176" fontId="10" fillId="0" borderId="0" applyFont="0" applyFill="0" applyBorder="0" applyAlignment="0" applyProtection="0"/>
    <xf numFmtId="0" fontId="9" fillId="0" borderId="0"/>
    <xf numFmtId="0" fontId="10" fillId="0" borderId="0"/>
    <xf numFmtId="0" fontId="10" fillId="0" borderId="0"/>
    <xf numFmtId="0" fontId="8" fillId="0" borderId="0"/>
    <xf numFmtId="43" fontId="8" fillId="0" borderId="0" applyFont="0" applyFill="0" applyBorder="0" applyAlignment="0" applyProtection="0"/>
    <xf numFmtId="0" fontId="10" fillId="0" borderId="0"/>
    <xf numFmtId="0" fontId="7" fillId="0" borderId="0"/>
    <xf numFmtId="0" fontId="7" fillId="0" borderId="0"/>
    <xf numFmtId="165" fontId="7" fillId="0" borderId="0" applyFont="0" applyFill="0" applyBorder="0" applyAlignment="0" applyProtection="0"/>
    <xf numFmtId="166" fontId="7" fillId="0" borderId="0" applyFont="0" applyFill="0" applyBorder="0" applyAlignment="0" applyProtection="0"/>
    <xf numFmtId="0" fontId="6" fillId="0" borderId="0"/>
    <xf numFmtId="0" fontId="6" fillId="0" borderId="0"/>
    <xf numFmtId="165" fontId="6" fillId="0" borderId="0" applyFont="0" applyFill="0" applyBorder="0" applyAlignment="0" applyProtection="0"/>
    <xf numFmtId="166" fontId="6" fillId="0" borderId="0" applyFont="0" applyFill="0" applyBorder="0" applyAlignment="0" applyProtection="0"/>
    <xf numFmtId="0" fontId="4" fillId="0" borderId="0"/>
    <xf numFmtId="0" fontId="4" fillId="0" borderId="0"/>
    <xf numFmtId="166" fontId="4" fillId="0" borderId="0" applyFont="0" applyFill="0" applyBorder="0" applyAlignment="0" applyProtection="0"/>
    <xf numFmtId="0" fontId="4" fillId="0" borderId="0"/>
    <xf numFmtId="0" fontId="3" fillId="0" borderId="0"/>
    <xf numFmtId="0" fontId="2" fillId="0" borderId="0"/>
    <xf numFmtId="0" fontId="2" fillId="0" borderId="0"/>
    <xf numFmtId="166"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166" fontId="2" fillId="0" borderId="0" applyFont="0" applyFill="0" applyBorder="0" applyAlignment="0" applyProtection="0"/>
    <xf numFmtId="166" fontId="2" fillId="0" borderId="0" applyFont="0" applyFill="0" applyBorder="0" applyAlignment="0" applyProtection="0"/>
    <xf numFmtId="170" fontId="10" fillId="0" borderId="0" applyFont="0" applyFill="0" applyBorder="0" applyAlignment="0" applyProtection="0"/>
    <xf numFmtId="42" fontId="10" fillId="0" borderId="0" applyFont="0" applyFill="0" applyBorder="0" applyAlignment="0" applyProtection="0"/>
    <xf numFmtId="0" fontId="10" fillId="0" borderId="0"/>
    <xf numFmtId="0" fontId="34" fillId="0" borderId="0"/>
    <xf numFmtId="172" fontId="10" fillId="0" borderId="0" applyFont="0" applyFill="0" applyBorder="0" applyAlignment="0" applyProtection="0"/>
    <xf numFmtId="166" fontId="79" fillId="0" borderId="0" applyFont="0" applyFill="0" applyBorder="0" applyAlignment="0" applyProtection="0"/>
    <xf numFmtId="9" fontId="10" fillId="0" borderId="0" applyFont="0" applyFill="0" applyBorder="0" applyAlignment="0" applyProtection="0"/>
    <xf numFmtId="0" fontId="1" fillId="0" borderId="0"/>
    <xf numFmtId="0" fontId="10" fillId="0" borderId="0"/>
    <xf numFmtId="0" fontId="1" fillId="0" borderId="0"/>
    <xf numFmtId="0" fontId="78" fillId="0" borderId="0"/>
    <xf numFmtId="42" fontId="78" fillId="0" borderId="0" applyFont="0" applyFill="0" applyBorder="0" applyAlignment="0" applyProtection="0"/>
  </cellStyleXfs>
  <cellXfs count="2514">
    <xf numFmtId="0" fontId="0" fillId="0" borderId="0" xfId="0"/>
    <xf numFmtId="0" fontId="37" fillId="0" borderId="26" xfId="74" applyFont="1" applyFill="1" applyBorder="1" applyAlignment="1">
      <alignment horizontal="center"/>
    </xf>
    <xf numFmtId="0" fontId="37" fillId="0" borderId="18" xfId="74" applyFont="1" applyFill="1" applyBorder="1" applyAlignment="1">
      <alignment horizontal="center"/>
    </xf>
    <xf numFmtId="0" fontId="38" fillId="0" borderId="0" xfId="74" applyFont="1" applyFill="1" applyBorder="1"/>
    <xf numFmtId="0" fontId="37" fillId="0" borderId="0" xfId="74" applyFont="1" applyFill="1" applyBorder="1"/>
    <xf numFmtId="0" fontId="38" fillId="0" borderId="0" xfId="90" applyFont="1" applyFill="1" applyProtection="1"/>
    <xf numFmtId="0" fontId="38" fillId="0" borderId="0" xfId="90" applyFont="1" applyFill="1" applyAlignment="1" applyProtection="1">
      <alignment horizontal="center"/>
    </xf>
    <xf numFmtId="0" fontId="38" fillId="0" borderId="51" xfId="90" applyFont="1" applyFill="1" applyBorder="1" applyProtection="1"/>
    <xf numFmtId="0" fontId="38" fillId="0" borderId="52" xfId="90" applyFont="1" applyFill="1" applyBorder="1" applyProtection="1"/>
    <xf numFmtId="0" fontId="38" fillId="0" borderId="52" xfId="90" applyFont="1" applyFill="1" applyBorder="1" applyAlignment="1" applyProtection="1">
      <alignment horizontal="center"/>
    </xf>
    <xf numFmtId="0" fontId="38" fillId="0" borderId="53" xfId="90" applyFont="1" applyFill="1" applyBorder="1" applyProtection="1"/>
    <xf numFmtId="0" fontId="38" fillId="0" borderId="49" xfId="90" applyFont="1" applyFill="1" applyBorder="1" applyProtection="1"/>
    <xf numFmtId="0" fontId="38" fillId="0" borderId="50" xfId="90" applyFont="1" applyFill="1" applyBorder="1" applyProtection="1"/>
    <xf numFmtId="0" fontId="43" fillId="0" borderId="0" xfId="91" applyFont="1" applyFill="1" applyProtection="1"/>
    <xf numFmtId="0" fontId="43" fillId="0" borderId="49" xfId="91" applyFont="1" applyFill="1" applyBorder="1" applyProtection="1"/>
    <xf numFmtId="0" fontId="43" fillId="0" borderId="50" xfId="91" applyFont="1" applyFill="1" applyBorder="1" applyProtection="1"/>
    <xf numFmtId="184" fontId="43" fillId="0" borderId="50" xfId="44" applyNumberFormat="1" applyFont="1" applyFill="1" applyBorder="1" applyProtection="1"/>
    <xf numFmtId="182" fontId="43" fillId="0" borderId="50" xfId="91" applyNumberFormat="1" applyFont="1" applyFill="1" applyBorder="1" applyProtection="1"/>
    <xf numFmtId="185" fontId="43" fillId="0" borderId="50" xfId="91" applyNumberFormat="1" applyFont="1" applyFill="1" applyBorder="1" applyProtection="1"/>
    <xf numFmtId="0" fontId="41" fillId="0" borderId="0" xfId="91" applyFont="1" applyFill="1" applyProtection="1"/>
    <xf numFmtId="0" fontId="41" fillId="0" borderId="49" xfId="91" applyFont="1" applyFill="1" applyBorder="1" applyProtection="1"/>
    <xf numFmtId="0" fontId="41" fillId="0" borderId="50" xfId="91" applyFont="1" applyFill="1" applyBorder="1" applyProtection="1"/>
    <xf numFmtId="0" fontId="41" fillId="0" borderId="0" xfId="131" applyFont="1" applyFill="1" applyBorder="1" applyProtection="1"/>
    <xf numFmtId="0" fontId="41" fillId="0" borderId="0" xfId="131" applyFont="1" applyFill="1" applyBorder="1" applyAlignment="1" applyProtection="1">
      <alignment horizontal="center"/>
    </xf>
    <xf numFmtId="2" fontId="41" fillId="0" borderId="0" xfId="131" applyNumberFormat="1" applyFont="1" applyFill="1" applyBorder="1" applyProtection="1"/>
    <xf numFmtId="181" fontId="41" fillId="0" borderId="0" xfId="132" applyNumberFormat="1" applyFont="1" applyFill="1" applyBorder="1" applyProtection="1"/>
    <xf numFmtId="39" fontId="41" fillId="0" borderId="0" xfId="132" applyNumberFormat="1" applyFont="1" applyFill="1" applyBorder="1" applyAlignment="1" applyProtection="1">
      <alignment vertical="center"/>
    </xf>
    <xf numFmtId="0" fontId="43" fillId="0" borderId="47" xfId="91" applyFont="1" applyFill="1" applyBorder="1" applyProtection="1"/>
    <xf numFmtId="0" fontId="38" fillId="0" borderId="48" xfId="90" applyFont="1" applyFill="1" applyBorder="1" applyProtection="1"/>
    <xf numFmtId="0" fontId="38" fillId="0" borderId="48" xfId="90" applyFont="1" applyFill="1" applyBorder="1" applyAlignment="1" applyProtection="1">
      <alignment horizontal="center"/>
    </xf>
    <xf numFmtId="186" fontId="38" fillId="0" borderId="48" xfId="35" applyNumberFormat="1" applyFont="1" applyFill="1" applyBorder="1" applyProtection="1"/>
    <xf numFmtId="0" fontId="38" fillId="0" borderId="54" xfId="90" applyFont="1" applyFill="1" applyBorder="1" applyProtection="1"/>
    <xf numFmtId="0" fontId="41" fillId="0" borderId="0" xfId="74" applyFont="1" applyFill="1"/>
    <xf numFmtId="0" fontId="41" fillId="0" borderId="44" xfId="74" applyFont="1" applyFill="1" applyBorder="1" applyAlignment="1">
      <alignment vertical="center"/>
    </xf>
    <xf numFmtId="0" fontId="41" fillId="0" borderId="0" xfId="74" applyFont="1" applyFill="1" applyBorder="1"/>
    <xf numFmtId="175" fontId="41" fillId="0" borderId="40" xfId="74" applyNumberFormat="1" applyFont="1" applyFill="1" applyBorder="1"/>
    <xf numFmtId="39" fontId="41" fillId="0" borderId="0" xfId="74" applyNumberFormat="1" applyFont="1" applyFill="1" applyBorder="1"/>
    <xf numFmtId="0" fontId="40" fillId="0" borderId="57" xfId="74" applyFont="1" applyFill="1" applyBorder="1"/>
    <xf numFmtId="175" fontId="40" fillId="0" borderId="58" xfId="74" applyNumberFormat="1" applyFont="1" applyFill="1" applyBorder="1"/>
    <xf numFmtId="0" fontId="41" fillId="0" borderId="0" xfId="0" applyFont="1" applyFill="1"/>
    <xf numFmtId="0" fontId="40" fillId="0" borderId="66" xfId="0" applyFont="1" applyFill="1" applyBorder="1" applyAlignment="1">
      <alignment horizontal="center"/>
    </xf>
    <xf numFmtId="0" fontId="46" fillId="0" borderId="66" xfId="0" applyFont="1" applyFill="1" applyBorder="1" applyAlignment="1">
      <alignment vertical="center"/>
    </xf>
    <xf numFmtId="0" fontId="46" fillId="0" borderId="72" xfId="0" applyFont="1" applyFill="1" applyBorder="1" applyAlignment="1">
      <alignment vertical="center"/>
    </xf>
    <xf numFmtId="0" fontId="41" fillId="0" borderId="11" xfId="0" applyFont="1" applyFill="1" applyBorder="1" applyAlignment="1">
      <alignment horizontal="center"/>
    </xf>
    <xf numFmtId="0" fontId="40" fillId="0" borderId="12" xfId="0" applyFont="1" applyFill="1" applyBorder="1" applyAlignment="1">
      <alignment horizontal="center"/>
    </xf>
    <xf numFmtId="0" fontId="46" fillId="0" borderId="12" xfId="0" applyFont="1" applyFill="1" applyBorder="1" applyAlignment="1">
      <alignment horizontal="right" vertical="center"/>
    </xf>
    <xf numFmtId="0" fontId="46" fillId="0" borderId="39" xfId="0" applyFont="1" applyFill="1" applyBorder="1" applyAlignment="1">
      <alignment horizontal="center" vertical="center"/>
    </xf>
    <xf numFmtId="0" fontId="46" fillId="0" borderId="46" xfId="0" applyFont="1" applyFill="1" applyBorder="1" applyAlignment="1">
      <alignment horizontal="center" vertical="center"/>
    </xf>
    <xf numFmtId="0" fontId="41" fillId="0" borderId="14" xfId="0" applyFont="1" applyFill="1" applyBorder="1" applyAlignment="1">
      <alignment horizontal="center"/>
    </xf>
    <xf numFmtId="0" fontId="46" fillId="0" borderId="0" xfId="0" applyFont="1" applyFill="1" applyBorder="1" applyAlignment="1">
      <alignment horizontal="right" vertical="center"/>
    </xf>
    <xf numFmtId="1" fontId="46" fillId="0" borderId="21" xfId="0" applyNumberFormat="1" applyFont="1" applyFill="1" applyBorder="1" applyAlignment="1">
      <alignment horizontal="center" vertical="center"/>
    </xf>
    <xf numFmtId="1" fontId="46" fillId="0" borderId="40" xfId="0" applyNumberFormat="1" applyFont="1" applyFill="1" applyBorder="1" applyAlignment="1">
      <alignment horizontal="center" vertical="center"/>
    </xf>
    <xf numFmtId="0" fontId="46" fillId="0" borderId="14" xfId="0" applyFont="1" applyFill="1" applyBorder="1" applyAlignment="1">
      <alignment horizontal="left"/>
    </xf>
    <xf numFmtId="0" fontId="46" fillId="0" borderId="0" xfId="0" applyFont="1" applyFill="1" applyBorder="1" applyAlignment="1">
      <alignment horizontal="right"/>
    </xf>
    <xf numFmtId="0" fontId="46" fillId="0" borderId="33" xfId="0" applyFont="1" applyFill="1" applyBorder="1" applyAlignment="1">
      <alignment horizontal="left"/>
    </xf>
    <xf numFmtId="0" fontId="46" fillId="0" borderId="34" xfId="0" applyFont="1" applyFill="1" applyBorder="1" applyAlignment="1">
      <alignment horizontal="center"/>
    </xf>
    <xf numFmtId="0" fontId="46" fillId="0" borderId="63" xfId="0" applyFont="1" applyFill="1" applyBorder="1" applyAlignment="1">
      <alignment horizontal="center"/>
    </xf>
    <xf numFmtId="0" fontId="41" fillId="0" borderId="37" xfId="0" applyFont="1" applyFill="1" applyBorder="1"/>
    <xf numFmtId="0" fontId="41" fillId="0" borderId="41" xfId="0" applyFont="1" applyFill="1" applyBorder="1"/>
    <xf numFmtId="0" fontId="41" fillId="0" borderId="62" xfId="0" applyFont="1" applyFill="1" applyBorder="1"/>
    <xf numFmtId="0" fontId="41" fillId="0" borderId="11" xfId="0" applyFont="1" applyFill="1" applyBorder="1"/>
    <xf numFmtId="0" fontId="41" fillId="0" borderId="12" xfId="0" applyFont="1" applyFill="1" applyBorder="1"/>
    <xf numFmtId="0" fontId="41" fillId="0" borderId="0" xfId="0" applyFont="1" applyFill="1" applyBorder="1"/>
    <xf numFmtId="0" fontId="41" fillId="0" borderId="13" xfId="0" applyFont="1" applyFill="1" applyBorder="1"/>
    <xf numFmtId="0" fontId="40" fillId="0" borderId="14" xfId="0" applyFont="1" applyFill="1" applyBorder="1" applyAlignment="1" applyProtection="1">
      <alignment horizontal="left"/>
      <protection locked="0"/>
    </xf>
    <xf numFmtId="0" fontId="40" fillId="0" borderId="0" xfId="0" applyFont="1" applyFill="1" applyBorder="1" applyAlignment="1" applyProtection="1">
      <alignment horizontal="left"/>
      <protection locked="0"/>
    </xf>
    <xf numFmtId="0" fontId="41" fillId="0" borderId="34" xfId="0" applyFont="1" applyFill="1" applyBorder="1" applyAlignment="1" applyProtection="1">
      <alignment horizontal="left"/>
      <protection locked="0"/>
    </xf>
    <xf numFmtId="0" fontId="41" fillId="0" borderId="34" xfId="0" applyFont="1" applyFill="1" applyBorder="1"/>
    <xf numFmtId="0" fontId="41" fillId="0" borderId="15" xfId="0" applyFont="1" applyFill="1" applyBorder="1"/>
    <xf numFmtId="0" fontId="40" fillId="0" borderId="14" xfId="0" applyFont="1" applyFill="1" applyBorder="1" applyProtection="1">
      <protection locked="0"/>
    </xf>
    <xf numFmtId="0" fontId="40" fillId="0" borderId="0" xfId="0" applyFont="1" applyFill="1" applyBorder="1"/>
    <xf numFmtId="0" fontId="41" fillId="0" borderId="15" xfId="0" applyFont="1" applyFill="1" applyBorder="1" applyAlignment="1" applyProtection="1">
      <alignment horizontal="center"/>
      <protection locked="0"/>
    </xf>
    <xf numFmtId="0" fontId="41" fillId="0" borderId="0" xfId="0" applyFont="1" applyFill="1" applyBorder="1" applyAlignment="1" applyProtection="1">
      <alignment horizontal="center"/>
      <protection locked="0"/>
    </xf>
    <xf numFmtId="0" fontId="41" fillId="0" borderId="15" xfId="0" applyFont="1" applyFill="1" applyBorder="1" applyAlignment="1">
      <alignment horizontal="center"/>
    </xf>
    <xf numFmtId="0" fontId="41" fillId="0" borderId="0" xfId="0" applyFont="1" applyFill="1" applyBorder="1" applyAlignment="1">
      <alignment horizontal="left"/>
    </xf>
    <xf numFmtId="0" fontId="41" fillId="0" borderId="0" xfId="0" applyFont="1" applyFill="1" applyBorder="1" applyAlignment="1">
      <alignment horizontal="center"/>
    </xf>
    <xf numFmtId="0" fontId="41" fillId="0" borderId="16" xfId="0" applyFont="1" applyFill="1" applyBorder="1"/>
    <xf numFmtId="0" fontId="41" fillId="0" borderId="17" xfId="0" applyFont="1" applyFill="1" applyBorder="1" applyProtection="1">
      <protection locked="0"/>
    </xf>
    <xf numFmtId="0" fontId="41" fillId="0" borderId="18" xfId="0" applyFont="1" applyFill="1" applyBorder="1"/>
    <xf numFmtId="0" fontId="41" fillId="0" borderId="14" xfId="0" applyFont="1" applyFill="1" applyBorder="1"/>
    <xf numFmtId="0" fontId="41" fillId="0" borderId="66" xfId="0" applyFont="1" applyFill="1" applyBorder="1"/>
    <xf numFmtId="0" fontId="41" fillId="0" borderId="17" xfId="0" applyFont="1" applyFill="1" applyBorder="1"/>
    <xf numFmtId="172" fontId="41" fillId="0" borderId="21" xfId="35" applyFont="1" applyFill="1" applyBorder="1"/>
    <xf numFmtId="172" fontId="41" fillId="0" borderId="40" xfId="35" applyNumberFormat="1" applyFont="1" applyFill="1" applyBorder="1"/>
    <xf numFmtId="172" fontId="41" fillId="0" borderId="74" xfId="35" applyFont="1" applyFill="1" applyBorder="1"/>
    <xf numFmtId="172" fontId="41" fillId="0" borderId="27" xfId="0" applyNumberFormat="1" applyFont="1" applyFill="1" applyBorder="1"/>
    <xf numFmtId="0" fontId="44" fillId="0" borderId="28" xfId="0" applyFont="1" applyFill="1" applyBorder="1"/>
    <xf numFmtId="0" fontId="41" fillId="0" borderId="29" xfId="0" applyFont="1" applyFill="1" applyBorder="1"/>
    <xf numFmtId="0" fontId="41" fillId="0" borderId="61" xfId="0" applyFont="1" applyFill="1" applyBorder="1"/>
    <xf numFmtId="2" fontId="41" fillId="0" borderId="21" xfId="0" applyNumberFormat="1" applyFont="1" applyFill="1" applyBorder="1"/>
    <xf numFmtId="0" fontId="41" fillId="0" borderId="24" xfId="0" applyFont="1" applyFill="1" applyBorder="1"/>
    <xf numFmtId="172" fontId="41" fillId="0" borderId="64" xfId="35" applyNumberFormat="1" applyFont="1" applyFill="1" applyBorder="1"/>
    <xf numFmtId="172" fontId="41" fillId="0" borderId="27" xfId="35" applyNumberFormat="1" applyFont="1" applyFill="1" applyBorder="1"/>
    <xf numFmtId="0" fontId="41" fillId="0" borderId="21" xfId="0" applyFont="1" applyFill="1" applyBorder="1"/>
    <xf numFmtId="0" fontId="41" fillId="0" borderId="40" xfId="0" applyFont="1" applyFill="1" applyBorder="1"/>
    <xf numFmtId="0" fontId="41" fillId="0" borderId="74" xfId="0" applyFont="1" applyFill="1" applyBorder="1"/>
    <xf numFmtId="0" fontId="41" fillId="0" borderId="55" xfId="0" applyFont="1" applyFill="1" applyBorder="1"/>
    <xf numFmtId="0" fontId="41" fillId="0" borderId="27" xfId="0" applyFont="1" applyFill="1" applyBorder="1"/>
    <xf numFmtId="172" fontId="41" fillId="0" borderId="21" xfId="35" applyNumberFormat="1" applyFont="1" applyFill="1" applyBorder="1" applyAlignment="1">
      <alignment horizontal="center"/>
    </xf>
    <xf numFmtId="0" fontId="41" fillId="0" borderId="29" xfId="98" applyNumberFormat="1" applyFont="1" applyFill="1" applyBorder="1" applyAlignment="1">
      <alignment horizontal="center"/>
    </xf>
    <xf numFmtId="168" fontId="41" fillId="0" borderId="35" xfId="0" applyNumberFormat="1" applyFont="1" applyFill="1" applyBorder="1" applyAlignment="1">
      <alignment horizontal="center" wrapText="1"/>
    </xf>
    <xf numFmtId="172" fontId="41" fillId="0" borderId="75" xfId="35" applyFont="1" applyFill="1" applyBorder="1" applyAlignment="1">
      <alignment horizontal="center" wrapText="1"/>
    </xf>
    <xf numFmtId="172" fontId="41" fillId="0" borderId="55" xfId="35" applyFont="1" applyFill="1" applyBorder="1"/>
    <xf numFmtId="172" fontId="41" fillId="0" borderId="27" xfId="35" applyFont="1" applyFill="1" applyBorder="1"/>
    <xf numFmtId="43" fontId="41" fillId="0" borderId="29" xfId="35" applyNumberFormat="1" applyFont="1" applyFill="1" applyBorder="1"/>
    <xf numFmtId="9" fontId="41" fillId="0" borderId="30" xfId="98" applyFont="1" applyFill="1" applyBorder="1"/>
    <xf numFmtId="43" fontId="41" fillId="0" borderId="40" xfId="35" applyNumberFormat="1" applyFont="1" applyFill="1" applyBorder="1"/>
    <xf numFmtId="0" fontId="41" fillId="0" borderId="65" xfId="0" applyFont="1" applyFill="1" applyBorder="1" applyAlignment="1"/>
    <xf numFmtId="0" fontId="41" fillId="0" borderId="66" xfId="0" applyFont="1" applyFill="1" applyBorder="1" applyAlignment="1"/>
    <xf numFmtId="43" fontId="41" fillId="0" borderId="41" xfId="35" applyNumberFormat="1" applyFont="1" applyFill="1" applyBorder="1"/>
    <xf numFmtId="9" fontId="41" fillId="0" borderId="38" xfId="98" applyFont="1" applyFill="1" applyBorder="1"/>
    <xf numFmtId="43" fontId="41" fillId="0" borderId="27" xfId="0" applyNumberFormat="1" applyFont="1" applyFill="1" applyBorder="1"/>
    <xf numFmtId="0" fontId="43" fillId="0" borderId="14" xfId="0" applyFont="1" applyFill="1" applyBorder="1"/>
    <xf numFmtId="0" fontId="43" fillId="0" borderId="0" xfId="0" applyFont="1" applyFill="1" applyBorder="1"/>
    <xf numFmtId="0" fontId="43" fillId="0" borderId="15" xfId="0" applyFont="1" applyFill="1" applyBorder="1"/>
    <xf numFmtId="0" fontId="41" fillId="0" borderId="14" xfId="0" applyFont="1" applyFill="1" applyBorder="1" applyAlignment="1">
      <alignment horizontal="left"/>
    </xf>
    <xf numFmtId="0" fontId="50" fillId="0" borderId="0" xfId="0" applyFont="1" applyFill="1" applyBorder="1" applyAlignment="1">
      <alignment horizontal="left"/>
    </xf>
    <xf numFmtId="3" fontId="41" fillId="0" borderId="21" xfId="0" applyNumberFormat="1" applyFont="1" applyFill="1" applyBorder="1" applyAlignment="1">
      <alignment horizontal="center"/>
    </xf>
    <xf numFmtId="2" fontId="41" fillId="0" borderId="29" xfId="0" applyNumberFormat="1" applyFont="1" applyFill="1" applyBorder="1"/>
    <xf numFmtId="172" fontId="41" fillId="0" borderId="40" xfId="35" applyFont="1" applyFill="1" applyBorder="1"/>
    <xf numFmtId="2" fontId="41" fillId="0" borderId="74" xfId="0" applyNumberFormat="1" applyFont="1" applyFill="1" applyBorder="1" applyAlignment="1">
      <alignment horizontal="center"/>
    </xf>
    <xf numFmtId="2" fontId="41" fillId="0" borderId="17" xfId="0" applyNumberFormat="1" applyFont="1" applyFill="1" applyBorder="1"/>
    <xf numFmtId="0" fontId="43" fillId="0" borderId="14" xfId="0" applyFont="1" applyFill="1" applyBorder="1" applyAlignment="1">
      <alignment horizontal="left"/>
    </xf>
    <xf numFmtId="3" fontId="41" fillId="0" borderId="24" xfId="0" applyNumberFormat="1" applyFont="1" applyFill="1" applyBorder="1" applyAlignment="1">
      <alignment horizontal="center"/>
    </xf>
    <xf numFmtId="4" fontId="41" fillId="0" borderId="24" xfId="0" applyNumberFormat="1" applyFont="1" applyFill="1" applyBorder="1"/>
    <xf numFmtId="173" fontId="41" fillId="0" borderId="21" xfId="0" applyNumberFormat="1" applyFont="1" applyFill="1" applyBorder="1"/>
    <xf numFmtId="3" fontId="41" fillId="0" borderId="23" xfId="0" applyNumberFormat="1" applyFont="1" applyFill="1" applyBorder="1" applyAlignment="1">
      <alignment horizontal="center"/>
    </xf>
    <xf numFmtId="3" fontId="41" fillId="0" borderId="21" xfId="0" applyNumberFormat="1" applyFont="1" applyFill="1" applyBorder="1"/>
    <xf numFmtId="0" fontId="41" fillId="0" borderId="76" xfId="0" applyFont="1" applyFill="1" applyBorder="1" applyAlignment="1"/>
    <xf numFmtId="0" fontId="41" fillId="0" borderId="31" xfId="0" applyFont="1" applyFill="1" applyBorder="1" applyAlignment="1"/>
    <xf numFmtId="173" fontId="41" fillId="0" borderId="23" xfId="0" applyNumberFormat="1" applyFont="1" applyFill="1" applyBorder="1"/>
    <xf numFmtId="0" fontId="41" fillId="0" borderId="66" xfId="0" applyFont="1" applyFill="1" applyBorder="1" applyAlignment="1">
      <alignment horizontal="left"/>
    </xf>
    <xf numFmtId="0" fontId="41" fillId="0" borderId="76" xfId="0" applyFont="1" applyFill="1" applyBorder="1" applyAlignment="1">
      <alignment horizontal="left"/>
    </xf>
    <xf numFmtId="172" fontId="41" fillId="0" borderId="55" xfId="35" applyNumberFormat="1" applyFont="1" applyFill="1" applyBorder="1"/>
    <xf numFmtId="0" fontId="44" fillId="24" borderId="67" xfId="0" applyFont="1" applyFill="1" applyBorder="1" applyAlignment="1">
      <alignment horizontal="center"/>
    </xf>
    <xf numFmtId="0" fontId="41" fillId="24" borderId="60" xfId="0" applyFont="1" applyFill="1" applyBorder="1" applyAlignment="1">
      <alignment horizontal="center"/>
    </xf>
    <xf numFmtId="0" fontId="41" fillId="24" borderId="60" xfId="0" applyFont="1" applyFill="1" applyBorder="1" applyAlignment="1"/>
    <xf numFmtId="0" fontId="44" fillId="24" borderId="39" xfId="0" applyFont="1" applyFill="1" applyBorder="1" applyAlignment="1">
      <alignment horizontal="center"/>
    </xf>
    <xf numFmtId="0" fontId="44" fillId="24" borderId="46" xfId="0" applyFont="1" applyFill="1" applyBorder="1" applyAlignment="1">
      <alignment horizontal="center"/>
    </xf>
    <xf numFmtId="0" fontId="44" fillId="24" borderId="39" xfId="0" applyFont="1" applyFill="1" applyBorder="1" applyAlignment="1"/>
    <xf numFmtId="0" fontId="44" fillId="24" borderId="39" xfId="0" applyFont="1" applyFill="1" applyBorder="1" applyAlignment="1">
      <alignment horizontal="center" wrapText="1"/>
    </xf>
    <xf numFmtId="0" fontId="44" fillId="24" borderId="46" xfId="0" applyFont="1" applyFill="1" applyBorder="1" applyAlignment="1">
      <alignment horizontal="center" wrapText="1"/>
    </xf>
    <xf numFmtId="168" fontId="41" fillId="24" borderId="27" xfId="0" applyNumberFormat="1" applyFont="1" applyFill="1" applyBorder="1"/>
    <xf numFmtId="43" fontId="41" fillId="24" borderId="27" xfId="0" applyNumberFormat="1" applyFont="1" applyFill="1" applyBorder="1"/>
    <xf numFmtId="9" fontId="41" fillId="0" borderId="21" xfId="98" applyNumberFormat="1" applyFont="1" applyFill="1" applyBorder="1" applyAlignment="1">
      <alignment horizontal="center"/>
    </xf>
    <xf numFmtId="0" fontId="41" fillId="0" borderId="16" xfId="74" applyFont="1" applyFill="1" applyBorder="1" applyAlignment="1" applyProtection="1">
      <alignment horizontal="center"/>
    </xf>
    <xf numFmtId="0" fontId="42" fillId="0" borderId="17" xfId="74" applyFont="1" applyFill="1" applyBorder="1" applyAlignment="1" applyProtection="1">
      <alignment vertical="center" wrapText="1"/>
    </xf>
    <xf numFmtId="0" fontId="41" fillId="0" borderId="18" xfId="74" applyFont="1" applyFill="1" applyBorder="1" applyProtection="1"/>
    <xf numFmtId="4" fontId="41" fillId="24" borderId="60" xfId="0" applyNumberFormat="1" applyFont="1" applyFill="1" applyBorder="1" applyAlignment="1"/>
    <xf numFmtId="0" fontId="44" fillId="24" borderId="19" xfId="0" applyFont="1" applyFill="1" applyBorder="1" applyAlignment="1">
      <alignment horizontal="center"/>
    </xf>
    <xf numFmtId="0" fontId="44" fillId="24" borderId="20" xfId="0" applyFont="1" applyFill="1" applyBorder="1" applyAlignment="1">
      <alignment horizontal="center" wrapText="1"/>
    </xf>
    <xf numFmtId="0" fontId="41" fillId="0" borderId="37" xfId="0" applyFont="1" applyFill="1" applyBorder="1" applyAlignment="1"/>
    <xf numFmtId="0" fontId="41" fillId="0" borderId="41" xfId="0" applyFont="1" applyFill="1" applyBorder="1" applyAlignment="1"/>
    <xf numFmtId="0" fontId="41" fillId="0" borderId="65" xfId="0" applyFont="1" applyFill="1" applyBorder="1" applyAlignment="1">
      <alignment horizontal="center"/>
    </xf>
    <xf numFmtId="0" fontId="41" fillId="0" borderId="28" xfId="0" applyFont="1" applyFill="1" applyBorder="1" applyAlignment="1"/>
    <xf numFmtId="0" fontId="41" fillId="0" borderId="29" xfId="0" applyFont="1" applyFill="1" applyBorder="1" applyAlignment="1"/>
    <xf numFmtId="0" fontId="44" fillId="24" borderId="73" xfId="0" applyFont="1" applyFill="1" applyBorder="1" applyAlignment="1">
      <alignment horizontal="center"/>
    </xf>
    <xf numFmtId="0" fontId="41" fillId="0" borderId="30" xfId="0" applyFont="1" applyFill="1" applyBorder="1" applyAlignment="1"/>
    <xf numFmtId="0" fontId="40" fillId="0" borderId="0" xfId="0" applyFont="1" applyFill="1" applyBorder="1" applyAlignment="1">
      <alignment horizontal="center"/>
    </xf>
    <xf numFmtId="0" fontId="46" fillId="0" borderId="0" xfId="0" applyFont="1" applyFill="1" applyBorder="1" applyAlignment="1">
      <alignment horizontal="center"/>
    </xf>
    <xf numFmtId="0" fontId="46" fillId="0" borderId="15" xfId="0" applyFont="1" applyFill="1" applyBorder="1" applyAlignment="1">
      <alignment horizontal="center"/>
    </xf>
    <xf numFmtId="0" fontId="41" fillId="0" borderId="0" xfId="0" applyFont="1" applyFill="1" applyBorder="1" applyAlignment="1" applyProtection="1">
      <alignment horizontal="left"/>
      <protection locked="0"/>
    </xf>
    <xf numFmtId="0" fontId="41" fillId="0" borderId="22" xfId="0" applyFont="1" applyFill="1" applyBorder="1" applyAlignment="1"/>
    <xf numFmtId="0" fontId="41" fillId="0" borderId="28" xfId="0" applyFont="1" applyFill="1" applyBorder="1" applyAlignment="1">
      <alignment horizontal="left"/>
    </xf>
    <xf numFmtId="0" fontId="41" fillId="0" borderId="29" xfId="0" applyFont="1" applyFill="1" applyBorder="1" applyAlignment="1">
      <alignment horizontal="left"/>
    </xf>
    <xf numFmtId="0" fontId="41" fillId="0" borderId="30" xfId="0" applyFont="1" applyFill="1" applyBorder="1" applyAlignment="1">
      <alignment horizontal="left"/>
    </xf>
    <xf numFmtId="0" fontId="44" fillId="0" borderId="0" xfId="0" applyFont="1" applyFill="1" applyBorder="1" applyAlignment="1" applyProtection="1">
      <alignment horizontal="center"/>
      <protection locked="0"/>
    </xf>
    <xf numFmtId="0" fontId="39" fillId="0" borderId="24" xfId="129" applyFont="1" applyFill="1" applyBorder="1" applyAlignment="1" applyProtection="1">
      <alignment horizontal="center" vertical="center" wrapText="1"/>
    </xf>
    <xf numFmtId="0" fontId="39" fillId="24" borderId="59" xfId="74" applyFont="1" applyFill="1" applyBorder="1" applyAlignment="1" applyProtection="1">
      <alignment vertical="center"/>
    </xf>
    <xf numFmtId="0" fontId="39" fillId="24" borderId="68" xfId="74" applyFont="1" applyFill="1" applyBorder="1" applyAlignment="1" applyProtection="1">
      <alignment vertical="center"/>
    </xf>
    <xf numFmtId="0" fontId="39" fillId="24" borderId="69" xfId="74" applyFont="1" applyFill="1" applyBorder="1" applyAlignment="1" applyProtection="1">
      <alignment vertical="center"/>
    </xf>
    <xf numFmtId="0" fontId="51" fillId="0" borderId="44" xfId="74" applyFont="1" applyFill="1" applyBorder="1" applyAlignment="1" applyProtection="1">
      <alignment horizontal="center" vertical="center"/>
    </xf>
    <xf numFmtId="0" fontId="51" fillId="0" borderId="21" xfId="74" applyFont="1" applyFill="1" applyBorder="1" applyAlignment="1" applyProtection="1">
      <alignment horizontal="center" vertical="center"/>
    </xf>
    <xf numFmtId="0" fontId="51" fillId="0" borderId="21" xfId="0" applyFont="1" applyFill="1" applyBorder="1" applyAlignment="1" applyProtection="1">
      <alignment horizontal="center" vertical="center"/>
    </xf>
    <xf numFmtId="0" fontId="51" fillId="0" borderId="21" xfId="74" applyFont="1" applyFill="1" applyBorder="1" applyAlignment="1" applyProtection="1">
      <alignment horizontal="left" vertical="center" wrapText="1"/>
    </xf>
    <xf numFmtId="4" fontId="51" fillId="0" borderId="21" xfId="40" applyNumberFormat="1" applyFont="1" applyFill="1" applyBorder="1" applyAlignment="1" applyProtection="1">
      <alignment vertical="center" wrapText="1"/>
    </xf>
    <xf numFmtId="7" fontId="51" fillId="0" borderId="21" xfId="63" applyNumberFormat="1" applyFont="1" applyFill="1" applyBorder="1" applyAlignment="1" applyProtection="1">
      <alignment horizontal="right" vertical="center" wrapText="1"/>
    </xf>
    <xf numFmtId="7" fontId="51" fillId="0" borderId="40" xfId="63" applyNumberFormat="1" applyFont="1" applyFill="1" applyBorder="1" applyAlignment="1" applyProtection="1">
      <alignment horizontal="right" vertical="center" wrapText="1"/>
    </xf>
    <xf numFmtId="0" fontId="51" fillId="0" borderId="21" xfId="0" applyFont="1" applyFill="1" applyBorder="1" applyAlignment="1" applyProtection="1">
      <alignment horizontal="left" vertical="center"/>
    </xf>
    <xf numFmtId="0" fontId="51" fillId="0" borderId="21" xfId="74" applyFont="1" applyFill="1" applyBorder="1" applyAlignment="1" applyProtection="1">
      <alignment horizontal="center" vertical="center" wrapText="1"/>
    </xf>
    <xf numFmtId="0" fontId="51" fillId="0" borderId="21" xfId="75" applyFont="1" applyFill="1" applyBorder="1" applyAlignment="1" applyProtection="1">
      <alignment horizontal="center" vertical="center"/>
    </xf>
    <xf numFmtId="0" fontId="51" fillId="0" borderId="21" xfId="94" applyNumberFormat="1" applyFont="1" applyFill="1" applyBorder="1" applyAlignment="1" applyProtection="1">
      <alignment horizontal="left" vertical="center" wrapText="1"/>
    </xf>
    <xf numFmtId="0" fontId="51" fillId="0" borderId="16" xfId="74" applyFont="1" applyFill="1" applyBorder="1" applyAlignment="1" applyProtection="1">
      <alignment horizontal="left" vertical="center"/>
    </xf>
    <xf numFmtId="0" fontId="51" fillId="0" borderId="17" xfId="74" applyFont="1" applyFill="1" applyBorder="1" applyAlignment="1" applyProtection="1">
      <alignment horizontal="center" vertical="center"/>
    </xf>
    <xf numFmtId="0" fontId="51" fillId="0" borderId="17" xfId="0" applyFont="1" applyFill="1" applyBorder="1" applyAlignment="1" applyProtection="1">
      <alignment horizontal="center" vertical="center"/>
    </xf>
    <xf numFmtId="0" fontId="51" fillId="0" borderId="17" xfId="74" applyFont="1" applyFill="1" applyBorder="1" applyAlignment="1" applyProtection="1">
      <alignment horizontal="left" vertical="center" wrapText="1"/>
    </xf>
    <xf numFmtId="0" fontId="51" fillId="0" borderId="17" xfId="74" applyFont="1" applyFill="1" applyBorder="1" applyAlignment="1" applyProtection="1">
      <alignment horizontal="center" vertical="center" wrapText="1"/>
    </xf>
    <xf numFmtId="7" fontId="51" fillId="0" borderId="32" xfId="63" applyNumberFormat="1" applyFont="1" applyFill="1" applyBorder="1" applyAlignment="1" applyProtection="1">
      <alignment horizontal="right" vertical="center" wrapText="1"/>
    </xf>
    <xf numFmtId="175" fontId="39" fillId="0" borderId="55" xfId="40" applyNumberFormat="1" applyFont="1" applyFill="1" applyBorder="1" applyAlignment="1" applyProtection="1">
      <alignment horizontal="right" vertical="center"/>
    </xf>
    <xf numFmtId="0" fontId="51" fillId="0" borderId="42" xfId="74" applyFont="1" applyFill="1" applyBorder="1" applyAlignment="1" applyProtection="1">
      <alignment horizontal="center" vertical="center"/>
    </xf>
    <xf numFmtId="2" fontId="51" fillId="0" borderId="39" xfId="74" applyNumberFormat="1" applyFont="1" applyFill="1" applyBorder="1" applyAlignment="1" applyProtection="1">
      <alignment horizontal="center" vertical="center"/>
    </xf>
    <xf numFmtId="2" fontId="51" fillId="0" borderId="39" xfId="0" applyNumberFormat="1" applyFont="1" applyFill="1" applyBorder="1" applyAlignment="1" applyProtection="1">
      <alignment horizontal="center" vertical="center"/>
    </xf>
    <xf numFmtId="0" fontId="51" fillId="0" borderId="39" xfId="0" applyFont="1" applyFill="1" applyBorder="1" applyAlignment="1" applyProtection="1">
      <alignment horizontal="left" vertical="center"/>
    </xf>
    <xf numFmtId="0" fontId="51" fillId="0" borderId="39" xfId="74" applyFont="1" applyFill="1" applyBorder="1" applyAlignment="1" applyProtection="1">
      <alignment horizontal="left" vertical="center"/>
    </xf>
    <xf numFmtId="0" fontId="51" fillId="0" borderId="39" xfId="74" applyFont="1" applyFill="1" applyBorder="1" applyAlignment="1" applyProtection="1">
      <alignment horizontal="center" vertical="center"/>
    </xf>
    <xf numFmtId="7" fontId="51" fillId="0" borderId="39" xfId="63" applyNumberFormat="1" applyFont="1" applyFill="1" applyBorder="1" applyAlignment="1" applyProtection="1">
      <alignment horizontal="right" vertical="center" wrapText="1"/>
    </xf>
    <xf numFmtId="0" fontId="51" fillId="0" borderId="85" xfId="74" applyFont="1" applyFill="1" applyBorder="1" applyAlignment="1" applyProtection="1">
      <alignment horizontal="center" vertical="center"/>
    </xf>
    <xf numFmtId="7" fontId="51" fillId="0" borderId="35" xfId="63" applyNumberFormat="1" applyFont="1" applyFill="1" applyBorder="1" applyAlignment="1" applyProtection="1">
      <alignment horizontal="right" vertical="center" wrapText="1"/>
    </xf>
    <xf numFmtId="7" fontId="51" fillId="0" borderId="75" xfId="63" applyNumberFormat="1" applyFont="1" applyFill="1" applyBorder="1" applyAlignment="1" applyProtection="1">
      <alignment horizontal="right" vertical="center" wrapText="1"/>
    </xf>
    <xf numFmtId="2" fontId="51" fillId="0" borderId="35" xfId="0" applyNumberFormat="1" applyFont="1" applyFill="1" applyBorder="1" applyAlignment="1" applyProtection="1">
      <alignment horizontal="center" vertical="center"/>
    </xf>
    <xf numFmtId="0" fontId="51" fillId="0" borderId="35" xfId="0" applyFont="1" applyFill="1" applyBorder="1" applyAlignment="1" applyProtection="1">
      <alignment horizontal="left" vertical="center"/>
    </xf>
    <xf numFmtId="0" fontId="51" fillId="0" borderId="35" xfId="74" applyFont="1" applyFill="1" applyBorder="1" applyAlignment="1" applyProtection="1">
      <alignment horizontal="center" vertical="center"/>
    </xf>
    <xf numFmtId="0" fontId="51" fillId="0" borderId="21" xfId="75" applyFont="1" applyFill="1" applyBorder="1" applyAlignment="1" applyProtection="1">
      <alignment horizontal="left" vertical="center" wrapText="1"/>
    </xf>
    <xf numFmtId="0" fontId="51" fillId="0" borderId="17" xfId="75" applyFont="1" applyFill="1" applyBorder="1" applyAlignment="1" applyProtection="1">
      <alignment horizontal="center" vertical="center"/>
    </xf>
    <xf numFmtId="0" fontId="51" fillId="0" borderId="17" xfId="75" applyFont="1" applyFill="1" applyBorder="1" applyAlignment="1" applyProtection="1">
      <alignment horizontal="left" vertical="center" wrapText="1"/>
    </xf>
    <xf numFmtId="0" fontId="51" fillId="0" borderId="21" xfId="75" applyFont="1" applyFill="1" applyBorder="1" applyAlignment="1" applyProtection="1">
      <alignment horizontal="left" vertical="center"/>
    </xf>
    <xf numFmtId="0" fontId="51" fillId="0" borderId="17" xfId="90" applyFont="1" applyFill="1" applyBorder="1" applyProtection="1"/>
    <xf numFmtId="0" fontId="51" fillId="0" borderId="17" xfId="90" applyFont="1" applyFill="1" applyBorder="1" applyAlignment="1" applyProtection="1">
      <alignment horizontal="center"/>
    </xf>
    <xf numFmtId="7" fontId="51" fillId="0" borderId="21" xfId="63" quotePrefix="1" applyNumberFormat="1" applyFont="1" applyFill="1" applyBorder="1" applyAlignment="1" applyProtection="1">
      <alignment horizontal="right" vertical="center" wrapText="1"/>
    </xf>
    <xf numFmtId="0" fontId="51" fillId="0" borderId="83" xfId="74" applyFont="1" applyFill="1" applyBorder="1" applyAlignment="1" applyProtection="1">
      <alignment horizontal="left" vertical="center"/>
    </xf>
    <xf numFmtId="0" fontId="51" fillId="0" borderId="0" xfId="74" applyFont="1" applyFill="1" applyBorder="1" applyAlignment="1" applyProtection="1">
      <alignment horizontal="center" vertical="center"/>
    </xf>
    <xf numFmtId="0" fontId="51" fillId="0" borderId="0" xfId="74" applyFont="1" applyFill="1" applyBorder="1" applyAlignment="1" applyProtection="1">
      <alignment horizontal="left" vertical="center" wrapText="1"/>
    </xf>
    <xf numFmtId="7" fontId="51" fillId="0" borderId="71" xfId="63" applyNumberFormat="1" applyFont="1" applyFill="1" applyBorder="1" applyAlignment="1" applyProtection="1">
      <alignment horizontal="right" vertical="center" wrapText="1"/>
    </xf>
    <xf numFmtId="175" fontId="39" fillId="0" borderId="82" xfId="40" applyNumberFormat="1" applyFont="1" applyFill="1" applyBorder="1" applyAlignment="1" applyProtection="1">
      <alignment horizontal="right" vertical="center"/>
    </xf>
    <xf numFmtId="2" fontId="51" fillId="0" borderId="21" xfId="129" applyNumberFormat="1" applyFont="1" applyFill="1" applyBorder="1" applyAlignment="1" applyProtection="1">
      <alignment horizontal="center" vertical="center"/>
    </xf>
    <xf numFmtId="0" fontId="51" fillId="0" borderId="21" xfId="129" applyFont="1" applyFill="1" applyBorder="1" applyAlignment="1" applyProtection="1">
      <alignment horizontal="left" vertical="center"/>
    </xf>
    <xf numFmtId="0" fontId="51" fillId="0" borderId="21" xfId="129" applyFont="1" applyFill="1" applyBorder="1" applyAlignment="1" applyProtection="1">
      <alignment horizontal="center" vertical="center"/>
    </xf>
    <xf numFmtId="2" fontId="51" fillId="0" borderId="21" xfId="74" applyNumberFormat="1" applyFont="1" applyFill="1" applyBorder="1" applyAlignment="1" applyProtection="1">
      <alignment horizontal="center" vertical="center"/>
    </xf>
    <xf numFmtId="0" fontId="51" fillId="0" borderId="21" xfId="74" applyFont="1" applyFill="1" applyBorder="1" applyAlignment="1" applyProtection="1">
      <alignment horizontal="left" vertical="center"/>
    </xf>
    <xf numFmtId="2" fontId="51" fillId="0" borderId="17" xfId="74" applyNumberFormat="1" applyFont="1" applyFill="1" applyBorder="1" applyAlignment="1" applyProtection="1">
      <alignment horizontal="center" vertical="center"/>
    </xf>
    <xf numFmtId="0" fontId="51" fillId="0" borderId="17" xfId="74" applyFont="1" applyFill="1" applyBorder="1" applyAlignment="1" applyProtection="1">
      <alignment horizontal="left" vertical="center"/>
    </xf>
    <xf numFmtId="189" fontId="39" fillId="24" borderId="69" xfId="74" applyNumberFormat="1" applyFont="1" applyFill="1" applyBorder="1" applyAlignment="1" applyProtection="1">
      <alignment vertical="center"/>
    </xf>
    <xf numFmtId="49" fontId="39" fillId="0" borderId="0" xfId="134" applyNumberFormat="1" applyFont="1" applyFill="1" applyBorder="1" applyAlignment="1">
      <alignment horizontal="right" vertical="center"/>
    </xf>
    <xf numFmtId="188" fontId="39" fillId="0" borderId="0" xfId="134" applyNumberFormat="1" applyFont="1" applyFill="1" applyBorder="1" applyAlignment="1">
      <alignment vertical="center"/>
    </xf>
    <xf numFmtId="0" fontId="51" fillId="0" borderId="0" xfId="131" applyFont="1" applyFill="1" applyBorder="1" applyProtection="1"/>
    <xf numFmtId="0" fontId="51" fillId="0" borderId="0" xfId="131" applyFont="1" applyFill="1" applyBorder="1" applyAlignment="1" applyProtection="1">
      <alignment horizontal="center"/>
    </xf>
    <xf numFmtId="181" fontId="51" fillId="0" borderId="46" xfId="132" applyNumberFormat="1" applyFont="1" applyFill="1" applyBorder="1" applyProtection="1"/>
    <xf numFmtId="181" fontId="51" fillId="0" borderId="40" xfId="132" applyNumberFormat="1" applyFont="1" applyFill="1" applyBorder="1" applyProtection="1"/>
    <xf numFmtId="0" fontId="51" fillId="0" borderId="0" xfId="129" applyFont="1" applyFill="1" applyBorder="1" applyAlignment="1" applyProtection="1">
      <alignment horizontal="center" vertical="center"/>
    </xf>
    <xf numFmtId="181" fontId="39" fillId="0" borderId="40" xfId="132" applyNumberFormat="1" applyFont="1" applyFill="1" applyBorder="1" applyProtection="1"/>
    <xf numFmtId="0" fontId="51" fillId="0" borderId="21" xfId="129" applyFont="1" applyFill="1" applyBorder="1" applyAlignment="1" applyProtection="1">
      <alignment horizontal="left" vertical="center" wrapText="1"/>
    </xf>
    <xf numFmtId="0" fontId="51" fillId="0" borderId="21" xfId="138" applyFont="1" applyFill="1" applyBorder="1" applyAlignment="1" applyProtection="1">
      <alignment horizontal="left" vertical="center" wrapText="1"/>
    </xf>
    <xf numFmtId="0" fontId="51" fillId="0" borderId="0" xfId="90" applyFont="1" applyFill="1" applyProtection="1"/>
    <xf numFmtId="0" fontId="51" fillId="0" borderId="49" xfId="90" applyFont="1" applyFill="1" applyBorder="1" applyProtection="1"/>
    <xf numFmtId="0" fontId="51" fillId="0" borderId="21" xfId="138" applyFont="1" applyFill="1" applyBorder="1" applyAlignment="1" applyProtection="1">
      <alignment horizontal="center" vertical="center"/>
    </xf>
    <xf numFmtId="0" fontId="51" fillId="0" borderId="21" xfId="138" applyFont="1" applyFill="1" applyBorder="1" applyAlignment="1" applyProtection="1">
      <alignment horizontal="left" vertical="center"/>
    </xf>
    <xf numFmtId="0" fontId="51" fillId="0" borderId="50" xfId="90" applyFont="1" applyFill="1" applyBorder="1" applyProtection="1"/>
    <xf numFmtId="0" fontId="51" fillId="0" borderId="21" xfId="138" applyFont="1" applyFill="1" applyBorder="1" applyAlignment="1" applyProtection="1">
      <alignment horizontal="center" vertical="center" wrapText="1"/>
    </xf>
    <xf numFmtId="181" fontId="51" fillId="0" borderId="75" xfId="132" applyNumberFormat="1" applyFont="1" applyFill="1" applyBorder="1" applyProtection="1"/>
    <xf numFmtId="0" fontId="51" fillId="0" borderId="0" xfId="131" applyFont="1" applyFill="1" applyBorder="1" applyAlignment="1" applyProtection="1">
      <alignment vertical="center"/>
    </xf>
    <xf numFmtId="0" fontId="51" fillId="0" borderId="45" xfId="131" applyFont="1" applyFill="1" applyBorder="1" applyAlignment="1" applyProtection="1">
      <alignment horizontal="left" vertical="center"/>
    </xf>
    <xf numFmtId="180" fontId="51" fillId="0" borderId="19" xfId="132" applyNumberFormat="1" applyFont="1" applyFill="1" applyBorder="1" applyAlignment="1" applyProtection="1">
      <alignment horizontal="center" vertical="center"/>
    </xf>
    <xf numFmtId="0" fontId="39" fillId="0" borderId="20" xfId="131" applyFont="1" applyFill="1" applyBorder="1" applyAlignment="1" applyProtection="1">
      <alignment vertical="center"/>
    </xf>
    <xf numFmtId="0" fontId="53" fillId="0" borderId="20" xfId="131" applyFont="1" applyFill="1" applyBorder="1" applyAlignment="1" applyProtection="1">
      <alignment horizontal="right" vertical="center"/>
    </xf>
    <xf numFmtId="0" fontId="51" fillId="0" borderId="33" xfId="131" applyFont="1" applyFill="1" applyBorder="1" applyAlignment="1" applyProtection="1">
      <alignment horizontal="left" vertical="center"/>
    </xf>
    <xf numFmtId="180" fontId="51" fillId="0" borderId="34" xfId="132" applyNumberFormat="1" applyFont="1" applyFill="1" applyBorder="1" applyAlignment="1" applyProtection="1">
      <alignment horizontal="center" vertical="center"/>
    </xf>
    <xf numFmtId="0" fontId="39" fillId="0" borderId="34" xfId="131" applyFont="1" applyFill="1" applyBorder="1" applyAlignment="1" applyProtection="1">
      <alignment vertical="center"/>
    </xf>
    <xf numFmtId="0" fontId="53" fillId="0" borderId="30" xfId="131" applyFont="1" applyFill="1" applyBorder="1" applyAlignment="1" applyProtection="1">
      <alignment horizontal="right" vertical="center"/>
    </xf>
    <xf numFmtId="0" fontId="51" fillId="0" borderId="28" xfId="131" applyFont="1" applyFill="1" applyBorder="1" applyAlignment="1" applyProtection="1">
      <alignment horizontal="left" vertical="center"/>
    </xf>
    <xf numFmtId="180" fontId="51" fillId="0" borderId="29" xfId="132" applyNumberFormat="1" applyFont="1" applyFill="1" applyBorder="1" applyAlignment="1" applyProtection="1">
      <alignment horizontal="center" vertical="center"/>
    </xf>
    <xf numFmtId="0" fontId="39" fillId="0" borderId="29" xfId="131" applyFont="1" applyFill="1" applyBorder="1" applyAlignment="1" applyProtection="1">
      <alignment vertical="center"/>
    </xf>
    <xf numFmtId="0" fontId="39" fillId="0" borderId="30" xfId="131" applyFont="1" applyFill="1" applyBorder="1" applyAlignment="1" applyProtection="1">
      <alignment horizontal="right" vertical="center"/>
    </xf>
    <xf numFmtId="9" fontId="51" fillId="0" borderId="29" xfId="132" applyNumberFormat="1" applyFont="1" applyFill="1" applyBorder="1" applyAlignment="1" applyProtection="1">
      <alignment horizontal="center" vertical="center"/>
    </xf>
    <xf numFmtId="181" fontId="51" fillId="0" borderId="29" xfId="132" applyNumberFormat="1" applyFont="1" applyFill="1" applyBorder="1" applyAlignment="1" applyProtection="1">
      <alignment vertical="center"/>
    </xf>
    <xf numFmtId="0" fontId="51" fillId="0" borderId="30" xfId="131" applyFont="1" applyFill="1" applyBorder="1" applyAlignment="1" applyProtection="1">
      <alignment vertical="center"/>
    </xf>
    <xf numFmtId="0" fontId="39" fillId="0" borderId="28" xfId="131" applyFont="1" applyFill="1" applyBorder="1" applyAlignment="1" applyProtection="1">
      <alignment horizontal="left" vertical="center"/>
    </xf>
    <xf numFmtId="0" fontId="51" fillId="0" borderId="28" xfId="131" applyFont="1" applyFill="1" applyBorder="1" applyAlignment="1" applyProtection="1">
      <alignment horizontal="left" vertical="center" wrapText="1"/>
    </xf>
    <xf numFmtId="0" fontId="51" fillId="0" borderId="30" xfId="131" applyFont="1" applyFill="1" applyBorder="1" applyAlignment="1" applyProtection="1">
      <alignment horizontal="right" vertical="center"/>
    </xf>
    <xf numFmtId="0" fontId="51" fillId="0" borderId="22" xfId="131" applyFont="1" applyFill="1" applyBorder="1" applyAlignment="1" applyProtection="1">
      <alignment horizontal="center" vertical="center" wrapText="1"/>
    </xf>
    <xf numFmtId="0" fontId="39" fillId="0" borderId="28" xfId="131" applyFont="1" applyFill="1" applyBorder="1" applyAlignment="1" applyProtection="1">
      <alignment horizontal="left" vertical="center" wrapText="1"/>
    </xf>
    <xf numFmtId="0" fontId="39" fillId="0" borderId="65" xfId="131" applyFont="1" applyFill="1" applyBorder="1" applyAlignment="1" applyProtection="1">
      <alignment horizontal="left" vertical="center"/>
    </xf>
    <xf numFmtId="9" fontId="51" fillId="0" borderId="66" xfId="132" applyNumberFormat="1" applyFont="1" applyFill="1" applyBorder="1" applyAlignment="1" applyProtection="1">
      <alignment horizontal="center" vertical="center"/>
    </xf>
    <xf numFmtId="181" fontId="51" fillId="0" borderId="66" xfId="132" applyNumberFormat="1" applyFont="1" applyFill="1" applyBorder="1" applyAlignment="1" applyProtection="1">
      <alignment vertical="center"/>
    </xf>
    <xf numFmtId="0" fontId="39" fillId="0" borderId="37" xfId="131" applyFont="1" applyFill="1" applyBorder="1" applyAlignment="1" applyProtection="1">
      <alignment horizontal="left" vertical="center"/>
    </xf>
    <xf numFmtId="9" fontId="51" fillId="0" borderId="41" xfId="132" applyNumberFormat="1" applyFont="1" applyFill="1" applyBorder="1" applyAlignment="1" applyProtection="1">
      <alignment horizontal="center" vertical="center"/>
    </xf>
    <xf numFmtId="181" fontId="39" fillId="0" borderId="41" xfId="132" applyNumberFormat="1" applyFont="1" applyFill="1" applyBorder="1" applyAlignment="1" applyProtection="1">
      <alignment vertical="center"/>
    </xf>
    <xf numFmtId="0" fontId="51" fillId="0" borderId="38" xfId="131" applyFont="1" applyFill="1" applyBorder="1" applyAlignment="1" applyProtection="1">
      <alignment vertical="center"/>
    </xf>
    <xf numFmtId="0" fontId="39" fillId="0" borderId="45" xfId="80" applyFont="1" applyBorder="1" applyAlignment="1">
      <alignment vertical="center"/>
    </xf>
    <xf numFmtId="0" fontId="51" fillId="0" borderId="20" xfId="80" applyFont="1" applyBorder="1" applyAlignment="1">
      <alignment vertical="center"/>
    </xf>
    <xf numFmtId="0" fontId="51" fillId="0" borderId="73" xfId="80" applyFont="1" applyBorder="1" applyAlignment="1">
      <alignment vertical="center"/>
    </xf>
    <xf numFmtId="188" fontId="39" fillId="25" borderId="75" xfId="61" applyNumberFormat="1" applyFont="1" applyFill="1" applyBorder="1" applyAlignment="1">
      <alignment horizontal="center" vertical="center"/>
    </xf>
    <xf numFmtId="188" fontId="39" fillId="25" borderId="21" xfId="61" applyNumberFormat="1" applyFont="1" applyFill="1" applyBorder="1" applyAlignment="1">
      <alignment horizontal="center" vertical="center"/>
    </xf>
    <xf numFmtId="9" fontId="51" fillId="25" borderId="40" xfId="98" applyFont="1" applyFill="1" applyBorder="1" applyAlignment="1">
      <alignment horizontal="center" vertical="center"/>
    </xf>
    <xf numFmtId="0" fontId="51" fillId="0" borderId="21" xfId="129" applyFont="1" applyFill="1" applyBorder="1" applyAlignment="1" applyProtection="1">
      <alignment horizontal="center" vertical="center" wrapText="1"/>
    </xf>
    <xf numFmtId="2" fontId="51" fillId="0" borderId="21" xfId="0" applyNumberFormat="1" applyFont="1" applyFill="1" applyBorder="1" applyAlignment="1" applyProtection="1">
      <alignment horizontal="center" vertical="center"/>
    </xf>
    <xf numFmtId="43" fontId="51" fillId="0" borderId="21" xfId="63" applyNumberFormat="1" applyFont="1" applyFill="1" applyBorder="1" applyAlignment="1" applyProtection="1">
      <alignment horizontal="right" vertical="center" wrapText="1"/>
    </xf>
    <xf numFmtId="0" fontId="51" fillId="0" borderId="21" xfId="138" applyFont="1" applyFill="1" applyBorder="1" applyAlignment="1">
      <alignment horizontal="center" vertical="center"/>
    </xf>
    <xf numFmtId="0" fontId="51" fillId="0" borderId="21" xfId="138" applyFont="1" applyFill="1" applyBorder="1" applyAlignment="1">
      <alignment horizontal="left" vertical="center"/>
    </xf>
    <xf numFmtId="0" fontId="51" fillId="0" borderId="21" xfId="138" applyFont="1" applyFill="1" applyBorder="1" applyAlignment="1">
      <alignment horizontal="left" vertical="center" wrapText="1"/>
    </xf>
    <xf numFmtId="0" fontId="51" fillId="0" borderId="21" xfId="90" applyFont="1" applyFill="1" applyBorder="1" applyProtection="1"/>
    <xf numFmtId="0" fontId="51" fillId="0" borderId="21" xfId="0" applyFont="1" applyFill="1" applyBorder="1" applyAlignment="1" applyProtection="1">
      <alignment wrapText="1"/>
    </xf>
    <xf numFmtId="0" fontId="51" fillId="0" borderId="21" xfId="0" applyFont="1" applyFill="1" applyBorder="1" applyAlignment="1" applyProtection="1">
      <alignment horizontal="center" wrapText="1"/>
    </xf>
    <xf numFmtId="0" fontId="51" fillId="0" borderId="21" xfId="129" applyFont="1" applyFill="1" applyBorder="1" applyAlignment="1" applyProtection="1">
      <alignment vertical="center"/>
    </xf>
    <xf numFmtId="0" fontId="41" fillId="0" borderId="24" xfId="0" applyFont="1" applyFill="1" applyBorder="1" applyAlignment="1">
      <alignment horizontal="center"/>
    </xf>
    <xf numFmtId="2" fontId="51" fillId="0" borderId="35" xfId="74" applyNumberFormat="1" applyFont="1" applyFill="1" applyBorder="1" applyAlignment="1" applyProtection="1">
      <alignment horizontal="center" vertical="center"/>
    </xf>
    <xf numFmtId="0" fontId="51" fillId="0" borderId="35" xfId="74" applyFont="1" applyFill="1" applyBorder="1" applyAlignment="1" applyProtection="1">
      <alignment horizontal="left" vertical="center"/>
    </xf>
    <xf numFmtId="1" fontId="46" fillId="0" borderId="15" xfId="0" applyNumberFormat="1" applyFont="1" applyFill="1" applyBorder="1" applyAlignment="1">
      <alignment horizontal="center" vertical="center"/>
    </xf>
    <xf numFmtId="0" fontId="12" fillId="0" borderId="14" xfId="0" applyFont="1" applyFill="1" applyBorder="1" applyAlignment="1">
      <alignment horizontal="left"/>
    </xf>
    <xf numFmtId="0" fontId="39" fillId="0" borderId="0" xfId="133" applyFont="1" applyFill="1" applyBorder="1" applyAlignment="1" applyProtection="1">
      <alignment horizontal="center"/>
    </xf>
    <xf numFmtId="0" fontId="37" fillId="0" borderId="0" xfId="133" applyFont="1" applyFill="1" applyBorder="1" applyAlignment="1" applyProtection="1">
      <alignment horizontal="center"/>
    </xf>
    <xf numFmtId="0" fontId="37" fillId="0" borderId="0" xfId="133" applyFont="1" applyFill="1" applyBorder="1" applyAlignment="1" applyProtection="1">
      <alignment horizontal="center" vertical="center" wrapText="1"/>
    </xf>
    <xf numFmtId="0" fontId="39" fillId="25" borderId="21" xfId="133" applyFont="1" applyFill="1" applyBorder="1" applyAlignment="1">
      <alignment horizontal="center" vertical="center" wrapText="1"/>
    </xf>
    <xf numFmtId="3" fontId="39" fillId="25" borderId="21" xfId="133" applyNumberFormat="1" applyFont="1" applyFill="1" applyBorder="1" applyAlignment="1">
      <alignment horizontal="center" vertical="center" wrapText="1"/>
    </xf>
    <xf numFmtId="3" fontId="39" fillId="25" borderId="21" xfId="133" applyNumberFormat="1" applyFont="1" applyFill="1" applyBorder="1" applyAlignment="1">
      <alignment horizontal="center" vertical="center"/>
    </xf>
    <xf numFmtId="0" fontId="39" fillId="24" borderId="68" xfId="74" applyFont="1" applyFill="1" applyBorder="1" applyAlignment="1" applyProtection="1">
      <alignment horizontal="right" vertical="center"/>
    </xf>
    <xf numFmtId="0" fontId="54" fillId="0" borderId="21" xfId="75" applyFont="1" applyFill="1" applyBorder="1" applyAlignment="1" applyProtection="1">
      <alignment horizontal="left" vertical="center"/>
    </xf>
    <xf numFmtId="4" fontId="51" fillId="27" borderId="21" xfId="40" applyNumberFormat="1" applyFont="1" applyFill="1" applyBorder="1" applyAlignment="1" applyProtection="1">
      <alignment vertical="center" wrapText="1"/>
    </xf>
    <xf numFmtId="3" fontId="39" fillId="25" borderId="78" xfId="133" applyNumberFormat="1" applyFont="1" applyFill="1" applyBorder="1" applyAlignment="1">
      <alignment horizontal="center" vertical="center" wrapText="1"/>
    </xf>
    <xf numFmtId="188" fontId="39" fillId="25" borderId="22" xfId="61" applyNumberFormat="1" applyFont="1" applyFill="1" applyBorder="1" applyAlignment="1">
      <alignment horizontal="center" vertical="center"/>
    </xf>
    <xf numFmtId="0" fontId="40" fillId="24" borderId="0" xfId="74" applyFont="1" applyFill="1" applyBorder="1" applyAlignment="1" applyProtection="1">
      <alignment horizontal="left" vertical="center"/>
    </xf>
    <xf numFmtId="0" fontId="39" fillId="0" borderId="0" xfId="80" applyFont="1" applyFill="1" applyBorder="1" applyAlignment="1">
      <alignment horizontal="left" vertical="center" wrapText="1"/>
    </xf>
    <xf numFmtId="0" fontId="51" fillId="25" borderId="0" xfId="133" applyFont="1" applyFill="1" applyBorder="1" applyAlignment="1">
      <alignment horizontal="left" vertical="center" wrapText="1"/>
    </xf>
    <xf numFmtId="0" fontId="39" fillId="30" borderId="73" xfId="74" applyFont="1" applyFill="1" applyBorder="1" applyAlignment="1" applyProtection="1">
      <alignment horizontal="center" vertical="center" wrapText="1"/>
    </xf>
    <xf numFmtId="0" fontId="39" fillId="30" borderId="25" xfId="74" applyFont="1" applyFill="1" applyBorder="1" applyAlignment="1" applyProtection="1">
      <alignment horizontal="center" vertical="center" wrapText="1"/>
    </xf>
    <xf numFmtId="4" fontId="51" fillId="0" borderId="22" xfId="40" applyNumberFormat="1" applyFont="1" applyFill="1" applyBorder="1" applyAlignment="1" applyProtection="1">
      <alignment vertical="center" wrapText="1"/>
    </xf>
    <xf numFmtId="4" fontId="51" fillId="0" borderId="70" xfId="40" applyNumberFormat="1" applyFont="1" applyFill="1" applyBorder="1" applyAlignment="1" applyProtection="1">
      <alignment vertical="center" wrapText="1"/>
    </xf>
    <xf numFmtId="0" fontId="39" fillId="0" borderId="19" xfId="131" applyFont="1" applyFill="1" applyBorder="1" applyAlignment="1" applyProtection="1">
      <alignment vertical="center"/>
    </xf>
    <xf numFmtId="181" fontId="39" fillId="0" borderId="17" xfId="132" applyNumberFormat="1" applyFont="1" applyFill="1" applyBorder="1" applyAlignment="1" applyProtection="1">
      <alignment vertical="center"/>
    </xf>
    <xf numFmtId="190" fontId="38" fillId="0" borderId="21" xfId="35" applyNumberFormat="1" applyFont="1" applyFill="1" applyBorder="1" applyAlignment="1">
      <alignment horizontal="center" vertical="center" wrapText="1"/>
    </xf>
    <xf numFmtId="181" fontId="51" fillId="25" borderId="0" xfId="133" applyNumberFormat="1" applyFont="1" applyFill="1" applyBorder="1" applyAlignment="1">
      <alignment horizontal="left" vertical="center" wrapText="1"/>
    </xf>
    <xf numFmtId="190" fontId="38" fillId="28" borderId="21" xfId="35" applyNumberFormat="1" applyFont="1" applyFill="1" applyBorder="1" applyAlignment="1">
      <alignment horizontal="center" vertical="center" wrapText="1"/>
    </xf>
    <xf numFmtId="190" fontId="38" fillId="26" borderId="21" xfId="35" applyNumberFormat="1" applyFont="1" applyFill="1" applyBorder="1" applyAlignment="1">
      <alignment horizontal="center" vertical="center" wrapText="1"/>
    </xf>
    <xf numFmtId="0" fontId="39" fillId="24" borderId="68" xfId="74" applyFont="1" applyFill="1" applyBorder="1" applyAlignment="1" applyProtection="1">
      <alignment horizontal="right" vertical="center"/>
    </xf>
    <xf numFmtId="0" fontId="37" fillId="0" borderId="0" xfId="133" applyFont="1" applyFill="1" applyBorder="1" applyAlignment="1" applyProtection="1">
      <alignment horizontal="center"/>
    </xf>
    <xf numFmtId="0" fontId="37" fillId="0" borderId="0" xfId="133" applyFont="1" applyFill="1" applyBorder="1" applyAlignment="1" applyProtection="1">
      <alignment horizontal="center" vertical="center" wrapText="1"/>
    </xf>
    <xf numFmtId="0" fontId="39" fillId="0" borderId="0" xfId="133" applyFont="1" applyFill="1" applyBorder="1" applyAlignment="1" applyProtection="1">
      <alignment horizontal="center"/>
    </xf>
    <xf numFmtId="0" fontId="39" fillId="0" borderId="0" xfId="133" applyFont="1" applyFill="1" applyBorder="1" applyAlignment="1" applyProtection="1">
      <alignment horizontal="center"/>
    </xf>
    <xf numFmtId="0" fontId="37" fillId="0" borderId="0" xfId="133" applyFont="1" applyFill="1" applyBorder="1" applyAlignment="1" applyProtection="1">
      <alignment horizontal="center"/>
    </xf>
    <xf numFmtId="0" fontId="37" fillId="0" borderId="0" xfId="133" applyFont="1" applyFill="1" applyBorder="1" applyAlignment="1" applyProtection="1">
      <alignment horizontal="center" vertical="center" wrapText="1"/>
    </xf>
    <xf numFmtId="0" fontId="39" fillId="24" borderId="68" xfId="74" applyFont="1" applyFill="1" applyBorder="1" applyAlignment="1" applyProtection="1">
      <alignment horizontal="right" vertical="center"/>
    </xf>
    <xf numFmtId="0" fontId="51" fillId="26" borderId="21" xfId="0" applyFont="1" applyFill="1" applyBorder="1" applyAlignment="1" applyProtection="1">
      <alignment horizontal="center" vertical="center"/>
    </xf>
    <xf numFmtId="0" fontId="51" fillId="26" borderId="21" xfId="75" applyFont="1" applyFill="1" applyBorder="1" applyAlignment="1" applyProtection="1">
      <alignment horizontal="center" vertical="center"/>
    </xf>
    <xf numFmtId="0" fontId="51" fillId="26" borderId="21" xfId="129" applyFont="1" applyFill="1" applyBorder="1" applyAlignment="1" applyProtection="1">
      <alignment horizontal="center" vertical="center"/>
    </xf>
    <xf numFmtId="0" fontId="51" fillId="26" borderId="21" xfId="74" applyFont="1" applyFill="1" applyBorder="1" applyAlignment="1" applyProtection="1">
      <alignment horizontal="center" vertical="center"/>
    </xf>
    <xf numFmtId="2" fontId="51" fillId="26" borderId="21" xfId="74" applyNumberFormat="1" applyFont="1" applyFill="1" applyBorder="1" applyAlignment="1" applyProtection="1">
      <alignment horizontal="center" vertical="center"/>
    </xf>
    <xf numFmtId="188" fontId="43" fillId="0" borderId="0" xfId="91" applyNumberFormat="1" applyFont="1" applyFill="1" applyProtection="1"/>
    <xf numFmtId="0" fontId="39" fillId="0" borderId="17" xfId="129" applyFont="1" applyFill="1" applyBorder="1" applyAlignment="1" applyProtection="1">
      <alignment horizontal="center" vertical="center" wrapText="1"/>
    </xf>
    <xf numFmtId="0" fontId="39" fillId="0" borderId="16" xfId="74" applyFont="1" applyFill="1" applyBorder="1" applyAlignment="1" applyProtection="1">
      <alignment horizontal="center" vertical="center" wrapText="1"/>
    </xf>
    <xf numFmtId="0" fontId="39" fillId="0" borderId="17" xfId="74" applyFont="1" applyFill="1" applyBorder="1" applyAlignment="1" applyProtection="1">
      <alignment horizontal="center" vertical="center" wrapText="1"/>
    </xf>
    <xf numFmtId="4" fontId="39" fillId="0" borderId="17" xfId="74" applyNumberFormat="1" applyFont="1" applyFill="1" applyBorder="1" applyAlignment="1" applyProtection="1">
      <alignment horizontal="center" vertical="center" wrapText="1"/>
    </xf>
    <xf numFmtId="4" fontId="39" fillId="0" borderId="18" xfId="74" applyNumberFormat="1" applyFont="1" applyFill="1" applyBorder="1" applyAlignment="1" applyProtection="1">
      <alignment horizontal="center" vertical="center" wrapText="1"/>
    </xf>
    <xf numFmtId="181" fontId="38" fillId="0" borderId="0" xfId="90" applyNumberFormat="1" applyFont="1" applyFill="1" applyProtection="1"/>
    <xf numFmtId="190" fontId="38" fillId="0" borderId="0" xfId="35" applyNumberFormat="1" applyFont="1" applyFill="1" applyBorder="1" applyAlignment="1">
      <alignment horizontal="center" vertical="center" wrapText="1"/>
    </xf>
    <xf numFmtId="0" fontId="39" fillId="0" borderId="0" xfId="133" applyFont="1" applyFill="1" applyBorder="1" applyAlignment="1" applyProtection="1">
      <alignment horizontal="center"/>
    </xf>
    <xf numFmtId="0" fontId="37" fillId="0" borderId="0" xfId="133" applyFont="1" applyFill="1" applyBorder="1" applyAlignment="1" applyProtection="1">
      <alignment horizontal="center"/>
    </xf>
    <xf numFmtId="0" fontId="37" fillId="0" borderId="0" xfId="133" applyFont="1" applyFill="1" applyBorder="1" applyAlignment="1" applyProtection="1">
      <alignment horizontal="center" vertical="center" wrapText="1"/>
    </xf>
    <xf numFmtId="0" fontId="39" fillId="24" borderId="68" xfId="74" applyFont="1" applyFill="1" applyBorder="1" applyAlignment="1" applyProtection="1">
      <alignment horizontal="right" vertical="center"/>
    </xf>
    <xf numFmtId="190" fontId="55" fillId="0" borderId="21" xfId="35" applyNumberFormat="1" applyFont="1" applyFill="1" applyBorder="1" applyAlignment="1">
      <alignment horizontal="center" vertical="center" wrapText="1"/>
    </xf>
    <xf numFmtId="0" fontId="53" fillId="0" borderId="0" xfId="133" applyFont="1" applyFill="1" applyBorder="1" applyAlignment="1" applyProtection="1">
      <alignment horizontal="center" wrapText="1"/>
    </xf>
    <xf numFmtId="2" fontId="39" fillId="24" borderId="68" xfId="74" applyNumberFormat="1" applyFont="1" applyFill="1" applyBorder="1" applyAlignment="1" applyProtection="1">
      <alignment vertical="center"/>
    </xf>
    <xf numFmtId="190" fontId="38" fillId="27" borderId="21" xfId="35" applyNumberFormat="1" applyFont="1" applyFill="1" applyBorder="1" applyAlignment="1">
      <alignment horizontal="center" vertical="center" wrapText="1"/>
    </xf>
    <xf numFmtId="0" fontId="39" fillId="27" borderId="68" xfId="74" applyFont="1" applyFill="1" applyBorder="1" applyAlignment="1" applyProtection="1">
      <alignment vertical="center"/>
    </xf>
    <xf numFmtId="190" fontId="38" fillId="33" borderId="21" xfId="35" applyNumberFormat="1" applyFont="1" applyFill="1" applyBorder="1" applyAlignment="1">
      <alignment horizontal="center" vertical="center" wrapText="1"/>
    </xf>
    <xf numFmtId="0" fontId="59" fillId="0" borderId="0" xfId="139" applyFont="1" applyAlignment="1">
      <alignment horizontal="center" vertical="center"/>
    </xf>
    <xf numFmtId="0" fontId="59" fillId="0" borderId="0" xfId="139" applyFont="1" applyAlignment="1">
      <alignment horizontal="center"/>
    </xf>
    <xf numFmtId="0" fontId="59" fillId="0" borderId="0" xfId="139" applyFont="1"/>
    <xf numFmtId="0" fontId="61" fillId="0" borderId="102" xfId="139" applyFont="1" applyFill="1" applyBorder="1" applyAlignment="1">
      <alignment horizontal="center" vertical="center"/>
    </xf>
    <xf numFmtId="0" fontId="7" fillId="0" borderId="0" xfId="139" applyFont="1" applyAlignment="1">
      <alignment horizontal="center" vertical="center"/>
    </xf>
    <xf numFmtId="192" fontId="60" fillId="0" borderId="102" xfId="139" applyNumberFormat="1" applyFont="1" applyFill="1" applyBorder="1" applyAlignment="1">
      <alignment horizontal="center" vertical="center"/>
    </xf>
    <xf numFmtId="192" fontId="60" fillId="0" borderId="87" xfId="139" applyNumberFormat="1" applyFont="1" applyFill="1" applyBorder="1" applyAlignment="1">
      <alignment horizontal="center" vertical="center"/>
    </xf>
    <xf numFmtId="193" fontId="60" fillId="0" borderId="102" xfId="139" applyNumberFormat="1" applyFont="1" applyFill="1" applyBorder="1" applyAlignment="1">
      <alignment horizontal="center" vertical="center" wrapText="1"/>
    </xf>
    <xf numFmtId="193" fontId="60" fillId="0" borderId="87" xfId="139" applyNumberFormat="1" applyFont="1" applyFill="1" applyBorder="1" applyAlignment="1">
      <alignment horizontal="center" vertical="center" wrapText="1"/>
    </xf>
    <xf numFmtId="192" fontId="61" fillId="0" borderId="87" xfId="139" applyNumberFormat="1" applyFont="1" applyFill="1" applyBorder="1" applyAlignment="1">
      <alignment horizontal="center" vertical="center"/>
    </xf>
    <xf numFmtId="0" fontId="7" fillId="0" borderId="0" xfId="139" applyFont="1"/>
    <xf numFmtId="192" fontId="60" fillId="0" borderId="113" xfId="139" applyNumberFormat="1" applyFont="1" applyFill="1" applyBorder="1" applyAlignment="1">
      <alignment horizontal="center" vertical="center"/>
    </xf>
    <xf numFmtId="192" fontId="60" fillId="0" borderId="114" xfId="139" applyNumberFormat="1" applyFont="1" applyFill="1" applyBorder="1" applyAlignment="1">
      <alignment horizontal="center" vertical="center"/>
    </xf>
    <xf numFmtId="193" fontId="60" fillId="0" borderId="113" xfId="139" applyNumberFormat="1" applyFont="1" applyFill="1" applyBorder="1" applyAlignment="1">
      <alignment horizontal="center" vertical="center" wrapText="1"/>
    </xf>
    <xf numFmtId="193" fontId="60" fillId="0" borderId="114" xfId="139" applyNumberFormat="1" applyFont="1" applyFill="1" applyBorder="1" applyAlignment="1">
      <alignment horizontal="center" vertical="center" wrapText="1"/>
    </xf>
    <xf numFmtId="0" fontId="64" fillId="27" borderId="119" xfId="139" applyFont="1" applyFill="1" applyBorder="1" applyAlignment="1">
      <alignment horizontal="center" vertical="center"/>
    </xf>
    <xf numFmtId="0" fontId="65" fillId="27" borderId="120" xfId="139" applyFont="1" applyFill="1" applyBorder="1" applyAlignment="1">
      <alignment horizontal="center" vertical="center" wrapText="1"/>
    </xf>
    <xf numFmtId="0" fontId="64" fillId="27" borderId="121" xfId="139" applyFont="1" applyFill="1" applyBorder="1" applyAlignment="1">
      <alignment horizontal="center" vertical="center"/>
    </xf>
    <xf numFmtId="192" fontId="64" fillId="27" borderId="119" xfId="139" applyNumberFormat="1" applyFont="1" applyFill="1" applyBorder="1" applyAlignment="1">
      <alignment horizontal="center" vertical="center"/>
    </xf>
    <xf numFmtId="192" fontId="64" fillId="27" borderId="120" xfId="139" applyNumberFormat="1" applyFont="1" applyFill="1" applyBorder="1" applyAlignment="1">
      <alignment horizontal="center" vertical="center"/>
    </xf>
    <xf numFmtId="0" fontId="65" fillId="27" borderId="122" xfId="139" applyFont="1" applyFill="1" applyBorder="1" applyAlignment="1">
      <alignment horizontal="center" vertical="center" wrapText="1"/>
    </xf>
    <xf numFmtId="0" fontId="65" fillId="27" borderId="122" xfId="139" applyFont="1" applyFill="1" applyBorder="1" applyAlignment="1">
      <alignment horizontal="center" vertical="center"/>
    </xf>
    <xf numFmtId="0" fontId="65" fillId="27" borderId="123" xfId="139" applyFont="1" applyFill="1" applyBorder="1" applyAlignment="1">
      <alignment horizontal="center" vertical="center" wrapText="1"/>
    </xf>
    <xf numFmtId="193" fontId="64" fillId="27" borderId="119" xfId="139" applyNumberFormat="1" applyFont="1" applyFill="1" applyBorder="1" applyAlignment="1">
      <alignment horizontal="center" vertical="center" wrapText="1"/>
    </xf>
    <xf numFmtId="193" fontId="64" fillId="27" borderId="120" xfId="139" applyNumberFormat="1" applyFont="1" applyFill="1" applyBorder="1" applyAlignment="1">
      <alignment horizontal="center" vertical="center" wrapText="1"/>
    </xf>
    <xf numFmtId="192" fontId="64" fillId="27" borderId="121" xfId="139" applyNumberFormat="1" applyFont="1" applyFill="1" applyBorder="1" applyAlignment="1">
      <alignment horizontal="center" vertical="center"/>
    </xf>
    <xf numFmtId="0" fontId="7" fillId="34" borderId="109" xfId="139" applyFill="1" applyBorder="1" applyAlignment="1">
      <alignment horizontal="center" vertical="center"/>
    </xf>
    <xf numFmtId="0" fontId="7" fillId="34" borderId="124" xfId="139" applyFont="1" applyFill="1" applyBorder="1" applyAlignment="1">
      <alignment horizontal="center"/>
    </xf>
    <xf numFmtId="0" fontId="59" fillId="34" borderId="125" xfId="139" applyFont="1" applyFill="1" applyBorder="1" applyAlignment="1">
      <alignment vertical="center" wrapText="1"/>
    </xf>
    <xf numFmtId="0" fontId="59" fillId="34" borderId="126" xfId="139" applyFont="1" applyFill="1" applyBorder="1" applyAlignment="1">
      <alignment horizontal="center" vertical="center"/>
    </xf>
    <xf numFmtId="0" fontId="7" fillId="34" borderId="124" xfId="139" applyFont="1" applyFill="1" applyBorder="1" applyAlignment="1">
      <alignment horizontal="center" vertical="center"/>
    </xf>
    <xf numFmtId="0" fontId="7" fillId="34" borderId="125" xfId="139" applyFont="1" applyFill="1" applyBorder="1" applyAlignment="1">
      <alignment horizontal="center" vertical="center"/>
    </xf>
    <xf numFmtId="0" fontId="59" fillId="34" borderId="118" xfId="139" applyFont="1" applyFill="1" applyBorder="1" applyAlignment="1">
      <alignment vertical="center"/>
    </xf>
    <xf numFmtId="4" fontId="59" fillId="34" borderId="127" xfId="139" applyNumberFormat="1" applyFont="1" applyFill="1" applyBorder="1" applyAlignment="1">
      <alignment vertical="center"/>
    </xf>
    <xf numFmtId="0" fontId="60" fillId="34" borderId="124" xfId="139" applyFont="1" applyFill="1" applyBorder="1"/>
    <xf numFmtId="0" fontId="60" fillId="34" borderId="125" xfId="139" applyFont="1" applyFill="1" applyBorder="1"/>
    <xf numFmtId="0" fontId="61" fillId="34" borderId="118" xfId="139" applyFont="1" applyFill="1" applyBorder="1"/>
    <xf numFmtId="4" fontId="61" fillId="34" borderId="127" xfId="139" applyNumberFormat="1" applyFont="1" applyFill="1" applyBorder="1" applyAlignment="1">
      <alignment wrapText="1"/>
    </xf>
    <xf numFmtId="0" fontId="59" fillId="34" borderId="124" xfId="139" applyFont="1" applyFill="1" applyBorder="1" applyAlignment="1">
      <alignment horizontal="center" vertical="center" wrapText="1"/>
    </xf>
    <xf numFmtId="0" fontId="59" fillId="34" borderId="125" xfId="139" applyFont="1" applyFill="1" applyBorder="1" applyAlignment="1">
      <alignment horizontal="center" vertical="center" wrapText="1"/>
    </xf>
    <xf numFmtId="0" fontId="59" fillId="34" borderId="118" xfId="139" applyFont="1" applyFill="1" applyBorder="1" applyAlignment="1">
      <alignment horizontal="center" vertical="center" wrapText="1"/>
    </xf>
    <xf numFmtId="0" fontId="7" fillId="34" borderId="124" xfId="139" applyFill="1" applyBorder="1" applyAlignment="1">
      <alignment horizontal="center" wrapText="1"/>
    </xf>
    <xf numFmtId="0" fontId="7" fillId="34" borderId="125" xfId="139" applyFill="1" applyBorder="1" applyAlignment="1">
      <alignment horizontal="center" wrapText="1"/>
    </xf>
    <xf numFmtId="0" fontId="7" fillId="34" borderId="126" xfId="139" applyFill="1" applyBorder="1" applyAlignment="1">
      <alignment horizontal="center" wrapText="1"/>
    </xf>
    <xf numFmtId="0" fontId="59" fillId="34" borderId="118" xfId="139" applyFont="1" applyFill="1" applyBorder="1" applyAlignment="1">
      <alignment wrapText="1"/>
    </xf>
    <xf numFmtId="4" fontId="59" fillId="34" borderId="127" xfId="139" applyNumberFormat="1" applyFont="1" applyFill="1" applyBorder="1"/>
    <xf numFmtId="0" fontId="7" fillId="34" borderId="109" xfId="139" applyFill="1" applyBorder="1"/>
    <xf numFmtId="0" fontId="7" fillId="0" borderId="109" xfId="139" applyFill="1" applyBorder="1" applyAlignment="1">
      <alignment horizontal="center" vertical="center"/>
    </xf>
    <xf numFmtId="0" fontId="7" fillId="0" borderId="102" xfId="139" applyFont="1" applyFill="1" applyBorder="1" applyAlignment="1">
      <alignment horizontal="center"/>
    </xf>
    <xf numFmtId="0" fontId="59" fillId="0" borderId="87" xfId="139" applyFont="1" applyFill="1" applyBorder="1" applyAlignment="1">
      <alignment horizontal="left" vertical="center" wrapText="1"/>
    </xf>
    <xf numFmtId="0" fontId="7" fillId="0" borderId="103" xfId="139" applyFont="1" applyFill="1" applyBorder="1" applyAlignment="1">
      <alignment horizontal="center" vertical="center"/>
    </xf>
    <xf numFmtId="4" fontId="7" fillId="0" borderId="102" xfId="139" applyNumberFormat="1" applyFont="1" applyFill="1" applyBorder="1" applyAlignment="1">
      <alignment horizontal="center" vertical="center"/>
    </xf>
    <xf numFmtId="4" fontId="7" fillId="0" borderId="87" xfId="139" applyNumberFormat="1" applyFont="1" applyFill="1" applyBorder="1" applyAlignment="1">
      <alignment horizontal="center" vertical="center"/>
    </xf>
    <xf numFmtId="4" fontId="59" fillId="0" borderId="104" xfId="139" applyNumberFormat="1" applyFont="1" applyFill="1" applyBorder="1" applyAlignment="1">
      <alignment vertical="center"/>
    </xf>
    <xf numFmtId="4" fontId="7" fillId="0" borderId="102" xfId="139" applyNumberFormat="1" applyFont="1" applyFill="1" applyBorder="1" applyAlignment="1">
      <alignment vertical="center"/>
    </xf>
    <xf numFmtId="4" fontId="7" fillId="0" borderId="87" xfId="139" applyNumberFormat="1" applyFont="1" applyFill="1" applyBorder="1" applyAlignment="1">
      <alignment vertical="center"/>
    </xf>
    <xf numFmtId="4" fontId="59" fillId="0" borderId="105" xfId="139" applyNumberFormat="1" applyFont="1" applyFill="1" applyBorder="1" applyAlignment="1">
      <alignment vertical="center"/>
    </xf>
    <xf numFmtId="0" fontId="60" fillId="0" borderId="102" xfId="139" applyFont="1" applyFill="1" applyBorder="1"/>
    <xf numFmtId="0" fontId="60" fillId="0" borderId="87" xfId="139" applyFont="1" applyFill="1" applyBorder="1"/>
    <xf numFmtId="0" fontId="61" fillId="0" borderId="104" xfId="139" applyFont="1" applyFill="1" applyBorder="1"/>
    <xf numFmtId="4" fontId="61" fillId="0" borderId="105" xfId="139" applyNumberFormat="1" applyFont="1" applyFill="1" applyBorder="1"/>
    <xf numFmtId="0" fontId="7" fillId="0" borderId="102" xfId="139" applyBorder="1" applyAlignment="1">
      <alignment horizontal="center" vertical="center"/>
    </xf>
    <xf numFmtId="0" fontId="7" fillId="0" borderId="87" xfId="139" applyBorder="1" applyAlignment="1">
      <alignment horizontal="center" vertical="center"/>
    </xf>
    <xf numFmtId="0" fontId="7" fillId="0" borderId="104" xfId="139" applyBorder="1" applyAlignment="1">
      <alignment horizontal="center" vertical="center"/>
    </xf>
    <xf numFmtId="4" fontId="7" fillId="0" borderId="102" xfId="139" applyNumberFormat="1" applyFill="1" applyBorder="1" applyAlignment="1">
      <alignment horizontal="center"/>
    </xf>
    <xf numFmtId="4" fontId="7" fillId="0" borderId="87" xfId="139" applyNumberFormat="1" applyFill="1" applyBorder="1" applyAlignment="1">
      <alignment horizontal="center"/>
    </xf>
    <xf numFmtId="4" fontId="59" fillId="0" borderId="104" xfId="139" applyNumberFormat="1" applyFont="1" applyFill="1" applyBorder="1"/>
    <xf numFmtId="4" fontId="7" fillId="0" borderId="102" xfId="139" applyNumberFormat="1" applyFill="1" applyBorder="1"/>
    <xf numFmtId="4" fontId="7" fillId="0" borderId="87" xfId="139" applyNumberFormat="1" applyFill="1" applyBorder="1"/>
    <xf numFmtId="4" fontId="59" fillId="0" borderId="105" xfId="139" applyNumberFormat="1" applyFont="1" applyBorder="1"/>
    <xf numFmtId="0" fontId="7" fillId="0" borderId="109" xfId="139" applyFill="1" applyBorder="1"/>
    <xf numFmtId="0" fontId="7" fillId="34" borderId="102" xfId="139" applyFont="1" applyFill="1" applyBorder="1" applyAlignment="1">
      <alignment horizontal="center"/>
    </xf>
    <xf numFmtId="0" fontId="59" fillId="34" borderId="87" xfId="139" applyFont="1" applyFill="1" applyBorder="1" applyAlignment="1">
      <alignment vertical="center" wrapText="1"/>
    </xf>
    <xf numFmtId="0" fontId="59" fillId="34" borderId="103" xfId="139" applyFont="1" applyFill="1" applyBorder="1" applyAlignment="1">
      <alignment horizontal="center" vertical="center"/>
    </xf>
    <xf numFmtId="0" fontId="7" fillId="34" borderId="102" xfId="139" applyFont="1" applyFill="1" applyBorder="1" applyAlignment="1">
      <alignment horizontal="center" vertical="center"/>
    </xf>
    <xf numFmtId="0" fontId="7" fillId="34" borderId="87" xfId="139" applyFont="1" applyFill="1" applyBorder="1" applyAlignment="1">
      <alignment horizontal="center" vertical="center"/>
    </xf>
    <xf numFmtId="0" fontId="59" fillId="34" borderId="104" xfId="139" applyFont="1" applyFill="1" applyBorder="1" applyAlignment="1">
      <alignment vertical="center"/>
    </xf>
    <xf numFmtId="4" fontId="59" fillId="34" borderId="105" xfId="139" applyNumberFormat="1" applyFont="1" applyFill="1" applyBorder="1" applyAlignment="1">
      <alignment vertical="center"/>
    </xf>
    <xf numFmtId="0" fontId="60" fillId="34" borderId="102" xfId="139" applyFont="1" applyFill="1" applyBorder="1"/>
    <xf numFmtId="0" fontId="60" fillId="34" borderId="87" xfId="139" applyFont="1" applyFill="1" applyBorder="1"/>
    <xf numFmtId="0" fontId="61" fillId="34" borderId="104" xfId="139" applyFont="1" applyFill="1" applyBorder="1"/>
    <xf numFmtId="4" fontId="61" fillId="34" borderId="105" xfId="139" applyNumberFormat="1" applyFont="1" applyFill="1" applyBorder="1"/>
    <xf numFmtId="0" fontId="59" fillId="34" borderId="102" xfId="139" applyFont="1" applyFill="1" applyBorder="1" applyAlignment="1">
      <alignment horizontal="center" vertical="center"/>
    </xf>
    <xf numFmtId="0" fontId="59" fillId="34" borderId="87" xfId="139" applyFont="1" applyFill="1" applyBorder="1" applyAlignment="1">
      <alignment horizontal="center" vertical="center"/>
    </xf>
    <xf numFmtId="0" fontId="59" fillId="34" borderId="104" xfId="139" applyFont="1" applyFill="1" applyBorder="1" applyAlignment="1">
      <alignment horizontal="center" vertical="center"/>
    </xf>
    <xf numFmtId="0" fontId="7" fillId="34" borderId="102" xfId="139" applyFill="1" applyBorder="1" applyAlignment="1">
      <alignment horizontal="center"/>
    </xf>
    <xf numFmtId="0" fontId="7" fillId="34" borderId="87" xfId="139" applyFill="1" applyBorder="1" applyAlignment="1">
      <alignment horizontal="center"/>
    </xf>
    <xf numFmtId="0" fontId="59" fillId="34" borderId="104" xfId="139" applyFont="1" applyFill="1" applyBorder="1"/>
    <xf numFmtId="4" fontId="59" fillId="34" borderId="105" xfId="139" applyNumberFormat="1" applyFont="1" applyFill="1" applyBorder="1"/>
    <xf numFmtId="4" fontId="7" fillId="34" borderId="102" xfId="139" applyNumberFormat="1" applyFont="1" applyFill="1" applyBorder="1"/>
    <xf numFmtId="4" fontId="7" fillId="34" borderId="87" xfId="139" applyNumberFormat="1" applyFont="1" applyFill="1" applyBorder="1"/>
    <xf numFmtId="4" fontId="59" fillId="34" borderId="104" xfId="139" applyNumberFormat="1" applyFont="1" applyFill="1" applyBorder="1"/>
    <xf numFmtId="4" fontId="7" fillId="34" borderId="104" xfId="139" applyNumberFormat="1" applyFont="1" applyFill="1" applyBorder="1"/>
    <xf numFmtId="0" fontId="7" fillId="36" borderId="109" xfId="139" applyFill="1" applyBorder="1" applyAlignment="1">
      <alignment horizontal="center" vertical="center"/>
    </xf>
    <xf numFmtId="0" fontId="7" fillId="36" borderId="102" xfId="139" applyFont="1" applyFill="1" applyBorder="1" applyAlignment="1">
      <alignment horizontal="center"/>
    </xf>
    <xf numFmtId="0" fontId="59" fillId="36" borderId="87" xfId="139" applyFont="1" applyFill="1" applyBorder="1" applyAlignment="1">
      <alignment horizontal="left" vertical="center" wrapText="1"/>
    </xf>
    <xf numFmtId="0" fontId="7" fillId="36" borderId="103" xfId="139" applyFont="1" applyFill="1" applyBorder="1" applyAlignment="1">
      <alignment horizontal="center" vertical="center"/>
    </xf>
    <xf numFmtId="4" fontId="7" fillId="36" borderId="102" xfId="139" applyNumberFormat="1" applyFont="1" applyFill="1" applyBorder="1" applyAlignment="1">
      <alignment vertical="center"/>
    </xf>
    <xf numFmtId="4" fontId="7" fillId="36" borderId="87" xfId="139" applyNumberFormat="1" applyFont="1" applyFill="1" applyBorder="1" applyAlignment="1">
      <alignment vertical="center"/>
    </xf>
    <xf numFmtId="4" fontId="59" fillId="36" borderId="104" xfId="139" applyNumberFormat="1" applyFont="1" applyFill="1" applyBorder="1" applyAlignment="1">
      <alignment vertical="center"/>
    </xf>
    <xf numFmtId="4" fontId="59" fillId="36" borderId="105" xfId="139" applyNumberFormat="1" applyFont="1" applyFill="1" applyBorder="1" applyAlignment="1">
      <alignment vertical="center"/>
    </xf>
    <xf numFmtId="0" fontId="60" fillId="36" borderId="102" xfId="139" applyFont="1" applyFill="1" applyBorder="1"/>
    <xf numFmtId="0" fontId="60" fillId="36" borderId="87" xfId="139" applyFont="1" applyFill="1" applyBorder="1"/>
    <xf numFmtId="0" fontId="61" fillId="36" borderId="104" xfId="139" applyFont="1" applyFill="1" applyBorder="1"/>
    <xf numFmtId="4" fontId="61" fillId="36" borderId="105" xfId="139" applyNumberFormat="1" applyFont="1" applyFill="1" applyBorder="1"/>
    <xf numFmtId="4" fontId="7" fillId="36" borderId="102" xfId="139" applyNumberFormat="1" applyFont="1" applyFill="1" applyBorder="1"/>
    <xf numFmtId="4" fontId="7" fillId="36" borderId="87" xfId="139" applyNumberFormat="1" applyFont="1" applyFill="1" applyBorder="1"/>
    <xf numFmtId="4" fontId="59" fillId="36" borderId="104" xfId="139" applyNumberFormat="1" applyFont="1" applyFill="1" applyBorder="1"/>
    <xf numFmtId="4" fontId="7" fillId="36" borderId="104" xfId="139" applyNumberFormat="1" applyFont="1" applyFill="1" applyBorder="1"/>
    <xf numFmtId="4" fontId="59" fillId="36" borderId="105" xfId="139" applyNumberFormat="1" applyFont="1" applyFill="1" applyBorder="1"/>
    <xf numFmtId="0" fontId="7" fillId="36" borderId="109" xfId="139" applyFill="1" applyBorder="1"/>
    <xf numFmtId="0" fontId="0" fillId="0" borderId="102" xfId="140" applyFont="1" applyFill="1" applyBorder="1" applyAlignment="1">
      <alignment horizontal="center" vertical="center"/>
    </xf>
    <xf numFmtId="0" fontId="7" fillId="0" borderId="87" xfId="139" applyFont="1" applyFill="1" applyBorder="1" applyAlignment="1">
      <alignment horizontal="left" vertical="center" wrapText="1"/>
    </xf>
    <xf numFmtId="4" fontId="60" fillId="0" borderId="102" xfId="139" applyNumberFormat="1" applyFont="1" applyFill="1" applyBorder="1"/>
    <xf numFmtId="4" fontId="60" fillId="0" borderId="87" xfId="139" applyNumberFormat="1" applyFont="1" applyFill="1" applyBorder="1"/>
    <xf numFmtId="4" fontId="61" fillId="0" borderId="104" xfId="139" applyNumberFormat="1" applyFont="1" applyFill="1" applyBorder="1"/>
    <xf numFmtId="4" fontId="7" fillId="0" borderId="102" xfId="139" applyNumberFormat="1" applyFont="1" applyFill="1" applyBorder="1"/>
    <xf numFmtId="4" fontId="7" fillId="0" borderId="87" xfId="139" applyNumberFormat="1" applyFont="1" applyFill="1" applyBorder="1"/>
    <xf numFmtId="4" fontId="7" fillId="0" borderId="104" xfId="139" applyNumberFormat="1" applyFont="1" applyFill="1" applyBorder="1"/>
    <xf numFmtId="4" fontId="59" fillId="0" borderId="105" xfId="139" applyNumberFormat="1" applyFont="1" applyFill="1" applyBorder="1"/>
    <xf numFmtId="174" fontId="59" fillId="0" borderId="105" xfId="139" applyNumberFormat="1" applyFont="1" applyFill="1" applyBorder="1"/>
    <xf numFmtId="4" fontId="60" fillId="36" borderId="102" xfId="139" applyNumberFormat="1" applyFont="1" applyFill="1" applyBorder="1"/>
    <xf numFmtId="4" fontId="60" fillId="36" borderId="87" xfId="139" applyNumberFormat="1" applyFont="1" applyFill="1" applyBorder="1"/>
    <xf numFmtId="4" fontId="61" fillId="36" borderId="104" xfId="139" applyNumberFormat="1" applyFont="1" applyFill="1" applyBorder="1"/>
    <xf numFmtId="174" fontId="59" fillId="36" borderId="105" xfId="139" applyNumberFormat="1" applyFont="1" applyFill="1" applyBorder="1"/>
    <xf numFmtId="0" fontId="60" fillId="0" borderId="87" xfId="139" applyFont="1" applyFill="1" applyBorder="1" applyAlignment="1">
      <alignment horizontal="left" vertical="center" wrapText="1"/>
    </xf>
    <xf numFmtId="0" fontId="7" fillId="35" borderId="109" xfId="139" applyFill="1" applyBorder="1" applyAlignment="1">
      <alignment horizontal="center" vertical="center"/>
    </xf>
    <xf numFmtId="0" fontId="7" fillId="35" borderId="102" xfId="139" applyFont="1" applyFill="1" applyBorder="1" applyAlignment="1">
      <alignment horizontal="center"/>
    </xf>
    <xf numFmtId="0" fontId="59" fillId="35" borderId="87" xfId="139" applyFont="1" applyFill="1" applyBorder="1" applyAlignment="1">
      <alignment horizontal="left" vertical="center" wrapText="1"/>
    </xf>
    <xf numFmtId="0" fontId="7" fillId="35" borderId="103" xfId="139" applyFont="1" applyFill="1" applyBorder="1" applyAlignment="1">
      <alignment horizontal="center" vertical="center"/>
    </xf>
    <xf numFmtId="4" fontId="7" fillId="35" borderId="102" xfId="139" applyNumberFormat="1" applyFont="1" applyFill="1" applyBorder="1" applyAlignment="1">
      <alignment vertical="center"/>
    </xf>
    <xf numFmtId="4" fontId="7" fillId="35" borderId="87" xfId="139" applyNumberFormat="1" applyFont="1" applyFill="1" applyBorder="1" applyAlignment="1">
      <alignment vertical="center"/>
    </xf>
    <xf numFmtId="4" fontId="59" fillId="35" borderId="104" xfId="139" applyNumberFormat="1" applyFont="1" applyFill="1" applyBorder="1" applyAlignment="1">
      <alignment vertical="center"/>
    </xf>
    <xf numFmtId="4" fontId="59" fillId="35" borderId="105" xfId="139" applyNumberFormat="1" applyFont="1" applyFill="1" applyBorder="1" applyAlignment="1">
      <alignment vertical="center"/>
    </xf>
    <xf numFmtId="4" fontId="60" fillId="35" borderId="102" xfId="139" applyNumberFormat="1" applyFont="1" applyFill="1" applyBorder="1"/>
    <xf numFmtId="4" fontId="60" fillId="35" borderId="87" xfId="139" applyNumberFormat="1" applyFont="1" applyFill="1" applyBorder="1"/>
    <xf numFmtId="4" fontId="61" fillId="35" borderId="104" xfId="139" applyNumberFormat="1" applyFont="1" applyFill="1" applyBorder="1"/>
    <xf numFmtId="4" fontId="61" fillId="35" borderId="105" xfId="139" applyNumberFormat="1" applyFont="1" applyFill="1" applyBorder="1"/>
    <xf numFmtId="4" fontId="7" fillId="35" borderId="102" xfId="139" applyNumberFormat="1" applyFont="1" applyFill="1" applyBorder="1"/>
    <xf numFmtId="4" fontId="7" fillId="35" borderId="87" xfId="139" applyNumberFormat="1" applyFont="1" applyFill="1" applyBorder="1"/>
    <xf numFmtId="4" fontId="59" fillId="35" borderId="104" xfId="139" applyNumberFormat="1" applyFont="1" applyFill="1" applyBorder="1"/>
    <xf numFmtId="4" fontId="7" fillId="35" borderId="104" xfId="139" applyNumberFormat="1" applyFont="1" applyFill="1" applyBorder="1"/>
    <xf numFmtId="4" fontId="59" fillId="35" borderId="105" xfId="139" applyNumberFormat="1" applyFont="1" applyFill="1" applyBorder="1"/>
    <xf numFmtId="174" fontId="59" fillId="35" borderId="105" xfId="139" applyNumberFormat="1" applyFont="1" applyFill="1" applyBorder="1"/>
    <xf numFmtId="0" fontId="7" fillId="35" borderId="109" xfId="139" applyFill="1" applyBorder="1"/>
    <xf numFmtId="0" fontId="7" fillId="27" borderId="109" xfId="139" applyFill="1" applyBorder="1" applyAlignment="1">
      <alignment horizontal="center" vertical="center"/>
    </xf>
    <xf numFmtId="0" fontId="0" fillId="27" borderId="102" xfId="140" applyFont="1" applyFill="1" applyBorder="1" applyAlignment="1">
      <alignment horizontal="center" vertical="center"/>
    </xf>
    <xf numFmtId="0" fontId="7" fillId="27" borderId="87" xfId="139" applyFont="1" applyFill="1" applyBorder="1" applyAlignment="1">
      <alignment horizontal="left" vertical="center" wrapText="1"/>
    </xf>
    <xf numFmtId="0" fontId="7" fillId="27" borderId="103" xfId="139" applyFont="1" applyFill="1" applyBorder="1" applyAlignment="1">
      <alignment horizontal="center" vertical="center"/>
    </xf>
    <xf numFmtId="4" fontId="7" fillId="27" borderId="102" xfId="139" applyNumberFormat="1" applyFont="1" applyFill="1" applyBorder="1" applyAlignment="1">
      <alignment vertical="center"/>
    </xf>
    <xf numFmtId="4" fontId="7" fillId="27" borderId="87" xfId="139" applyNumberFormat="1" applyFont="1" applyFill="1" applyBorder="1" applyAlignment="1">
      <alignment vertical="center"/>
    </xf>
    <xf numFmtId="4" fontId="59" fillId="27" borderId="104" xfId="139" applyNumberFormat="1" applyFont="1" applyFill="1" applyBorder="1" applyAlignment="1">
      <alignment vertical="center"/>
    </xf>
    <xf numFmtId="4" fontId="59" fillId="27" borderId="105" xfId="139" applyNumberFormat="1" applyFont="1" applyFill="1" applyBorder="1" applyAlignment="1">
      <alignment vertical="center"/>
    </xf>
    <xf numFmtId="4" fontId="60" fillId="27" borderId="102" xfId="139" applyNumberFormat="1" applyFont="1" applyFill="1" applyBorder="1"/>
    <xf numFmtId="4" fontId="60" fillId="27" borderId="87" xfId="139" applyNumberFormat="1" applyFont="1" applyFill="1" applyBorder="1"/>
    <xf numFmtId="4" fontId="61" fillId="27" borderId="104" xfId="139" applyNumberFormat="1" applyFont="1" applyFill="1" applyBorder="1"/>
    <xf numFmtId="4" fontId="61" fillId="27" borderId="105" xfId="139" applyNumberFormat="1" applyFont="1" applyFill="1" applyBorder="1"/>
    <xf numFmtId="4" fontId="7" fillId="27" borderId="102" xfId="139" applyNumberFormat="1" applyFont="1" applyFill="1" applyBorder="1"/>
    <xf numFmtId="4" fontId="7" fillId="27" borderId="87" xfId="139" applyNumberFormat="1" applyFont="1" applyFill="1" applyBorder="1"/>
    <xf numFmtId="4" fontId="59" fillId="27" borderId="104" xfId="139" applyNumberFormat="1" applyFont="1" applyFill="1" applyBorder="1"/>
    <xf numFmtId="4" fontId="7" fillId="27" borderId="104" xfId="139" applyNumberFormat="1" applyFont="1" applyFill="1" applyBorder="1"/>
    <xf numFmtId="4" fontId="59" fillId="27" borderId="105" xfId="139" applyNumberFormat="1" applyFont="1" applyFill="1" applyBorder="1"/>
    <xf numFmtId="174" fontId="59" fillId="27" borderId="105" xfId="139" applyNumberFormat="1" applyFont="1" applyFill="1" applyBorder="1" applyAlignment="1">
      <alignment vertical="center"/>
    </xf>
    <xf numFmtId="0" fontId="7" fillId="27" borderId="109" xfId="139" applyFill="1" applyBorder="1"/>
    <xf numFmtId="4" fontId="60" fillId="0" borderId="102" xfId="139" applyNumberFormat="1" applyFont="1" applyFill="1" applyBorder="1" applyAlignment="1">
      <alignment vertical="center"/>
    </xf>
    <xf numFmtId="4" fontId="60" fillId="0" borderId="87" xfId="139" applyNumberFormat="1" applyFont="1" applyFill="1" applyBorder="1" applyAlignment="1">
      <alignment vertical="center"/>
    </xf>
    <xf numFmtId="4" fontId="61" fillId="0" borderId="104" xfId="139" applyNumberFormat="1" applyFont="1" applyFill="1" applyBorder="1" applyAlignment="1">
      <alignment vertical="center"/>
    </xf>
    <xf numFmtId="4" fontId="61" fillId="0" borderId="105" xfId="139" applyNumberFormat="1" applyFont="1" applyFill="1" applyBorder="1" applyAlignment="1">
      <alignment vertical="center"/>
    </xf>
    <xf numFmtId="4" fontId="7" fillId="0" borderId="104" xfId="139" applyNumberFormat="1" applyFont="1" applyFill="1" applyBorder="1" applyAlignment="1">
      <alignment vertical="center"/>
    </xf>
    <xf numFmtId="174" fontId="59" fillId="0" borderId="105" xfId="139" applyNumberFormat="1" applyFont="1" applyFill="1" applyBorder="1" applyAlignment="1">
      <alignment vertical="center"/>
    </xf>
    <xf numFmtId="0" fontId="7" fillId="0" borderId="109" xfId="139" applyFill="1" applyBorder="1" applyAlignment="1">
      <alignment vertical="center"/>
    </xf>
    <xf numFmtId="3" fontId="61" fillId="0" borderId="105" xfId="139" applyNumberFormat="1" applyFont="1" applyFill="1" applyBorder="1"/>
    <xf numFmtId="0" fontId="7" fillId="0" borderId="128" xfId="139" applyFill="1" applyBorder="1" applyAlignment="1">
      <alignment horizontal="center" vertical="center"/>
    </xf>
    <xf numFmtId="0" fontId="7" fillId="0" borderId="129" xfId="139" applyFont="1" applyFill="1" applyBorder="1" applyAlignment="1">
      <alignment horizontal="center"/>
    </xf>
    <xf numFmtId="0" fontId="7" fillId="0" borderId="130" xfId="139" applyFont="1" applyFill="1" applyBorder="1" applyAlignment="1">
      <alignment horizontal="left" vertical="center" wrapText="1"/>
    </xf>
    <xf numFmtId="0" fontId="7" fillId="0" borderId="131" xfId="139" applyFont="1" applyFill="1" applyBorder="1" applyAlignment="1">
      <alignment horizontal="center" vertical="center"/>
    </xf>
    <xf numFmtId="4" fontId="7" fillId="0" borderId="129" xfId="139" applyNumberFormat="1" applyFont="1" applyFill="1" applyBorder="1" applyAlignment="1">
      <alignment vertical="center"/>
    </xf>
    <xf numFmtId="4" fontId="7" fillId="0" borderId="130" xfId="139" applyNumberFormat="1" applyFont="1" applyFill="1" applyBorder="1" applyAlignment="1">
      <alignment vertical="center"/>
    </xf>
    <xf numFmtId="4" fontId="59" fillId="0" borderId="111" xfId="139" applyNumberFormat="1" applyFont="1" applyFill="1" applyBorder="1" applyAlignment="1">
      <alignment vertical="center"/>
    </xf>
    <xf numFmtId="4" fontId="59" fillId="0" borderId="132" xfId="139" applyNumberFormat="1" applyFont="1" applyFill="1" applyBorder="1" applyAlignment="1">
      <alignment vertical="center"/>
    </xf>
    <xf numFmtId="4" fontId="60" fillId="0" borderId="129" xfId="139" applyNumberFormat="1" applyFont="1" applyFill="1" applyBorder="1"/>
    <xf numFmtId="4" fontId="60" fillId="0" borderId="130" xfId="139" applyNumberFormat="1" applyFont="1" applyFill="1" applyBorder="1"/>
    <xf numFmtId="4" fontId="61" fillId="0" borderId="111" xfId="139" applyNumberFormat="1" applyFont="1" applyFill="1" applyBorder="1"/>
    <xf numFmtId="4" fontId="61" fillId="0" borderId="132" xfId="139" applyNumberFormat="1" applyFont="1" applyFill="1" applyBorder="1"/>
    <xf numFmtId="4" fontId="7" fillId="0" borderId="129" xfId="139" applyNumberFormat="1" applyFont="1" applyFill="1" applyBorder="1"/>
    <xf numFmtId="4" fontId="7" fillId="0" borderId="130" xfId="139" applyNumberFormat="1" applyFont="1" applyFill="1" applyBorder="1"/>
    <xf numFmtId="4" fontId="59" fillId="0" borderId="111" xfId="139" applyNumberFormat="1" applyFont="1" applyFill="1" applyBorder="1"/>
    <xf numFmtId="4" fontId="7" fillId="0" borderId="111" xfId="139" applyNumberFormat="1" applyFont="1" applyFill="1" applyBorder="1"/>
    <xf numFmtId="4" fontId="59" fillId="0" borderId="132" xfId="139" applyNumberFormat="1" applyFont="1" applyFill="1" applyBorder="1"/>
    <xf numFmtId="174" fontId="59" fillId="0" borderId="132" xfId="139" applyNumberFormat="1" applyFont="1" applyFill="1" applyBorder="1"/>
    <xf numFmtId="0" fontId="7" fillId="0" borderId="128" xfId="139" applyFill="1" applyBorder="1"/>
    <xf numFmtId="0" fontId="7" fillId="0" borderId="95" xfId="139" applyBorder="1"/>
    <xf numFmtId="0" fontId="7" fillId="0" borderId="95" xfId="139" applyFont="1" applyBorder="1" applyAlignment="1">
      <alignment horizontal="center"/>
    </xf>
    <xf numFmtId="0" fontId="7" fillId="0" borderId="95" xfId="139" applyFont="1" applyBorder="1" applyAlignment="1">
      <alignment vertical="center" wrapText="1"/>
    </xf>
    <xf numFmtId="0" fontId="7" fillId="0" borderId="95" xfId="139" applyFont="1" applyBorder="1" applyAlignment="1">
      <alignment horizontal="center" vertical="center"/>
    </xf>
    <xf numFmtId="0" fontId="7" fillId="0" borderId="95" xfId="139" applyFont="1" applyBorder="1" applyAlignment="1">
      <alignment vertical="center"/>
    </xf>
    <xf numFmtId="0" fontId="7" fillId="0" borderId="95" xfId="139" applyFont="1" applyBorder="1"/>
    <xf numFmtId="0" fontId="59" fillId="0" borderId="95" xfId="139" applyFont="1" applyBorder="1"/>
    <xf numFmtId="0" fontId="7" fillId="0" borderId="95" xfId="139" applyBorder="1" applyAlignment="1">
      <alignment horizontal="center" vertical="center"/>
    </xf>
    <xf numFmtId="4" fontId="7" fillId="0" borderId="95" xfId="139" applyNumberFormat="1" applyBorder="1"/>
    <xf numFmtId="4" fontId="59" fillId="0" borderId="95" xfId="139" applyNumberFormat="1" applyFont="1" applyBorder="1"/>
    <xf numFmtId="0" fontId="60" fillId="0" borderId="95" xfId="139" applyFont="1" applyBorder="1"/>
    <xf numFmtId="0" fontId="7" fillId="0" borderId="0" xfId="139" applyBorder="1"/>
    <xf numFmtId="0" fontId="7" fillId="0" borderId="0" xfId="139" applyFont="1" applyBorder="1" applyAlignment="1">
      <alignment horizontal="center"/>
    </xf>
    <xf numFmtId="0" fontId="7" fillId="0" borderId="0" xfId="139" applyFont="1" applyBorder="1" applyAlignment="1">
      <alignment vertical="center" wrapText="1"/>
    </xf>
    <xf numFmtId="0" fontId="7" fillId="0" borderId="0" xfId="139" applyFont="1" applyBorder="1" applyAlignment="1">
      <alignment horizontal="center" vertical="center"/>
    </xf>
    <xf numFmtId="0" fontId="7" fillId="0" borderId="0" xfId="139" applyFont="1" applyBorder="1" applyAlignment="1">
      <alignment vertical="center"/>
    </xf>
    <xf numFmtId="0" fontId="7" fillId="0" borderId="0" xfId="139" applyFont="1" applyBorder="1"/>
    <xf numFmtId="0" fontId="59" fillId="0" borderId="0" xfId="139" applyFont="1" applyBorder="1"/>
    <xf numFmtId="0" fontId="7" fillId="0" borderId="0" xfId="139" applyBorder="1" applyAlignment="1">
      <alignment horizontal="center" vertical="center"/>
    </xf>
    <xf numFmtId="4" fontId="7" fillId="0" borderId="0" xfId="139" applyNumberFormat="1" applyBorder="1"/>
    <xf numFmtId="4" fontId="59" fillId="0" borderId="0" xfId="139" applyNumberFormat="1" applyFont="1" applyBorder="1"/>
    <xf numFmtId="0" fontId="60" fillId="0" borderId="0" xfId="139" applyFont="1" applyBorder="1"/>
    <xf numFmtId="0" fontId="7" fillId="0" borderId="0" xfId="139"/>
    <xf numFmtId="0" fontId="7" fillId="0" borderId="0" xfId="139" applyFont="1" applyAlignment="1">
      <alignment horizontal="center"/>
    </xf>
    <xf numFmtId="0" fontId="7" fillId="0" borderId="0" xfId="139" applyFont="1" applyAlignment="1">
      <alignment vertical="center" wrapText="1"/>
    </xf>
    <xf numFmtId="0" fontId="7" fillId="0" borderId="0" xfId="139" applyFont="1" applyAlignment="1">
      <alignment vertical="center"/>
    </xf>
    <xf numFmtId="0" fontId="7" fillId="0" borderId="0" xfId="139" applyAlignment="1">
      <alignment horizontal="center"/>
    </xf>
    <xf numFmtId="0" fontId="60" fillId="0" borderId="0" xfId="139" applyFont="1"/>
    <xf numFmtId="0" fontId="57" fillId="0" borderId="123" xfId="140" applyFont="1" applyBorder="1" applyAlignment="1">
      <alignment horizontal="center" vertical="center" wrapText="1"/>
    </xf>
    <xf numFmtId="0" fontId="57" fillId="0" borderId="123" xfId="140" applyFont="1" applyFill="1" applyBorder="1" applyAlignment="1">
      <alignment horizontal="center" vertical="center" wrapText="1"/>
    </xf>
    <xf numFmtId="0" fontId="56" fillId="0" borderId="0" xfId="140" applyFont="1" applyAlignment="1">
      <alignment vertical="center" wrapText="1"/>
    </xf>
    <xf numFmtId="0" fontId="56" fillId="0" borderId="123" xfId="140" applyFont="1" applyFill="1" applyBorder="1" applyAlignment="1">
      <alignment horizontal="right" vertical="center" wrapText="1"/>
    </xf>
    <xf numFmtId="0" fontId="57" fillId="37" borderId="123" xfId="140" applyFont="1" applyFill="1" applyBorder="1" applyAlignment="1">
      <alignment horizontal="left" vertical="center" wrapText="1"/>
    </xf>
    <xf numFmtId="0" fontId="56" fillId="37" borderId="0" xfId="140" applyFont="1" applyFill="1" applyAlignment="1">
      <alignment horizontal="left" vertical="center" wrapText="1"/>
    </xf>
    <xf numFmtId="0" fontId="56" fillId="0" borderId="123" xfId="140" applyFont="1" applyFill="1" applyBorder="1" applyAlignment="1">
      <alignment vertical="center"/>
    </xf>
    <xf numFmtId="174" fontId="67" fillId="0" borderId="123" xfId="140" applyNumberFormat="1" applyFont="1" applyFill="1" applyBorder="1" applyAlignment="1" applyProtection="1">
      <alignment vertical="center" wrapText="1"/>
      <protection locked="0"/>
    </xf>
    <xf numFmtId="174" fontId="67" fillId="0" borderId="123" xfId="140" applyNumberFormat="1" applyFont="1" applyFill="1" applyBorder="1" applyAlignment="1" applyProtection="1">
      <alignment horizontal="center" vertical="center"/>
      <protection locked="0"/>
    </xf>
    <xf numFmtId="2" fontId="56" fillId="0" borderId="123" xfId="140" applyNumberFormat="1" applyFont="1" applyFill="1" applyBorder="1" applyAlignment="1">
      <alignment vertical="center"/>
    </xf>
    <xf numFmtId="0" fontId="56" fillId="0" borderId="0" xfId="140" applyFont="1" applyFill="1" applyAlignment="1">
      <alignment vertical="center"/>
    </xf>
    <xf numFmtId="174" fontId="67" fillId="0" borderId="123" xfId="140" applyNumberFormat="1" applyFont="1" applyFill="1" applyBorder="1" applyAlignment="1" applyProtection="1">
      <alignment vertical="center"/>
      <protection locked="0"/>
    </xf>
    <xf numFmtId="174" fontId="68" fillId="37" borderId="123" xfId="140" applyNumberFormat="1" applyFont="1" applyFill="1" applyBorder="1" applyAlignment="1" applyProtection="1">
      <alignment vertical="center" wrapText="1"/>
      <protection locked="0"/>
    </xf>
    <xf numFmtId="174" fontId="68" fillId="37" borderId="123" xfId="140" applyNumberFormat="1" applyFont="1" applyFill="1" applyBorder="1" applyAlignment="1" applyProtection="1">
      <alignment horizontal="center" vertical="center"/>
      <protection locked="0"/>
    </xf>
    <xf numFmtId="2" fontId="56" fillId="37" borderId="123" xfId="140" applyNumberFormat="1" applyFont="1" applyFill="1" applyBorder="1" applyAlignment="1">
      <alignment vertical="center"/>
    </xf>
    <xf numFmtId="0" fontId="56" fillId="37" borderId="0" xfId="140" applyFont="1" applyFill="1" applyAlignment="1">
      <alignment vertical="center"/>
    </xf>
    <xf numFmtId="2" fontId="56" fillId="0" borderId="123" xfId="140" applyNumberFormat="1" applyFont="1" applyBorder="1" applyAlignment="1">
      <alignment vertical="center"/>
    </xf>
    <xf numFmtId="0" fontId="56" fillId="0" borderId="0" xfId="140" applyFont="1" applyAlignment="1">
      <alignment vertical="center"/>
    </xf>
    <xf numFmtId="174" fontId="67" fillId="37" borderId="123" xfId="140" applyNumberFormat="1" applyFont="1" applyFill="1" applyBorder="1" applyAlignment="1" applyProtection="1">
      <alignment horizontal="center" vertical="center"/>
      <protection locked="0"/>
    </xf>
    <xf numFmtId="0" fontId="56" fillId="0" borderId="123" xfId="140" applyFont="1" applyBorder="1" applyAlignment="1">
      <alignment vertical="center"/>
    </xf>
    <xf numFmtId="0" fontId="56" fillId="0" borderId="123" xfId="140" applyFont="1" applyFill="1" applyBorder="1" applyAlignment="1">
      <alignment vertical="center" wrapText="1"/>
    </xf>
    <xf numFmtId="0" fontId="56" fillId="0" borderId="123" xfId="140" applyFont="1" applyFill="1" applyBorder="1" applyAlignment="1">
      <alignment horizontal="center" vertical="center"/>
    </xf>
    <xf numFmtId="2" fontId="56" fillId="0" borderId="0" xfId="140" applyNumberFormat="1" applyFont="1" applyAlignment="1">
      <alignment vertical="center"/>
    </xf>
    <xf numFmtId="0" fontId="7" fillId="0" borderId="133" xfId="140" applyBorder="1" applyAlignment="1">
      <alignment vertical="center"/>
    </xf>
    <xf numFmtId="0" fontId="7" fillId="0" borderId="4" xfId="140" applyBorder="1" applyAlignment="1">
      <alignment vertical="center"/>
    </xf>
    <xf numFmtId="0" fontId="7" fillId="0" borderId="4" xfId="140" applyBorder="1" applyAlignment="1">
      <alignment vertical="center" wrapText="1"/>
    </xf>
    <xf numFmtId="0" fontId="7" fillId="32" borderId="4" xfId="140" applyFill="1" applyBorder="1" applyAlignment="1">
      <alignment vertical="center" wrapText="1"/>
    </xf>
    <xf numFmtId="0" fontId="7" fillId="32" borderId="4" xfId="140" applyFont="1" applyFill="1" applyBorder="1" applyAlignment="1">
      <alignment vertical="center" wrapText="1"/>
    </xf>
    <xf numFmtId="0" fontId="59" fillId="0" borderId="0" xfId="140" applyFont="1" applyAlignment="1">
      <alignment vertical="center"/>
    </xf>
    <xf numFmtId="0" fontId="7" fillId="0" borderId="89" xfId="140" applyFont="1" applyBorder="1" applyAlignment="1">
      <alignment horizontal="center"/>
    </xf>
    <xf numFmtId="0" fontId="7" fillId="0" borderId="87" xfId="140" applyFont="1" applyBorder="1" applyAlignment="1">
      <alignment horizontal="center"/>
    </xf>
    <xf numFmtId="0" fontId="7" fillId="32" borderId="87" xfId="140" applyFont="1" applyFill="1" applyBorder="1" applyAlignment="1">
      <alignment horizontal="center"/>
    </xf>
    <xf numFmtId="0" fontId="7" fillId="32" borderId="87" xfId="140" applyFont="1" applyFill="1" applyBorder="1" applyAlignment="1">
      <alignment wrapText="1"/>
    </xf>
    <xf numFmtId="0" fontId="59" fillId="0" borderId="0" xfId="140" applyFont="1"/>
    <xf numFmtId="0" fontId="59" fillId="0" borderId="104" xfId="140" applyFont="1" applyBorder="1" applyAlignment="1">
      <alignment horizontal="center"/>
    </xf>
    <xf numFmtId="2" fontId="7" fillId="0" borderId="87" xfId="140" applyNumberFormat="1" applyFont="1" applyBorder="1" applyAlignment="1">
      <alignment horizontal="center"/>
    </xf>
    <xf numFmtId="192" fontId="7" fillId="0" borderId="89" xfId="140" applyNumberFormat="1" applyBorder="1" applyAlignment="1">
      <alignment horizontal="center" vertical="center"/>
    </xf>
    <xf numFmtId="192" fontId="7" fillId="0" borderId="87" xfId="140" applyNumberFormat="1" applyBorder="1" applyAlignment="1">
      <alignment horizontal="center"/>
    </xf>
    <xf numFmtId="192" fontId="7" fillId="0" borderId="87" xfId="140" applyNumberFormat="1" applyFont="1" applyBorder="1" applyAlignment="1">
      <alignment horizontal="center" vertical="center"/>
    </xf>
    <xf numFmtId="192" fontId="70" fillId="0" borderId="87" xfId="140" applyNumberFormat="1" applyFont="1" applyBorder="1" applyAlignment="1">
      <alignment horizontal="center"/>
    </xf>
    <xf numFmtId="192" fontId="7" fillId="0" borderId="87" xfId="140" applyNumberFormat="1" applyBorder="1" applyAlignment="1">
      <alignment horizontal="center" vertical="center"/>
    </xf>
    <xf numFmtId="192" fontId="70" fillId="32" borderId="87" xfId="140" applyNumberFormat="1" applyFont="1" applyFill="1" applyBorder="1" applyAlignment="1">
      <alignment horizontal="center"/>
    </xf>
    <xf numFmtId="192" fontId="7" fillId="32" borderId="87" xfId="140" applyNumberFormat="1" applyFill="1" applyBorder="1"/>
    <xf numFmtId="1" fontId="7" fillId="0" borderId="89" xfId="140" applyNumberFormat="1" applyBorder="1" applyAlignment="1">
      <alignment horizontal="center" vertical="center"/>
    </xf>
    <xf numFmtId="1" fontId="7" fillId="0" borderId="87" xfId="140" applyNumberFormat="1" applyBorder="1" applyAlignment="1">
      <alignment horizontal="center"/>
    </xf>
    <xf numFmtId="1" fontId="7" fillId="0" borderId="87" xfId="140" applyNumberFormat="1" applyFont="1" applyBorder="1" applyAlignment="1">
      <alignment horizontal="center" vertical="center"/>
    </xf>
    <xf numFmtId="1" fontId="7" fillId="32" borderId="87" xfId="140" applyNumberFormat="1" applyFill="1" applyBorder="1" applyAlignment="1">
      <alignment horizontal="center"/>
    </xf>
    <xf numFmtId="192" fontId="71" fillId="0" borderId="135" xfId="140" applyNumberFormat="1" applyFont="1" applyBorder="1" applyAlignment="1">
      <alignment horizontal="center" vertical="center" wrapText="1"/>
    </xf>
    <xf numFmtId="192" fontId="71" fillId="0" borderId="130" xfId="140" applyNumberFormat="1" applyFont="1" applyBorder="1" applyAlignment="1">
      <alignment horizontal="center" vertical="center" wrapText="1"/>
    </xf>
    <xf numFmtId="192" fontId="56" fillId="0" borderId="130" xfId="140" applyNumberFormat="1" applyFont="1" applyBorder="1" applyAlignment="1">
      <alignment horizontal="center" vertical="center" wrapText="1"/>
    </xf>
    <xf numFmtId="192" fontId="56" fillId="32" borderId="130" xfId="140" applyNumberFormat="1" applyFont="1" applyFill="1" applyBorder="1" applyAlignment="1">
      <alignment horizontal="center" vertical="center" wrapText="1"/>
    </xf>
    <xf numFmtId="192" fontId="7" fillId="32" borderId="87" xfId="140" applyNumberFormat="1" applyFill="1" applyBorder="1" applyAlignment="1">
      <alignment vertical="center"/>
    </xf>
    <xf numFmtId="192" fontId="7" fillId="32" borderId="87" xfId="140" applyNumberFormat="1" applyFill="1" applyBorder="1" applyAlignment="1">
      <alignment vertical="center" wrapText="1"/>
    </xf>
    <xf numFmtId="17" fontId="7" fillId="0" borderId="129" xfId="140" applyNumberFormat="1" applyBorder="1" applyAlignment="1">
      <alignment horizontal="center" vertical="center"/>
    </xf>
    <xf numFmtId="17" fontId="7" fillId="0" borderId="130" xfId="140" applyNumberFormat="1" applyBorder="1" applyAlignment="1">
      <alignment horizontal="center" vertical="center"/>
    </xf>
    <xf numFmtId="17" fontId="7" fillId="0" borderId="130" xfId="140" applyNumberFormat="1" applyBorder="1" applyAlignment="1">
      <alignment horizontal="center" vertical="center" wrapText="1"/>
    </xf>
    <xf numFmtId="17" fontId="7" fillId="32" borderId="130" xfId="140" applyNumberFormat="1" applyFill="1" applyBorder="1" applyAlignment="1">
      <alignment horizontal="center" vertical="center"/>
    </xf>
    <xf numFmtId="192" fontId="7" fillId="32" borderId="89" xfId="140" applyNumberFormat="1" applyFill="1" applyBorder="1"/>
    <xf numFmtId="17" fontId="72" fillId="0" borderId="102" xfId="140" applyNumberFormat="1" applyFont="1" applyFill="1" applyBorder="1" applyAlignment="1">
      <alignment horizontal="center" vertical="center" wrapText="1"/>
    </xf>
    <xf numFmtId="17" fontId="72" fillId="0" borderId="87" xfId="140" applyNumberFormat="1" applyFont="1" applyFill="1" applyBorder="1" applyAlignment="1">
      <alignment horizontal="center" vertical="center" wrapText="1"/>
    </xf>
    <xf numFmtId="0" fontId="72" fillId="0" borderId="87" xfId="140" applyFont="1" applyFill="1" applyBorder="1" applyAlignment="1">
      <alignment horizontal="center" vertical="center" wrapText="1"/>
    </xf>
    <xf numFmtId="17" fontId="72" fillId="29" borderId="87" xfId="140" applyNumberFormat="1" applyFont="1" applyFill="1" applyBorder="1" applyAlignment="1">
      <alignment horizontal="center" vertical="center" wrapText="1"/>
    </xf>
    <xf numFmtId="17" fontId="72" fillId="32" borderId="87" xfId="140" applyNumberFormat="1" applyFont="1" applyFill="1" applyBorder="1" applyAlignment="1">
      <alignment horizontal="center" vertical="center" wrapText="1"/>
    </xf>
    <xf numFmtId="192" fontId="7" fillId="32" borderId="87" xfId="140" applyNumberFormat="1" applyFill="1" applyBorder="1" applyAlignment="1">
      <alignment horizontal="center" vertical="center"/>
    </xf>
    <xf numFmtId="0" fontId="59" fillId="0" borderId="0" xfId="140" applyFont="1" applyAlignment="1">
      <alignment horizontal="center" vertical="center"/>
    </xf>
    <xf numFmtId="3" fontId="7" fillId="0" borderId="136" xfId="140" applyNumberFormat="1" applyBorder="1" applyAlignment="1">
      <alignment horizontal="center" vertical="center"/>
    </xf>
    <xf numFmtId="3" fontId="7" fillId="0" borderId="125" xfId="140" applyNumberFormat="1" applyBorder="1" applyAlignment="1">
      <alignment horizontal="center"/>
    </xf>
    <xf numFmtId="3" fontId="7" fillId="0" borderId="125" xfId="140" applyNumberFormat="1" applyBorder="1" applyAlignment="1">
      <alignment vertical="center"/>
    </xf>
    <xf numFmtId="3" fontId="7" fillId="0" borderId="125" xfId="140" applyNumberFormat="1" applyBorder="1" applyAlignment="1">
      <alignment horizontal="center" vertical="center"/>
    </xf>
    <xf numFmtId="3" fontId="71" fillId="0" borderId="125" xfId="140" applyNumberFormat="1" applyFont="1" applyBorder="1" applyAlignment="1">
      <alignment horizontal="center"/>
    </xf>
    <xf numFmtId="0" fontId="7" fillId="0" borderId="125" xfId="140" applyBorder="1" applyAlignment="1">
      <alignment horizontal="center" vertical="center"/>
    </xf>
    <xf numFmtId="3" fontId="7" fillId="32" borderId="125" xfId="140" applyNumberFormat="1" applyFill="1" applyBorder="1" applyAlignment="1">
      <alignment horizontal="center" vertical="center"/>
    </xf>
    <xf numFmtId="3" fontId="7" fillId="0" borderId="89" xfId="140" applyNumberFormat="1" applyBorder="1" applyAlignment="1">
      <alignment horizontal="center"/>
    </xf>
    <xf numFmtId="3" fontId="7" fillId="0" borderId="87" xfId="140" applyNumberFormat="1" applyBorder="1" applyAlignment="1">
      <alignment horizontal="center"/>
    </xf>
    <xf numFmtId="0" fontId="7" fillId="0" borderId="87" xfId="140" applyBorder="1" applyAlignment="1">
      <alignment horizontal="center"/>
    </xf>
    <xf numFmtId="3" fontId="7" fillId="0" borderId="87" xfId="140" applyNumberFormat="1" applyBorder="1" applyAlignment="1">
      <alignment vertical="center"/>
    </xf>
    <xf numFmtId="3" fontId="7" fillId="0" borderId="87" xfId="140" applyNumberFormat="1" applyBorder="1" applyAlignment="1">
      <alignment horizontal="center" vertical="center"/>
    </xf>
    <xf numFmtId="0" fontId="7" fillId="0" borderId="87" xfId="140" applyBorder="1" applyAlignment="1">
      <alignment horizontal="center" vertical="center"/>
    </xf>
    <xf numFmtId="3" fontId="7" fillId="32" borderId="87" xfId="140" applyNumberFormat="1" applyFill="1" applyBorder="1" applyAlignment="1">
      <alignment horizontal="center" vertical="center"/>
    </xf>
    <xf numFmtId="3" fontId="7" fillId="0" borderId="137" xfId="140" applyNumberFormat="1" applyBorder="1" applyAlignment="1">
      <alignment horizontal="center"/>
    </xf>
    <xf numFmtId="3" fontId="7" fillId="0" borderId="114" xfId="140" applyNumberFormat="1" applyBorder="1" applyAlignment="1">
      <alignment horizontal="center"/>
    </xf>
    <xf numFmtId="3" fontId="7" fillId="0" borderId="114" xfId="140" applyNumberFormat="1" applyBorder="1" applyAlignment="1">
      <alignment vertical="center"/>
    </xf>
    <xf numFmtId="3" fontId="7" fillId="0" borderId="114" xfId="140" applyNumberFormat="1" applyBorder="1" applyAlignment="1">
      <alignment horizontal="center" vertical="center"/>
    </xf>
    <xf numFmtId="3" fontId="7" fillId="32" borderId="114" xfId="140" applyNumberFormat="1" applyFill="1" applyBorder="1" applyAlignment="1">
      <alignment horizontal="center" vertical="center"/>
    </xf>
    <xf numFmtId="192" fontId="7" fillId="32" borderId="114" xfId="140" applyNumberFormat="1" applyFill="1" applyBorder="1"/>
    <xf numFmtId="3" fontId="7" fillId="0" borderId="4" xfId="140" applyNumberFormat="1" applyBorder="1" applyAlignment="1">
      <alignment horizontal="center"/>
    </xf>
    <xf numFmtId="3" fontId="7" fillId="32" borderId="4" xfId="140" applyNumberFormat="1" applyFill="1" applyBorder="1" applyAlignment="1">
      <alignment horizontal="center" vertical="center"/>
    </xf>
    <xf numFmtId="0" fontId="59" fillId="0" borderId="87" xfId="140" applyFont="1" applyBorder="1"/>
    <xf numFmtId="3" fontId="60" fillId="0" borderId="114" xfId="140" applyNumberFormat="1" applyFont="1" applyFill="1" applyBorder="1" applyAlignment="1">
      <alignment horizontal="center"/>
    </xf>
    <xf numFmtId="0" fontId="59" fillId="35" borderId="138" xfId="140" applyFont="1" applyFill="1" applyBorder="1" applyAlignment="1">
      <alignment horizontal="right"/>
    </xf>
    <xf numFmtId="0" fontId="59" fillId="35" borderId="133" xfId="140" applyFont="1" applyFill="1" applyBorder="1" applyAlignment="1">
      <alignment horizontal="right"/>
    </xf>
    <xf numFmtId="192" fontId="59" fillId="35" borderId="100" xfId="140" applyNumberFormat="1" applyFont="1" applyFill="1" applyBorder="1" applyAlignment="1">
      <alignment horizontal="center"/>
    </xf>
    <xf numFmtId="0" fontId="7" fillId="0" borderId="133" xfId="140" applyBorder="1"/>
    <xf numFmtId="0" fontId="7" fillId="0" borderId="4" xfId="140" applyBorder="1"/>
    <xf numFmtId="0" fontId="7" fillId="32" borderId="4" xfId="140" applyFill="1" applyBorder="1"/>
    <xf numFmtId="192" fontId="7" fillId="0" borderId="87" xfId="140" applyNumberFormat="1" applyBorder="1"/>
    <xf numFmtId="192" fontId="7" fillId="0" borderId="0" xfId="140" applyNumberFormat="1"/>
    <xf numFmtId="0" fontId="7" fillId="0" borderId="0" xfId="140"/>
    <xf numFmtId="0" fontId="59" fillId="35" borderId="110" xfId="140" applyFont="1" applyFill="1" applyBorder="1" applyAlignment="1">
      <alignment horizontal="right"/>
    </xf>
    <xf numFmtId="0" fontId="59" fillId="35" borderId="89" xfId="140" applyFont="1" applyFill="1" applyBorder="1" applyAlignment="1">
      <alignment horizontal="right"/>
    </xf>
    <xf numFmtId="1" fontId="59" fillId="35" borderId="118" xfId="140" applyNumberFormat="1" applyFont="1" applyFill="1" applyBorder="1" applyAlignment="1">
      <alignment horizontal="center"/>
    </xf>
    <xf numFmtId="0" fontId="7" fillId="0" borderId="136" xfId="140" applyBorder="1"/>
    <xf numFmtId="0" fontId="7" fillId="0" borderId="125" xfId="140" applyBorder="1"/>
    <xf numFmtId="0" fontId="7" fillId="32" borderId="125" xfId="140" applyFill="1" applyBorder="1"/>
    <xf numFmtId="0" fontId="59" fillId="35" borderId="87" xfId="140" applyFont="1" applyFill="1" applyBorder="1" applyAlignment="1">
      <alignment vertical="center"/>
    </xf>
    <xf numFmtId="192" fontId="59" fillId="35" borderId="104" xfId="140" applyNumberFormat="1" applyFont="1" applyFill="1" applyBorder="1"/>
    <xf numFmtId="0" fontId="7" fillId="0" borderId="89" xfId="140" applyBorder="1"/>
    <xf numFmtId="0" fontId="7" fillId="0" borderId="87" xfId="140" applyBorder="1"/>
    <xf numFmtId="0" fontId="7" fillId="32" borderId="87" xfId="140" applyFill="1" applyBorder="1"/>
    <xf numFmtId="0" fontId="59" fillId="35" borderId="110" xfId="140" applyFont="1" applyFill="1" applyBorder="1" applyAlignment="1">
      <alignment horizontal="right" vertical="center"/>
    </xf>
    <xf numFmtId="0" fontId="59" fillId="35" borderId="89" xfId="140" applyFont="1" applyFill="1" applyBorder="1" applyAlignment="1">
      <alignment horizontal="right" vertical="center"/>
    </xf>
    <xf numFmtId="0" fontId="59" fillId="35" borderId="104" xfId="140" applyFont="1" applyFill="1" applyBorder="1"/>
    <xf numFmtId="0" fontId="7" fillId="0" borderId="89" xfId="140" applyBorder="1" applyAlignment="1">
      <alignment horizontal="center" vertical="center"/>
    </xf>
    <xf numFmtId="179" fontId="7" fillId="0" borderId="87" xfId="140" applyNumberFormat="1" applyBorder="1" applyAlignment="1">
      <alignment horizontal="center" vertical="center"/>
    </xf>
    <xf numFmtId="179" fontId="7" fillId="32" borderId="87" xfId="140" applyNumberFormat="1" applyFill="1" applyBorder="1" applyAlignment="1">
      <alignment horizontal="center" vertical="center"/>
    </xf>
    <xf numFmtId="0" fontId="59" fillId="35" borderId="110" xfId="140" applyFont="1" applyFill="1" applyBorder="1" applyAlignment="1">
      <alignment horizontal="left" vertical="center"/>
    </xf>
    <xf numFmtId="0" fontId="59" fillId="35" borderId="109" xfId="140" applyFont="1" applyFill="1" applyBorder="1" applyAlignment="1">
      <alignment horizontal="left" vertical="center"/>
    </xf>
    <xf numFmtId="0" fontId="59" fillId="35" borderId="134" xfId="140" applyFont="1" applyFill="1" applyBorder="1" applyAlignment="1">
      <alignment horizontal="left" vertical="center"/>
    </xf>
    <xf numFmtId="192" fontId="7" fillId="32" borderId="89" xfId="140" applyNumberFormat="1" applyFill="1" applyBorder="1" applyAlignment="1">
      <alignment horizontal="center" vertical="center"/>
    </xf>
    <xf numFmtId="3" fontId="73" fillId="35" borderId="104" xfId="140" applyNumberFormat="1" applyFont="1" applyFill="1" applyBorder="1" applyAlignment="1">
      <alignment horizontal="center"/>
    </xf>
    <xf numFmtId="3" fontId="7" fillId="32" borderId="87" xfId="140" applyNumberFormat="1" applyFill="1" applyBorder="1" applyAlignment="1">
      <alignment horizontal="center"/>
    </xf>
    <xf numFmtId="3" fontId="7" fillId="0" borderId="87" xfId="140" applyNumberFormat="1" applyBorder="1"/>
    <xf numFmtId="0" fontId="59" fillId="35" borderId="114" xfId="140" applyFont="1" applyFill="1" applyBorder="1" applyAlignment="1">
      <alignment vertical="center" wrapText="1"/>
    </xf>
    <xf numFmtId="3" fontId="73" fillId="35" borderId="116" xfId="140" applyNumberFormat="1" applyFont="1" applyFill="1" applyBorder="1" applyAlignment="1">
      <alignment horizontal="center" vertical="center"/>
    </xf>
    <xf numFmtId="3" fontId="7" fillId="0" borderId="137" xfId="140" applyNumberFormat="1" applyBorder="1" applyAlignment="1">
      <alignment horizontal="center" vertical="center"/>
    </xf>
    <xf numFmtId="0" fontId="7" fillId="0" borderId="0" xfId="140" applyAlignment="1">
      <alignment vertical="center"/>
    </xf>
    <xf numFmtId="0" fontId="59" fillId="35" borderId="106" xfId="140" applyFont="1" applyFill="1" applyBorder="1" applyAlignment="1">
      <alignment horizontal="right"/>
    </xf>
    <xf numFmtId="0" fontId="59" fillId="35" borderId="136" xfId="140" applyFont="1" applyFill="1" applyBorder="1" applyAlignment="1">
      <alignment horizontal="right"/>
    </xf>
    <xf numFmtId="192" fontId="59" fillId="35" borderId="118" xfId="140" applyNumberFormat="1" applyFont="1" applyFill="1" applyBorder="1" applyAlignment="1">
      <alignment horizontal="center"/>
    </xf>
    <xf numFmtId="192" fontId="7" fillId="0" borderId="125" xfId="140" applyNumberFormat="1" applyBorder="1"/>
    <xf numFmtId="0" fontId="59" fillId="35" borderId="114" xfId="140" applyFont="1" applyFill="1" applyBorder="1" applyAlignment="1">
      <alignment vertical="center"/>
    </xf>
    <xf numFmtId="3" fontId="73" fillId="35" borderId="116" xfId="140" applyNumberFormat="1" applyFont="1" applyFill="1" applyBorder="1" applyAlignment="1">
      <alignment horizontal="center"/>
    </xf>
    <xf numFmtId="3" fontId="7" fillId="32" borderId="114" xfId="140" applyNumberFormat="1" applyFill="1" applyBorder="1" applyAlignment="1">
      <alignment horizontal="center"/>
    </xf>
    <xf numFmtId="179" fontId="7" fillId="0" borderId="89" xfId="140" applyNumberFormat="1" applyBorder="1" applyAlignment="1">
      <alignment horizontal="center" vertical="center"/>
    </xf>
    <xf numFmtId="3" fontId="7" fillId="0" borderId="0" xfId="140" applyNumberFormat="1"/>
    <xf numFmtId="0" fontId="7" fillId="0" borderId="0" xfId="140" applyAlignment="1">
      <alignment horizontal="center"/>
    </xf>
    <xf numFmtId="0" fontId="7" fillId="32" borderId="0" xfId="140" applyFill="1"/>
    <xf numFmtId="2" fontId="7" fillId="0" borderId="89" xfId="140" applyNumberFormat="1" applyBorder="1" applyAlignment="1">
      <alignment horizontal="center"/>
    </xf>
    <xf numFmtId="2" fontId="7" fillId="0" borderId="87" xfId="140" applyNumberFormat="1" applyBorder="1" applyAlignment="1">
      <alignment horizontal="center"/>
    </xf>
    <xf numFmtId="2" fontId="7" fillId="32" borderId="87" xfId="140" applyNumberFormat="1" applyFill="1" applyBorder="1" applyAlignment="1">
      <alignment horizontal="center"/>
    </xf>
    <xf numFmtId="0" fontId="7" fillId="32" borderId="4" xfId="140" applyFont="1" applyFill="1" applyBorder="1" applyAlignment="1">
      <alignment horizontal="center" vertical="center" wrapText="1"/>
    </xf>
    <xf numFmtId="0" fontId="7" fillId="32" borderId="87" xfId="140" applyFont="1" applyFill="1" applyBorder="1" applyAlignment="1">
      <alignment horizontal="center" wrapText="1"/>
    </xf>
    <xf numFmtId="192" fontId="7" fillId="32" borderId="87" xfId="140" applyNumberFormat="1" applyFill="1" applyBorder="1" applyAlignment="1">
      <alignment horizontal="center"/>
    </xf>
    <xf numFmtId="192" fontId="7" fillId="0" borderId="87" xfId="140" applyNumberFormat="1" applyFont="1" applyBorder="1" applyAlignment="1">
      <alignment horizontal="center" vertical="center" wrapText="1"/>
    </xf>
    <xf numFmtId="192" fontId="7" fillId="32" borderId="87" xfId="140" applyNumberFormat="1" applyFill="1" applyBorder="1" applyAlignment="1">
      <alignment horizontal="center" vertical="center" wrapText="1"/>
    </xf>
    <xf numFmtId="3" fontId="71" fillId="0" borderId="87" xfId="140" applyNumberFormat="1" applyFont="1" applyBorder="1" applyAlignment="1">
      <alignment horizontal="center"/>
    </xf>
    <xf numFmtId="192" fontId="7" fillId="32" borderId="114" xfId="140" applyNumberFormat="1" applyFill="1" applyBorder="1" applyAlignment="1">
      <alignment horizontal="center"/>
    </xf>
    <xf numFmtId="0" fontId="59" fillId="0" borderId="100" xfId="140" applyFont="1" applyBorder="1"/>
    <xf numFmtId="0" fontId="59" fillId="0" borderId="104" xfId="140" applyFont="1" applyBorder="1"/>
    <xf numFmtId="0" fontId="7" fillId="32" borderId="4" xfId="140" applyFill="1" applyBorder="1" applyAlignment="1">
      <alignment horizontal="center"/>
    </xf>
    <xf numFmtId="192" fontId="7" fillId="0" borderId="104" xfId="140" applyNumberFormat="1" applyBorder="1"/>
    <xf numFmtId="0" fontId="7" fillId="32" borderId="125" xfId="140" applyFill="1" applyBorder="1" applyAlignment="1">
      <alignment horizontal="center"/>
    </xf>
    <xf numFmtId="0" fontId="7" fillId="32" borderId="87" xfId="140" applyFill="1" applyBorder="1" applyAlignment="1">
      <alignment horizontal="center"/>
    </xf>
    <xf numFmtId="0" fontId="7" fillId="0" borderId="104" xfId="140" applyBorder="1"/>
    <xf numFmtId="3" fontId="7" fillId="0" borderId="104" xfId="140" applyNumberFormat="1" applyBorder="1"/>
    <xf numFmtId="3" fontId="7" fillId="0" borderId="116" xfId="140" applyNumberFormat="1" applyBorder="1"/>
    <xf numFmtId="0" fontId="7" fillId="32" borderId="0" xfId="140" applyFill="1" applyAlignment="1">
      <alignment horizontal="center"/>
    </xf>
    <xf numFmtId="0" fontId="7" fillId="0" borderId="133" xfId="140" applyFill="1" applyBorder="1" applyAlignment="1">
      <alignment vertical="center"/>
    </xf>
    <xf numFmtId="0" fontId="7" fillId="0" borderId="4" xfId="140" applyFill="1" applyBorder="1" applyAlignment="1">
      <alignment vertical="center"/>
    </xf>
    <xf numFmtId="0" fontId="7" fillId="25" borderId="4" xfId="140" applyFill="1" applyBorder="1" applyAlignment="1">
      <alignment vertical="center" wrapText="1"/>
    </xf>
    <xf numFmtId="0" fontId="7" fillId="0" borderId="89" xfId="140" applyFont="1" applyFill="1" applyBorder="1" applyAlignment="1">
      <alignment horizontal="center"/>
    </xf>
    <xf numFmtId="0" fontId="7" fillId="0" borderId="87" xfId="140" applyFont="1" applyFill="1" applyBorder="1" applyAlignment="1">
      <alignment horizontal="center"/>
    </xf>
    <xf numFmtId="0" fontId="7" fillId="25" borderId="87" xfId="140" applyFont="1" applyFill="1" applyBorder="1" applyAlignment="1">
      <alignment horizontal="center"/>
    </xf>
    <xf numFmtId="192" fontId="7" fillId="0" borderId="89" xfId="140" applyNumberFormat="1" applyFill="1" applyBorder="1" applyAlignment="1">
      <alignment horizontal="center" vertical="center"/>
    </xf>
    <xf numFmtId="192" fontId="7" fillId="0" borderId="87" xfId="140" applyNumberFormat="1" applyFill="1" applyBorder="1" applyAlignment="1">
      <alignment horizontal="center"/>
    </xf>
    <xf numFmtId="192" fontId="7" fillId="25" borderId="87" xfId="140" applyNumberFormat="1" applyFont="1" applyFill="1" applyBorder="1" applyAlignment="1">
      <alignment horizontal="center" vertical="center"/>
    </xf>
    <xf numFmtId="1" fontId="7" fillId="0" borderId="89" xfId="140" applyNumberFormat="1" applyFill="1" applyBorder="1" applyAlignment="1">
      <alignment horizontal="center" vertical="center"/>
    </xf>
    <xf numFmtId="1" fontId="7" fillId="0" borderId="87" xfId="140" applyNumberFormat="1" applyFill="1" applyBorder="1" applyAlignment="1">
      <alignment horizontal="center"/>
    </xf>
    <xf numFmtId="1" fontId="7" fillId="25" borderId="87" xfId="140" applyNumberFormat="1" applyFont="1" applyFill="1" applyBorder="1" applyAlignment="1">
      <alignment horizontal="center" vertical="center"/>
    </xf>
    <xf numFmtId="192" fontId="7" fillId="0" borderId="89" xfId="140" applyNumberFormat="1" applyFill="1" applyBorder="1" applyAlignment="1">
      <alignment horizontal="center" vertical="center" wrapText="1"/>
    </xf>
    <xf numFmtId="192" fontId="7" fillId="0" borderId="87" xfId="140" applyNumberFormat="1" applyFill="1" applyBorder="1" applyAlignment="1">
      <alignment horizontal="center" vertical="center" wrapText="1"/>
    </xf>
    <xf numFmtId="192" fontId="7" fillId="25" borderId="87" xfId="140" applyNumberFormat="1" applyFont="1" applyFill="1" applyBorder="1" applyAlignment="1">
      <alignment horizontal="center" vertical="center" wrapText="1"/>
    </xf>
    <xf numFmtId="192" fontId="74" fillId="0" borderId="87" xfId="140" applyNumberFormat="1" applyFont="1" applyBorder="1" applyAlignment="1">
      <alignment horizontal="center" vertical="center" wrapText="1"/>
    </xf>
    <xf numFmtId="17" fontId="7" fillId="0" borderId="89" xfId="140" applyNumberFormat="1" applyFill="1" applyBorder="1" applyAlignment="1">
      <alignment horizontal="center" vertical="center"/>
    </xf>
    <xf numFmtId="17" fontId="7" fillId="0" borderId="87" xfId="140" applyNumberFormat="1" applyFill="1" applyBorder="1" applyAlignment="1">
      <alignment horizontal="center"/>
    </xf>
    <xf numFmtId="17" fontId="7" fillId="0" borderId="87" xfId="140" applyNumberFormat="1" applyBorder="1" applyAlignment="1">
      <alignment horizontal="center"/>
    </xf>
    <xf numFmtId="17" fontId="7" fillId="25" borderId="87" xfId="140" applyNumberFormat="1" applyFont="1" applyFill="1" applyBorder="1" applyAlignment="1">
      <alignment horizontal="center" vertical="center"/>
    </xf>
    <xf numFmtId="17" fontId="70" fillId="0" borderId="87" xfId="140" applyNumberFormat="1" applyFont="1" applyBorder="1" applyAlignment="1">
      <alignment horizontal="center"/>
    </xf>
    <xf numFmtId="17" fontId="7" fillId="0" borderId="87" xfId="140" applyNumberFormat="1" applyBorder="1" applyAlignment="1">
      <alignment horizontal="center" vertical="center"/>
    </xf>
    <xf numFmtId="17" fontId="7" fillId="32" borderId="87" xfId="140" applyNumberFormat="1" applyFill="1" applyBorder="1" applyAlignment="1">
      <alignment horizontal="center"/>
    </xf>
    <xf numFmtId="17" fontId="59" fillId="0" borderId="0" xfId="140" applyNumberFormat="1" applyFont="1"/>
    <xf numFmtId="17" fontId="7" fillId="29" borderId="89" xfId="140" applyNumberFormat="1" applyFont="1" applyFill="1" applyBorder="1" applyAlignment="1">
      <alignment horizontal="center" vertical="center" wrapText="1"/>
    </xf>
    <xf numFmtId="17" fontId="7" fillId="0" borderId="87" xfId="140" applyNumberFormat="1" applyFont="1" applyFill="1" applyBorder="1" applyAlignment="1">
      <alignment horizontal="center" vertical="center" wrapText="1"/>
    </xf>
    <xf numFmtId="17" fontId="7" fillId="0" borderId="87" xfId="140" applyNumberFormat="1" applyFont="1" applyBorder="1" applyAlignment="1">
      <alignment horizontal="center" vertical="center" wrapText="1"/>
    </xf>
    <xf numFmtId="17" fontId="7" fillId="25" borderId="87" xfId="140" applyNumberFormat="1" applyFont="1" applyFill="1" applyBorder="1" applyAlignment="1">
      <alignment horizontal="center" vertical="center" wrapText="1"/>
    </xf>
    <xf numFmtId="17" fontId="74" fillId="0" borderId="87" xfId="140" applyNumberFormat="1" applyFont="1" applyBorder="1" applyAlignment="1">
      <alignment horizontal="center" vertical="center" wrapText="1"/>
    </xf>
    <xf numFmtId="17" fontId="7" fillId="29" borderId="87" xfId="140" applyNumberFormat="1" applyFont="1" applyFill="1" applyBorder="1" applyAlignment="1">
      <alignment horizontal="center" vertical="center" wrapText="1"/>
    </xf>
    <xf numFmtId="17" fontId="7" fillId="32" borderId="87" xfId="140" applyNumberFormat="1" applyFill="1" applyBorder="1" applyAlignment="1">
      <alignment horizontal="center" vertical="center"/>
    </xf>
    <xf numFmtId="17" fontId="7" fillId="32" borderId="87" xfId="140" applyNumberFormat="1" applyFill="1" applyBorder="1" applyAlignment="1">
      <alignment horizontal="center" vertical="center" wrapText="1"/>
    </xf>
    <xf numFmtId="17" fontId="59" fillId="0" borderId="0" xfId="140" applyNumberFormat="1" applyFont="1" applyAlignment="1">
      <alignment vertical="center"/>
    </xf>
    <xf numFmtId="3" fontId="7" fillId="0" borderId="89" xfId="140" applyNumberFormat="1" applyFill="1" applyBorder="1" applyAlignment="1">
      <alignment horizontal="center" vertical="center"/>
    </xf>
    <xf numFmtId="3" fontId="7" fillId="0" borderId="87" xfId="140" applyNumberFormat="1" applyFill="1" applyBorder="1" applyAlignment="1">
      <alignment horizontal="center"/>
    </xf>
    <xf numFmtId="191" fontId="71" fillId="0" borderId="87" xfId="142" applyNumberFormat="1" applyFont="1" applyBorder="1" applyAlignment="1"/>
    <xf numFmtId="3" fontId="7" fillId="25" borderId="87" xfId="140" applyNumberFormat="1" applyFill="1" applyBorder="1" applyAlignment="1">
      <alignment horizontal="center" vertical="center"/>
    </xf>
    <xf numFmtId="3" fontId="7" fillId="0" borderId="89" xfId="140" applyNumberFormat="1" applyFill="1" applyBorder="1" applyAlignment="1">
      <alignment horizontal="center"/>
    </xf>
    <xf numFmtId="3" fontId="7" fillId="0" borderId="137" xfId="140" applyNumberFormat="1" applyFill="1" applyBorder="1" applyAlignment="1">
      <alignment horizontal="center"/>
    </xf>
    <xf numFmtId="3" fontId="7" fillId="0" borderId="114" xfId="140" applyNumberFormat="1" applyFill="1" applyBorder="1" applyAlignment="1">
      <alignment horizontal="center"/>
    </xf>
    <xf numFmtId="3" fontId="7" fillId="25" borderId="114" xfId="140" applyNumberFormat="1" applyFill="1" applyBorder="1" applyAlignment="1">
      <alignment horizontal="center" vertical="center"/>
    </xf>
    <xf numFmtId="3" fontId="7" fillId="0" borderId="133" xfId="140" applyNumberFormat="1" applyFill="1" applyBorder="1" applyAlignment="1">
      <alignment horizontal="center"/>
    </xf>
    <xf numFmtId="3" fontId="7" fillId="0" borderId="4" xfId="140" applyNumberFormat="1" applyFill="1" applyBorder="1" applyAlignment="1">
      <alignment horizontal="center"/>
    </xf>
    <xf numFmtId="3" fontId="7" fillId="25" borderId="4" xfId="140" applyNumberFormat="1" applyFill="1" applyBorder="1" applyAlignment="1">
      <alignment horizontal="center" vertical="center"/>
    </xf>
    <xf numFmtId="174" fontId="7" fillId="0" borderId="4" xfId="140" applyNumberFormat="1" applyBorder="1" applyAlignment="1">
      <alignment horizontal="center"/>
    </xf>
    <xf numFmtId="174" fontId="7" fillId="0" borderId="4" xfId="140" applyNumberFormat="1" applyBorder="1" applyAlignment="1">
      <alignment horizontal="center" vertical="center"/>
    </xf>
    <xf numFmtId="0" fontId="7" fillId="0" borderId="133" xfId="140" applyFill="1" applyBorder="1"/>
    <xf numFmtId="0" fontId="7" fillId="0" borderId="4" xfId="140" applyFill="1" applyBorder="1"/>
    <xf numFmtId="0" fontId="7" fillId="25" borderId="4" xfId="140" applyFill="1" applyBorder="1"/>
    <xf numFmtId="0" fontId="7" fillId="0" borderId="136" xfId="140" applyFill="1" applyBorder="1"/>
    <xf numFmtId="0" fontId="7" fillId="0" borderId="125" xfId="140" applyFill="1" applyBorder="1"/>
    <xf numFmtId="0" fontId="7" fillId="25" borderId="125" xfId="140" applyFill="1" applyBorder="1"/>
    <xf numFmtId="0" fontId="7" fillId="0" borderId="89" xfId="140" applyFill="1" applyBorder="1"/>
    <xf numFmtId="0" fontId="7" fillId="0" borderId="87" xfId="140" applyFill="1" applyBorder="1"/>
    <xf numFmtId="0" fontId="7" fillId="25" borderId="87" xfId="140" applyFill="1" applyBorder="1"/>
    <xf numFmtId="179" fontId="7" fillId="0" borderId="89" xfId="140" applyNumberFormat="1" applyFill="1" applyBorder="1" applyAlignment="1">
      <alignment horizontal="center" vertical="center"/>
    </xf>
    <xf numFmtId="179" fontId="7" fillId="0" borderId="87" xfId="140" applyNumberFormat="1" applyFill="1" applyBorder="1" applyAlignment="1">
      <alignment horizontal="center" vertical="center"/>
    </xf>
    <xf numFmtId="179" fontId="7" fillId="25" borderId="87" xfId="140" applyNumberFormat="1" applyFill="1" applyBorder="1" applyAlignment="1">
      <alignment horizontal="center" vertical="center"/>
    </xf>
    <xf numFmtId="192" fontId="7" fillId="25" borderId="89" xfId="140" applyNumberFormat="1" applyFill="1" applyBorder="1" applyAlignment="1">
      <alignment horizontal="center" vertical="center"/>
    </xf>
    <xf numFmtId="0" fontId="59" fillId="35" borderId="128" xfId="140" applyFont="1" applyFill="1" applyBorder="1" applyAlignment="1">
      <alignment horizontal="left" vertical="center"/>
    </xf>
    <xf numFmtId="0" fontId="59" fillId="35" borderId="145" xfId="140" applyFont="1" applyFill="1" applyBorder="1" applyAlignment="1">
      <alignment horizontal="left" vertical="center"/>
    </xf>
    <xf numFmtId="192" fontId="7" fillId="0" borderId="135" xfId="140" applyNumberFormat="1" applyFill="1" applyBorder="1" applyAlignment="1">
      <alignment horizontal="center" vertical="center"/>
    </xf>
    <xf numFmtId="192" fontId="7" fillId="0" borderId="135" xfId="140" applyNumberFormat="1" applyBorder="1" applyAlignment="1">
      <alignment horizontal="center" vertical="center"/>
    </xf>
    <xf numFmtId="192" fontId="7" fillId="25" borderId="135" xfId="140" applyNumberFormat="1" applyFill="1" applyBorder="1" applyAlignment="1">
      <alignment horizontal="center" vertical="center"/>
    </xf>
    <xf numFmtId="192" fontId="7" fillId="32" borderId="135" xfId="140" applyNumberFormat="1" applyFill="1" applyBorder="1" applyAlignment="1">
      <alignment horizontal="center" vertical="center"/>
    </xf>
    <xf numFmtId="0" fontId="7" fillId="0" borderId="111" xfId="140" applyBorder="1"/>
    <xf numFmtId="3" fontId="7" fillId="25" borderId="87" xfId="140" applyNumberFormat="1" applyFill="1" applyBorder="1" applyAlignment="1">
      <alignment horizontal="center"/>
    </xf>
    <xf numFmtId="0" fontId="7" fillId="0" borderId="109" xfId="140" applyBorder="1"/>
    <xf numFmtId="3" fontId="7" fillId="0" borderId="116" xfId="140" applyNumberFormat="1" applyBorder="1" applyAlignment="1">
      <alignment vertical="center"/>
    </xf>
    <xf numFmtId="192" fontId="7" fillId="0" borderId="118" xfId="140" applyNumberFormat="1" applyBorder="1"/>
    <xf numFmtId="0" fontId="7" fillId="0" borderId="89" xfId="140" applyFill="1" applyBorder="1" applyAlignment="1">
      <alignment horizontal="center" vertical="center"/>
    </xf>
    <xf numFmtId="3" fontId="7" fillId="25" borderId="114" xfId="140" applyNumberFormat="1" applyFill="1" applyBorder="1" applyAlignment="1">
      <alignment horizontal="center"/>
    </xf>
    <xf numFmtId="0" fontId="7" fillId="0" borderId="0" xfId="140" applyFill="1"/>
    <xf numFmtId="0" fontId="7" fillId="25" borderId="0" xfId="140" applyFill="1"/>
    <xf numFmtId="192" fontId="7" fillId="0" borderId="0" xfId="140" applyNumberFormat="1" applyFill="1"/>
    <xf numFmtId="0" fontId="7" fillId="0" borderId="0" xfId="140" applyAlignment="1">
      <alignment horizontal="center" vertical="center"/>
    </xf>
    <xf numFmtId="2" fontId="7" fillId="0" borderId="0" xfId="140" applyNumberFormat="1" applyAlignment="1">
      <alignment horizontal="center"/>
    </xf>
    <xf numFmtId="0" fontId="7" fillId="0" borderId="0" xfId="140" applyFill="1" applyAlignment="1">
      <alignment horizontal="center"/>
    </xf>
    <xf numFmtId="2" fontId="7" fillId="0" borderId="0" xfId="140" applyNumberFormat="1" applyFill="1" applyAlignment="1">
      <alignment horizontal="center"/>
    </xf>
    <xf numFmtId="0" fontId="38" fillId="0" borderId="123" xfId="90" applyFont="1" applyFill="1" applyBorder="1" applyProtection="1"/>
    <xf numFmtId="2" fontId="38" fillId="0" borderId="123" xfId="90" applyNumberFormat="1" applyFont="1" applyFill="1" applyBorder="1" applyProtection="1"/>
    <xf numFmtId="181" fontId="38" fillId="0" borderId="123" xfId="90" applyNumberFormat="1" applyFont="1" applyFill="1" applyBorder="1" applyProtection="1"/>
    <xf numFmtId="189" fontId="38" fillId="0" borderId="123" xfId="90" applyNumberFormat="1" applyFont="1" applyFill="1" applyBorder="1" applyProtection="1"/>
    <xf numFmtId="175" fontId="37" fillId="0" borderId="0" xfId="133" applyNumberFormat="1" applyFont="1" applyFill="1" applyBorder="1" applyAlignment="1" applyProtection="1">
      <alignment horizontal="center" vertical="center" wrapText="1"/>
    </xf>
    <xf numFmtId="172" fontId="38" fillId="0" borderId="123" xfId="35" applyFont="1" applyFill="1" applyBorder="1" applyProtection="1"/>
    <xf numFmtId="0" fontId="38" fillId="0" borderId="123" xfId="90" applyFont="1" applyFill="1" applyBorder="1" applyAlignment="1" applyProtection="1">
      <alignment wrapText="1"/>
    </xf>
    <xf numFmtId="0" fontId="38" fillId="29" borderId="123" xfId="90" applyFont="1" applyFill="1" applyBorder="1" applyProtection="1"/>
    <xf numFmtId="0" fontId="0" fillId="0" borderId="102" xfId="144" applyFont="1" applyFill="1" applyBorder="1" applyAlignment="1">
      <alignment horizontal="center" vertical="center"/>
    </xf>
    <xf numFmtId="0" fontId="59" fillId="0" borderId="0" xfId="144" applyFont="1" applyAlignment="1">
      <alignment horizontal="center"/>
    </xf>
    <xf numFmtId="0" fontId="59" fillId="0" borderId="0" xfId="144" applyFont="1"/>
    <xf numFmtId="0" fontId="61" fillId="0" borderId="102" xfId="144" applyFont="1" applyFill="1" applyBorder="1" applyAlignment="1">
      <alignment horizontal="center" vertical="center"/>
    </xf>
    <xf numFmtId="0" fontId="61" fillId="0" borderId="102" xfId="144" applyFont="1" applyFill="1" applyBorder="1" applyAlignment="1">
      <alignment horizontal="center" vertical="center" wrapText="1"/>
    </xf>
    <xf numFmtId="0" fontId="61" fillId="0" borderId="103" xfId="144" applyFont="1" applyFill="1" applyBorder="1" applyAlignment="1">
      <alignment horizontal="center" vertical="center" wrapText="1"/>
    </xf>
    <xf numFmtId="192" fontId="60" fillId="0" borderId="102" xfId="144" applyNumberFormat="1" applyFont="1" applyFill="1" applyBorder="1" applyAlignment="1">
      <alignment horizontal="center" vertical="center"/>
    </xf>
    <xf numFmtId="192" fontId="60" fillId="29" borderId="102" xfId="144" applyNumberFormat="1" applyFont="1" applyFill="1" applyBorder="1" applyAlignment="1">
      <alignment horizontal="center" vertical="center"/>
    </xf>
    <xf numFmtId="192" fontId="60" fillId="29" borderId="87" xfId="144" applyNumberFormat="1" applyFont="1" applyFill="1" applyBorder="1" applyAlignment="1">
      <alignment horizontal="center" vertical="center"/>
    </xf>
    <xf numFmtId="192" fontId="60" fillId="26" borderId="102" xfId="144" applyNumberFormat="1" applyFont="1" applyFill="1" applyBorder="1" applyAlignment="1">
      <alignment horizontal="center" vertical="center"/>
    </xf>
    <xf numFmtId="192" fontId="60" fillId="26" borderId="109" xfId="144" applyNumberFormat="1" applyFont="1" applyFill="1" applyBorder="1" applyAlignment="1">
      <alignment horizontal="center" vertical="center"/>
    </xf>
    <xf numFmtId="192" fontId="60" fillId="26" borderId="87" xfId="144" applyNumberFormat="1" applyFont="1" applyFill="1" applyBorder="1" applyAlignment="1">
      <alignment horizontal="center" vertical="center"/>
    </xf>
    <xf numFmtId="193" fontId="61" fillId="29" borderId="102" xfId="144" applyNumberFormat="1" applyFont="1" applyFill="1" applyBorder="1" applyAlignment="1">
      <alignment horizontal="center" vertical="center" wrapText="1"/>
    </xf>
    <xf numFmtId="193" fontId="61" fillId="29" borderId="87" xfId="144" applyNumberFormat="1" applyFont="1" applyFill="1" applyBorder="1" applyAlignment="1">
      <alignment horizontal="center" vertical="center" wrapText="1"/>
    </xf>
    <xf numFmtId="193" fontId="61" fillId="27" borderId="87" xfId="144" applyNumberFormat="1" applyFont="1" applyFill="1" applyBorder="1" applyAlignment="1">
      <alignment horizontal="center" vertical="center" wrapText="1"/>
    </xf>
    <xf numFmtId="193" fontId="61" fillId="26" borderId="102" xfId="144" applyNumberFormat="1" applyFont="1" applyFill="1" applyBorder="1" applyAlignment="1">
      <alignment horizontal="center" vertical="center" wrapText="1"/>
    </xf>
    <xf numFmtId="193" fontId="61" fillId="26" borderId="87" xfId="144" applyNumberFormat="1" applyFont="1" applyFill="1" applyBorder="1" applyAlignment="1">
      <alignment horizontal="center" vertical="center" wrapText="1"/>
    </xf>
    <xf numFmtId="193" fontId="61" fillId="26" borderId="103" xfId="144" applyNumberFormat="1" applyFont="1" applyFill="1" applyBorder="1" applyAlignment="1">
      <alignment horizontal="center" vertical="center" wrapText="1"/>
    </xf>
    <xf numFmtId="192" fontId="60" fillId="0" borderId="87" xfId="144" applyNumberFormat="1" applyFont="1" applyFill="1" applyBorder="1" applyAlignment="1">
      <alignment horizontal="center" vertical="center"/>
    </xf>
    <xf numFmtId="0" fontId="6" fillId="0" borderId="0" xfId="144" applyFont="1"/>
    <xf numFmtId="192" fontId="60" fillId="0" borderId="113" xfId="144" applyNumberFormat="1" applyFont="1" applyFill="1" applyBorder="1" applyAlignment="1">
      <alignment horizontal="center" vertical="center"/>
    </xf>
    <xf numFmtId="192" fontId="60" fillId="29" borderId="113" xfId="144" applyNumberFormat="1" applyFont="1" applyFill="1" applyBorder="1" applyAlignment="1">
      <alignment horizontal="center" vertical="center"/>
    </xf>
    <xf numFmtId="192" fontId="60" fillId="29" borderId="114" xfId="144" applyNumberFormat="1" applyFont="1" applyFill="1" applyBorder="1" applyAlignment="1">
      <alignment horizontal="center" vertical="center"/>
    </xf>
    <xf numFmtId="192" fontId="60" fillId="26" borderId="113" xfId="144" applyNumberFormat="1" applyFont="1" applyFill="1" applyBorder="1" applyAlignment="1">
      <alignment horizontal="center" vertical="center"/>
    </xf>
    <xf numFmtId="192" fontId="60" fillId="26" borderId="143" xfId="144" applyNumberFormat="1" applyFont="1" applyFill="1" applyBorder="1" applyAlignment="1">
      <alignment horizontal="center" vertical="center"/>
    </xf>
    <xf numFmtId="192" fontId="60" fillId="26" borderId="114" xfId="144" applyNumberFormat="1" applyFont="1" applyFill="1" applyBorder="1" applyAlignment="1">
      <alignment horizontal="center" vertical="center"/>
    </xf>
    <xf numFmtId="0" fontId="76" fillId="27" borderId="119" xfId="144" applyFont="1" applyFill="1" applyBorder="1" applyAlignment="1">
      <alignment horizontal="center" vertical="center"/>
    </xf>
    <xf numFmtId="0" fontId="75" fillId="27" borderId="120" xfId="144" applyFont="1" applyFill="1" applyBorder="1" applyAlignment="1">
      <alignment horizontal="center" vertical="center" wrapText="1"/>
    </xf>
    <xf numFmtId="0" fontId="76" fillId="27" borderId="121" xfId="144" applyFont="1" applyFill="1" applyBorder="1" applyAlignment="1">
      <alignment horizontal="center" vertical="center"/>
    </xf>
    <xf numFmtId="192" fontId="76" fillId="27" borderId="119" xfId="144" applyNumberFormat="1" applyFont="1" applyFill="1" applyBorder="1" applyAlignment="1">
      <alignment horizontal="center" vertical="center"/>
    </xf>
    <xf numFmtId="0" fontId="75" fillId="27" borderId="122" xfId="144" applyFont="1" applyFill="1" applyBorder="1" applyAlignment="1">
      <alignment horizontal="center" vertical="center" wrapText="1"/>
    </xf>
    <xf numFmtId="192" fontId="76" fillId="27" borderId="120" xfId="144" applyNumberFormat="1" applyFont="1" applyFill="1" applyBorder="1" applyAlignment="1">
      <alignment horizontal="center" vertical="center"/>
    </xf>
    <xf numFmtId="192" fontId="76" fillId="27" borderId="155" xfId="144" applyNumberFormat="1" applyFont="1" applyFill="1" applyBorder="1" applyAlignment="1">
      <alignment horizontal="center" vertical="center"/>
    </xf>
    <xf numFmtId="0" fontId="75" fillId="27" borderId="122" xfId="144" applyFont="1" applyFill="1" applyBorder="1" applyAlignment="1">
      <alignment horizontal="center" vertical="center"/>
    </xf>
    <xf numFmtId="0" fontId="75" fillId="27" borderId="123" xfId="144" applyFont="1" applyFill="1" applyBorder="1" applyAlignment="1">
      <alignment horizontal="center" vertical="center" wrapText="1"/>
    </xf>
    <xf numFmtId="0" fontId="76" fillId="27" borderId="102" xfId="144" applyFont="1" applyFill="1" applyBorder="1" applyAlignment="1">
      <alignment horizontal="center" vertical="center"/>
    </xf>
    <xf numFmtId="0" fontId="76" fillId="27" borderId="87" xfId="144" applyFont="1" applyFill="1" applyBorder="1" applyAlignment="1">
      <alignment horizontal="center" vertical="center"/>
    </xf>
    <xf numFmtId="0" fontId="76" fillId="27" borderId="104" xfId="144" applyFont="1" applyFill="1" applyBorder="1" applyAlignment="1">
      <alignment horizontal="center" vertical="center"/>
    </xf>
    <xf numFmtId="0" fontId="76" fillId="27" borderId="103" xfId="144" applyFont="1" applyFill="1" applyBorder="1" applyAlignment="1">
      <alignment horizontal="center" vertical="center"/>
    </xf>
    <xf numFmtId="0" fontId="76" fillId="27" borderId="156" xfId="144" applyFont="1" applyFill="1" applyBorder="1" applyAlignment="1">
      <alignment horizontal="center" vertical="center"/>
    </xf>
    <xf numFmtId="0" fontId="75" fillId="27" borderId="102" xfId="144" applyFont="1" applyFill="1" applyBorder="1" applyAlignment="1">
      <alignment horizontal="center" vertical="center" wrapText="1"/>
    </xf>
    <xf numFmtId="0" fontId="75" fillId="27" borderId="87" xfId="144" applyFont="1" applyFill="1" applyBorder="1" applyAlignment="1">
      <alignment horizontal="center" vertical="center" wrapText="1"/>
    </xf>
    <xf numFmtId="192" fontId="76" fillId="27" borderId="87" xfId="144" applyNumberFormat="1" applyFont="1" applyFill="1" applyBorder="1" applyAlignment="1">
      <alignment horizontal="center" vertical="center"/>
    </xf>
    <xf numFmtId="0" fontId="75" fillId="27" borderId="104" xfId="144" applyFont="1" applyFill="1" applyBorder="1" applyAlignment="1">
      <alignment horizontal="center" vertical="center" wrapText="1"/>
    </xf>
    <xf numFmtId="192" fontId="76" fillId="27" borderId="102" xfId="144" applyNumberFormat="1" applyFont="1" applyFill="1" applyBorder="1" applyAlignment="1">
      <alignment horizontal="center" vertical="center"/>
    </xf>
    <xf numFmtId="0" fontId="75" fillId="27" borderId="103" xfId="144" applyFont="1" applyFill="1" applyBorder="1" applyAlignment="1">
      <alignment horizontal="center" vertical="center" wrapText="1"/>
    </xf>
    <xf numFmtId="0" fontId="6" fillId="34" borderId="124" xfId="144" applyFont="1" applyFill="1" applyBorder="1" applyAlignment="1">
      <alignment horizontal="center"/>
    </xf>
    <xf numFmtId="0" fontId="59" fillId="34" borderId="125" xfId="144" applyFont="1" applyFill="1" applyBorder="1" applyAlignment="1">
      <alignment vertical="center" wrapText="1"/>
    </xf>
    <xf numFmtId="0" fontId="59" fillId="34" borderId="126" xfId="144" applyFont="1" applyFill="1" applyBorder="1" applyAlignment="1">
      <alignment horizontal="center" vertical="center"/>
    </xf>
    <xf numFmtId="0" fontId="6" fillId="34" borderId="124" xfId="144" applyFont="1" applyFill="1" applyBorder="1" applyAlignment="1">
      <alignment horizontal="center" vertical="center"/>
    </xf>
    <xf numFmtId="0" fontId="59" fillId="34" borderId="118" xfId="144" applyFont="1" applyFill="1" applyBorder="1" applyAlignment="1">
      <alignment vertical="center"/>
    </xf>
    <xf numFmtId="0" fontId="6" fillId="34" borderId="107" xfId="144" applyFont="1" applyFill="1" applyBorder="1" applyAlignment="1">
      <alignment horizontal="center" vertical="center"/>
    </xf>
    <xf numFmtId="0" fontId="6" fillId="34" borderId="125" xfId="144" applyFont="1" applyFill="1" applyBorder="1" applyAlignment="1">
      <alignment horizontal="center" vertical="center"/>
    </xf>
    <xf numFmtId="4" fontId="59" fillId="34" borderId="127" xfId="144" applyNumberFormat="1" applyFont="1" applyFill="1" applyBorder="1" applyAlignment="1">
      <alignment vertical="center"/>
    </xf>
    <xf numFmtId="0" fontId="60" fillId="34" borderId="102" xfId="144" applyFont="1" applyFill="1" applyBorder="1" applyAlignment="1">
      <alignment horizontal="center" vertical="center"/>
    </xf>
    <xf numFmtId="0" fontId="60" fillId="34" borderId="87" xfId="144" applyFont="1" applyFill="1" applyBorder="1" applyAlignment="1">
      <alignment horizontal="center" vertical="center"/>
    </xf>
    <xf numFmtId="0" fontId="60" fillId="34" borderId="104" xfId="144" applyFont="1" applyFill="1" applyBorder="1" applyAlignment="1">
      <alignment horizontal="center" vertical="center"/>
    </xf>
    <xf numFmtId="0" fontId="60" fillId="34" borderId="103" xfId="144" applyFont="1" applyFill="1" applyBorder="1" applyAlignment="1">
      <alignment horizontal="center" vertical="center"/>
    </xf>
    <xf numFmtId="0" fontId="60" fillId="34" borderId="157" xfId="144" applyFont="1" applyFill="1" applyBorder="1" applyAlignment="1">
      <alignment horizontal="center" vertical="center"/>
    </xf>
    <xf numFmtId="0" fontId="59" fillId="34" borderId="124" xfId="144" applyFont="1" applyFill="1" applyBorder="1" applyAlignment="1">
      <alignment horizontal="center" vertical="center" wrapText="1"/>
    </xf>
    <xf numFmtId="0" fontId="59" fillId="34" borderId="125" xfId="144" applyFont="1" applyFill="1" applyBorder="1" applyAlignment="1">
      <alignment horizontal="center" vertical="center" wrapText="1"/>
    </xf>
    <xf numFmtId="0" fontId="59" fillId="34" borderId="118" xfId="144" applyFont="1" applyFill="1" applyBorder="1" applyAlignment="1">
      <alignment horizontal="center" vertical="center" wrapText="1"/>
    </xf>
    <xf numFmtId="0" fontId="59" fillId="34" borderId="102" xfId="144" applyFont="1" applyFill="1" applyBorder="1" applyAlignment="1">
      <alignment horizontal="center" vertical="center" wrapText="1"/>
    </xf>
    <xf numFmtId="0" fontId="59" fillId="34" borderId="87" xfId="144" applyFont="1" applyFill="1" applyBorder="1" applyAlignment="1">
      <alignment horizontal="center" vertical="center" wrapText="1"/>
    </xf>
    <xf numFmtId="0" fontId="59" fillId="34" borderId="104" xfId="144" applyFont="1" applyFill="1" applyBorder="1" applyAlignment="1">
      <alignment horizontal="center" vertical="center" wrapText="1"/>
    </xf>
    <xf numFmtId="0" fontId="6" fillId="34" borderId="102" xfId="144" applyFont="1" applyFill="1" applyBorder="1" applyAlignment="1">
      <alignment horizontal="center" wrapText="1"/>
    </xf>
    <xf numFmtId="0" fontId="6" fillId="34" borderId="87" xfId="144" applyFont="1" applyFill="1" applyBorder="1" applyAlignment="1">
      <alignment horizontal="center" wrapText="1"/>
    </xf>
    <xf numFmtId="0" fontId="59" fillId="34" borderId="104" xfId="144" applyFont="1" applyFill="1" applyBorder="1" applyAlignment="1">
      <alignment wrapText="1"/>
    </xf>
    <xf numFmtId="0" fontId="59" fillId="34" borderId="102" xfId="144" applyFont="1" applyFill="1" applyBorder="1" applyAlignment="1">
      <alignment wrapText="1"/>
    </xf>
    <xf numFmtId="0" fontId="59" fillId="34" borderId="87" xfId="144" applyFont="1" applyFill="1" applyBorder="1" applyAlignment="1">
      <alignment wrapText="1"/>
    </xf>
    <xf numFmtId="0" fontId="59" fillId="34" borderId="103" xfId="144" applyFont="1" applyFill="1" applyBorder="1" applyAlignment="1">
      <alignment wrapText="1"/>
    </xf>
    <xf numFmtId="4" fontId="59" fillId="34" borderId="127" xfId="144" applyNumberFormat="1" applyFont="1" applyFill="1" applyBorder="1"/>
    <xf numFmtId="0" fontId="6" fillId="34" borderId="109" xfId="144" applyFont="1" applyFill="1" applyBorder="1"/>
    <xf numFmtId="0" fontId="6" fillId="0" borderId="102" xfId="144" applyFont="1" applyFill="1" applyBorder="1" applyAlignment="1">
      <alignment horizontal="center"/>
    </xf>
    <xf numFmtId="0" fontId="59" fillId="0" borderId="87" xfId="144" applyFont="1" applyFill="1" applyBorder="1" applyAlignment="1">
      <alignment horizontal="left" vertical="center" wrapText="1"/>
    </xf>
    <xf numFmtId="0" fontId="6" fillId="0" borderId="103" xfId="144" applyFont="1" applyFill="1" applyBorder="1" applyAlignment="1">
      <alignment horizontal="center" vertical="center"/>
    </xf>
    <xf numFmtId="4" fontId="6" fillId="0" borderId="102" xfId="144" applyNumberFormat="1" applyFont="1" applyFill="1" applyBorder="1" applyAlignment="1">
      <alignment horizontal="center" vertical="center"/>
    </xf>
    <xf numFmtId="4" fontId="59" fillId="0" borderId="104" xfId="144" applyNumberFormat="1" applyFont="1" applyFill="1" applyBorder="1" applyAlignment="1">
      <alignment vertical="center"/>
    </xf>
    <xf numFmtId="4" fontId="6" fillId="0" borderId="87" xfId="144" applyNumberFormat="1" applyFont="1" applyFill="1" applyBorder="1" applyAlignment="1">
      <alignment horizontal="center" vertical="center"/>
    </xf>
    <xf numFmtId="4" fontId="6" fillId="0" borderId="109" xfId="144" applyNumberFormat="1" applyFont="1" applyFill="1" applyBorder="1" applyAlignment="1">
      <alignment horizontal="center" vertical="center"/>
    </xf>
    <xf numFmtId="4" fontId="6" fillId="0" borderId="102" xfId="144" applyNumberFormat="1" applyFont="1" applyFill="1" applyBorder="1" applyAlignment="1">
      <alignment vertical="center"/>
    </xf>
    <xf numFmtId="4" fontId="6" fillId="0" borderId="87" xfId="144" applyNumberFormat="1" applyFont="1" applyFill="1" applyBorder="1" applyAlignment="1">
      <alignment vertical="center"/>
    </xf>
    <xf numFmtId="4" fontId="59" fillId="0" borderId="105" xfId="144" applyNumberFormat="1" applyFont="1" applyFill="1" applyBorder="1" applyAlignment="1">
      <alignment vertical="center"/>
    </xf>
    <xf numFmtId="4" fontId="60" fillId="0" borderId="102" xfId="144" applyNumberFormat="1" applyFont="1" applyBorder="1" applyAlignment="1">
      <alignment horizontal="center" vertical="center"/>
    </xf>
    <xf numFmtId="4" fontId="60" fillId="0" borderId="87" xfId="144" applyNumberFormat="1" applyFont="1" applyBorder="1" applyAlignment="1">
      <alignment horizontal="center" vertical="center"/>
    </xf>
    <xf numFmtId="4" fontId="60" fillId="0" borderId="104" xfId="144" applyNumberFormat="1" applyFont="1" applyBorder="1" applyAlignment="1">
      <alignment horizontal="center" vertical="center"/>
    </xf>
    <xf numFmtId="4" fontId="60" fillId="0" borderId="103" xfId="144" applyNumberFormat="1" applyFont="1" applyBorder="1" applyAlignment="1">
      <alignment horizontal="center" vertical="center"/>
    </xf>
    <xf numFmtId="4" fontId="60" fillId="0" borderId="158" xfId="144" applyNumberFormat="1" applyFont="1" applyFill="1" applyBorder="1" applyAlignment="1">
      <alignment horizontal="center" vertical="center"/>
    </xf>
    <xf numFmtId="0" fontId="6" fillId="0" borderId="102" xfId="144" applyFont="1" applyBorder="1" applyAlignment="1">
      <alignment horizontal="center" vertical="center"/>
    </xf>
    <xf numFmtId="0" fontId="6" fillId="0" borderId="87" xfId="144" applyFont="1" applyBorder="1" applyAlignment="1">
      <alignment horizontal="center" vertical="center"/>
    </xf>
    <xf numFmtId="0" fontId="6" fillId="0" borderId="104" xfId="144" applyFont="1" applyBorder="1" applyAlignment="1">
      <alignment horizontal="center" vertical="center"/>
    </xf>
    <xf numFmtId="4" fontId="6" fillId="0" borderId="102" xfId="144" applyNumberFormat="1" applyFont="1" applyFill="1" applyBorder="1" applyAlignment="1">
      <alignment horizontal="center"/>
    </xf>
    <xf numFmtId="4" fontId="6" fillId="0" borderId="87" xfId="144" applyNumberFormat="1" applyFont="1" applyFill="1" applyBorder="1" applyAlignment="1">
      <alignment horizontal="center"/>
    </xf>
    <xf numFmtId="4" fontId="59" fillId="0" borderId="104" xfId="144" applyNumberFormat="1" applyFont="1" applyFill="1" applyBorder="1"/>
    <xf numFmtId="4" fontId="59" fillId="0" borderId="102" xfId="144" applyNumberFormat="1" applyFont="1" applyFill="1" applyBorder="1"/>
    <xf numFmtId="4" fontId="59" fillId="0" borderId="87" xfId="144" applyNumberFormat="1" applyFont="1" applyFill="1" applyBorder="1"/>
    <xf numFmtId="4" fontId="59" fillId="0" borderId="103" xfId="144" applyNumberFormat="1" applyFont="1" applyFill="1" applyBorder="1"/>
    <xf numFmtId="4" fontId="6" fillId="0" borderId="102" xfId="144" applyNumberFormat="1" applyFont="1" applyFill="1" applyBorder="1"/>
    <xf numFmtId="4" fontId="6" fillId="0" borderId="87" xfId="144" applyNumberFormat="1" applyFont="1" applyFill="1" applyBorder="1"/>
    <xf numFmtId="4" fontId="59" fillId="0" borderId="105" xfId="144" applyNumberFormat="1" applyFont="1" applyBorder="1"/>
    <xf numFmtId="0" fontId="6" fillId="0" borderId="109" xfId="144" applyFont="1" applyFill="1" applyBorder="1"/>
    <xf numFmtId="0" fontId="6" fillId="34" borderId="102" xfId="144" applyFont="1" applyFill="1" applyBorder="1" applyAlignment="1">
      <alignment horizontal="center"/>
    </xf>
    <xf numFmtId="0" fontId="59" fillId="34" borderId="87" xfId="144" applyFont="1" applyFill="1" applyBorder="1" applyAlignment="1">
      <alignment vertical="center" wrapText="1"/>
    </xf>
    <xf numFmtId="0" fontId="59" fillId="34" borderId="103" xfId="144" applyFont="1" applyFill="1" applyBorder="1" applyAlignment="1">
      <alignment horizontal="center" vertical="center"/>
    </xf>
    <xf numFmtId="0" fontId="6" fillId="34" borderId="102" xfId="144" applyFont="1" applyFill="1" applyBorder="1" applyAlignment="1">
      <alignment horizontal="center" vertical="center"/>
    </xf>
    <xf numFmtId="0" fontId="59" fillId="34" borderId="104" xfId="144" applyFont="1" applyFill="1" applyBorder="1" applyAlignment="1">
      <alignment vertical="center"/>
    </xf>
    <xf numFmtId="0" fontId="6" fillId="34" borderId="87" xfId="144" applyFont="1" applyFill="1" applyBorder="1" applyAlignment="1">
      <alignment horizontal="center" vertical="center"/>
    </xf>
    <xf numFmtId="0" fontId="6" fillId="34" borderId="109" xfId="144" applyFont="1" applyFill="1" applyBorder="1" applyAlignment="1">
      <alignment horizontal="center" vertical="center"/>
    </xf>
    <xf numFmtId="4" fontId="59" fillId="34" borderId="105" xfId="144" applyNumberFormat="1" applyFont="1" applyFill="1" applyBorder="1" applyAlignment="1">
      <alignment vertical="center"/>
    </xf>
    <xf numFmtId="0" fontId="60" fillId="34" borderId="158" xfId="144" applyFont="1" applyFill="1" applyBorder="1" applyAlignment="1">
      <alignment horizontal="center" vertical="center"/>
    </xf>
    <xf numFmtId="0" fontId="59" fillId="34" borderId="102" xfId="144" applyFont="1" applyFill="1" applyBorder="1" applyAlignment="1">
      <alignment horizontal="center" vertical="center"/>
    </xf>
    <xf numFmtId="0" fontId="59" fillId="34" borderId="87" xfId="144" applyFont="1" applyFill="1" applyBorder="1" applyAlignment="1">
      <alignment horizontal="center" vertical="center"/>
    </xf>
    <xf numFmtId="0" fontId="59" fillId="34" borderId="104" xfId="144" applyFont="1" applyFill="1" applyBorder="1" applyAlignment="1">
      <alignment horizontal="center" vertical="center"/>
    </xf>
    <xf numFmtId="0" fontId="6" fillId="34" borderId="87" xfId="144" applyFont="1" applyFill="1" applyBorder="1" applyAlignment="1">
      <alignment horizontal="center"/>
    </xf>
    <xf numFmtId="0" fontId="59" fillId="34" borderId="104" xfId="144" applyFont="1" applyFill="1" applyBorder="1"/>
    <xf numFmtId="0" fontId="59" fillId="34" borderId="102" xfId="144" applyFont="1" applyFill="1" applyBorder="1"/>
    <xf numFmtId="0" fontId="59" fillId="34" borderId="87" xfId="144" applyFont="1" applyFill="1" applyBorder="1"/>
    <xf numFmtId="0" fontId="59" fillId="34" borderId="103" xfId="144" applyFont="1" applyFill="1" applyBorder="1"/>
    <xf numFmtId="4" fontId="59" fillId="34" borderId="105" xfId="144" applyNumberFormat="1" applyFont="1" applyFill="1" applyBorder="1"/>
    <xf numFmtId="4" fontId="6" fillId="0" borderId="109" xfId="144" applyNumberFormat="1" applyFont="1" applyFill="1" applyBorder="1" applyAlignment="1">
      <alignment vertical="center"/>
    </xf>
    <xf numFmtId="4" fontId="6" fillId="34" borderId="102" xfId="144" applyNumberFormat="1" applyFont="1" applyFill="1" applyBorder="1"/>
    <xf numFmtId="4" fontId="6" fillId="34" borderId="87" xfId="144" applyNumberFormat="1" applyFont="1" applyFill="1" applyBorder="1"/>
    <xf numFmtId="4" fontId="59" fillId="34" borderId="104" xfId="144" applyNumberFormat="1" applyFont="1" applyFill="1" applyBorder="1"/>
    <xf numFmtId="4" fontId="59" fillId="34" borderId="102" xfId="144" applyNumberFormat="1" applyFont="1" applyFill="1" applyBorder="1"/>
    <xf numFmtId="4" fontId="59" fillId="34" borderId="87" xfId="144" applyNumberFormat="1" applyFont="1" applyFill="1" applyBorder="1"/>
    <xf numFmtId="4" fontId="59" fillId="34" borderId="103" xfId="144" applyNumberFormat="1" applyFont="1" applyFill="1" applyBorder="1"/>
    <xf numFmtId="0" fontId="6" fillId="36" borderId="102" xfId="144" applyFont="1" applyFill="1" applyBorder="1" applyAlignment="1">
      <alignment horizontal="center"/>
    </xf>
    <xf numFmtId="0" fontId="59" fillId="36" borderId="87" xfId="144" applyFont="1" applyFill="1" applyBorder="1" applyAlignment="1">
      <alignment horizontal="left" vertical="center" wrapText="1"/>
    </xf>
    <xf numFmtId="0" fontId="6" fillId="36" borderId="103" xfId="144" applyFont="1" applyFill="1" applyBorder="1" applyAlignment="1">
      <alignment horizontal="center" vertical="center"/>
    </xf>
    <xf numFmtId="4" fontId="6" fillId="36" borderId="102" xfId="144" applyNumberFormat="1" applyFont="1" applyFill="1" applyBorder="1" applyAlignment="1">
      <alignment vertical="center"/>
    </xf>
    <xf numFmtId="4" fontId="59" fillId="36" borderId="104" xfId="144" applyNumberFormat="1" applyFont="1" applyFill="1" applyBorder="1" applyAlignment="1">
      <alignment vertical="center"/>
    </xf>
    <xf numFmtId="4" fontId="6" fillId="36" borderId="87" xfId="144" applyNumberFormat="1" applyFont="1" applyFill="1" applyBorder="1" applyAlignment="1">
      <alignment vertical="center"/>
    </xf>
    <xf numFmtId="4" fontId="6" fillId="36" borderId="109" xfId="144" applyNumberFormat="1" applyFont="1" applyFill="1" applyBorder="1" applyAlignment="1">
      <alignment vertical="center"/>
    </xf>
    <xf numFmtId="4" fontId="59" fillId="36" borderId="105" xfId="144" applyNumberFormat="1" applyFont="1" applyFill="1" applyBorder="1" applyAlignment="1">
      <alignment vertical="center"/>
    </xf>
    <xf numFmtId="0" fontId="60" fillId="36" borderId="102" xfId="144" applyFont="1" applyFill="1" applyBorder="1" applyAlignment="1">
      <alignment horizontal="center" vertical="center"/>
    </xf>
    <xf numFmtId="0" fontId="60" fillId="36" borderId="87" xfId="144" applyFont="1" applyFill="1" applyBorder="1" applyAlignment="1">
      <alignment horizontal="center" vertical="center"/>
    </xf>
    <xf numFmtId="0" fontId="60" fillId="36" borderId="104" xfId="144" applyFont="1" applyFill="1" applyBorder="1" applyAlignment="1">
      <alignment horizontal="center" vertical="center"/>
    </xf>
    <xf numFmtId="0" fontId="60" fillId="36" borderId="103" xfId="144" applyFont="1" applyFill="1" applyBorder="1" applyAlignment="1">
      <alignment horizontal="center" vertical="center"/>
    </xf>
    <xf numFmtId="0" fontId="60" fillId="36" borderId="158" xfId="144" applyFont="1" applyFill="1" applyBorder="1" applyAlignment="1">
      <alignment horizontal="center" vertical="center"/>
    </xf>
    <xf numFmtId="4" fontId="6" fillId="36" borderId="102" xfId="144" applyNumberFormat="1" applyFont="1" applyFill="1" applyBorder="1"/>
    <xf numFmtId="4" fontId="6" fillId="36" borderId="87" xfId="144" applyNumberFormat="1" applyFont="1" applyFill="1" applyBorder="1"/>
    <xf numFmtId="4" fontId="59" fillId="36" borderId="104" xfId="144" applyNumberFormat="1" applyFont="1" applyFill="1" applyBorder="1"/>
    <xf numFmtId="4" fontId="59" fillId="36" borderId="102" xfId="144" applyNumberFormat="1" applyFont="1" applyFill="1" applyBorder="1"/>
    <xf numFmtId="4" fontId="59" fillId="36" borderId="87" xfId="144" applyNumberFormat="1" applyFont="1" applyFill="1" applyBorder="1"/>
    <xf numFmtId="4" fontId="59" fillId="36" borderId="103" xfId="144" applyNumberFormat="1" applyFont="1" applyFill="1" applyBorder="1"/>
    <xf numFmtId="4" fontId="59" fillId="36" borderId="105" xfId="144" applyNumberFormat="1" applyFont="1" applyFill="1" applyBorder="1"/>
    <xf numFmtId="0" fontId="6" fillId="36" borderId="109" xfId="144" applyFont="1" applyFill="1" applyBorder="1"/>
    <xf numFmtId="0" fontId="6" fillId="0" borderId="87" xfId="144" applyFont="1" applyFill="1" applyBorder="1" applyAlignment="1">
      <alignment horizontal="left" vertical="center" wrapText="1"/>
    </xf>
    <xf numFmtId="4" fontId="59" fillId="0" borderId="105" xfId="144" applyNumberFormat="1" applyFont="1" applyFill="1" applyBorder="1"/>
    <xf numFmtId="174" fontId="59" fillId="0" borderId="105" xfId="144" applyNumberFormat="1" applyFont="1" applyFill="1" applyBorder="1"/>
    <xf numFmtId="174" fontId="59" fillId="36" borderId="105" xfId="144" applyNumberFormat="1" applyFont="1" applyFill="1" applyBorder="1"/>
    <xf numFmtId="4" fontId="60" fillId="0" borderId="102" xfId="144" applyNumberFormat="1" applyFont="1" applyFill="1" applyBorder="1" applyAlignment="1">
      <alignment horizontal="center" vertical="center"/>
    </xf>
    <xf numFmtId="4" fontId="60" fillId="0" borderId="87" xfId="144" applyNumberFormat="1" applyFont="1" applyFill="1" applyBorder="1" applyAlignment="1">
      <alignment horizontal="center" vertical="center"/>
    </xf>
    <xf numFmtId="4" fontId="60" fillId="0" borderId="104" xfId="144" applyNumberFormat="1" applyFont="1" applyFill="1" applyBorder="1" applyAlignment="1">
      <alignment horizontal="center" vertical="center"/>
    </xf>
    <xf numFmtId="4" fontId="60" fillId="0" borderId="103" xfId="144" applyNumberFormat="1" applyFont="1" applyFill="1" applyBorder="1" applyAlignment="1">
      <alignment horizontal="center" vertical="center"/>
    </xf>
    <xf numFmtId="0" fontId="60" fillId="0" borderId="87" xfId="144" applyFont="1" applyFill="1" applyBorder="1" applyAlignment="1">
      <alignment horizontal="left" vertical="center" wrapText="1"/>
    </xf>
    <xf numFmtId="4" fontId="59" fillId="0" borderId="103" xfId="144" applyNumberFormat="1" applyFont="1" applyFill="1" applyBorder="1" applyAlignment="1">
      <alignment vertical="center"/>
    </xf>
    <xf numFmtId="174" fontId="59" fillId="0" borderId="105" xfId="144" applyNumberFormat="1" applyFont="1" applyFill="1" applyBorder="1" applyAlignment="1">
      <alignment vertical="center"/>
    </xf>
    <xf numFmtId="0" fontId="6" fillId="0" borderId="109" xfId="144" applyFont="1" applyFill="1" applyBorder="1" applyAlignment="1">
      <alignment vertical="center"/>
    </xf>
    <xf numFmtId="0" fontId="6" fillId="35" borderId="102" xfId="144" applyFont="1" applyFill="1" applyBorder="1" applyAlignment="1">
      <alignment horizontal="center"/>
    </xf>
    <xf numFmtId="0" fontId="59" fillId="35" borderId="87" xfId="144" applyFont="1" applyFill="1" applyBorder="1" applyAlignment="1">
      <alignment horizontal="left" vertical="center" wrapText="1"/>
    </xf>
    <xf numFmtId="0" fontId="6" fillId="35" borderId="103" xfId="144" applyFont="1" applyFill="1" applyBorder="1" applyAlignment="1">
      <alignment horizontal="center" vertical="center"/>
    </xf>
    <xf numFmtId="4" fontId="6" fillId="35" borderId="102" xfId="144" applyNumberFormat="1" applyFont="1" applyFill="1" applyBorder="1" applyAlignment="1">
      <alignment vertical="center"/>
    </xf>
    <xf numFmtId="4" fontId="59" fillId="35" borderId="104" xfId="144" applyNumberFormat="1" applyFont="1" applyFill="1" applyBorder="1" applyAlignment="1">
      <alignment vertical="center"/>
    </xf>
    <xf numFmtId="4" fontId="6" fillId="35" borderId="87" xfId="144" applyNumberFormat="1" applyFont="1" applyFill="1" applyBorder="1" applyAlignment="1">
      <alignment vertical="center"/>
    </xf>
    <xf numFmtId="4" fontId="6" fillId="35" borderId="109" xfId="144" applyNumberFormat="1" applyFont="1" applyFill="1" applyBorder="1" applyAlignment="1">
      <alignment vertical="center"/>
    </xf>
    <xf numFmtId="4" fontId="59" fillId="35" borderId="105" xfId="144" applyNumberFormat="1" applyFont="1" applyFill="1" applyBorder="1" applyAlignment="1">
      <alignment vertical="center"/>
    </xf>
    <xf numFmtId="0" fontId="60" fillId="35" borderId="102" xfId="144" applyFont="1" applyFill="1" applyBorder="1" applyAlignment="1">
      <alignment horizontal="center" vertical="center"/>
    </xf>
    <xf numFmtId="0" fontId="60" fillId="35" borderId="87" xfId="144" applyFont="1" applyFill="1" applyBorder="1" applyAlignment="1">
      <alignment horizontal="center" vertical="center"/>
    </xf>
    <xf numFmtId="0" fontId="60" fillId="35" borderId="104" xfId="144" applyFont="1" applyFill="1" applyBorder="1" applyAlignment="1">
      <alignment horizontal="center" vertical="center"/>
    </xf>
    <xf numFmtId="0" fontId="60" fillId="35" borderId="103" xfId="144" applyFont="1" applyFill="1" applyBorder="1" applyAlignment="1">
      <alignment horizontal="center" vertical="center"/>
    </xf>
    <xf numFmtId="0" fontId="60" fillId="35" borderId="158" xfId="144" applyFont="1" applyFill="1" applyBorder="1" applyAlignment="1">
      <alignment horizontal="center" vertical="center"/>
    </xf>
    <xf numFmtId="4" fontId="6" fillId="35" borderId="102" xfId="144" applyNumberFormat="1" applyFont="1" applyFill="1" applyBorder="1"/>
    <xf numFmtId="4" fontId="6" fillId="35" borderId="87" xfId="144" applyNumberFormat="1" applyFont="1" applyFill="1" applyBorder="1"/>
    <xf numFmtId="4" fontId="59" fillId="35" borderId="104" xfId="144" applyNumberFormat="1" applyFont="1" applyFill="1" applyBorder="1"/>
    <xf numFmtId="4" fontId="59" fillId="35" borderId="102" xfId="144" applyNumberFormat="1" applyFont="1" applyFill="1" applyBorder="1"/>
    <xf numFmtId="4" fontId="59" fillId="35" borderId="87" xfId="144" applyNumberFormat="1" applyFont="1" applyFill="1" applyBorder="1"/>
    <xf numFmtId="4" fontId="59" fillId="35" borderId="103" xfId="144" applyNumberFormat="1" applyFont="1" applyFill="1" applyBorder="1"/>
    <xf numFmtId="174" fontId="59" fillId="35" borderId="105" xfId="144" applyNumberFormat="1" applyFont="1" applyFill="1" applyBorder="1"/>
    <xf numFmtId="0" fontId="6" fillId="35" borderId="109" xfId="144" applyFont="1" applyFill="1" applyBorder="1"/>
    <xf numFmtId="4" fontId="59" fillId="0" borderId="102" xfId="144" applyNumberFormat="1" applyFont="1" applyFill="1" applyBorder="1" applyAlignment="1">
      <alignment vertical="center"/>
    </xf>
    <xf numFmtId="4" fontId="59" fillId="0" borderId="87" xfId="144" applyNumberFormat="1" applyFont="1" applyFill="1" applyBorder="1" applyAlignment="1">
      <alignment vertical="center"/>
    </xf>
    <xf numFmtId="0" fontId="6" fillId="31" borderId="102" xfId="144" applyFont="1" applyFill="1" applyBorder="1" applyAlignment="1">
      <alignment horizontal="center"/>
    </xf>
    <xf numFmtId="0" fontId="6" fillId="31" borderId="87" xfId="144" applyFont="1" applyFill="1" applyBorder="1" applyAlignment="1">
      <alignment horizontal="left" vertical="center" wrapText="1"/>
    </xf>
    <xf numFmtId="0" fontId="6" fillId="31" borderId="103" xfId="144" applyFont="1" applyFill="1" applyBorder="1" applyAlignment="1">
      <alignment horizontal="center" vertical="center"/>
    </xf>
    <xf numFmtId="4" fontId="6" fillId="31" borderId="102" xfId="144" applyNumberFormat="1" applyFont="1" applyFill="1" applyBorder="1" applyAlignment="1">
      <alignment vertical="center"/>
    </xf>
    <xf numFmtId="4" fontId="59" fillId="31" borderId="104" xfId="144" applyNumberFormat="1" applyFont="1" applyFill="1" applyBorder="1" applyAlignment="1">
      <alignment vertical="center"/>
    </xf>
    <xf numFmtId="4" fontId="6" fillId="31" borderId="87" xfId="144" applyNumberFormat="1" applyFont="1" applyFill="1" applyBorder="1" applyAlignment="1">
      <alignment vertical="center"/>
    </xf>
    <xf numFmtId="4" fontId="6" fillId="31" borderId="109" xfId="144" applyNumberFormat="1" applyFont="1" applyFill="1" applyBorder="1" applyAlignment="1">
      <alignment vertical="center"/>
    </xf>
    <xf numFmtId="4" fontId="59" fillId="31" borderId="105" xfId="144" applyNumberFormat="1" applyFont="1" applyFill="1" applyBorder="1" applyAlignment="1">
      <alignment vertical="center"/>
    </xf>
    <xf numFmtId="4" fontId="60" fillId="31" borderId="102" xfId="144" applyNumberFormat="1" applyFont="1" applyFill="1" applyBorder="1" applyAlignment="1">
      <alignment horizontal="center" vertical="center"/>
    </xf>
    <xf numFmtId="4" fontId="60" fillId="31" borderId="87" xfId="144" applyNumberFormat="1" applyFont="1" applyFill="1" applyBorder="1" applyAlignment="1">
      <alignment horizontal="center" vertical="center"/>
    </xf>
    <xf numFmtId="4" fontId="60" fillId="31" borderId="104" xfId="144" applyNumberFormat="1" applyFont="1" applyFill="1" applyBorder="1" applyAlignment="1">
      <alignment horizontal="center" vertical="center"/>
    </xf>
    <xf numFmtId="4" fontId="60" fillId="31" borderId="103" xfId="144" applyNumberFormat="1" applyFont="1" applyFill="1" applyBorder="1" applyAlignment="1">
      <alignment horizontal="center" vertical="center"/>
    </xf>
    <xf numFmtId="4" fontId="60" fillId="31" borderId="158" xfId="144" applyNumberFormat="1" applyFont="1" applyFill="1" applyBorder="1" applyAlignment="1">
      <alignment horizontal="center" vertical="center"/>
    </xf>
    <xf numFmtId="4" fontId="6" fillId="31" borderId="102" xfId="144" applyNumberFormat="1" applyFont="1" applyFill="1" applyBorder="1"/>
    <xf numFmtId="4" fontId="6" fillId="31" borderId="87" xfId="144" applyNumberFormat="1" applyFont="1" applyFill="1" applyBorder="1"/>
    <xf numFmtId="4" fontId="59" fillId="31" borderId="104" xfId="144" applyNumberFormat="1" applyFont="1" applyFill="1" applyBorder="1"/>
    <xf numFmtId="4" fontId="59" fillId="31" borderId="102" xfId="144" applyNumberFormat="1" applyFont="1" applyFill="1" applyBorder="1"/>
    <xf numFmtId="4" fontId="59" fillId="31" borderId="87" xfId="144" applyNumberFormat="1" applyFont="1" applyFill="1" applyBorder="1"/>
    <xf numFmtId="4" fontId="59" fillId="31" borderId="103" xfId="144" applyNumberFormat="1" applyFont="1" applyFill="1" applyBorder="1"/>
    <xf numFmtId="4" fontId="59" fillId="31" borderId="105" xfId="144" applyNumberFormat="1" applyFont="1" applyFill="1" applyBorder="1"/>
    <xf numFmtId="174" fontId="59" fillId="31" borderId="105" xfId="144" applyNumberFormat="1" applyFont="1" applyFill="1" applyBorder="1"/>
    <xf numFmtId="0" fontId="6" fillId="31" borderId="109" xfId="144" applyFont="1" applyFill="1" applyBorder="1"/>
    <xf numFmtId="3" fontId="59" fillId="0" borderId="104" xfId="144" applyNumberFormat="1" applyFont="1" applyFill="1" applyBorder="1"/>
    <xf numFmtId="0" fontId="6" fillId="40" borderId="102" xfId="144" applyFont="1" applyFill="1" applyBorder="1" applyAlignment="1">
      <alignment horizontal="center"/>
    </xf>
    <xf numFmtId="0" fontId="6" fillId="40" borderId="87" xfId="144" applyFont="1" applyFill="1" applyBorder="1" applyAlignment="1">
      <alignment horizontal="left" vertical="center" wrapText="1"/>
    </xf>
    <xf numFmtId="0" fontId="6" fillId="40" borderId="103" xfId="144" applyFont="1" applyFill="1" applyBorder="1" applyAlignment="1">
      <alignment horizontal="center" vertical="center"/>
    </xf>
    <xf numFmtId="4" fontId="6" fillId="40" borderId="102" xfId="144" applyNumberFormat="1" applyFont="1" applyFill="1" applyBorder="1" applyAlignment="1">
      <alignment vertical="center"/>
    </xf>
    <xf numFmtId="4" fontId="59" fillId="40" borderId="104" xfId="144" applyNumberFormat="1" applyFont="1" applyFill="1" applyBorder="1" applyAlignment="1">
      <alignment vertical="center"/>
    </xf>
    <xf numFmtId="4" fontId="6" fillId="40" borderId="87" xfId="144" applyNumberFormat="1" applyFont="1" applyFill="1" applyBorder="1" applyAlignment="1">
      <alignment vertical="center"/>
    </xf>
    <xf numFmtId="4" fontId="6" fillId="40" borderId="109" xfId="144" applyNumberFormat="1" applyFont="1" applyFill="1" applyBorder="1" applyAlignment="1">
      <alignment vertical="center"/>
    </xf>
    <xf numFmtId="4" fontId="59" fillId="40" borderId="105" xfId="144" applyNumberFormat="1" applyFont="1" applyFill="1" applyBorder="1" applyAlignment="1">
      <alignment vertical="center"/>
    </xf>
    <xf numFmtId="4" fontId="60" fillId="40" borderId="102" xfId="144" applyNumberFormat="1" applyFont="1" applyFill="1" applyBorder="1" applyAlignment="1">
      <alignment horizontal="center" vertical="center"/>
    </xf>
    <xf numFmtId="4" fontId="60" fillId="40" borderId="87" xfId="144" applyNumberFormat="1" applyFont="1" applyFill="1" applyBorder="1" applyAlignment="1">
      <alignment horizontal="center" vertical="center"/>
    </xf>
    <xf numFmtId="4" fontId="60" fillId="40" borderId="104" xfId="144" applyNumberFormat="1" applyFont="1" applyFill="1" applyBorder="1" applyAlignment="1">
      <alignment horizontal="center" vertical="center"/>
    </xf>
    <xf numFmtId="4" fontId="60" fillId="40" borderId="103" xfId="144" applyNumberFormat="1" applyFont="1" applyFill="1" applyBorder="1" applyAlignment="1">
      <alignment horizontal="center" vertical="center"/>
    </xf>
    <xf numFmtId="4" fontId="60" fillId="40" borderId="158" xfId="144" applyNumberFormat="1" applyFont="1" applyFill="1" applyBorder="1" applyAlignment="1">
      <alignment horizontal="center" vertical="center"/>
    </xf>
    <xf numFmtId="4" fontId="6" fillId="40" borderId="102" xfId="144" applyNumberFormat="1" applyFont="1" applyFill="1" applyBorder="1"/>
    <xf numFmtId="4" fontId="6" fillId="40" borderId="87" xfId="144" applyNumberFormat="1" applyFont="1" applyFill="1" applyBorder="1"/>
    <xf numFmtId="4" fontId="59" fillId="40" borderId="104" xfId="144" applyNumberFormat="1" applyFont="1" applyFill="1" applyBorder="1"/>
    <xf numFmtId="4" fontId="59" fillId="40" borderId="102" xfId="144" applyNumberFormat="1" applyFont="1" applyFill="1" applyBorder="1"/>
    <xf numFmtId="4" fontId="59" fillId="40" borderId="87" xfId="144" applyNumberFormat="1" applyFont="1" applyFill="1" applyBorder="1"/>
    <xf numFmtId="4" fontId="59" fillId="40" borderId="103" xfId="144" applyNumberFormat="1" applyFont="1" applyFill="1" applyBorder="1"/>
    <xf numFmtId="4" fontId="59" fillId="40" borderId="105" xfId="144" applyNumberFormat="1" applyFont="1" applyFill="1" applyBorder="1"/>
    <xf numFmtId="174" fontId="59" fillId="40" borderId="105" xfId="144" applyNumberFormat="1" applyFont="1" applyFill="1" applyBorder="1"/>
    <xf numFmtId="0" fontId="6" fillId="40" borderId="109" xfId="144" applyFont="1" applyFill="1" applyBorder="1"/>
    <xf numFmtId="0" fontId="6" fillId="0" borderId="0" xfId="144" applyFont="1" applyAlignment="1">
      <alignment horizontal="center"/>
    </xf>
    <xf numFmtId="0" fontId="6" fillId="0" borderId="0" xfId="144" applyFont="1" applyAlignment="1">
      <alignment vertical="center" wrapText="1"/>
    </xf>
    <xf numFmtId="0" fontId="6" fillId="0" borderId="0" xfId="144" applyFont="1" applyAlignment="1">
      <alignment horizontal="center" vertical="center"/>
    </xf>
    <xf numFmtId="0" fontId="6" fillId="0" borderId="0" xfId="144"/>
    <xf numFmtId="0" fontId="6" fillId="0" borderId="0" xfId="144" applyAlignment="1">
      <alignment vertical="center"/>
    </xf>
    <xf numFmtId="0" fontId="6" fillId="0" borderId="0" xfId="144" applyAlignment="1">
      <alignment horizontal="center"/>
    </xf>
    <xf numFmtId="0" fontId="6" fillId="0" borderId="133" xfId="144" applyBorder="1" applyAlignment="1">
      <alignment vertical="center"/>
    </xf>
    <xf numFmtId="0" fontId="6" fillId="0" borderId="99" xfId="144" applyBorder="1" applyAlignment="1">
      <alignment vertical="center"/>
    </xf>
    <xf numFmtId="0" fontId="6" fillId="0" borderId="99" xfId="144" applyBorder="1" applyAlignment="1">
      <alignment vertical="center" wrapText="1"/>
    </xf>
    <xf numFmtId="0" fontId="6" fillId="32" borderId="99" xfId="144" applyFill="1" applyBorder="1" applyAlignment="1">
      <alignment vertical="center" wrapText="1"/>
    </xf>
    <xf numFmtId="0" fontId="6" fillId="32" borderId="99" xfId="144" applyFont="1" applyFill="1" applyBorder="1" applyAlignment="1">
      <alignment vertical="center" wrapText="1"/>
    </xf>
    <xf numFmtId="0" fontId="59" fillId="0" borderId="0" xfId="144" applyFont="1" applyAlignment="1">
      <alignment vertical="center"/>
    </xf>
    <xf numFmtId="0" fontId="6" fillId="0" borderId="89" xfId="144" applyFont="1" applyBorder="1" applyAlignment="1">
      <alignment horizontal="center"/>
    </xf>
    <xf numFmtId="0" fontId="6" fillId="0" borderId="87" xfId="144" applyFont="1" applyBorder="1" applyAlignment="1">
      <alignment horizontal="center"/>
    </xf>
    <xf numFmtId="0" fontId="6" fillId="32" borderId="87" xfId="144" applyFont="1" applyFill="1" applyBorder="1" applyAlignment="1">
      <alignment horizontal="center"/>
    </xf>
    <xf numFmtId="0" fontId="6" fillId="32" borderId="87" xfId="144" applyFont="1" applyFill="1" applyBorder="1" applyAlignment="1">
      <alignment wrapText="1"/>
    </xf>
    <xf numFmtId="0" fontId="59" fillId="0" borderId="104" xfId="144" applyFont="1" applyBorder="1" applyAlignment="1">
      <alignment horizontal="center"/>
    </xf>
    <xf numFmtId="2" fontId="6" fillId="0" borderId="87" xfId="144" applyNumberFormat="1" applyFont="1" applyBorder="1" applyAlignment="1">
      <alignment horizontal="center"/>
    </xf>
    <xf numFmtId="192" fontId="6" fillId="0" borderId="89" xfId="144" applyNumberFormat="1" applyBorder="1" applyAlignment="1">
      <alignment horizontal="center" vertical="center"/>
    </xf>
    <xf numFmtId="192" fontId="6" fillId="0" borderId="87" xfId="144" applyNumberFormat="1" applyBorder="1" applyAlignment="1">
      <alignment horizontal="center"/>
    </xf>
    <xf numFmtId="192" fontId="6" fillId="0" borderId="87" xfId="144" applyNumberFormat="1" applyFont="1" applyBorder="1" applyAlignment="1">
      <alignment horizontal="center" vertical="center"/>
    </xf>
    <xf numFmtId="192" fontId="70" fillId="0" borderId="87" xfId="144" applyNumberFormat="1" applyFont="1" applyBorder="1" applyAlignment="1">
      <alignment horizontal="center"/>
    </xf>
    <xf numFmtId="192" fontId="6" fillId="0" borderId="87" xfId="144" applyNumberFormat="1" applyBorder="1" applyAlignment="1">
      <alignment horizontal="center" vertical="center"/>
    </xf>
    <xf numFmtId="192" fontId="70" fillId="32" borderId="87" xfId="144" applyNumberFormat="1" applyFont="1" applyFill="1" applyBorder="1" applyAlignment="1">
      <alignment horizontal="center"/>
    </xf>
    <xf numFmtId="192" fontId="6" fillId="32" borderId="87" xfId="144" applyNumberFormat="1" applyFill="1" applyBorder="1"/>
    <xf numFmtId="1" fontId="6" fillId="0" borderId="89" xfId="144" applyNumberFormat="1" applyBorder="1" applyAlignment="1">
      <alignment horizontal="center" vertical="center"/>
    </xf>
    <xf numFmtId="1" fontId="6" fillId="0" borderId="87" xfId="144" applyNumberFormat="1" applyBorder="1" applyAlignment="1">
      <alignment horizontal="center"/>
    </xf>
    <xf numFmtId="1" fontId="6" fillId="0" borderId="87" xfId="144" applyNumberFormat="1" applyFont="1" applyBorder="1" applyAlignment="1">
      <alignment horizontal="center" vertical="center"/>
    </xf>
    <xf numFmtId="1" fontId="6" fillId="32" borderId="87" xfId="144" applyNumberFormat="1" applyFill="1" applyBorder="1" applyAlignment="1">
      <alignment horizontal="center"/>
    </xf>
    <xf numFmtId="192" fontId="71" fillId="0" borderId="135" xfId="144" applyNumberFormat="1" applyFont="1" applyBorder="1" applyAlignment="1">
      <alignment horizontal="center" vertical="center" wrapText="1"/>
    </xf>
    <xf numFmtId="192" fontId="71" fillId="0" borderId="130" xfId="144" applyNumberFormat="1" applyFont="1" applyBorder="1" applyAlignment="1">
      <alignment horizontal="center" vertical="center" wrapText="1"/>
    </xf>
    <xf numFmtId="192" fontId="56" fillId="0" borderId="130" xfId="144" applyNumberFormat="1" applyFont="1" applyBorder="1" applyAlignment="1">
      <alignment horizontal="center" vertical="center" wrapText="1"/>
    </xf>
    <xf numFmtId="192" fontId="56" fillId="32" borderId="130" xfId="144" applyNumberFormat="1" applyFont="1" applyFill="1" applyBorder="1" applyAlignment="1">
      <alignment horizontal="center" vertical="center" wrapText="1"/>
    </xf>
    <xf numFmtId="192" fontId="6" fillId="32" borderId="87" xfId="144" applyNumberFormat="1" applyFill="1" applyBorder="1" applyAlignment="1">
      <alignment vertical="center"/>
    </xf>
    <xf numFmtId="192" fontId="6" fillId="32" borderId="87" xfId="144" applyNumberFormat="1" applyFill="1" applyBorder="1" applyAlignment="1">
      <alignment vertical="center" wrapText="1"/>
    </xf>
    <xf numFmtId="17" fontId="6" fillId="0" borderId="129" xfId="144" applyNumberFormat="1" applyBorder="1" applyAlignment="1">
      <alignment horizontal="center" vertical="center"/>
    </xf>
    <xf numFmtId="17" fontId="6" fillId="0" borderId="130" xfId="144" applyNumberFormat="1" applyBorder="1" applyAlignment="1">
      <alignment horizontal="center" vertical="center"/>
    </xf>
    <xf numFmtId="17" fontId="6" fillId="0" borderId="130" xfId="144" applyNumberFormat="1" applyBorder="1" applyAlignment="1">
      <alignment horizontal="center" vertical="center" wrapText="1"/>
    </xf>
    <xf numFmtId="17" fontId="6" fillId="32" borderId="130" xfId="144" applyNumberFormat="1" applyFill="1" applyBorder="1" applyAlignment="1">
      <alignment horizontal="center" vertical="center"/>
    </xf>
    <xf numFmtId="192" fontId="6" fillId="32" borderId="89" xfId="144" applyNumberFormat="1" applyFill="1" applyBorder="1"/>
    <xf numFmtId="17" fontId="72" fillId="0" borderId="102" xfId="144" applyNumberFormat="1" applyFont="1" applyFill="1" applyBorder="1" applyAlignment="1">
      <alignment horizontal="center" vertical="center" wrapText="1"/>
    </xf>
    <xf numFmtId="17" fontId="72" fillId="0" borderId="87" xfId="144" applyNumberFormat="1" applyFont="1" applyFill="1" applyBorder="1" applyAlignment="1">
      <alignment horizontal="center" vertical="center" wrapText="1"/>
    </xf>
    <xf numFmtId="0" fontId="72" fillId="0" borderId="87" xfId="144" applyFont="1" applyFill="1" applyBorder="1" applyAlignment="1">
      <alignment horizontal="center" vertical="center" wrapText="1"/>
    </xf>
    <xf numFmtId="17" fontId="72" fillId="29" borderId="87" xfId="144" applyNumberFormat="1" applyFont="1" applyFill="1" applyBorder="1" applyAlignment="1">
      <alignment horizontal="center" vertical="center" wrapText="1"/>
    </xf>
    <xf numFmtId="17" fontId="72" fillId="32" borderId="87" xfId="144" applyNumberFormat="1" applyFont="1" applyFill="1" applyBorder="1" applyAlignment="1">
      <alignment horizontal="center" vertical="center" wrapText="1"/>
    </xf>
    <xf numFmtId="192" fontId="6" fillId="32" borderId="87" xfId="144" applyNumberFormat="1" applyFill="1" applyBorder="1" applyAlignment="1">
      <alignment horizontal="center" vertical="center"/>
    </xf>
    <xf numFmtId="0" fontId="59" fillId="0" borderId="0" xfId="144" applyFont="1" applyAlignment="1">
      <alignment horizontal="center" vertical="center"/>
    </xf>
    <xf numFmtId="3" fontId="6" fillId="0" borderId="136" xfId="144" applyNumberFormat="1" applyBorder="1" applyAlignment="1">
      <alignment horizontal="center" vertical="center"/>
    </xf>
    <xf numFmtId="3" fontId="6" fillId="0" borderId="125" xfId="144" applyNumberFormat="1" applyBorder="1" applyAlignment="1">
      <alignment horizontal="center"/>
    </xf>
    <xf numFmtId="3" fontId="6" fillId="0" borderId="125" xfId="144" applyNumberFormat="1" applyBorder="1" applyAlignment="1">
      <alignment vertical="center"/>
    </xf>
    <xf numFmtId="3" fontId="6" fillId="0" borderId="125" xfId="144" applyNumberFormat="1" applyBorder="1" applyAlignment="1">
      <alignment horizontal="center" vertical="center"/>
    </xf>
    <xf numFmtId="3" fontId="71" fillId="0" borderId="125" xfId="144" applyNumberFormat="1" applyFont="1" applyBorder="1" applyAlignment="1">
      <alignment horizontal="center"/>
    </xf>
    <xf numFmtId="0" fontId="6" fillId="0" borderId="125" xfId="144" applyBorder="1" applyAlignment="1">
      <alignment horizontal="center" vertical="center"/>
    </xf>
    <xf numFmtId="3" fontId="6" fillId="32" borderId="125" xfId="144" applyNumberFormat="1" applyFill="1" applyBorder="1" applyAlignment="1">
      <alignment horizontal="center" vertical="center"/>
    </xf>
    <xf numFmtId="3" fontId="6" fillId="0" borderId="89" xfId="144" applyNumberFormat="1" applyBorder="1" applyAlignment="1">
      <alignment horizontal="center"/>
    </xf>
    <xf numFmtId="3" fontId="6" fillId="0" borderId="87" xfId="144" applyNumberFormat="1" applyBorder="1" applyAlignment="1">
      <alignment horizontal="center"/>
    </xf>
    <xf numFmtId="0" fontId="6" fillId="0" borderId="87" xfId="144" applyBorder="1" applyAlignment="1">
      <alignment horizontal="center"/>
    </xf>
    <xf numFmtId="3" fontId="6" fillId="0" borderId="87" xfId="144" applyNumberFormat="1" applyBorder="1" applyAlignment="1">
      <alignment vertical="center"/>
    </xf>
    <xf numFmtId="3" fontId="6" fillId="0" borderId="87" xfId="144" applyNumberFormat="1" applyBorder="1" applyAlignment="1">
      <alignment horizontal="center" vertical="center"/>
    </xf>
    <xf numFmtId="0" fontId="6" fillId="0" borderId="87" xfId="144" applyBorder="1" applyAlignment="1">
      <alignment horizontal="center" vertical="center"/>
    </xf>
    <xf numFmtId="3" fontId="6" fillId="32" borderId="87" xfId="144" applyNumberFormat="1" applyFill="1" applyBorder="1" applyAlignment="1">
      <alignment horizontal="center" vertical="center"/>
    </xf>
    <xf numFmtId="3" fontId="6" fillId="0" borderId="137" xfId="144" applyNumberFormat="1" applyBorder="1" applyAlignment="1">
      <alignment horizontal="center"/>
    </xf>
    <xf numFmtId="3" fontId="6" fillId="0" borderId="114" xfId="144" applyNumberFormat="1" applyBorder="1" applyAlignment="1">
      <alignment horizontal="center"/>
    </xf>
    <xf numFmtId="3" fontId="6" fillId="0" borderId="114" xfId="144" applyNumberFormat="1" applyBorder="1" applyAlignment="1">
      <alignment vertical="center"/>
    </xf>
    <xf numFmtId="3" fontId="6" fillId="0" borderId="114" xfId="144" applyNumberFormat="1" applyBorder="1" applyAlignment="1">
      <alignment horizontal="center" vertical="center"/>
    </xf>
    <xf numFmtId="3" fontId="6" fillId="32" borderId="114" xfId="144" applyNumberFormat="1" applyFill="1" applyBorder="1" applyAlignment="1">
      <alignment horizontal="center" vertical="center"/>
    </xf>
    <xf numFmtId="192" fontId="6" fillId="32" borderId="114" xfId="144" applyNumberFormat="1" applyFill="1" applyBorder="1"/>
    <xf numFmtId="3" fontId="6" fillId="0" borderId="99" xfId="144" applyNumberFormat="1" applyBorder="1" applyAlignment="1">
      <alignment horizontal="center"/>
    </xf>
    <xf numFmtId="3" fontId="6" fillId="32" borderId="99" xfId="144" applyNumberFormat="1" applyFill="1" applyBorder="1" applyAlignment="1">
      <alignment horizontal="center" vertical="center"/>
    </xf>
    <xf numFmtId="0" fontId="59" fillId="0" borderId="87" xfId="144" applyFont="1" applyBorder="1"/>
    <xf numFmtId="3" fontId="60" fillId="0" borderId="114" xfId="144" applyNumberFormat="1" applyFont="1" applyFill="1" applyBorder="1" applyAlignment="1">
      <alignment horizontal="center"/>
    </xf>
    <xf numFmtId="0" fontId="59" fillId="35" borderId="159" xfId="144" applyFont="1" applyFill="1" applyBorder="1" applyAlignment="1">
      <alignment horizontal="right"/>
    </xf>
    <xf numFmtId="0" fontId="59" fillId="35" borderId="88" xfId="144" applyFont="1" applyFill="1" applyBorder="1" applyAlignment="1">
      <alignment horizontal="right"/>
    </xf>
    <xf numFmtId="192" fontId="59" fillId="35" borderId="100" xfId="144" applyNumberFormat="1" applyFont="1" applyFill="1" applyBorder="1" applyAlignment="1">
      <alignment horizontal="center"/>
    </xf>
    <xf numFmtId="0" fontId="6" fillId="0" borderId="88" xfId="144" applyBorder="1"/>
    <xf numFmtId="0" fontId="6" fillId="0" borderId="99" xfId="144" applyBorder="1"/>
    <xf numFmtId="0" fontId="6" fillId="32" borderId="99" xfId="144" applyFill="1" applyBorder="1"/>
    <xf numFmtId="192" fontId="6" fillId="0" borderId="87" xfId="144" applyNumberFormat="1" applyBorder="1"/>
    <xf numFmtId="192" fontId="6" fillId="0" borderId="0" xfId="144" applyNumberFormat="1"/>
    <xf numFmtId="0" fontId="59" fillId="35" borderId="110" xfId="144" applyFont="1" applyFill="1" applyBorder="1" applyAlignment="1">
      <alignment horizontal="right"/>
    </xf>
    <xf numFmtId="0" fontId="59" fillId="35" borderId="89" xfId="144" applyFont="1" applyFill="1" applyBorder="1" applyAlignment="1">
      <alignment horizontal="right"/>
    </xf>
    <xf numFmtId="1" fontId="59" fillId="35" borderId="118" xfId="144" applyNumberFormat="1" applyFont="1" applyFill="1" applyBorder="1" applyAlignment="1">
      <alignment horizontal="center"/>
    </xf>
    <xf numFmtId="0" fontId="6" fillId="0" borderId="136" xfId="144" applyBorder="1"/>
    <xf numFmtId="0" fontId="6" fillId="0" borderId="125" xfId="144" applyBorder="1"/>
    <xf numFmtId="0" fontId="6" fillId="32" borderId="125" xfId="144" applyFill="1" applyBorder="1"/>
    <xf numFmtId="0" fontId="59" fillId="35" borderId="87" xfId="144" applyFont="1" applyFill="1" applyBorder="1" applyAlignment="1">
      <alignment vertical="center"/>
    </xf>
    <xf numFmtId="192" fontId="59" fillId="35" borderId="104" xfId="144" applyNumberFormat="1" applyFont="1" applyFill="1" applyBorder="1"/>
    <xf numFmtId="0" fontId="6" fillId="0" borderId="89" xfId="144" applyBorder="1"/>
    <xf numFmtId="0" fontId="6" fillId="0" borderId="87" xfId="144" applyBorder="1"/>
    <xf numFmtId="0" fontId="6" fillId="32" borderId="87" xfId="144" applyFill="1" applyBorder="1"/>
    <xf numFmtId="0" fontId="59" fillId="35" borderId="110" xfId="144" applyFont="1" applyFill="1" applyBorder="1" applyAlignment="1">
      <alignment horizontal="right" vertical="center"/>
    </xf>
    <xf numFmtId="0" fontId="59" fillId="35" borderId="89" xfId="144" applyFont="1" applyFill="1" applyBorder="1" applyAlignment="1">
      <alignment horizontal="right" vertical="center"/>
    </xf>
    <xf numFmtId="0" fontId="59" fillId="35" borderId="104" xfId="144" applyFont="1" applyFill="1" applyBorder="1"/>
    <xf numFmtId="0" fontId="6" fillId="0" borderId="89" xfId="144" applyBorder="1" applyAlignment="1">
      <alignment horizontal="center" vertical="center"/>
    </xf>
    <xf numFmtId="179" fontId="6" fillId="0" borderId="87" xfId="144" applyNumberFormat="1" applyBorder="1" applyAlignment="1">
      <alignment horizontal="center" vertical="center"/>
    </xf>
    <xf numFmtId="179" fontId="6" fillId="32" borderId="87" xfId="144" applyNumberFormat="1" applyFill="1" applyBorder="1" applyAlignment="1">
      <alignment horizontal="center" vertical="center"/>
    </xf>
    <xf numFmtId="0" fontId="59" fillId="35" borderId="110" xfId="144" applyFont="1" applyFill="1" applyBorder="1" applyAlignment="1">
      <alignment horizontal="left" vertical="center"/>
    </xf>
    <xf numFmtId="0" fontId="59" fillId="35" borderId="109" xfId="144" applyFont="1" applyFill="1" applyBorder="1" applyAlignment="1">
      <alignment horizontal="left" vertical="center"/>
    </xf>
    <xf numFmtId="0" fontId="59" fillId="35" borderId="134" xfId="144" applyFont="1" applyFill="1" applyBorder="1" applyAlignment="1">
      <alignment horizontal="left" vertical="center"/>
    </xf>
    <xf numFmtId="192" fontId="6" fillId="32" borderId="89" xfId="144" applyNumberFormat="1" applyFill="1" applyBorder="1" applyAlignment="1">
      <alignment horizontal="center" vertical="center"/>
    </xf>
    <xf numFmtId="3" fontId="73" fillId="35" borderId="104" xfId="144" applyNumberFormat="1" applyFont="1" applyFill="1" applyBorder="1" applyAlignment="1">
      <alignment horizontal="center"/>
    </xf>
    <xf numFmtId="3" fontId="6" fillId="32" borderId="87" xfId="144" applyNumberFormat="1" applyFill="1" applyBorder="1" applyAlignment="1">
      <alignment horizontal="center"/>
    </xf>
    <xf numFmtId="3" fontId="6" fillId="0" borderId="87" xfId="144" applyNumberFormat="1" applyBorder="1"/>
    <xf numFmtId="0" fontId="59" fillId="35" borderId="114" xfId="144" applyFont="1" applyFill="1" applyBorder="1" applyAlignment="1">
      <alignment vertical="center" wrapText="1"/>
    </xf>
    <xf numFmtId="3" fontId="73" fillId="35" borderId="116" xfId="144" applyNumberFormat="1" applyFont="1" applyFill="1" applyBorder="1" applyAlignment="1">
      <alignment horizontal="center" vertical="center"/>
    </xf>
    <xf numFmtId="3" fontId="6" fillId="0" borderId="137" xfId="144" applyNumberFormat="1" applyBorder="1" applyAlignment="1">
      <alignment horizontal="center" vertical="center"/>
    </xf>
    <xf numFmtId="0" fontId="59" fillId="35" borderId="106" xfId="144" applyFont="1" applyFill="1" applyBorder="1" applyAlignment="1">
      <alignment horizontal="right"/>
    </xf>
    <xf numFmtId="0" fontId="59" fillId="35" borderId="136" xfId="144" applyFont="1" applyFill="1" applyBorder="1" applyAlignment="1">
      <alignment horizontal="right"/>
    </xf>
    <xf numFmtId="192" fontId="59" fillId="35" borderId="118" xfId="144" applyNumberFormat="1" applyFont="1" applyFill="1" applyBorder="1" applyAlignment="1">
      <alignment horizontal="center"/>
    </xf>
    <xf numFmtId="192" fontId="6" fillId="0" borderId="125" xfId="144" applyNumberFormat="1" applyBorder="1"/>
    <xf numFmtId="0" fontId="59" fillId="35" borderId="114" xfId="144" applyFont="1" applyFill="1" applyBorder="1" applyAlignment="1">
      <alignment vertical="center"/>
    </xf>
    <xf numFmtId="3" fontId="73" fillId="35" borderId="116" xfId="144" applyNumberFormat="1" applyFont="1" applyFill="1" applyBorder="1" applyAlignment="1">
      <alignment horizontal="center"/>
    </xf>
    <xf numFmtId="3" fontId="6" fillId="32" borderId="114" xfId="144" applyNumberFormat="1" applyFill="1" applyBorder="1" applyAlignment="1">
      <alignment horizontal="center"/>
    </xf>
    <xf numFmtId="179" fontId="6" fillId="0" borderId="89" xfId="144" applyNumberFormat="1" applyBorder="1" applyAlignment="1">
      <alignment horizontal="center" vertical="center"/>
    </xf>
    <xf numFmtId="3" fontId="6" fillId="0" borderId="0" xfId="144" applyNumberFormat="1"/>
    <xf numFmtId="0" fontId="6" fillId="32" borderId="0" xfId="144" applyFill="1"/>
    <xf numFmtId="2" fontId="6" fillId="0" borderId="89" xfId="144" applyNumberFormat="1" applyBorder="1" applyAlignment="1">
      <alignment horizontal="center"/>
    </xf>
    <xf numFmtId="2" fontId="6" fillId="0" borderId="87" xfId="144" applyNumberFormat="1" applyBorder="1" applyAlignment="1">
      <alignment horizontal="center"/>
    </xf>
    <xf numFmtId="2" fontId="6" fillId="32" borderId="87" xfId="144" applyNumberFormat="1" applyFill="1" applyBorder="1" applyAlignment="1">
      <alignment horizontal="center"/>
    </xf>
    <xf numFmtId="0" fontId="6" fillId="32" borderId="99" xfId="144" applyFont="1" applyFill="1" applyBorder="1" applyAlignment="1">
      <alignment horizontal="center" vertical="center" wrapText="1"/>
    </xf>
    <xf numFmtId="0" fontId="6" fillId="32" borderId="87" xfId="144" applyFont="1" applyFill="1" applyBorder="1" applyAlignment="1">
      <alignment horizontal="center" wrapText="1"/>
    </xf>
    <xf numFmtId="192" fontId="6" fillId="32" borderId="87" xfId="144" applyNumberFormat="1" applyFill="1" applyBorder="1" applyAlignment="1">
      <alignment horizontal="center"/>
    </xf>
    <xf numFmtId="192" fontId="6" fillId="0" borderId="87" xfId="144" applyNumberFormat="1" applyFont="1" applyBorder="1" applyAlignment="1">
      <alignment horizontal="center" vertical="center" wrapText="1"/>
    </xf>
    <xf numFmtId="192" fontId="6" fillId="32" borderId="87" xfId="144" applyNumberFormat="1" applyFill="1" applyBorder="1" applyAlignment="1">
      <alignment horizontal="center" vertical="center" wrapText="1"/>
    </xf>
    <xf numFmtId="3" fontId="71" fillId="0" borderId="87" xfId="144" applyNumberFormat="1" applyFont="1" applyBorder="1" applyAlignment="1">
      <alignment horizontal="center"/>
    </xf>
    <xf numFmtId="192" fontId="6" fillId="32" borderId="114" xfId="144" applyNumberFormat="1" applyFill="1" applyBorder="1" applyAlignment="1">
      <alignment horizontal="center"/>
    </xf>
    <xf numFmtId="0" fontId="59" fillId="0" borderId="100" xfId="144" applyFont="1" applyBorder="1"/>
    <xf numFmtId="0" fontId="59" fillId="0" borderId="104" xfId="144" applyFont="1" applyBorder="1"/>
    <xf numFmtId="0" fontId="59" fillId="35" borderId="133" xfId="144" applyFont="1" applyFill="1" applyBorder="1" applyAlignment="1">
      <alignment horizontal="right"/>
    </xf>
    <xf numFmtId="0" fontId="6" fillId="0" borderId="133" xfId="144" applyBorder="1"/>
    <xf numFmtId="0" fontId="6" fillId="32" borderId="99" xfId="144" applyFill="1" applyBorder="1" applyAlignment="1">
      <alignment horizontal="center"/>
    </xf>
    <xf numFmtId="192" fontId="6" fillId="0" borderId="104" xfId="144" applyNumberFormat="1" applyBorder="1"/>
    <xf numFmtId="0" fontId="6" fillId="32" borderId="125" xfId="144" applyFill="1" applyBorder="1" applyAlignment="1">
      <alignment horizontal="center"/>
    </xf>
    <xf numFmtId="0" fontId="6" fillId="32" borderId="87" xfId="144" applyFill="1" applyBorder="1" applyAlignment="1">
      <alignment horizontal="center"/>
    </xf>
    <xf numFmtId="0" fontId="6" fillId="0" borderId="104" xfId="144" applyBorder="1"/>
    <xf numFmtId="3" fontId="6" fillId="0" borderId="104" xfId="144" applyNumberFormat="1" applyBorder="1"/>
    <xf numFmtId="3" fontId="6" fillId="0" borderId="116" xfId="144" applyNumberFormat="1" applyBorder="1"/>
    <xf numFmtId="0" fontId="6" fillId="32" borderId="0" xfId="144" applyFill="1" applyAlignment="1">
      <alignment horizontal="center"/>
    </xf>
    <xf numFmtId="0" fontId="6" fillId="0" borderId="133" xfId="144" applyFill="1" applyBorder="1" applyAlignment="1">
      <alignment vertical="center"/>
    </xf>
    <xf numFmtId="0" fontId="6" fillId="0" borderId="99" xfId="144" applyFill="1" applyBorder="1" applyAlignment="1">
      <alignment vertical="center"/>
    </xf>
    <xf numFmtId="0" fontId="6" fillId="25" borderId="99" xfId="144" applyFill="1" applyBorder="1" applyAlignment="1">
      <alignment vertical="center" wrapText="1"/>
    </xf>
    <xf numFmtId="0" fontId="6" fillId="0" borderId="89" xfId="144" applyFont="1" applyFill="1" applyBorder="1" applyAlignment="1">
      <alignment horizontal="center"/>
    </xf>
    <xf numFmtId="0" fontId="6" fillId="0" borderId="87" xfId="144" applyFont="1" applyFill="1" applyBorder="1" applyAlignment="1">
      <alignment horizontal="center"/>
    </xf>
    <xf numFmtId="0" fontId="6" fillId="25" borderId="87" xfId="144" applyFont="1" applyFill="1" applyBorder="1" applyAlignment="1">
      <alignment horizontal="center"/>
    </xf>
    <xf numFmtId="192" fontId="6" fillId="0" borderId="89" xfId="144" applyNumberFormat="1" applyFill="1" applyBorder="1" applyAlignment="1">
      <alignment horizontal="center" vertical="center"/>
    </xf>
    <xf numFmtId="192" fontId="6" fillId="0" borderId="87" xfId="144" applyNumberFormat="1" applyFill="1" applyBorder="1" applyAlignment="1">
      <alignment horizontal="center"/>
    </xf>
    <xf numFmtId="192" fontId="6" fillId="25" borderId="87" xfId="144" applyNumberFormat="1" applyFont="1" applyFill="1" applyBorder="1" applyAlignment="1">
      <alignment horizontal="center" vertical="center"/>
    </xf>
    <xf numFmtId="1" fontId="6" fillId="0" borderId="89" xfId="144" applyNumberFormat="1" applyFill="1" applyBorder="1" applyAlignment="1">
      <alignment horizontal="center" vertical="center"/>
    </xf>
    <xf numFmtId="1" fontId="6" fillId="0" borderId="87" xfId="144" applyNumberFormat="1" applyFill="1" applyBorder="1" applyAlignment="1">
      <alignment horizontal="center"/>
    </xf>
    <xf numFmtId="1" fontId="6" fillId="25" borderId="87" xfId="144" applyNumberFormat="1" applyFont="1" applyFill="1" applyBorder="1" applyAlignment="1">
      <alignment horizontal="center" vertical="center"/>
    </xf>
    <xf numFmtId="192" fontId="6" fillId="0" borderId="89" xfId="144" applyNumberFormat="1" applyFill="1" applyBorder="1" applyAlignment="1">
      <alignment horizontal="center" vertical="center" wrapText="1"/>
    </xf>
    <xf numFmtId="192" fontId="6" fillId="0" borderId="87" xfId="144" applyNumberFormat="1" applyFill="1" applyBorder="1" applyAlignment="1">
      <alignment horizontal="center" vertical="center" wrapText="1"/>
    </xf>
    <xf numFmtId="192" fontId="6" fillId="25" borderId="87" xfId="144" applyNumberFormat="1" applyFont="1" applyFill="1" applyBorder="1" applyAlignment="1">
      <alignment horizontal="center" vertical="center" wrapText="1"/>
    </xf>
    <xf numFmtId="192" fontId="74" fillId="0" borderId="87" xfId="144" applyNumberFormat="1" applyFont="1" applyBorder="1" applyAlignment="1">
      <alignment horizontal="center" vertical="center" wrapText="1"/>
    </xf>
    <xf numFmtId="17" fontId="6" fillId="0" borderId="89" xfId="144" applyNumberFormat="1" applyFill="1" applyBorder="1" applyAlignment="1">
      <alignment horizontal="center" vertical="center"/>
    </xf>
    <xf numFmtId="17" fontId="6" fillId="0" borderId="87" xfId="144" applyNumberFormat="1" applyFill="1" applyBorder="1" applyAlignment="1">
      <alignment horizontal="center"/>
    </xf>
    <xf numFmtId="17" fontId="6" fillId="0" borderId="87" xfId="144" applyNumberFormat="1" applyBorder="1" applyAlignment="1">
      <alignment horizontal="center"/>
    </xf>
    <xf numFmtId="17" fontId="6" fillId="25" borderId="87" xfId="144" applyNumberFormat="1" applyFont="1" applyFill="1" applyBorder="1" applyAlignment="1">
      <alignment horizontal="center" vertical="center"/>
    </xf>
    <xf numFmtId="17" fontId="70" fillId="0" borderId="87" xfId="144" applyNumberFormat="1" applyFont="1" applyBorder="1" applyAlignment="1">
      <alignment horizontal="center"/>
    </xf>
    <xf numFmtId="17" fontId="6" fillId="0" borderId="87" xfId="144" applyNumberFormat="1" applyBorder="1" applyAlignment="1">
      <alignment horizontal="center" vertical="center"/>
    </xf>
    <xf numFmtId="17" fontId="6" fillId="32" borderId="87" xfId="144" applyNumberFormat="1" applyFill="1" applyBorder="1" applyAlignment="1">
      <alignment horizontal="center"/>
    </xf>
    <xf numFmtId="17" fontId="59" fillId="0" borderId="0" xfId="144" applyNumberFormat="1" applyFont="1"/>
    <xf numFmtId="17" fontId="6" fillId="29" borderId="89" xfId="144" applyNumberFormat="1" applyFont="1" applyFill="1" applyBorder="1" applyAlignment="1">
      <alignment horizontal="center" vertical="center" wrapText="1"/>
    </xf>
    <xf numFmtId="17" fontId="6" fillId="0" borderId="87" xfId="144" applyNumberFormat="1" applyFont="1" applyFill="1" applyBorder="1" applyAlignment="1">
      <alignment horizontal="center" vertical="center" wrapText="1"/>
    </xf>
    <xf numFmtId="17" fontId="6" fillId="0" borderId="87" xfId="144" applyNumberFormat="1" applyFont="1" applyBorder="1" applyAlignment="1">
      <alignment horizontal="center" vertical="center" wrapText="1"/>
    </xf>
    <xf numFmtId="17" fontId="6" fillId="25" borderId="87" xfId="144" applyNumberFormat="1" applyFont="1" applyFill="1" applyBorder="1" applyAlignment="1">
      <alignment horizontal="center" vertical="center" wrapText="1"/>
    </xf>
    <xf numFmtId="17" fontId="74" fillId="0" borderId="87" xfId="144" applyNumberFormat="1" applyFont="1" applyBorder="1" applyAlignment="1">
      <alignment horizontal="center" vertical="center" wrapText="1"/>
    </xf>
    <xf numFmtId="17" fontId="6" fillId="29" borderId="87" xfId="144" applyNumberFormat="1" applyFont="1" applyFill="1" applyBorder="1" applyAlignment="1">
      <alignment horizontal="center" vertical="center" wrapText="1"/>
    </xf>
    <xf numFmtId="17" fontId="6" fillId="32" borderId="87" xfId="144" applyNumberFormat="1" applyFill="1" applyBorder="1" applyAlignment="1">
      <alignment horizontal="center" vertical="center"/>
    </xf>
    <xf numFmtId="17" fontId="6" fillId="32" borderId="87" xfId="144" applyNumberFormat="1" applyFill="1" applyBorder="1" applyAlignment="1">
      <alignment horizontal="center" vertical="center" wrapText="1"/>
    </xf>
    <xf numFmtId="17" fontId="59" fillId="0" borderId="0" xfId="144" applyNumberFormat="1" applyFont="1" applyAlignment="1">
      <alignment vertical="center"/>
    </xf>
    <xf numFmtId="3" fontId="6" fillId="0" borderId="89" xfId="144" applyNumberFormat="1" applyFill="1" applyBorder="1" applyAlignment="1">
      <alignment horizontal="center" vertical="center"/>
    </xf>
    <xf numFmtId="3" fontId="6" fillId="0" borderId="87" xfId="144" applyNumberFormat="1" applyFill="1" applyBorder="1" applyAlignment="1">
      <alignment horizontal="center"/>
    </xf>
    <xf numFmtId="191" fontId="71" fillId="0" borderId="87" xfId="146" applyNumberFormat="1" applyFont="1" applyBorder="1" applyAlignment="1"/>
    <xf numFmtId="3" fontId="6" fillId="25" borderId="87" xfId="144" applyNumberFormat="1" applyFill="1" applyBorder="1" applyAlignment="1">
      <alignment horizontal="center" vertical="center"/>
    </xf>
    <xf numFmtId="3" fontId="6" fillId="0" borderId="89" xfId="144" applyNumberFormat="1" applyFill="1" applyBorder="1" applyAlignment="1">
      <alignment horizontal="center"/>
    </xf>
    <xf numFmtId="3" fontId="6" fillId="0" borderId="137" xfId="144" applyNumberFormat="1" applyFill="1" applyBorder="1" applyAlignment="1">
      <alignment horizontal="center"/>
    </xf>
    <xf numFmtId="3" fontId="6" fillId="0" borderId="114" xfId="144" applyNumberFormat="1" applyFill="1" applyBorder="1" applyAlignment="1">
      <alignment horizontal="center"/>
    </xf>
    <xf numFmtId="3" fontId="6" fillId="25" borderId="114" xfId="144" applyNumberFormat="1" applyFill="1" applyBorder="1" applyAlignment="1">
      <alignment horizontal="center" vertical="center"/>
    </xf>
    <xf numFmtId="3" fontId="6" fillId="0" borderId="133" xfId="144" applyNumberFormat="1" applyFill="1" applyBorder="1" applyAlignment="1">
      <alignment horizontal="center"/>
    </xf>
    <xf numFmtId="3" fontId="6" fillId="0" borderId="99" xfId="144" applyNumberFormat="1" applyFill="1" applyBorder="1" applyAlignment="1">
      <alignment horizontal="center"/>
    </xf>
    <xf numFmtId="3" fontId="6" fillId="25" borderId="99" xfId="144" applyNumberFormat="1" applyFill="1" applyBorder="1" applyAlignment="1">
      <alignment horizontal="center" vertical="center"/>
    </xf>
    <xf numFmtId="174" fontId="6" fillId="0" borderId="99" xfId="144" applyNumberFormat="1" applyBorder="1" applyAlignment="1">
      <alignment horizontal="center"/>
    </xf>
    <xf numFmtId="174" fontId="6" fillId="0" borderId="99" xfId="144" applyNumberFormat="1" applyBorder="1" applyAlignment="1">
      <alignment horizontal="center" vertical="center"/>
    </xf>
    <xf numFmtId="0" fontId="6" fillId="0" borderId="133" xfId="144" applyFill="1" applyBorder="1"/>
    <xf numFmtId="0" fontId="6" fillId="0" borderId="99" xfId="144" applyFill="1" applyBorder="1"/>
    <xf numFmtId="0" fontId="6" fillId="25" borderId="99" xfId="144" applyFill="1" applyBorder="1"/>
    <xf numFmtId="0" fontId="6" fillId="0" borderId="136" xfId="144" applyFill="1" applyBorder="1"/>
    <xf numFmtId="0" fontId="6" fillId="0" borderId="125" xfId="144" applyFill="1" applyBorder="1"/>
    <xf numFmtId="0" fontId="6" fillId="25" borderId="125" xfId="144" applyFill="1" applyBorder="1"/>
    <xf numFmtId="0" fontId="6" fillId="0" borderId="89" xfId="144" applyFill="1" applyBorder="1"/>
    <xf numFmtId="0" fontId="6" fillId="0" borderId="87" xfId="144" applyFill="1" applyBorder="1"/>
    <xf numFmtId="0" fontId="6" fillId="25" borderId="87" xfId="144" applyFill="1" applyBorder="1"/>
    <xf numFmtId="179" fontId="6" fillId="0" borderId="89" xfId="144" applyNumberFormat="1" applyFill="1" applyBorder="1" applyAlignment="1">
      <alignment horizontal="center" vertical="center"/>
    </xf>
    <xf numFmtId="179" fontId="6" fillId="0" borderId="87" xfId="144" applyNumberFormat="1" applyFill="1" applyBorder="1" applyAlignment="1">
      <alignment horizontal="center" vertical="center"/>
    </xf>
    <xf numFmtId="179" fontId="6" fillId="25" borderId="87" xfId="144" applyNumberFormat="1" applyFill="1" applyBorder="1" applyAlignment="1">
      <alignment horizontal="center" vertical="center"/>
    </xf>
    <xf numFmtId="192" fontId="6" fillId="25" borderId="89" xfId="144" applyNumberFormat="1" applyFill="1" applyBorder="1" applyAlignment="1">
      <alignment horizontal="center" vertical="center"/>
    </xf>
    <xf numFmtId="0" fontId="59" fillId="35" borderId="128" xfId="144" applyFont="1" applyFill="1" applyBorder="1" applyAlignment="1">
      <alignment horizontal="left" vertical="center"/>
    </xf>
    <xf numFmtId="0" fontId="59" fillId="35" borderId="145" xfId="144" applyFont="1" applyFill="1" applyBorder="1" applyAlignment="1">
      <alignment horizontal="left" vertical="center"/>
    </xf>
    <xf numFmtId="192" fontId="6" fillId="0" borderId="135" xfId="144" applyNumberFormat="1" applyFill="1" applyBorder="1" applyAlignment="1">
      <alignment horizontal="center" vertical="center"/>
    </xf>
    <xf numFmtId="192" fontId="6" fillId="0" borderId="135" xfId="144" applyNumberFormat="1" applyBorder="1" applyAlignment="1">
      <alignment horizontal="center" vertical="center"/>
    </xf>
    <xf numFmtId="192" fontId="6" fillId="25" borderId="135" xfId="144" applyNumberFormat="1" applyFill="1" applyBorder="1" applyAlignment="1">
      <alignment horizontal="center" vertical="center"/>
    </xf>
    <xf numFmtId="192" fontId="6" fillId="32" borderId="135" xfId="144" applyNumberFormat="1" applyFill="1" applyBorder="1" applyAlignment="1">
      <alignment horizontal="center" vertical="center"/>
    </xf>
    <xf numFmtId="0" fontId="6" fillId="0" borderId="111" xfId="144" applyBorder="1"/>
    <xf numFmtId="3" fontId="6" fillId="25" borderId="87" xfId="144" applyNumberFormat="1" applyFill="1" applyBorder="1" applyAlignment="1">
      <alignment horizontal="center"/>
    </xf>
    <xf numFmtId="0" fontId="6" fillId="0" borderId="109" xfId="144" applyBorder="1"/>
    <xf numFmtId="3" fontId="6" fillId="0" borderId="116" xfId="144" applyNumberFormat="1" applyBorder="1" applyAlignment="1">
      <alignment vertical="center"/>
    </xf>
    <xf numFmtId="192" fontId="6" fillId="0" borderId="118" xfId="144" applyNumberFormat="1" applyBorder="1"/>
    <xf numFmtId="0" fontId="6" fillId="0" borderId="89" xfId="144" applyFill="1" applyBorder="1" applyAlignment="1">
      <alignment horizontal="center" vertical="center"/>
    </xf>
    <xf numFmtId="3" fontId="6" fillId="25" borderId="114" xfId="144" applyNumberFormat="1" applyFill="1" applyBorder="1" applyAlignment="1">
      <alignment horizontal="center"/>
    </xf>
    <xf numFmtId="0" fontId="6" fillId="0" borderId="0" xfId="144" applyFill="1"/>
    <xf numFmtId="0" fontId="6" fillId="25" borderId="0" xfId="144" applyFill="1"/>
    <xf numFmtId="192" fontId="6" fillId="0" borderId="0" xfId="144" applyNumberFormat="1" applyFill="1"/>
    <xf numFmtId="3" fontId="6" fillId="0" borderId="160" xfId="144" applyNumberFormat="1" applyBorder="1" applyAlignment="1">
      <alignment horizontal="center"/>
    </xf>
    <xf numFmtId="3" fontId="6" fillId="32" borderId="160" xfId="144" applyNumberFormat="1" applyFill="1" applyBorder="1" applyAlignment="1">
      <alignment horizontal="center" vertical="center"/>
    </xf>
    <xf numFmtId="0" fontId="59" fillId="0" borderId="118" xfId="144" applyFont="1" applyBorder="1"/>
    <xf numFmtId="3" fontId="73" fillId="35" borderId="87" xfId="144" applyNumberFormat="1" applyFont="1" applyFill="1" applyBorder="1" applyAlignment="1">
      <alignment horizontal="center"/>
    </xf>
    <xf numFmtId="3" fontId="6" fillId="0" borderId="161" xfId="144" applyNumberFormat="1" applyFill="1" applyBorder="1" applyAlignment="1">
      <alignment horizontal="center"/>
    </xf>
    <xf numFmtId="3" fontId="6" fillId="0" borderId="160" xfId="144" applyNumberFormat="1" applyFill="1" applyBorder="1" applyAlignment="1">
      <alignment horizontal="center"/>
    </xf>
    <xf numFmtId="3" fontId="6" fillId="25" borderId="160" xfId="144" applyNumberFormat="1" applyFill="1" applyBorder="1" applyAlignment="1">
      <alignment horizontal="center" vertical="center"/>
    </xf>
    <xf numFmtId="174" fontId="6" fillId="0" borderId="160" xfId="144" applyNumberFormat="1" applyBorder="1" applyAlignment="1">
      <alignment horizontal="center"/>
    </xf>
    <xf numFmtId="174" fontId="6" fillId="0" borderId="160" xfId="144" applyNumberFormat="1" applyBorder="1" applyAlignment="1">
      <alignment horizontal="center" vertical="center"/>
    </xf>
    <xf numFmtId="3" fontId="73" fillId="35" borderId="114" xfId="144" applyNumberFormat="1" applyFont="1" applyFill="1" applyBorder="1" applyAlignment="1">
      <alignment horizontal="center" vertical="center"/>
    </xf>
    <xf numFmtId="193" fontId="73" fillId="26" borderId="87" xfId="144" applyNumberFormat="1" applyFont="1" applyFill="1" applyBorder="1" applyAlignment="1">
      <alignment horizontal="center" vertical="center" wrapText="1"/>
    </xf>
    <xf numFmtId="0" fontId="76" fillId="26" borderId="87" xfId="144" applyFont="1" applyFill="1" applyBorder="1" applyAlignment="1">
      <alignment horizontal="center" vertical="center"/>
    </xf>
    <xf numFmtId="0" fontId="60" fillId="26" borderId="87" xfId="144" applyFont="1" applyFill="1" applyBorder="1" applyAlignment="1">
      <alignment horizontal="center" vertical="center"/>
    </xf>
    <xf numFmtId="4" fontId="60" fillId="26" borderId="87" xfId="144" applyNumberFormat="1" applyFont="1" applyFill="1" applyBorder="1" applyAlignment="1">
      <alignment horizontal="center" vertical="center"/>
    </xf>
    <xf numFmtId="4" fontId="60" fillId="30" borderId="87" xfId="144" applyNumberFormat="1" applyFont="1" applyFill="1" applyBorder="1" applyAlignment="1">
      <alignment horizontal="center" vertical="center"/>
    </xf>
    <xf numFmtId="4" fontId="60" fillId="27" borderId="87" xfId="144" applyNumberFormat="1" applyFont="1" applyFill="1" applyBorder="1" applyAlignment="1">
      <alignment horizontal="center" vertical="center"/>
    </xf>
    <xf numFmtId="4" fontId="60" fillId="30" borderId="102" xfId="144" applyNumberFormat="1" applyFont="1" applyFill="1" applyBorder="1" applyAlignment="1">
      <alignment horizontal="center" vertical="center"/>
    </xf>
    <xf numFmtId="4" fontId="60" fillId="27" borderId="102" xfId="144" applyNumberFormat="1" applyFont="1" applyFill="1" applyBorder="1" applyAlignment="1">
      <alignment horizontal="center" vertical="center"/>
    </xf>
    <xf numFmtId="0" fontId="6" fillId="26" borderId="0" xfId="144" applyFill="1" applyAlignment="1">
      <alignment vertical="center"/>
    </xf>
    <xf numFmtId="181" fontId="43" fillId="0" borderId="0" xfId="91" applyNumberFormat="1" applyFont="1" applyFill="1" applyProtection="1"/>
    <xf numFmtId="4" fontId="51" fillId="0" borderId="0" xfId="90" applyNumberFormat="1" applyFont="1" applyFill="1" applyProtection="1"/>
    <xf numFmtId="10" fontId="51" fillId="0" borderId="0" xfId="98" applyNumberFormat="1" applyFont="1" applyFill="1" applyProtection="1"/>
    <xf numFmtId="172" fontId="51" fillId="0" borderId="0" xfId="35" applyFont="1" applyFill="1" applyProtection="1"/>
    <xf numFmtId="172" fontId="39" fillId="0" borderId="0" xfId="35" applyFont="1" applyFill="1" applyBorder="1" applyAlignment="1">
      <alignment horizontal="left" vertical="center" wrapText="1"/>
    </xf>
    <xf numFmtId="166" fontId="41" fillId="0" borderId="0" xfId="0" applyNumberFormat="1" applyFont="1" applyFill="1"/>
    <xf numFmtId="4" fontId="51" fillId="27" borderId="0" xfId="90" applyNumberFormat="1" applyFont="1" applyFill="1" applyProtection="1"/>
    <xf numFmtId="189" fontId="39" fillId="24" borderId="0" xfId="74" applyNumberFormat="1" applyFont="1" applyFill="1" applyBorder="1" applyAlignment="1" applyProtection="1">
      <alignment vertical="center"/>
    </xf>
    <xf numFmtId="0" fontId="6" fillId="30" borderId="99" xfId="144" applyFill="1" applyBorder="1" applyAlignment="1">
      <alignment vertical="center" wrapText="1"/>
    </xf>
    <xf numFmtId="0" fontId="6" fillId="30" borderId="87" xfId="144" applyFont="1" applyFill="1" applyBorder="1" applyAlignment="1">
      <alignment horizontal="center"/>
    </xf>
    <xf numFmtId="0" fontId="6" fillId="0" borderId="99" xfId="144" applyFill="1" applyBorder="1" applyAlignment="1">
      <alignment vertical="center" wrapText="1"/>
    </xf>
    <xf numFmtId="0" fontId="6" fillId="30" borderId="99" xfId="144" applyFill="1" applyBorder="1" applyAlignment="1">
      <alignment vertical="center"/>
    </xf>
    <xf numFmtId="0" fontId="5" fillId="32" borderId="99" xfId="144" applyFont="1" applyFill="1" applyBorder="1" applyAlignment="1">
      <alignment horizontal="center" vertical="center" wrapText="1"/>
    </xf>
    <xf numFmtId="0" fontId="40" fillId="0" borderId="0" xfId="0" applyFont="1" applyFill="1" applyBorder="1" applyAlignment="1">
      <alignment horizontal="center"/>
    </xf>
    <xf numFmtId="0" fontId="46" fillId="0" borderId="0" xfId="0" applyFont="1" applyFill="1" applyBorder="1" applyAlignment="1">
      <alignment horizontal="center"/>
    </xf>
    <xf numFmtId="0" fontId="46" fillId="0" borderId="15" xfId="0" applyFont="1" applyFill="1" applyBorder="1" applyAlignment="1">
      <alignment horizontal="center"/>
    </xf>
    <xf numFmtId="0" fontId="41" fillId="0" borderId="0" xfId="0" applyFont="1" applyFill="1" applyBorder="1" applyAlignment="1" applyProtection="1">
      <alignment horizontal="left"/>
      <protection locked="0"/>
    </xf>
    <xf numFmtId="0" fontId="44" fillId="24" borderId="73" xfId="0" applyFont="1" applyFill="1" applyBorder="1" applyAlignment="1">
      <alignment horizontal="center"/>
    </xf>
    <xf numFmtId="0" fontId="41" fillId="0" borderId="37" xfId="0" applyFont="1" applyFill="1" applyBorder="1" applyAlignment="1"/>
    <xf numFmtId="0" fontId="41" fillId="0" borderId="41" xfId="0" applyFont="1" applyFill="1" applyBorder="1" applyAlignment="1"/>
    <xf numFmtId="0" fontId="44" fillId="24" borderId="19" xfId="0" applyFont="1" applyFill="1" applyBorder="1" applyAlignment="1">
      <alignment horizontal="center"/>
    </xf>
    <xf numFmtId="0" fontId="44" fillId="24" borderId="20" xfId="0" applyFont="1" applyFill="1" applyBorder="1" applyAlignment="1">
      <alignment horizontal="center" wrapText="1"/>
    </xf>
    <xf numFmtId="0" fontId="41" fillId="0" borderId="29" xfId="0" applyFont="1" applyFill="1" applyBorder="1" applyAlignment="1">
      <alignment horizontal="center"/>
    </xf>
    <xf numFmtId="0" fontId="41" fillId="0" borderId="28" xfId="0" applyFont="1" applyFill="1" applyBorder="1" applyAlignment="1">
      <alignment horizontal="left"/>
    </xf>
    <xf numFmtId="0" fontId="41" fillId="0" borderId="29" xfId="0" applyFont="1" applyFill="1" applyBorder="1" applyAlignment="1">
      <alignment horizontal="left"/>
    </xf>
    <xf numFmtId="0" fontId="41" fillId="0" borderId="30" xfId="0" applyFont="1" applyFill="1" applyBorder="1" applyAlignment="1">
      <alignment horizontal="left"/>
    </xf>
    <xf numFmtId="0" fontId="41" fillId="0" borderId="65" xfId="0" applyFont="1" applyFill="1" applyBorder="1" applyAlignment="1">
      <alignment horizontal="center"/>
    </xf>
    <xf numFmtId="0" fontId="44" fillId="0" borderId="0" xfId="0" applyFont="1" applyFill="1" applyBorder="1" applyAlignment="1" applyProtection="1">
      <alignment horizontal="center"/>
      <protection locked="0"/>
    </xf>
    <xf numFmtId="4" fontId="51" fillId="0" borderId="123" xfId="40" applyNumberFormat="1" applyFont="1" applyFill="1" applyBorder="1" applyAlignment="1" applyProtection="1">
      <alignment vertical="center" wrapText="1"/>
    </xf>
    <xf numFmtId="0" fontId="51" fillId="0" borderId="163" xfId="138" applyFont="1" applyFill="1" applyBorder="1" applyAlignment="1" applyProtection="1">
      <alignment horizontal="center" vertical="center"/>
    </xf>
    <xf numFmtId="164" fontId="51" fillId="0" borderId="123" xfId="63" applyNumberFormat="1" applyFont="1" applyFill="1" applyBorder="1" applyAlignment="1" applyProtection="1">
      <alignment horizontal="right" vertical="center" wrapText="1"/>
    </xf>
    <xf numFmtId="164" fontId="51" fillId="0" borderId="162" xfId="63" applyNumberFormat="1" applyFont="1" applyFill="1" applyBorder="1" applyAlignment="1" applyProtection="1">
      <alignment horizontal="right" vertical="center" wrapText="1"/>
    </xf>
    <xf numFmtId="0" fontId="51" fillId="0" borderId="123" xfId="129" applyFont="1" applyFill="1" applyBorder="1" applyAlignment="1" applyProtection="1">
      <alignment horizontal="center" vertical="center"/>
    </xf>
    <xf numFmtId="0" fontId="51" fillId="0" borderId="123" xfId="129" applyFont="1" applyFill="1" applyBorder="1" applyAlignment="1" applyProtection="1">
      <alignment horizontal="left" vertical="center" wrapText="1"/>
    </xf>
    <xf numFmtId="181" fontId="41" fillId="0" borderId="0" xfId="91" applyNumberFormat="1" applyFont="1" applyFill="1" applyProtection="1"/>
    <xf numFmtId="0" fontId="41" fillId="0" borderId="29" xfId="0" applyFont="1" applyFill="1" applyBorder="1" applyAlignment="1">
      <alignment horizontal="center"/>
    </xf>
    <xf numFmtId="0" fontId="41" fillId="0" borderId="37" xfId="0" applyFont="1" applyFill="1" applyBorder="1" applyAlignment="1"/>
    <xf numFmtId="0" fontId="41" fillId="0" borderId="41" xfId="0" applyFont="1" applyFill="1" applyBorder="1" applyAlignment="1"/>
    <xf numFmtId="0" fontId="44" fillId="24" borderId="19" xfId="0" applyFont="1" applyFill="1" applyBorder="1" applyAlignment="1">
      <alignment horizontal="center"/>
    </xf>
    <xf numFmtId="0" fontId="44" fillId="24" borderId="20" xfId="0" applyFont="1" applyFill="1" applyBorder="1" applyAlignment="1">
      <alignment horizontal="center" wrapText="1"/>
    </xf>
    <xf numFmtId="0" fontId="44" fillId="24" borderId="73" xfId="0" applyFont="1" applyFill="1" applyBorder="1" applyAlignment="1">
      <alignment horizontal="center"/>
    </xf>
    <xf numFmtId="0" fontId="40" fillId="0" borderId="0" xfId="0" applyFont="1" applyFill="1" applyBorder="1" applyAlignment="1">
      <alignment horizontal="center"/>
    </xf>
    <xf numFmtId="0" fontId="46" fillId="0" borderId="0" xfId="0" applyFont="1" applyFill="1" applyBorder="1" applyAlignment="1">
      <alignment horizontal="center"/>
    </xf>
    <xf numFmtId="0" fontId="46" fillId="0" borderId="15" xfId="0" applyFont="1" applyFill="1" applyBorder="1" applyAlignment="1">
      <alignment horizontal="center"/>
    </xf>
    <xf numFmtId="0" fontId="41" fillId="0" borderId="0" xfId="0" applyFont="1" applyFill="1" applyBorder="1" applyAlignment="1" applyProtection="1">
      <alignment horizontal="left"/>
      <protection locked="0"/>
    </xf>
    <xf numFmtId="0" fontId="41" fillId="0" borderId="28" xfId="0" applyFont="1" applyFill="1" applyBorder="1" applyAlignment="1">
      <alignment horizontal="left"/>
    </xf>
    <xf numFmtId="0" fontId="41" fillId="0" borderId="29" xfId="0" applyFont="1" applyFill="1" applyBorder="1" applyAlignment="1">
      <alignment horizontal="left"/>
    </xf>
    <xf numFmtId="0" fontId="41" fillId="0" borderId="65" xfId="0" applyFont="1" applyFill="1" applyBorder="1" applyAlignment="1">
      <alignment horizontal="center"/>
    </xf>
    <xf numFmtId="0" fontId="41" fillId="0" borderId="66" xfId="0" applyFont="1" applyFill="1" applyBorder="1" applyAlignment="1">
      <alignment horizontal="center"/>
    </xf>
    <xf numFmtId="0" fontId="44" fillId="0" borderId="0" xfId="0" applyFont="1" applyFill="1" applyBorder="1" applyAlignment="1" applyProtection="1">
      <alignment horizontal="center"/>
      <protection locked="0"/>
    </xf>
    <xf numFmtId="166" fontId="41" fillId="0" borderId="0" xfId="74" applyNumberFormat="1" applyFont="1" applyFill="1"/>
    <xf numFmtId="188" fontId="39" fillId="25" borderId="123" xfId="61" applyNumberFormat="1" applyFont="1" applyFill="1" applyBorder="1" applyAlignment="1">
      <alignment horizontal="center" vertical="center"/>
    </xf>
    <xf numFmtId="9" fontId="51" fillId="25" borderId="162" xfId="98" applyFont="1" applyFill="1" applyBorder="1" applyAlignment="1">
      <alignment horizontal="center" vertical="center"/>
    </xf>
    <xf numFmtId="0" fontId="40" fillId="0" borderId="45" xfId="131" applyFont="1" applyFill="1" applyBorder="1" applyProtection="1"/>
    <xf numFmtId="0" fontId="41" fillId="0" borderId="19" xfId="131" applyFont="1" applyFill="1" applyBorder="1" applyAlignment="1" applyProtection="1">
      <alignment horizontal="center"/>
    </xf>
    <xf numFmtId="0" fontId="41" fillId="0" borderId="19" xfId="131" applyFont="1" applyFill="1" applyBorder="1" applyProtection="1"/>
    <xf numFmtId="2" fontId="41" fillId="0" borderId="19" xfId="131" applyNumberFormat="1" applyFont="1" applyFill="1" applyBorder="1" applyProtection="1"/>
    <xf numFmtId="181" fontId="41" fillId="0" borderId="19" xfId="132" applyNumberFormat="1" applyFont="1" applyFill="1" applyBorder="1" applyProtection="1"/>
    <xf numFmtId="39" fontId="41" fillId="0" borderId="36" xfId="132" applyNumberFormat="1" applyFont="1" applyFill="1" applyBorder="1" applyAlignment="1" applyProtection="1">
      <alignment vertical="center"/>
    </xf>
    <xf numFmtId="0" fontId="39" fillId="0" borderId="167" xfId="131" applyFont="1" applyFill="1" applyBorder="1" applyAlignment="1" applyProtection="1">
      <alignment horizontal="left" vertical="center"/>
    </xf>
    <xf numFmtId="9" fontId="51" fillId="0" borderId="149" xfId="132" applyNumberFormat="1" applyFont="1" applyFill="1" applyBorder="1" applyAlignment="1" applyProtection="1">
      <alignment horizontal="center" vertical="center"/>
    </xf>
    <xf numFmtId="181" fontId="51" fillId="0" borderId="149" xfId="132" applyNumberFormat="1" applyFont="1" applyFill="1" applyBorder="1" applyAlignment="1" applyProtection="1">
      <alignment vertical="center"/>
    </xf>
    <xf numFmtId="0" fontId="53" fillId="0" borderId="150" xfId="131" applyFont="1" applyFill="1" applyBorder="1" applyAlignment="1" applyProtection="1">
      <alignment horizontal="right" vertical="center"/>
    </xf>
    <xf numFmtId="181" fontId="39" fillId="0" borderId="15" xfId="132" applyNumberFormat="1" applyFont="1" applyFill="1" applyBorder="1" applyAlignment="1" applyProtection="1">
      <alignment vertical="center"/>
    </xf>
    <xf numFmtId="194" fontId="77" fillId="0" borderId="0" xfId="91" applyNumberFormat="1" applyFont="1" applyFill="1" applyProtection="1"/>
    <xf numFmtId="9" fontId="51" fillId="0" borderId="155" xfId="132" applyNumberFormat="1" applyFont="1" applyFill="1" applyBorder="1" applyAlignment="1" applyProtection="1">
      <alignment horizontal="center" vertical="center"/>
    </xf>
    <xf numFmtId="181" fontId="51" fillId="0" borderId="155" xfId="132" applyNumberFormat="1" applyFont="1" applyFill="1" applyBorder="1" applyAlignment="1" applyProtection="1">
      <alignment vertical="center"/>
    </xf>
    <xf numFmtId="181" fontId="51" fillId="0" borderId="162" xfId="132" applyNumberFormat="1" applyFont="1" applyFill="1" applyBorder="1" applyAlignment="1" applyProtection="1">
      <alignment vertical="center"/>
    </xf>
    <xf numFmtId="181" fontId="39" fillId="0" borderId="162" xfId="132" applyNumberFormat="1" applyFont="1" applyFill="1" applyBorder="1" applyAlignment="1" applyProtection="1">
      <alignment vertical="center"/>
    </xf>
    <xf numFmtId="180" fontId="51" fillId="0" borderId="155" xfId="132" applyNumberFormat="1" applyFont="1" applyFill="1" applyBorder="1" applyAlignment="1" applyProtection="1">
      <alignment horizontal="center" vertical="center"/>
    </xf>
    <xf numFmtId="0" fontId="39" fillId="0" borderId="155" xfId="131" applyFont="1" applyFill="1" applyBorder="1" applyAlignment="1" applyProtection="1">
      <alignment vertical="center"/>
    </xf>
    <xf numFmtId="0" fontId="41" fillId="0" borderId="0" xfId="165" applyFont="1"/>
    <xf numFmtId="0" fontId="41" fillId="0" borderId="11" xfId="165" applyFont="1" applyBorder="1" applyAlignment="1">
      <alignment horizontal="center"/>
    </xf>
    <xf numFmtId="0" fontId="40" fillId="0" borderId="12" xfId="165" applyFont="1" applyBorder="1" applyAlignment="1">
      <alignment horizontal="center"/>
    </xf>
    <xf numFmtId="0" fontId="46" fillId="0" borderId="12" xfId="165" applyFont="1" applyBorder="1" applyAlignment="1">
      <alignment horizontal="right" vertical="center"/>
    </xf>
    <xf numFmtId="0" fontId="46" fillId="0" borderId="39" xfId="165" applyFont="1" applyBorder="1" applyAlignment="1">
      <alignment horizontal="center" vertical="center"/>
    </xf>
    <xf numFmtId="0" fontId="46" fillId="0" borderId="46" xfId="165" applyFont="1" applyBorder="1" applyAlignment="1">
      <alignment horizontal="center" vertical="center"/>
    </xf>
    <xf numFmtId="0" fontId="41" fillId="0" borderId="14" xfId="165" applyFont="1" applyBorder="1" applyAlignment="1">
      <alignment horizontal="center"/>
    </xf>
    <xf numFmtId="0" fontId="40" fillId="0" borderId="0" xfId="165" applyFont="1" applyAlignment="1">
      <alignment horizontal="center"/>
    </xf>
    <xf numFmtId="0" fontId="46" fillId="0" borderId="0" xfId="165" applyFont="1" applyAlignment="1">
      <alignment horizontal="right" vertical="center"/>
    </xf>
    <xf numFmtId="1" fontId="46" fillId="0" borderId="123" xfId="165" applyNumberFormat="1" applyFont="1" applyBorder="1" applyAlignment="1">
      <alignment horizontal="center" vertical="center"/>
    </xf>
    <xf numFmtId="1" fontId="46" fillId="0" borderId="162" xfId="165" applyNumberFormat="1" applyFont="1" applyBorder="1" applyAlignment="1">
      <alignment horizontal="center" vertical="center"/>
    </xf>
    <xf numFmtId="1" fontId="46" fillId="0" borderId="15" xfId="165" applyNumberFormat="1" applyFont="1" applyBorder="1" applyAlignment="1">
      <alignment horizontal="center" vertical="center"/>
    </xf>
    <xf numFmtId="1" fontId="46" fillId="0" borderId="0" xfId="165" applyNumberFormat="1" applyFont="1" applyAlignment="1">
      <alignment horizontal="center" vertical="center"/>
    </xf>
    <xf numFmtId="0" fontId="46" fillId="0" borderId="14" xfId="165" applyFont="1" applyBorder="1" applyAlignment="1">
      <alignment horizontal="left"/>
    </xf>
    <xf numFmtId="0" fontId="46" fillId="0" borderId="0" xfId="165" applyFont="1" applyAlignment="1">
      <alignment horizontal="right"/>
    </xf>
    <xf numFmtId="0" fontId="46" fillId="0" borderId="15" xfId="165" applyFont="1" applyBorder="1" applyAlignment="1">
      <alignment horizontal="center"/>
    </xf>
    <xf numFmtId="0" fontId="41" fillId="0" borderId="14" xfId="165" applyFont="1" applyBorder="1"/>
    <xf numFmtId="0" fontId="41" fillId="0" borderId="15" xfId="165" applyFont="1" applyBorder="1"/>
    <xf numFmtId="0" fontId="40" fillId="0" borderId="14" xfId="165" applyFont="1" applyBorder="1" applyAlignment="1" applyProtection="1">
      <alignment horizontal="left"/>
      <protection locked="0"/>
    </xf>
    <xf numFmtId="0" fontId="40" fillId="0" borderId="0" xfId="165" applyFont="1" applyAlignment="1" applyProtection="1">
      <alignment horizontal="left"/>
      <protection locked="0"/>
    </xf>
    <xf numFmtId="0" fontId="41" fillId="0" borderId="34" xfId="165" applyFont="1" applyBorder="1" applyAlignment="1" applyProtection="1">
      <alignment horizontal="left"/>
      <protection locked="0"/>
    </xf>
    <xf numFmtId="0" fontId="41" fillId="0" borderId="34" xfId="165" applyFont="1" applyBorder="1"/>
    <xf numFmtId="0" fontId="44" fillId="0" borderId="0" xfId="165" applyFont="1" applyAlignment="1" applyProtection="1">
      <alignment horizontal="center"/>
      <protection locked="0"/>
    </xf>
    <xf numFmtId="0" fontId="40" fillId="0" borderId="14" xfId="165" applyFont="1" applyBorder="1" applyProtection="1">
      <protection locked="0"/>
    </xf>
    <xf numFmtId="0" fontId="40" fillId="0" borderId="0" xfId="165" applyFont="1"/>
    <xf numFmtId="0" fontId="41" fillId="0" borderId="15" xfId="165" applyFont="1" applyBorder="1" applyAlignment="1" applyProtection="1">
      <alignment horizontal="center"/>
      <protection locked="0"/>
    </xf>
    <xf numFmtId="0" fontId="41" fillId="0" borderId="0" xfId="165" applyFont="1" applyAlignment="1" applyProtection="1">
      <alignment horizontal="left"/>
      <protection locked="0"/>
    </xf>
    <xf numFmtId="0" fontId="41" fillId="0" borderId="0" xfId="165" applyFont="1" applyAlignment="1" applyProtection="1">
      <alignment horizontal="center"/>
      <protection locked="0"/>
    </xf>
    <xf numFmtId="0" fontId="41" fillId="0" borderId="15" xfId="165" applyFont="1" applyBorder="1" applyAlignment="1">
      <alignment horizontal="center"/>
    </xf>
    <xf numFmtId="0" fontId="41" fillId="0" borderId="0" xfId="165" applyFont="1" applyAlignment="1">
      <alignment horizontal="left"/>
    </xf>
    <xf numFmtId="0" fontId="41" fillId="0" borderId="0" xfId="165" applyFont="1" applyAlignment="1">
      <alignment horizontal="center"/>
    </xf>
    <xf numFmtId="0" fontId="41" fillId="0" borderId="16" xfId="165" applyFont="1" applyBorder="1"/>
    <xf numFmtId="0" fontId="41" fillId="0" borderId="17" xfId="165" applyFont="1" applyBorder="1" applyProtection="1">
      <protection locked="0"/>
    </xf>
    <xf numFmtId="0" fontId="41" fillId="0" borderId="18" xfId="165" applyFont="1" applyBorder="1"/>
    <xf numFmtId="43" fontId="41" fillId="0" borderId="0" xfId="165" applyNumberFormat="1" applyFont="1"/>
    <xf numFmtId="0" fontId="41" fillId="0" borderId="11" xfId="165" applyFont="1" applyBorder="1"/>
    <xf numFmtId="0" fontId="41" fillId="0" borderId="12" xfId="165" applyFont="1" applyBorder="1"/>
    <xf numFmtId="0" fontId="41" fillId="0" borderId="13" xfId="165" applyFont="1" applyBorder="1"/>
    <xf numFmtId="0" fontId="43" fillId="0" borderId="14" xfId="165" applyFont="1" applyBorder="1"/>
    <xf numFmtId="0" fontId="43" fillId="0" borderId="0" xfId="165" applyFont="1"/>
    <xf numFmtId="0" fontId="43" fillId="0" borderId="15" xfId="165" applyFont="1" applyBorder="1"/>
    <xf numFmtId="0" fontId="44" fillId="0" borderId="28" xfId="165" applyFont="1" applyBorder="1"/>
    <xf numFmtId="0" fontId="41" fillId="0" borderId="155" xfId="165" applyFont="1" applyBorder="1"/>
    <xf numFmtId="0" fontId="41" fillId="0" borderId="61" xfId="165" applyFont="1" applyBorder="1"/>
    <xf numFmtId="0" fontId="12" fillId="0" borderId="14" xfId="165" applyFont="1" applyBorder="1" applyAlignment="1">
      <alignment horizontal="left"/>
    </xf>
    <xf numFmtId="0" fontId="41" fillId="0" borderId="14" xfId="165" applyFont="1" applyBorder="1" applyAlignment="1">
      <alignment horizontal="left"/>
    </xf>
    <xf numFmtId="0" fontId="43" fillId="0" borderId="14" xfId="165" applyFont="1" applyBorder="1" applyAlignment="1">
      <alignment horizontal="left"/>
    </xf>
    <xf numFmtId="0" fontId="50" fillId="0" borderId="0" xfId="165" applyFont="1" applyAlignment="1">
      <alignment horizontal="left"/>
    </xf>
    <xf numFmtId="0" fontId="41" fillId="0" borderId="17" xfId="165" applyFont="1" applyBorder="1"/>
    <xf numFmtId="0" fontId="41" fillId="0" borderId="167" xfId="165" applyFont="1" applyBorder="1" applyAlignment="1">
      <alignment horizontal="center"/>
    </xf>
    <xf numFmtId="0" fontId="40" fillId="0" borderId="149" xfId="165" applyFont="1" applyBorder="1" applyAlignment="1">
      <alignment horizontal="center"/>
    </xf>
    <xf numFmtId="0" fontId="46" fillId="0" borderId="149" xfId="165" applyFont="1" applyBorder="1" applyAlignment="1">
      <alignment vertical="center"/>
    </xf>
    <xf numFmtId="0" fontId="46" fillId="0" borderId="168" xfId="165" applyFont="1" applyBorder="1" applyAlignment="1">
      <alignment vertical="center"/>
    </xf>
    <xf numFmtId="0" fontId="46" fillId="0" borderId="0" xfId="165" applyFont="1" applyAlignment="1">
      <alignment horizontal="center"/>
    </xf>
    <xf numFmtId="0" fontId="46" fillId="0" borderId="33" xfId="165" applyFont="1" applyBorder="1" applyAlignment="1">
      <alignment horizontal="left"/>
    </xf>
    <xf numFmtId="0" fontId="46" fillId="0" borderId="34" xfId="165" applyFont="1" applyBorder="1" applyAlignment="1">
      <alignment horizontal="center"/>
    </xf>
    <xf numFmtId="0" fontId="46" fillId="0" borderId="63" xfId="165" applyFont="1" applyBorder="1" applyAlignment="1">
      <alignment horizontal="center"/>
    </xf>
    <xf numFmtId="0" fontId="41" fillId="0" borderId="37" xfId="165" applyFont="1" applyBorder="1"/>
    <xf numFmtId="0" fontId="41" fillId="0" borderId="41" xfId="165" applyFont="1" applyBorder="1"/>
    <xf numFmtId="0" fontId="41" fillId="0" borderId="62" xfId="165" applyFont="1" applyBorder="1"/>
    <xf numFmtId="0" fontId="44" fillId="25" borderId="67" xfId="165" applyFont="1" applyFill="1" applyBorder="1" applyAlignment="1">
      <alignment horizontal="center"/>
    </xf>
    <xf numFmtId="0" fontId="41" fillId="25" borderId="60" xfId="165" applyFont="1" applyFill="1" applyBorder="1" applyAlignment="1">
      <alignment horizontal="center"/>
    </xf>
    <xf numFmtId="0" fontId="41" fillId="25" borderId="60" xfId="165" applyFont="1" applyFill="1" applyBorder="1"/>
    <xf numFmtId="0" fontId="44" fillId="25" borderId="39" xfId="165" applyFont="1" applyFill="1" applyBorder="1" applyAlignment="1">
      <alignment horizontal="center"/>
    </xf>
    <xf numFmtId="0" fontId="44" fillId="25" borderId="46" xfId="165" applyFont="1" applyFill="1" applyBorder="1" applyAlignment="1">
      <alignment horizontal="center"/>
    </xf>
    <xf numFmtId="172" fontId="41" fillId="25" borderId="123" xfId="167" applyFont="1" applyFill="1" applyBorder="1"/>
    <xf numFmtId="172" fontId="41" fillId="25" borderId="162" xfId="167" applyFont="1" applyFill="1" applyBorder="1"/>
    <xf numFmtId="172" fontId="41" fillId="25" borderId="27" xfId="165" applyNumberFormat="1" applyFont="1" applyFill="1" applyBorder="1"/>
    <xf numFmtId="0" fontId="44" fillId="25" borderId="73" xfId="165" applyFont="1" applyFill="1" applyBorder="1" applyAlignment="1">
      <alignment horizontal="center"/>
    </xf>
    <xf numFmtId="0" fontId="41" fillId="25" borderId="155" xfId="165" applyFont="1" applyFill="1" applyBorder="1" applyAlignment="1">
      <alignment horizontal="center"/>
    </xf>
    <xf numFmtId="2" fontId="41" fillId="25" borderId="123" xfId="165" applyNumberFormat="1" applyFont="1" applyFill="1" applyBorder="1"/>
    <xf numFmtId="0" fontId="41" fillId="25" borderId="165" xfId="165" applyFont="1" applyFill="1" applyBorder="1"/>
    <xf numFmtId="172" fontId="41" fillId="25" borderId="27" xfId="167" applyFont="1" applyFill="1" applyBorder="1"/>
    <xf numFmtId="0" fontId="44" fillId="25" borderId="19" xfId="165" applyFont="1" applyFill="1" applyBorder="1" applyAlignment="1">
      <alignment horizontal="center"/>
    </xf>
    <xf numFmtId="0" fontId="44" fillId="25" borderId="39" xfId="165" applyFont="1" applyFill="1" applyBorder="1"/>
    <xf numFmtId="0" fontId="41" fillId="25" borderId="123" xfId="165" applyFont="1" applyFill="1" applyBorder="1"/>
    <xf numFmtId="0" fontId="41" fillId="25" borderId="155" xfId="165" applyFont="1" applyFill="1" applyBorder="1"/>
    <xf numFmtId="0" fontId="41" fillId="25" borderId="74" xfId="165" applyFont="1" applyFill="1" applyBorder="1"/>
    <xf numFmtId="0" fontId="41" fillId="25" borderId="17" xfId="165" applyFont="1" applyFill="1" applyBorder="1"/>
    <xf numFmtId="172" fontId="41" fillId="25" borderId="55" xfId="167" applyFont="1" applyFill="1" applyBorder="1"/>
    <xf numFmtId="172" fontId="41" fillId="25" borderId="123" xfId="167" applyFont="1" applyFill="1" applyBorder="1" applyAlignment="1">
      <alignment horizontal="center"/>
    </xf>
    <xf numFmtId="0" fontId="41" fillId="25" borderId="155" xfId="169" applyNumberFormat="1" applyFont="1" applyFill="1" applyBorder="1" applyAlignment="1">
      <alignment horizontal="center"/>
    </xf>
    <xf numFmtId="168" fontId="41" fillId="25" borderId="35" xfId="165" applyNumberFormat="1" applyFont="1" applyFill="1" applyBorder="1" applyAlignment="1">
      <alignment horizontal="center" wrapText="1"/>
    </xf>
    <xf numFmtId="172" fontId="41" fillId="25" borderId="75" xfId="167" applyFont="1" applyFill="1" applyBorder="1" applyAlignment="1">
      <alignment horizontal="center" wrapText="1"/>
    </xf>
    <xf numFmtId="0" fontId="41" fillId="25" borderId="14" xfId="165" applyFont="1" applyFill="1" applyBorder="1"/>
    <xf numFmtId="0" fontId="41" fillId="25" borderId="0" xfId="165" applyFont="1" applyFill="1"/>
    <xf numFmtId="0" fontId="41" fillId="25" borderId="15" xfId="165" applyFont="1" applyFill="1" applyBorder="1"/>
    <xf numFmtId="168" fontId="41" fillId="25" borderId="27" xfId="165" applyNumberFormat="1" applyFont="1" applyFill="1" applyBorder="1"/>
    <xf numFmtId="0" fontId="44" fillId="25" borderId="20" xfId="165" applyFont="1" applyFill="1" applyBorder="1" applyAlignment="1">
      <alignment horizontal="center" wrapText="1"/>
    </xf>
    <xf numFmtId="0" fontId="44" fillId="25" borderId="39" xfId="165" applyFont="1" applyFill="1" applyBorder="1" applyAlignment="1">
      <alignment horizontal="center" wrapText="1"/>
    </xf>
    <xf numFmtId="0" fontId="44" fillId="25" borderId="46" xfId="165" applyFont="1" applyFill="1" applyBorder="1" applyAlignment="1">
      <alignment horizontal="center" wrapText="1"/>
    </xf>
    <xf numFmtId="43" fontId="41" fillId="25" borderId="155" xfId="167" applyNumberFormat="1" applyFont="1" applyFill="1" applyBorder="1"/>
    <xf numFmtId="9" fontId="41" fillId="25" borderId="30" xfId="169" applyFont="1" applyFill="1" applyBorder="1"/>
    <xf numFmtId="43" fontId="41" fillId="25" borderId="162" xfId="167" applyNumberFormat="1" applyFont="1" applyFill="1" applyBorder="1"/>
    <xf numFmtId="0" fontId="41" fillId="25" borderId="167" xfId="165" applyFont="1" applyFill="1" applyBorder="1"/>
    <xf numFmtId="0" fontId="41" fillId="25" borderId="149" xfId="165" applyFont="1" applyFill="1" applyBorder="1"/>
    <xf numFmtId="0" fontId="41" fillId="25" borderId="37" xfId="165" applyFont="1" applyFill="1" applyBorder="1"/>
    <xf numFmtId="0" fontId="41" fillId="25" borderId="41" xfId="165" applyFont="1" applyFill="1" applyBorder="1"/>
    <xf numFmtId="43" fontId="41" fillId="25" borderId="41" xfId="167" applyNumberFormat="1" applyFont="1" applyFill="1" applyBorder="1"/>
    <xf numFmtId="9" fontId="41" fillId="25" borderId="38" xfId="169" applyFont="1" applyFill="1" applyBorder="1"/>
    <xf numFmtId="43" fontId="41" fillId="25" borderId="27" xfId="165" applyNumberFormat="1" applyFont="1" applyFill="1" applyBorder="1"/>
    <xf numFmtId="0" fontId="41" fillId="0" borderId="149" xfId="165" applyFont="1" applyBorder="1"/>
    <xf numFmtId="4" fontId="41" fillId="25" borderId="60" xfId="165" applyNumberFormat="1" applyFont="1" applyFill="1" applyBorder="1"/>
    <xf numFmtId="3" fontId="41" fillId="25" borderId="123" xfId="165" applyNumberFormat="1" applyFont="1" applyFill="1" applyBorder="1" applyAlignment="1">
      <alignment horizontal="center"/>
    </xf>
    <xf numFmtId="4" fontId="41" fillId="25" borderId="123" xfId="165" applyNumberFormat="1" applyFont="1" applyFill="1" applyBorder="1"/>
    <xf numFmtId="173" fontId="41" fillId="25" borderId="123" xfId="165" applyNumberFormat="1" applyFont="1" applyFill="1" applyBorder="1"/>
    <xf numFmtId="2" fontId="41" fillId="25" borderId="155" xfId="165" applyNumberFormat="1" applyFont="1" applyFill="1" applyBorder="1"/>
    <xf numFmtId="179" fontId="41" fillId="25" borderId="123" xfId="165" applyNumberFormat="1" applyFont="1" applyFill="1" applyBorder="1"/>
    <xf numFmtId="2" fontId="41" fillId="25" borderId="74" xfId="165" applyNumberFormat="1" applyFont="1" applyFill="1" applyBorder="1" applyAlignment="1">
      <alignment horizontal="center"/>
    </xf>
    <xf numFmtId="2" fontId="41" fillId="25" borderId="17" xfId="165" applyNumberFormat="1" applyFont="1" applyFill="1" applyBorder="1"/>
    <xf numFmtId="0" fontId="41" fillId="25" borderId="28" xfId="165" applyFont="1" applyFill="1" applyBorder="1" applyAlignment="1">
      <alignment horizontal="left"/>
    </xf>
    <xf numFmtId="0" fontId="41" fillId="25" borderId="155" xfId="165" applyFont="1" applyFill="1" applyBorder="1" applyAlignment="1">
      <alignment horizontal="left"/>
    </xf>
    <xf numFmtId="0" fontId="41" fillId="0" borderId="0" xfId="138" applyFont="1"/>
    <xf numFmtId="0" fontId="41" fillId="0" borderId="167" xfId="138" applyFont="1" applyBorder="1" applyAlignment="1">
      <alignment horizontal="center"/>
    </xf>
    <xf numFmtId="0" fontId="40" fillId="0" borderId="149" xfId="138" applyFont="1" applyBorder="1" applyAlignment="1">
      <alignment horizontal="center"/>
    </xf>
    <xf numFmtId="0" fontId="46" fillId="0" borderId="149" xfId="138" applyFont="1" applyBorder="1" applyAlignment="1">
      <alignment vertical="center"/>
    </xf>
    <xf numFmtId="0" fontId="46" fillId="0" borderId="168" xfId="138" applyFont="1" applyBorder="1" applyAlignment="1">
      <alignment vertical="center"/>
    </xf>
    <xf numFmtId="0" fontId="80" fillId="0" borderId="14" xfId="138" applyFont="1" applyBorder="1" applyAlignment="1">
      <alignment horizontal="center"/>
    </xf>
    <xf numFmtId="0" fontId="81" fillId="0" borderId="0" xfId="138" applyFont="1" applyAlignment="1">
      <alignment horizontal="center"/>
    </xf>
    <xf numFmtId="0" fontId="80" fillId="0" borderId="0" xfId="138" applyFont="1" applyAlignment="1">
      <alignment horizontal="right" vertical="center"/>
    </xf>
    <xf numFmtId="1" fontId="80" fillId="0" borderId="123" xfId="138" applyNumberFormat="1" applyFont="1" applyBorder="1" applyAlignment="1">
      <alignment horizontal="center" vertical="center"/>
    </xf>
    <xf numFmtId="1" fontId="80" fillId="0" borderId="162" xfId="138" applyNumberFormat="1" applyFont="1" applyBorder="1" applyAlignment="1">
      <alignment horizontal="center" vertical="center"/>
    </xf>
    <xf numFmtId="0" fontId="80" fillId="0" borderId="0" xfId="138" applyFont="1"/>
    <xf numFmtId="0" fontId="14" fillId="0" borderId="0" xfId="138" applyFont="1" applyAlignment="1">
      <alignment horizontal="center" vertical="center"/>
    </xf>
    <xf numFmtId="1" fontId="14" fillId="0" borderId="15" xfId="138" applyNumberFormat="1" applyFont="1" applyBorder="1" applyAlignment="1">
      <alignment horizontal="center" vertical="center"/>
    </xf>
    <xf numFmtId="1" fontId="80" fillId="0" borderId="0" xfId="138" applyNumberFormat="1" applyFont="1" applyAlignment="1">
      <alignment horizontal="center" vertical="center"/>
    </xf>
    <xf numFmtId="1" fontId="80" fillId="0" borderId="15" xfId="138" applyNumberFormat="1" applyFont="1" applyBorder="1" applyAlignment="1">
      <alignment horizontal="center" vertical="center"/>
    </xf>
    <xf numFmtId="0" fontId="81" fillId="0" borderId="14" xfId="138" applyFont="1" applyBorder="1" applyAlignment="1">
      <alignment horizontal="left"/>
    </xf>
    <xf numFmtId="0" fontId="80" fillId="0" borderId="0" xfId="138" applyFont="1" applyAlignment="1">
      <alignment horizontal="right"/>
    </xf>
    <xf numFmtId="0" fontId="81" fillId="0" borderId="0" xfId="138" applyFont="1" applyAlignment="1">
      <alignment horizontal="right"/>
    </xf>
    <xf numFmtId="0" fontId="80" fillId="25" borderId="34" xfId="138" applyFont="1" applyFill="1" applyBorder="1"/>
    <xf numFmtId="0" fontId="80" fillId="0" borderId="15" xfId="138" applyFont="1" applyBorder="1" applyAlignment="1">
      <alignment horizontal="center"/>
    </xf>
    <xf numFmtId="0" fontId="80" fillId="0" borderId="16" xfId="138" applyFont="1" applyBorder="1" applyAlignment="1">
      <alignment horizontal="left"/>
    </xf>
    <xf numFmtId="0" fontId="80" fillId="0" borderId="17" xfId="138" applyFont="1" applyBorder="1" applyAlignment="1">
      <alignment horizontal="right"/>
    </xf>
    <xf numFmtId="0" fontId="80" fillId="0" borderId="17" xfId="138" applyFont="1" applyBorder="1" applyAlignment="1">
      <alignment horizontal="center"/>
    </xf>
    <xf numFmtId="0" fontId="80" fillId="0" borderId="14" xfId="138" applyFont="1" applyBorder="1" applyAlignment="1">
      <alignment horizontal="left"/>
    </xf>
    <xf numFmtId="0" fontId="80" fillId="0" borderId="0" xfId="138" applyFont="1" applyAlignment="1">
      <alignment horizontal="center"/>
    </xf>
    <xf numFmtId="0" fontId="80" fillId="0" borderId="33" xfId="138" applyFont="1" applyBorder="1" applyAlignment="1">
      <alignment horizontal="left"/>
    </xf>
    <xf numFmtId="0" fontId="80" fillId="0" borderId="34" xfId="138" applyFont="1" applyBorder="1" applyAlignment="1">
      <alignment horizontal="center"/>
    </xf>
    <xf numFmtId="0" fontId="80" fillId="0" borderId="63" xfId="138" applyFont="1" applyBorder="1" applyAlignment="1">
      <alignment horizontal="center"/>
    </xf>
    <xf numFmtId="0" fontId="80" fillId="0" borderId="37" xfId="138" applyFont="1" applyBorder="1"/>
    <xf numFmtId="0" fontId="80" fillId="0" borderId="41" xfId="138" applyFont="1" applyBorder="1"/>
    <xf numFmtId="0" fontId="80" fillId="0" borderId="62" xfId="138" applyFont="1" applyBorder="1"/>
    <xf numFmtId="0" fontId="80" fillId="0" borderId="11" xfId="138" applyFont="1" applyBorder="1"/>
    <xf numFmtId="0" fontId="80" fillId="0" borderId="12" xfId="138" applyFont="1" applyBorder="1"/>
    <xf numFmtId="0" fontId="80" fillId="0" borderId="13" xfId="138" applyFont="1" applyBorder="1"/>
    <xf numFmtId="0" fontId="81" fillId="0" borderId="14" xfId="172" applyFont="1" applyBorder="1" applyAlignment="1" applyProtection="1">
      <alignment horizontal="left"/>
      <protection locked="0"/>
    </xf>
    <xf numFmtId="0" fontId="81" fillId="0" borderId="0" xfId="172" applyFont="1" applyAlignment="1" applyProtection="1">
      <alignment horizontal="left"/>
      <protection locked="0"/>
    </xf>
    <xf numFmtId="0" fontId="80" fillId="0" borderId="34" xfId="172" applyFont="1" applyBorder="1" applyAlignment="1" applyProtection="1">
      <alignment horizontal="left"/>
      <protection locked="0"/>
    </xf>
    <xf numFmtId="0" fontId="80" fillId="0" borderId="34" xfId="172" applyFont="1" applyBorder="1"/>
    <xf numFmtId="0" fontId="81" fillId="0" borderId="0" xfId="172" applyFont="1" applyAlignment="1" applyProtection="1">
      <alignment horizontal="center"/>
      <protection locked="0"/>
    </xf>
    <xf numFmtId="0" fontId="80" fillId="0" borderId="34" xfId="172" applyFont="1" applyBorder="1" applyProtection="1">
      <protection locked="0"/>
    </xf>
    <xf numFmtId="0" fontId="80" fillId="0" borderId="0" xfId="172" applyFont="1" applyProtection="1">
      <protection locked="0"/>
    </xf>
    <xf numFmtId="0" fontId="80" fillId="0" borderId="15" xfId="138" applyFont="1" applyBorder="1"/>
    <xf numFmtId="0" fontId="80" fillId="0" borderId="0" xfId="172" applyFont="1" applyAlignment="1" applyProtection="1">
      <alignment horizontal="left"/>
      <protection locked="0"/>
    </xf>
    <xf numFmtId="0" fontId="80" fillId="0" borderId="0" xfId="172" applyFont="1"/>
    <xf numFmtId="0" fontId="81" fillId="0" borderId="14" xfId="172" applyFont="1" applyBorder="1" applyProtection="1">
      <protection locked="0"/>
    </xf>
    <xf numFmtId="0" fontId="81" fillId="0" borderId="0" xfId="172" applyFont="1"/>
    <xf numFmtId="0" fontId="80" fillId="0" borderId="15" xfId="138" applyFont="1" applyBorder="1" applyAlignment="1" applyProtection="1">
      <alignment horizontal="center"/>
      <protection locked="0"/>
    </xf>
    <xf numFmtId="0" fontId="80" fillId="0" borderId="0" xfId="172" applyFont="1" applyAlignment="1" applyProtection="1">
      <alignment horizontal="center"/>
      <protection locked="0"/>
    </xf>
    <xf numFmtId="0" fontId="81" fillId="0" borderId="14" xfId="138" applyFont="1" applyBorder="1" applyProtection="1">
      <protection locked="0"/>
    </xf>
    <xf numFmtId="0" fontId="80" fillId="0" borderId="34" xfId="138" applyFont="1" applyBorder="1"/>
    <xf numFmtId="0" fontId="80" fillId="0" borderId="34" xfId="138" applyFont="1" applyBorder="1" applyAlignment="1" applyProtection="1">
      <alignment horizontal="center"/>
      <protection locked="0"/>
    </xf>
    <xf numFmtId="0" fontId="41" fillId="0" borderId="34" xfId="138" applyFont="1" applyBorder="1"/>
    <xf numFmtId="0" fontId="81" fillId="0" borderId="0" xfId="138" applyFont="1" applyAlignment="1" applyProtection="1">
      <alignment horizontal="center"/>
      <protection locked="0"/>
    </xf>
    <xf numFmtId="0" fontId="80" fillId="0" borderId="0" xfId="172" applyFont="1" applyAlignment="1">
      <alignment horizontal="left"/>
    </xf>
    <xf numFmtId="0" fontId="80" fillId="0" borderId="0" xfId="172" applyFont="1" applyAlignment="1">
      <alignment horizontal="center"/>
    </xf>
    <xf numFmtId="0" fontId="81" fillId="25" borderId="0" xfId="138" applyFont="1" applyFill="1" applyAlignment="1">
      <alignment horizontal="center"/>
    </xf>
    <xf numFmtId="0" fontId="80" fillId="25" borderId="34" xfId="138" applyFont="1" applyFill="1" applyBorder="1" applyAlignment="1">
      <alignment horizontal="center"/>
    </xf>
    <xf numFmtId="0" fontId="80" fillId="0" borderId="34" xfId="138" applyFont="1" applyBorder="1" applyAlignment="1">
      <alignment horizontal="center" vertical="center"/>
    </xf>
    <xf numFmtId="187" fontId="80" fillId="0" borderId="0" xfId="172" applyNumberFormat="1" applyFont="1"/>
    <xf numFmtId="0" fontId="14" fillId="0" borderId="149" xfId="138" applyFont="1" applyBorder="1" applyAlignment="1">
      <alignment horizontal="center" vertical="top"/>
    </xf>
    <xf numFmtId="187" fontId="80" fillId="0" borderId="0" xfId="172" applyNumberFormat="1" applyFont="1" applyAlignment="1">
      <alignment horizontal="left"/>
    </xf>
    <xf numFmtId="0" fontId="82" fillId="0" borderId="16" xfId="172" applyFont="1" applyBorder="1"/>
    <xf numFmtId="0" fontId="82" fillId="0" borderId="17" xfId="172" applyFont="1" applyBorder="1" applyProtection="1">
      <protection locked="0"/>
    </xf>
    <xf numFmtId="0" fontId="82" fillId="0" borderId="15" xfId="138" applyFont="1" applyBorder="1" applyAlignment="1">
      <alignment horizontal="center"/>
    </xf>
    <xf numFmtId="0" fontId="82" fillId="0" borderId="16" xfId="138" applyFont="1" applyBorder="1"/>
    <xf numFmtId="0" fontId="82" fillId="0" borderId="17" xfId="138" applyFont="1" applyBorder="1" applyProtection="1">
      <protection locked="0"/>
    </xf>
    <xf numFmtId="0" fontId="82" fillId="0" borderId="18" xfId="138" applyFont="1" applyBorder="1"/>
    <xf numFmtId="0" fontId="12" fillId="25" borderId="67" xfId="138" applyFont="1" applyFill="1" applyBorder="1" applyAlignment="1">
      <alignment horizontal="center" vertical="center"/>
    </xf>
    <xf numFmtId="0" fontId="12" fillId="25" borderId="67" xfId="138" applyFont="1" applyFill="1" applyBorder="1" applyAlignment="1">
      <alignment horizontal="center" vertical="center" wrapText="1"/>
    </xf>
    <xf numFmtId="0" fontId="10" fillId="25" borderId="60" xfId="138" applyFill="1" applyBorder="1" applyAlignment="1">
      <alignment horizontal="center"/>
    </xf>
    <xf numFmtId="0" fontId="10" fillId="25" borderId="37" xfId="138" applyFill="1" applyBorder="1"/>
    <xf numFmtId="0" fontId="10" fillId="25" borderId="41" xfId="138" applyFill="1" applyBorder="1"/>
    <xf numFmtId="0" fontId="10" fillId="25" borderId="60" xfId="138" applyFill="1" applyBorder="1" applyAlignment="1">
      <alignment horizontal="center" vertical="center"/>
    </xf>
    <xf numFmtId="0" fontId="10" fillId="0" borderId="60" xfId="138" applyBorder="1"/>
    <xf numFmtId="0" fontId="12" fillId="25" borderId="39" xfId="138" applyFont="1" applyFill="1" applyBorder="1" applyAlignment="1">
      <alignment horizontal="center"/>
    </xf>
    <xf numFmtId="0" fontId="12" fillId="25" borderId="46" xfId="138" applyFont="1" applyFill="1" applyBorder="1" applyAlignment="1">
      <alignment horizontal="center"/>
    </xf>
    <xf numFmtId="0" fontId="12" fillId="25" borderId="78" xfId="138" applyFont="1" applyFill="1" applyBorder="1" applyAlignment="1">
      <alignment horizontal="center"/>
    </xf>
    <xf numFmtId="0" fontId="10" fillId="25" borderId="34" xfId="138" applyFill="1" applyBorder="1" applyAlignment="1">
      <alignment horizontal="center"/>
    </xf>
    <xf numFmtId="0" fontId="12" fillId="25" borderId="77" xfId="138" applyFont="1" applyFill="1" applyBorder="1" applyAlignment="1">
      <alignment horizontal="center"/>
    </xf>
    <xf numFmtId="0" fontId="10" fillId="25" borderId="35" xfId="138" applyFill="1" applyBorder="1" applyAlignment="1">
      <alignment horizontal="center"/>
    </xf>
    <xf numFmtId="175" fontId="10" fillId="25" borderId="75" xfId="138" applyNumberFormat="1" applyFill="1" applyBorder="1" applyAlignment="1">
      <alignment horizontal="center"/>
    </xf>
    <xf numFmtId="0" fontId="41" fillId="25" borderId="0" xfId="172" applyFont="1" applyFill="1"/>
    <xf numFmtId="172" fontId="10" fillId="25" borderId="123" xfId="167" applyFont="1" applyFill="1" applyBorder="1"/>
    <xf numFmtId="0" fontId="10" fillId="25" borderId="28" xfId="138" applyFill="1" applyBorder="1"/>
    <xf numFmtId="0" fontId="10" fillId="25" borderId="155" xfId="138" applyFill="1" applyBorder="1"/>
    <xf numFmtId="0" fontId="10" fillId="25" borderId="30" xfId="138" applyFill="1" applyBorder="1"/>
    <xf numFmtId="0" fontId="10" fillId="25" borderId="22" xfId="138" applyFill="1" applyBorder="1"/>
    <xf numFmtId="172" fontId="10" fillId="25" borderId="27" xfId="138" applyNumberFormat="1" applyFill="1" applyBorder="1"/>
    <xf numFmtId="0" fontId="12" fillId="25" borderId="73" xfId="138" applyFont="1" applyFill="1" applyBorder="1" applyAlignment="1">
      <alignment horizontal="center"/>
    </xf>
    <xf numFmtId="0" fontId="10" fillId="25" borderId="155" xfId="138" applyFill="1" applyBorder="1" applyAlignment="1">
      <alignment horizontal="center"/>
    </xf>
    <xf numFmtId="2" fontId="10" fillId="25" borderId="123" xfId="138" applyNumberFormat="1" applyFill="1" applyBorder="1"/>
    <xf numFmtId="172" fontId="10" fillId="25" borderId="162" xfId="167" applyFont="1" applyFill="1" applyBorder="1"/>
    <xf numFmtId="3" fontId="10" fillId="25" borderId="123" xfId="138" applyNumberFormat="1" applyFill="1" applyBorder="1" applyAlignment="1">
      <alignment horizontal="center"/>
    </xf>
    <xf numFmtId="3" fontId="10" fillId="25" borderId="123" xfId="138" applyNumberFormat="1" applyFill="1" applyBorder="1"/>
    <xf numFmtId="172" fontId="10" fillId="25" borderId="27" xfId="167" applyFont="1" applyFill="1" applyBorder="1"/>
    <xf numFmtId="0" fontId="12" fillId="25" borderId="39" xfId="172" applyFont="1" applyFill="1" applyBorder="1" applyAlignment="1">
      <alignment horizontal="center" vertical="center" wrapText="1"/>
    </xf>
    <xf numFmtId="0" fontId="12" fillId="25" borderId="19" xfId="172" applyFont="1" applyFill="1" applyBorder="1" applyAlignment="1">
      <alignment horizontal="center" vertical="center" wrapText="1"/>
    </xf>
    <xf numFmtId="0" fontId="12" fillId="25" borderId="46" xfId="172" applyFont="1" applyFill="1" applyBorder="1" applyAlignment="1">
      <alignment horizontal="center" vertical="center" wrapText="1"/>
    </xf>
    <xf numFmtId="43" fontId="41" fillId="0" borderId="0" xfId="138" applyNumberFormat="1" applyFont="1"/>
    <xf numFmtId="0" fontId="10" fillId="25" borderId="123" xfId="138" applyFill="1" applyBorder="1"/>
    <xf numFmtId="2" fontId="10" fillId="25" borderId="155" xfId="138" applyNumberFormat="1" applyFill="1" applyBorder="1"/>
    <xf numFmtId="195" fontId="10" fillId="25" borderId="123" xfId="138" applyNumberFormat="1" applyFill="1" applyBorder="1"/>
    <xf numFmtId="0" fontId="10" fillId="25" borderId="165" xfId="138" applyFill="1" applyBorder="1"/>
    <xf numFmtId="2" fontId="10" fillId="25" borderId="74" xfId="138" applyNumberFormat="1" applyFill="1" applyBorder="1" applyAlignment="1">
      <alignment horizontal="center"/>
    </xf>
    <xf numFmtId="2" fontId="10" fillId="25" borderId="17" xfId="138" applyNumberFormat="1" applyFill="1" applyBorder="1"/>
    <xf numFmtId="2" fontId="10" fillId="25" borderId="27" xfId="138" applyNumberFormat="1" applyFill="1" applyBorder="1"/>
    <xf numFmtId="0" fontId="12" fillId="25" borderId="39" xfId="138" applyFont="1" applyFill="1" applyBorder="1" applyAlignment="1">
      <alignment horizontal="center" vertical="center"/>
    </xf>
    <xf numFmtId="0" fontId="12" fillId="25" borderId="19" xfId="138" applyFont="1" applyFill="1" applyBorder="1" applyAlignment="1">
      <alignment horizontal="center" vertical="center" wrapText="1"/>
    </xf>
    <xf numFmtId="0" fontId="12" fillId="25" borderId="39" xfId="138" applyFont="1" applyFill="1" applyBorder="1" applyAlignment="1">
      <alignment vertical="center" wrapText="1"/>
    </xf>
    <xf numFmtId="0" fontId="12" fillId="25" borderId="46" xfId="138" applyFont="1" applyFill="1" applyBorder="1" applyAlignment="1">
      <alignment horizontal="center" vertical="center"/>
    </xf>
    <xf numFmtId="0" fontId="10" fillId="25" borderId="28" xfId="131" applyFill="1" applyBorder="1" applyAlignment="1">
      <alignment horizontal="left"/>
    </xf>
    <xf numFmtId="0" fontId="10" fillId="25" borderId="155" xfId="131" applyFill="1" applyBorder="1" applyAlignment="1">
      <alignment horizontal="left"/>
    </xf>
    <xf numFmtId="196" fontId="10" fillId="25" borderId="123" xfId="167" applyNumberFormat="1" applyFont="1" applyFill="1" applyBorder="1" applyAlignment="1">
      <alignment horizontal="center"/>
    </xf>
    <xf numFmtId="172" fontId="10" fillId="25" borderId="155" xfId="169" applyNumberFormat="1" applyFont="1" applyFill="1" applyBorder="1" applyAlignment="1">
      <alignment horizontal="center"/>
    </xf>
    <xf numFmtId="168" fontId="10" fillId="25" borderId="35" xfId="138" applyNumberFormat="1" applyFill="1" applyBorder="1" applyAlignment="1">
      <alignment horizontal="center" wrapText="1"/>
    </xf>
    <xf numFmtId="172" fontId="10" fillId="25" borderId="75" xfId="167" applyFont="1" applyFill="1" applyBorder="1" applyAlignment="1">
      <alignment horizontal="center" wrapText="1"/>
    </xf>
    <xf numFmtId="0" fontId="10" fillId="25" borderId="28" xfId="138" applyFill="1" applyBorder="1" applyAlignment="1">
      <alignment horizontal="left"/>
    </xf>
    <xf numFmtId="0" fontId="10" fillId="25" borderId="155" xfId="138" applyFill="1" applyBorder="1" applyAlignment="1">
      <alignment horizontal="left"/>
    </xf>
    <xf numFmtId="172" fontId="10" fillId="25" borderId="123" xfId="167" applyFont="1" applyFill="1" applyBorder="1" applyAlignment="1">
      <alignment horizontal="center"/>
    </xf>
    <xf numFmtId="0" fontId="10" fillId="25" borderId="155" xfId="169" applyNumberFormat="1" applyFont="1" applyFill="1" applyBorder="1" applyAlignment="1">
      <alignment horizontal="center"/>
    </xf>
    <xf numFmtId="0" fontId="10" fillId="25" borderId="14" xfId="138" applyFill="1" applyBorder="1"/>
    <xf numFmtId="0" fontId="10" fillId="25" borderId="0" xfId="138" applyFill="1"/>
    <xf numFmtId="0" fontId="10" fillId="25" borderId="15" xfId="138" applyFill="1" applyBorder="1"/>
    <xf numFmtId="168" fontId="10" fillId="25" borderId="27" xfId="138" applyNumberFormat="1" applyFill="1" applyBorder="1"/>
    <xf numFmtId="0" fontId="12" fillId="25" borderId="19" xfId="138" applyFont="1" applyFill="1" applyBorder="1" applyAlignment="1">
      <alignment horizontal="center"/>
    </xf>
    <xf numFmtId="0" fontId="12" fillId="25" borderId="20" xfId="138" applyFont="1" applyFill="1" applyBorder="1" applyAlignment="1">
      <alignment horizontal="center" wrapText="1"/>
    </xf>
    <xf numFmtId="0" fontId="12" fillId="25" borderId="39" xfId="138" applyFont="1" applyFill="1" applyBorder="1" applyAlignment="1">
      <alignment horizontal="center" wrapText="1"/>
    </xf>
    <xf numFmtId="0" fontId="12" fillId="25" borderId="46" xfId="138" applyFont="1" applyFill="1" applyBorder="1" applyAlignment="1">
      <alignment horizontal="center" wrapText="1"/>
    </xf>
    <xf numFmtId="43" fontId="10" fillId="25" borderId="155" xfId="167" applyNumberFormat="1" applyFont="1" applyFill="1" applyBorder="1"/>
    <xf numFmtId="9" fontId="10" fillId="25" borderId="30" xfId="169" applyFont="1" applyFill="1" applyBorder="1"/>
    <xf numFmtId="43" fontId="10" fillId="25" borderId="162" xfId="167" applyNumberFormat="1" applyFont="1" applyFill="1" applyBorder="1"/>
    <xf numFmtId="0" fontId="10" fillId="25" borderId="167" xfId="138" applyFill="1" applyBorder="1"/>
    <xf numFmtId="0" fontId="10" fillId="25" borderId="149" xfId="138" applyFill="1" applyBorder="1"/>
    <xf numFmtId="43" fontId="10" fillId="25" borderId="41" xfId="167" applyNumberFormat="1" applyFont="1" applyFill="1" applyBorder="1"/>
    <xf numFmtId="9" fontId="10" fillId="25" borderId="38" xfId="169" applyFont="1" applyFill="1" applyBorder="1"/>
    <xf numFmtId="43" fontId="10" fillId="25" borderId="27" xfId="138" applyNumberFormat="1" applyFill="1" applyBorder="1"/>
    <xf numFmtId="0" fontId="10" fillId="0" borderId="14" xfId="138" applyBorder="1"/>
    <xf numFmtId="0" fontId="10" fillId="0" borderId="0" xfId="138"/>
    <xf numFmtId="0" fontId="10" fillId="0" borderId="15" xfId="138" applyBorder="1"/>
    <xf numFmtId="0" fontId="10" fillId="0" borderId="34" xfId="172" applyFont="1" applyBorder="1"/>
    <xf numFmtId="0" fontId="10" fillId="0" borderId="34" xfId="138" applyBorder="1"/>
    <xf numFmtId="0" fontId="10" fillId="0" borderId="0" xfId="172" applyFont="1"/>
    <xf numFmtId="0" fontId="10" fillId="0" borderId="14" xfId="138" applyBorder="1" applyAlignment="1">
      <alignment horizontal="center"/>
    </xf>
    <xf numFmtId="0" fontId="10" fillId="0" borderId="0" xfId="138" applyAlignment="1">
      <alignment horizontal="center"/>
    </xf>
    <xf numFmtId="0" fontId="10" fillId="0" borderId="15" xfId="138" applyBorder="1" applyAlignment="1">
      <alignment horizontal="center"/>
    </xf>
    <xf numFmtId="0" fontId="12" fillId="0" borderId="28" xfId="138" applyFont="1" applyBorder="1"/>
    <xf numFmtId="0" fontId="10" fillId="0" borderId="155" xfId="138" applyBorder="1"/>
    <xf numFmtId="0" fontId="10" fillId="0" borderId="61" xfId="138" applyBorder="1"/>
    <xf numFmtId="0" fontId="12" fillId="0" borderId="14" xfId="138" applyFont="1" applyBorder="1" applyAlignment="1">
      <alignment horizontal="left"/>
    </xf>
    <xf numFmtId="0" fontId="10" fillId="0" borderId="34" xfId="172" applyFont="1" applyBorder="1" applyAlignment="1">
      <alignment horizontal="left"/>
    </xf>
    <xf numFmtId="0" fontId="10" fillId="0" borderId="0" xfId="172" applyFont="1" applyAlignment="1">
      <alignment horizontal="left"/>
    </xf>
    <xf numFmtId="0" fontId="10" fillId="0" borderId="149" xfId="138" applyBorder="1"/>
    <xf numFmtId="0" fontId="10" fillId="0" borderId="0" xfId="138" applyAlignment="1">
      <alignment horizontal="left"/>
    </xf>
    <xf numFmtId="0" fontId="10" fillId="0" borderId="14" xfId="138" applyBorder="1" applyAlignment="1">
      <alignment horizontal="left"/>
    </xf>
    <xf numFmtId="0" fontId="10" fillId="0" borderId="17" xfId="138" applyBorder="1"/>
    <xf numFmtId="197" fontId="41" fillId="0" borderId="0" xfId="138" applyNumberFormat="1" applyFont="1"/>
    <xf numFmtId="0" fontId="41" fillId="0" borderId="0" xfId="173" applyFont="1"/>
    <xf numFmtId="0" fontId="41" fillId="0" borderId="167" xfId="173" applyFont="1" applyBorder="1" applyAlignment="1">
      <alignment horizontal="center"/>
    </xf>
    <xf numFmtId="0" fontId="40" fillId="0" borderId="149" xfId="173" applyFont="1" applyBorder="1" applyAlignment="1">
      <alignment horizontal="center"/>
    </xf>
    <xf numFmtId="0" fontId="46" fillId="0" borderId="149" xfId="173" applyFont="1" applyBorder="1" applyAlignment="1">
      <alignment vertical="center"/>
    </xf>
    <xf numFmtId="0" fontId="46" fillId="0" borderId="168" xfId="173" applyFont="1" applyBorder="1" applyAlignment="1">
      <alignment vertical="center"/>
    </xf>
    <xf numFmtId="0" fontId="41" fillId="0" borderId="11" xfId="173" applyFont="1" applyBorder="1" applyAlignment="1">
      <alignment horizontal="center"/>
    </xf>
    <xf numFmtId="0" fontId="40" fillId="0" borderId="12" xfId="173" applyFont="1" applyBorder="1" applyAlignment="1">
      <alignment horizontal="center"/>
    </xf>
    <xf numFmtId="0" fontId="46" fillId="0" borderId="12" xfId="173" applyFont="1" applyBorder="1" applyAlignment="1">
      <alignment horizontal="right" vertical="center"/>
    </xf>
    <xf numFmtId="0" fontId="46" fillId="0" borderId="39" xfId="173" applyFont="1" applyBorder="1" applyAlignment="1">
      <alignment horizontal="center" vertical="center"/>
    </xf>
    <xf numFmtId="0" fontId="46" fillId="0" borderId="46" xfId="173" applyFont="1" applyBorder="1" applyAlignment="1">
      <alignment horizontal="center" vertical="center"/>
    </xf>
    <xf numFmtId="0" fontId="41" fillId="0" borderId="14" xfId="173" applyFont="1" applyBorder="1" applyAlignment="1">
      <alignment horizontal="center"/>
    </xf>
    <xf numFmtId="0" fontId="40" fillId="0" borderId="0" xfId="173" applyFont="1" applyAlignment="1">
      <alignment horizontal="center"/>
    </xf>
    <xf numFmtId="0" fontId="46" fillId="0" borderId="0" xfId="173" applyFont="1" applyAlignment="1">
      <alignment horizontal="right" vertical="center"/>
    </xf>
    <xf numFmtId="1" fontId="46" fillId="0" borderId="123" xfId="173" applyNumberFormat="1" applyFont="1" applyBorder="1" applyAlignment="1">
      <alignment horizontal="center" vertical="center"/>
    </xf>
    <xf numFmtId="1" fontId="46" fillId="0" borderId="162" xfId="173" applyNumberFormat="1" applyFont="1" applyBorder="1" applyAlignment="1">
      <alignment horizontal="center" vertical="center"/>
    </xf>
    <xf numFmtId="1" fontId="46" fillId="0" borderId="15" xfId="173" applyNumberFormat="1" applyFont="1" applyBorder="1" applyAlignment="1">
      <alignment horizontal="center" vertical="center"/>
    </xf>
    <xf numFmtId="1" fontId="46" fillId="0" borderId="0" xfId="173" applyNumberFormat="1" applyFont="1" applyAlignment="1">
      <alignment horizontal="center" vertical="center"/>
    </xf>
    <xf numFmtId="0" fontId="46" fillId="0" borderId="14" xfId="173" applyFont="1" applyBorder="1" applyAlignment="1">
      <alignment horizontal="left"/>
    </xf>
    <xf numFmtId="0" fontId="46" fillId="0" borderId="0" xfId="173" applyFont="1" applyAlignment="1">
      <alignment horizontal="right"/>
    </xf>
    <xf numFmtId="0" fontId="46" fillId="0" borderId="15" xfId="173" applyFont="1" applyBorder="1" applyAlignment="1">
      <alignment horizontal="center"/>
    </xf>
    <xf numFmtId="0" fontId="46" fillId="0" borderId="0" xfId="173" applyFont="1" applyAlignment="1">
      <alignment horizontal="center"/>
    </xf>
    <xf numFmtId="0" fontId="46" fillId="0" borderId="33" xfId="173" applyFont="1" applyBorder="1" applyAlignment="1">
      <alignment horizontal="left"/>
    </xf>
    <xf numFmtId="0" fontId="46" fillId="0" borderId="34" xfId="173" applyFont="1" applyBorder="1" applyAlignment="1">
      <alignment horizontal="center"/>
    </xf>
    <xf numFmtId="0" fontId="46" fillId="0" borderId="63" xfId="173" applyFont="1" applyBorder="1" applyAlignment="1">
      <alignment horizontal="center"/>
    </xf>
    <xf numFmtId="0" fontId="41" fillId="0" borderId="37" xfId="173" applyFont="1" applyBorder="1"/>
    <xf numFmtId="0" fontId="41" fillId="0" borderId="41" xfId="173" applyFont="1" applyBorder="1"/>
    <xf numFmtId="0" fontId="41" fillId="0" borderId="62" xfId="173" applyFont="1" applyBorder="1"/>
    <xf numFmtId="0" fontId="41" fillId="0" borderId="11" xfId="173" applyFont="1" applyBorder="1"/>
    <xf numFmtId="0" fontId="41" fillId="0" borderId="12" xfId="173" applyFont="1" applyBorder="1"/>
    <xf numFmtId="0" fontId="41" fillId="0" borderId="13" xfId="173" applyFont="1" applyBorder="1"/>
    <xf numFmtId="0" fontId="40" fillId="0" borderId="14" xfId="173" applyFont="1" applyBorder="1" applyAlignment="1" applyProtection="1">
      <alignment horizontal="left"/>
      <protection locked="0"/>
    </xf>
    <xf numFmtId="0" fontId="40" fillId="0" borderId="0" xfId="173" applyFont="1" applyAlignment="1" applyProtection="1">
      <alignment horizontal="left"/>
      <protection locked="0"/>
    </xf>
    <xf numFmtId="0" fontId="41" fillId="0" borderId="34" xfId="173" applyFont="1" applyBorder="1" applyAlignment="1" applyProtection="1">
      <alignment horizontal="left"/>
      <protection locked="0"/>
    </xf>
    <xf numFmtId="0" fontId="41" fillId="0" borderId="34" xfId="173" applyFont="1" applyBorder="1"/>
    <xf numFmtId="0" fontId="44" fillId="0" borderId="0" xfId="173" applyFont="1" applyAlignment="1" applyProtection="1">
      <alignment horizontal="center"/>
      <protection locked="0"/>
    </xf>
    <xf numFmtId="0" fontId="41" fillId="0" borderId="15" xfId="173" applyFont="1" applyBorder="1"/>
    <xf numFmtId="0" fontId="40" fillId="0" borderId="14" xfId="173" applyFont="1" applyBorder="1" applyProtection="1">
      <protection locked="0"/>
    </xf>
    <xf numFmtId="0" fontId="40" fillId="0" borderId="0" xfId="173" applyFont="1"/>
    <xf numFmtId="0" fontId="41" fillId="0" borderId="15" xfId="173" applyFont="1" applyBorder="1" applyAlignment="1" applyProtection="1">
      <alignment horizontal="center"/>
      <protection locked="0"/>
    </xf>
    <xf numFmtId="0" fontId="41" fillId="0" borderId="0" xfId="173" applyFont="1" applyAlignment="1" applyProtection="1">
      <alignment horizontal="left"/>
      <protection locked="0"/>
    </xf>
    <xf numFmtId="0" fontId="41" fillId="0" borderId="0" xfId="173" applyFont="1" applyAlignment="1" applyProtection="1">
      <alignment horizontal="center"/>
      <protection locked="0"/>
    </xf>
    <xf numFmtId="0" fontId="41" fillId="0" borderId="15" xfId="173" applyFont="1" applyBorder="1" applyAlignment="1">
      <alignment horizontal="center"/>
    </xf>
    <xf numFmtId="0" fontId="41" fillId="0" borderId="0" xfId="173" applyFont="1" applyAlignment="1">
      <alignment horizontal="left"/>
    </xf>
    <xf numFmtId="0" fontId="41" fillId="0" borderId="0" xfId="173" applyFont="1" applyAlignment="1">
      <alignment horizontal="center"/>
    </xf>
    <xf numFmtId="0" fontId="41" fillId="0" borderId="16" xfId="173" applyFont="1" applyBorder="1"/>
    <xf numFmtId="0" fontId="41" fillId="0" borderId="17" xfId="173" applyFont="1" applyBorder="1" applyProtection="1">
      <protection locked="0"/>
    </xf>
    <xf numFmtId="0" fontId="41" fillId="0" borderId="18" xfId="173" applyFont="1" applyBorder="1"/>
    <xf numFmtId="0" fontId="41" fillId="0" borderId="14" xfId="173" applyFont="1" applyBorder="1"/>
    <xf numFmtId="0" fontId="44" fillId="25" borderId="67" xfId="173" applyFont="1" applyFill="1" applyBorder="1" applyAlignment="1">
      <alignment horizontal="center"/>
    </xf>
    <xf numFmtId="0" fontId="41" fillId="25" borderId="60" xfId="173" applyFont="1" applyFill="1" applyBorder="1" applyAlignment="1">
      <alignment horizontal="center"/>
    </xf>
    <xf numFmtId="4" fontId="41" fillId="25" borderId="60" xfId="173" applyNumberFormat="1" applyFont="1" applyFill="1" applyBorder="1"/>
    <xf numFmtId="0" fontId="44" fillId="25" borderId="39" xfId="173" applyFont="1" applyFill="1" applyBorder="1" applyAlignment="1">
      <alignment horizontal="center"/>
    </xf>
    <xf numFmtId="0" fontId="44" fillId="25" borderId="46" xfId="173" applyFont="1" applyFill="1" applyBorder="1" applyAlignment="1">
      <alignment horizontal="center"/>
    </xf>
    <xf numFmtId="172" fontId="41" fillId="25" borderId="27" xfId="173" applyNumberFormat="1" applyFont="1" applyFill="1" applyBorder="1"/>
    <xf numFmtId="0" fontId="44" fillId="25" borderId="73" xfId="173" applyFont="1" applyFill="1" applyBorder="1" applyAlignment="1">
      <alignment horizontal="center"/>
    </xf>
    <xf numFmtId="0" fontId="41" fillId="25" borderId="155" xfId="173" applyFont="1" applyFill="1" applyBorder="1" applyAlignment="1">
      <alignment horizontal="center"/>
    </xf>
    <xf numFmtId="2" fontId="41" fillId="25" borderId="123" xfId="173" applyNumberFormat="1" applyFont="1" applyFill="1" applyBorder="1"/>
    <xf numFmtId="0" fontId="41" fillId="25" borderId="149" xfId="173" applyFont="1" applyFill="1" applyBorder="1"/>
    <xf numFmtId="0" fontId="41" fillId="25" borderId="165" xfId="173" applyFont="1" applyFill="1" applyBorder="1"/>
    <xf numFmtId="172" fontId="41" fillId="25" borderId="166" xfId="167" applyFont="1" applyFill="1" applyBorder="1"/>
    <xf numFmtId="0" fontId="44" fillId="25" borderId="19" xfId="173" applyFont="1" applyFill="1" applyBorder="1" applyAlignment="1">
      <alignment horizontal="center"/>
    </xf>
    <xf numFmtId="0" fontId="44" fillId="25" borderId="39" xfId="173" applyFont="1" applyFill="1" applyBorder="1"/>
    <xf numFmtId="0" fontId="41" fillId="25" borderId="123" xfId="173" applyFont="1" applyFill="1" applyBorder="1"/>
    <xf numFmtId="0" fontId="41" fillId="25" borderId="155" xfId="173" applyFont="1" applyFill="1" applyBorder="1"/>
    <xf numFmtId="0" fontId="41" fillId="25" borderId="74" xfId="173" applyFont="1" applyFill="1" applyBorder="1"/>
    <xf numFmtId="0" fontId="41" fillId="25" borderId="17" xfId="173" applyFont="1" applyFill="1" applyBorder="1"/>
    <xf numFmtId="168" fontId="41" fillId="25" borderId="35" xfId="173" applyNumberFormat="1" applyFont="1" applyFill="1" applyBorder="1" applyAlignment="1">
      <alignment horizontal="center" wrapText="1"/>
    </xf>
    <xf numFmtId="0" fontId="41" fillId="25" borderId="14" xfId="173" applyFont="1" applyFill="1" applyBorder="1"/>
    <xf numFmtId="0" fontId="41" fillId="25" borderId="0" xfId="173" applyFont="1" applyFill="1"/>
    <xf numFmtId="0" fontId="41" fillId="25" borderId="15" xfId="173" applyFont="1" applyFill="1" applyBorder="1"/>
    <xf numFmtId="168" fontId="41" fillId="25" borderId="27" xfId="173" applyNumberFormat="1" applyFont="1" applyFill="1" applyBorder="1"/>
    <xf numFmtId="0" fontId="44" fillId="25" borderId="20" xfId="173" applyFont="1" applyFill="1" applyBorder="1" applyAlignment="1">
      <alignment horizontal="center" wrapText="1"/>
    </xf>
    <xf numFmtId="0" fontId="44" fillId="25" borderId="39" xfId="173" applyFont="1" applyFill="1" applyBorder="1" applyAlignment="1">
      <alignment horizontal="center" wrapText="1"/>
    </xf>
    <xf numFmtId="0" fontId="44" fillId="25" borderId="46" xfId="173" applyFont="1" applyFill="1" applyBorder="1" applyAlignment="1">
      <alignment horizontal="center" wrapText="1"/>
    </xf>
    <xf numFmtId="0" fontId="41" fillId="25" borderId="167" xfId="173" applyFont="1" applyFill="1" applyBorder="1"/>
    <xf numFmtId="0" fontId="41" fillId="25" borderId="37" xfId="173" applyFont="1" applyFill="1" applyBorder="1"/>
    <xf numFmtId="0" fontId="41" fillId="25" borderId="41" xfId="173" applyFont="1" applyFill="1" applyBorder="1"/>
    <xf numFmtId="43" fontId="41" fillId="25" borderId="27" xfId="173" applyNumberFormat="1" applyFont="1" applyFill="1" applyBorder="1"/>
    <xf numFmtId="43" fontId="41" fillId="0" borderId="0" xfId="173" applyNumberFormat="1" applyFont="1"/>
    <xf numFmtId="0" fontId="41" fillId="25" borderId="11" xfId="173" applyFont="1" applyFill="1" applyBorder="1"/>
    <xf numFmtId="0" fontId="41" fillId="25" borderId="12" xfId="173" applyFont="1" applyFill="1" applyBorder="1"/>
    <xf numFmtId="0" fontId="41" fillId="25" borderId="13" xfId="173" applyFont="1" applyFill="1" applyBorder="1"/>
    <xf numFmtId="0" fontId="41" fillId="25" borderId="34" xfId="173" applyFont="1" applyFill="1" applyBorder="1"/>
    <xf numFmtId="0" fontId="43" fillId="25" borderId="14" xfId="173" applyFont="1" applyFill="1" applyBorder="1"/>
    <xf numFmtId="0" fontId="43" fillId="25" borderId="0" xfId="173" applyFont="1" applyFill="1"/>
    <xf numFmtId="0" fontId="43" fillId="25" borderId="15" xfId="173" applyFont="1" applyFill="1" applyBorder="1"/>
    <xf numFmtId="0" fontId="41" fillId="25" borderId="14" xfId="173" applyFont="1" applyFill="1" applyBorder="1" applyAlignment="1">
      <alignment horizontal="center"/>
    </xf>
    <xf numFmtId="0" fontId="41" fillId="25" borderId="0" xfId="173" applyFont="1" applyFill="1" applyAlignment="1">
      <alignment horizontal="center"/>
    </xf>
    <xf numFmtId="0" fontId="41" fillId="25" borderId="15" xfId="173" applyFont="1" applyFill="1" applyBorder="1" applyAlignment="1">
      <alignment horizontal="center"/>
    </xf>
    <xf numFmtId="0" fontId="44" fillId="25" borderId="28" xfId="173" applyFont="1" applyFill="1" applyBorder="1"/>
    <xf numFmtId="0" fontId="41" fillId="25" borderId="61" xfId="173" applyFont="1" applyFill="1" applyBorder="1"/>
    <xf numFmtId="0" fontId="12" fillId="25" borderId="14" xfId="173" applyFont="1" applyFill="1" applyBorder="1" applyAlignment="1">
      <alignment horizontal="left"/>
    </xf>
    <xf numFmtId="0" fontId="41" fillId="25" borderId="0" xfId="173" applyFont="1" applyFill="1" applyAlignment="1">
      <alignment horizontal="left"/>
    </xf>
    <xf numFmtId="0" fontId="41" fillId="25" borderId="14" xfId="173" applyFont="1" applyFill="1" applyBorder="1" applyAlignment="1">
      <alignment horizontal="left"/>
    </xf>
    <xf numFmtId="0" fontId="43" fillId="25" borderId="14" xfId="173" applyFont="1" applyFill="1" applyBorder="1" applyAlignment="1">
      <alignment horizontal="left"/>
    </xf>
    <xf numFmtId="0" fontId="50" fillId="25" borderId="0" xfId="173" applyFont="1" applyFill="1" applyAlignment="1">
      <alignment horizontal="left"/>
    </xf>
    <xf numFmtId="0" fontId="41" fillId="25" borderId="60" xfId="173" applyFont="1" applyFill="1" applyBorder="1"/>
    <xf numFmtId="0" fontId="41" fillId="25" borderId="149" xfId="173" applyFont="1" applyFill="1" applyBorder="1" applyAlignment="1">
      <alignment horizontal="center"/>
    </xf>
    <xf numFmtId="0" fontId="41" fillId="25" borderId="165" xfId="173" applyFont="1" applyFill="1" applyBorder="1" applyAlignment="1">
      <alignment horizontal="center"/>
    </xf>
    <xf numFmtId="0" fontId="41" fillId="25" borderId="162" xfId="173" applyFont="1" applyFill="1" applyBorder="1"/>
    <xf numFmtId="0" fontId="41" fillId="25" borderId="55" xfId="173" applyFont="1" applyFill="1" applyBorder="1"/>
    <xf numFmtId="0" fontId="51" fillId="0" borderId="0" xfId="173" applyFont="1"/>
    <xf numFmtId="0" fontId="41" fillId="25" borderId="27" xfId="173" applyFont="1" applyFill="1" applyBorder="1"/>
    <xf numFmtId="0" fontId="41" fillId="25" borderId="28" xfId="173" applyFont="1" applyFill="1" applyBorder="1" applyAlignment="1">
      <alignment horizontal="left"/>
    </xf>
    <xf numFmtId="0" fontId="41" fillId="25" borderId="155" xfId="173" applyFont="1" applyFill="1" applyBorder="1" applyAlignment="1">
      <alignment horizontal="left"/>
    </xf>
    <xf numFmtId="0" fontId="43" fillId="0" borderId="14" xfId="173" applyFont="1" applyBorder="1"/>
    <xf numFmtId="0" fontId="43" fillId="0" borderId="0" xfId="173" applyFont="1"/>
    <xf numFmtId="0" fontId="43" fillId="0" borderId="15" xfId="173" applyFont="1" applyBorder="1"/>
    <xf numFmtId="0" fontId="44" fillId="0" borderId="28" xfId="173" applyFont="1" applyBorder="1"/>
    <xf numFmtId="0" fontId="41" fillId="0" borderId="155" xfId="173" applyFont="1" applyBorder="1"/>
    <xf numFmtId="0" fontId="41" fillId="0" borderId="61" xfId="173" applyFont="1" applyBorder="1"/>
    <xf numFmtId="0" fontId="12" fillId="0" borderId="14" xfId="173" applyFont="1" applyBorder="1" applyAlignment="1">
      <alignment horizontal="left"/>
    </xf>
    <xf numFmtId="0" fontId="41" fillId="0" borderId="149" xfId="173" applyFont="1" applyBorder="1"/>
    <xf numFmtId="0" fontId="41" fillId="0" borderId="14" xfId="173" applyFont="1" applyBorder="1" applyAlignment="1">
      <alignment horizontal="left"/>
    </xf>
    <xf numFmtId="0" fontId="43" fillId="0" borderId="14" xfId="173" applyFont="1" applyBorder="1" applyAlignment="1">
      <alignment horizontal="left"/>
    </xf>
    <xf numFmtId="0" fontId="50" fillId="0" borderId="0" xfId="173" applyFont="1" applyAlignment="1">
      <alignment horizontal="left"/>
    </xf>
    <xf numFmtId="0" fontId="41" fillId="0" borderId="17" xfId="173" applyFont="1" applyBorder="1"/>
    <xf numFmtId="168" fontId="41" fillId="25" borderId="27" xfId="173" applyNumberFormat="1" applyFont="1" applyFill="1" applyBorder="1" applyAlignment="1">
      <alignment horizontal="right"/>
    </xf>
    <xf numFmtId="175" fontId="41" fillId="0" borderId="0" xfId="138" applyNumberFormat="1" applyFont="1"/>
    <xf numFmtId="194" fontId="43" fillId="0" borderId="0" xfId="91" applyNumberFormat="1" applyFont="1" applyFill="1" applyProtection="1"/>
    <xf numFmtId="42" fontId="0" fillId="0" borderId="0" xfId="174" applyFont="1"/>
    <xf numFmtId="198" fontId="0" fillId="0" borderId="0" xfId="0" applyNumberFormat="1"/>
    <xf numFmtId="198" fontId="0" fillId="0" borderId="0" xfId="98" applyNumberFormat="1" applyFont="1"/>
    <xf numFmtId="0" fontId="51" fillId="25" borderId="163" xfId="133" applyNumberFormat="1" applyFont="1" applyFill="1" applyBorder="1" applyAlignment="1">
      <alignment vertical="center" wrapText="1"/>
    </xf>
    <xf numFmtId="0" fontId="51" fillId="25" borderId="123" xfId="133" applyNumberFormat="1" applyFont="1" applyFill="1" applyBorder="1" applyAlignment="1">
      <alignment vertical="center" wrapText="1"/>
    </xf>
    <xf numFmtId="0" fontId="40" fillId="24" borderId="59" xfId="74" applyFont="1" applyFill="1" applyBorder="1" applyAlignment="1" applyProtection="1">
      <alignment horizontal="left" vertical="center"/>
    </xf>
    <xf numFmtId="0" fontId="40" fillId="24" borderId="68" xfId="74" applyFont="1" applyFill="1" applyBorder="1" applyAlignment="1" applyProtection="1">
      <alignment horizontal="left" vertical="center"/>
    </xf>
    <xf numFmtId="0" fontId="40" fillId="24" borderId="69" xfId="74" applyFont="1" applyFill="1" applyBorder="1" applyAlignment="1" applyProtection="1">
      <alignment horizontal="left" vertical="center"/>
    </xf>
    <xf numFmtId="0" fontId="39" fillId="24" borderId="59" xfId="74" applyFont="1" applyFill="1" applyBorder="1" applyAlignment="1" applyProtection="1">
      <alignment horizontal="right" vertical="center"/>
    </xf>
    <xf numFmtId="0" fontId="39" fillId="24" borderId="68" xfId="74" applyFont="1" applyFill="1" applyBorder="1" applyAlignment="1" applyProtection="1">
      <alignment horizontal="right" vertical="center"/>
    </xf>
    <xf numFmtId="0" fontId="39" fillId="24" borderId="86" xfId="74" applyFont="1" applyFill="1" applyBorder="1" applyAlignment="1" applyProtection="1">
      <alignment horizontal="right" vertical="center"/>
    </xf>
    <xf numFmtId="0" fontId="51" fillId="25" borderId="85" xfId="133" applyNumberFormat="1" applyFont="1" applyFill="1" applyBorder="1" applyAlignment="1">
      <alignment vertical="center" wrapText="1"/>
    </xf>
    <xf numFmtId="0" fontId="51" fillId="25" borderId="35" xfId="133" applyNumberFormat="1" applyFont="1" applyFill="1" applyBorder="1" applyAlignment="1">
      <alignment vertical="center" wrapText="1"/>
    </xf>
    <xf numFmtId="3" fontId="39" fillId="25" borderId="35" xfId="133" applyNumberFormat="1" applyFont="1" applyFill="1" applyBorder="1" applyAlignment="1">
      <alignment horizontal="center" vertical="center" wrapText="1"/>
    </xf>
    <xf numFmtId="3" fontId="39" fillId="25" borderId="123" xfId="133" applyNumberFormat="1" applyFont="1" applyFill="1" applyBorder="1" applyAlignment="1">
      <alignment horizontal="center" vertical="center"/>
    </xf>
    <xf numFmtId="0" fontId="39" fillId="25" borderId="39" xfId="74" applyFont="1" applyFill="1" applyBorder="1" applyAlignment="1" applyProtection="1">
      <alignment horizontal="center" vertical="center" wrapText="1"/>
    </xf>
    <xf numFmtId="0" fontId="39" fillId="25" borderId="24" xfId="74" applyFont="1" applyFill="1" applyBorder="1" applyAlignment="1" applyProtection="1">
      <alignment horizontal="center" vertical="center" wrapText="1"/>
    </xf>
    <xf numFmtId="0" fontId="51" fillId="0" borderId="73" xfId="138" applyFont="1" applyFill="1" applyBorder="1" applyAlignment="1" applyProtection="1">
      <alignment horizontal="center" vertical="center"/>
    </xf>
    <xf numFmtId="0" fontId="51" fillId="0" borderId="20" xfId="138" applyFont="1" applyFill="1" applyBorder="1" applyAlignment="1" applyProtection="1">
      <alignment horizontal="center" vertical="center"/>
    </xf>
    <xf numFmtId="0" fontId="51" fillId="0" borderId="28" xfId="131" applyFont="1" applyFill="1" applyBorder="1" applyAlignment="1" applyProtection="1">
      <alignment horizontal="left" vertical="center"/>
    </xf>
    <xf numFmtId="0" fontId="51" fillId="0" borderId="155" xfId="131" applyFont="1" applyFill="1" applyBorder="1" applyAlignment="1" applyProtection="1">
      <alignment horizontal="left" vertical="center"/>
    </xf>
    <xf numFmtId="0" fontId="51" fillId="0" borderId="147" xfId="131" applyFont="1" applyFill="1" applyBorder="1" applyAlignment="1" applyProtection="1">
      <alignment horizontal="left" vertical="center"/>
    </xf>
    <xf numFmtId="0" fontId="51" fillId="25" borderId="123" xfId="133" applyFont="1" applyFill="1" applyBorder="1" applyAlignment="1">
      <alignment horizontal="left" vertical="center" wrapText="1"/>
    </xf>
    <xf numFmtId="0" fontId="51" fillId="25" borderId="162" xfId="133" applyFont="1" applyFill="1" applyBorder="1" applyAlignment="1">
      <alignment horizontal="left" vertical="center" wrapText="1"/>
    </xf>
    <xf numFmtId="0" fontId="51" fillId="25" borderId="165" xfId="133" applyFont="1" applyFill="1" applyBorder="1" applyAlignment="1">
      <alignment horizontal="left" vertical="center" wrapText="1"/>
    </xf>
    <xf numFmtId="0" fontId="51" fillId="25" borderId="166" xfId="133" applyFont="1" applyFill="1" applyBorder="1" applyAlignment="1">
      <alignment horizontal="left" vertical="center" wrapText="1"/>
    </xf>
    <xf numFmtId="0" fontId="51" fillId="25" borderId="164" xfId="0" applyNumberFormat="1" applyFont="1" applyFill="1" applyBorder="1" applyAlignment="1">
      <alignment vertical="center" wrapText="1"/>
    </xf>
    <xf numFmtId="0" fontId="51" fillId="25" borderId="165" xfId="0" applyNumberFormat="1" applyFont="1" applyFill="1" applyBorder="1" applyAlignment="1">
      <alignment vertical="center" wrapText="1"/>
    </xf>
    <xf numFmtId="0" fontId="39" fillId="25" borderId="123" xfId="133" applyFont="1" applyFill="1" applyBorder="1" applyAlignment="1">
      <alignment horizontal="center" vertical="center" wrapText="1"/>
    </xf>
    <xf numFmtId="0" fontId="39" fillId="25" borderId="123" xfId="133" applyFont="1" applyFill="1" applyBorder="1" applyAlignment="1">
      <alignment horizontal="center" vertical="center"/>
    </xf>
    <xf numFmtId="0" fontId="51" fillId="25" borderId="163" xfId="0" applyNumberFormat="1" applyFont="1" applyFill="1" applyBorder="1" applyAlignment="1">
      <alignment vertical="center" wrapText="1"/>
    </xf>
    <xf numFmtId="0" fontId="51" fillId="25" borderId="123" xfId="0" applyNumberFormat="1" applyFont="1" applyFill="1" applyBorder="1" applyAlignment="1">
      <alignment vertical="center" wrapText="1"/>
    </xf>
    <xf numFmtId="3" fontId="39" fillId="25" borderId="123" xfId="133" applyNumberFormat="1" applyFont="1" applyFill="1" applyBorder="1" applyAlignment="1">
      <alignment horizontal="center" vertical="center" wrapText="1"/>
    </xf>
    <xf numFmtId="0" fontId="37" fillId="0" borderId="11" xfId="133" applyFont="1" applyFill="1" applyBorder="1" applyAlignment="1" applyProtection="1">
      <alignment horizontal="center"/>
    </xf>
    <xf numFmtId="0" fontId="37" fillId="0" borderId="12" xfId="133" applyFont="1" applyFill="1" applyBorder="1" applyAlignment="1" applyProtection="1">
      <alignment horizontal="center"/>
    </xf>
    <xf numFmtId="0" fontId="37" fillId="0" borderId="13" xfId="133" applyFont="1" applyFill="1" applyBorder="1" applyAlignment="1" applyProtection="1">
      <alignment horizontal="center"/>
    </xf>
    <xf numFmtId="0" fontId="37" fillId="0" borderId="14" xfId="133" applyFont="1" applyFill="1" applyBorder="1" applyAlignment="1" applyProtection="1">
      <alignment horizontal="center"/>
    </xf>
    <xf numFmtId="0" fontId="37" fillId="0" borderId="0" xfId="133" applyFont="1" applyFill="1" applyBorder="1" applyAlignment="1" applyProtection="1">
      <alignment horizontal="center"/>
    </xf>
    <xf numFmtId="0" fontId="37" fillId="0" borderId="15" xfId="133" applyFont="1" applyFill="1" applyBorder="1" applyAlignment="1" applyProtection="1">
      <alignment horizontal="center"/>
    </xf>
    <xf numFmtId="0" fontId="37" fillId="0" borderId="14" xfId="133" applyFont="1" applyFill="1" applyBorder="1" applyAlignment="1" applyProtection="1">
      <alignment horizontal="center" vertical="center" wrapText="1"/>
    </xf>
    <xf numFmtId="0" fontId="37" fillId="0" borderId="0" xfId="133" applyFont="1" applyFill="1" applyBorder="1" applyAlignment="1" applyProtection="1">
      <alignment horizontal="center" vertical="center" wrapText="1"/>
    </xf>
    <xf numFmtId="0" fontId="37" fillId="0" borderId="15" xfId="133" applyFont="1" applyFill="1" applyBorder="1" applyAlignment="1" applyProtection="1">
      <alignment horizontal="center" vertical="center" wrapText="1"/>
    </xf>
    <xf numFmtId="0" fontId="39" fillId="0" borderId="14" xfId="133" applyFont="1" applyFill="1" applyBorder="1" applyAlignment="1" applyProtection="1">
      <alignment horizontal="center"/>
    </xf>
    <xf numFmtId="0" fontId="39" fillId="0" borderId="0" xfId="133" applyFont="1" applyFill="1" applyBorder="1" applyAlignment="1" applyProtection="1">
      <alignment horizontal="center"/>
    </xf>
    <xf numFmtId="0" fontId="39" fillId="0" borderId="15" xfId="133" applyFont="1" applyFill="1" applyBorder="1" applyAlignment="1" applyProtection="1">
      <alignment horizontal="center"/>
    </xf>
    <xf numFmtId="4" fontId="39" fillId="25" borderId="39" xfId="74" applyNumberFormat="1" applyFont="1" applyFill="1" applyBorder="1" applyAlignment="1" applyProtection="1">
      <alignment horizontal="center" vertical="center" wrapText="1"/>
    </xf>
    <xf numFmtId="4" fontId="39" fillId="25" borderId="24" xfId="74" applyNumberFormat="1" applyFont="1" applyFill="1" applyBorder="1" applyAlignment="1" applyProtection="1">
      <alignment horizontal="center" vertical="center" wrapText="1"/>
    </xf>
    <xf numFmtId="4" fontId="39" fillId="25" borderId="46" xfId="74" applyNumberFormat="1" applyFont="1" applyFill="1" applyBorder="1" applyAlignment="1" applyProtection="1">
      <alignment horizontal="center" vertical="center" wrapText="1"/>
    </xf>
    <xf numFmtId="4" fontId="39" fillId="25" borderId="64" xfId="74" applyNumberFormat="1" applyFont="1" applyFill="1" applyBorder="1" applyAlignment="1" applyProtection="1">
      <alignment horizontal="center" vertical="center" wrapText="1"/>
    </xf>
    <xf numFmtId="0" fontId="39" fillId="25" borderId="42" xfId="74" applyFont="1" applyFill="1" applyBorder="1" applyAlignment="1" applyProtection="1">
      <alignment horizontal="center" vertical="center" wrapText="1"/>
    </xf>
    <xf numFmtId="0" fontId="39" fillId="25" borderId="80" xfId="74" applyFont="1" applyFill="1" applyBorder="1" applyAlignment="1" applyProtection="1">
      <alignment horizontal="center" vertical="center" wrapText="1"/>
    </xf>
    <xf numFmtId="0" fontId="39" fillId="0" borderId="39" xfId="129" applyFont="1" applyFill="1" applyBorder="1" applyAlignment="1" applyProtection="1">
      <alignment horizontal="center" vertical="center" wrapText="1"/>
    </xf>
    <xf numFmtId="0" fontId="51" fillId="0" borderId="28" xfId="131" applyFont="1" applyFill="1" applyBorder="1" applyAlignment="1" applyProtection="1">
      <alignment horizontal="left" vertical="center" wrapText="1"/>
    </xf>
    <xf numFmtId="0" fontId="51" fillId="0" borderId="155" xfId="131" applyFont="1" applyFill="1" applyBorder="1" applyAlignment="1" applyProtection="1">
      <alignment horizontal="left" vertical="center" wrapText="1"/>
    </xf>
    <xf numFmtId="0" fontId="51" fillId="0" borderId="147" xfId="131" applyFont="1" applyFill="1" applyBorder="1" applyAlignment="1" applyProtection="1">
      <alignment horizontal="left" vertical="center" wrapText="1"/>
    </xf>
    <xf numFmtId="0" fontId="41" fillId="0" borderId="34" xfId="173" applyFont="1" applyBorder="1" applyAlignment="1">
      <alignment horizontal="left"/>
    </xf>
    <xf numFmtId="0" fontId="46" fillId="0" borderId="151" xfId="166" applyFont="1" applyBorder="1" applyAlignment="1">
      <alignment horizontal="center" vertical="center"/>
    </xf>
    <xf numFmtId="0" fontId="46" fillId="0" borderId="81" xfId="166" applyFont="1" applyBorder="1" applyAlignment="1">
      <alignment horizontal="center" vertical="center"/>
    </xf>
    <xf numFmtId="0" fontId="46" fillId="25" borderId="34" xfId="173" applyFont="1" applyFill="1" applyBorder="1" applyAlignment="1">
      <alignment horizontal="left"/>
    </xf>
    <xf numFmtId="0" fontId="46" fillId="0" borderId="0" xfId="173" applyFont="1" applyAlignment="1">
      <alignment horizontal="center"/>
    </xf>
    <xf numFmtId="0" fontId="46" fillId="0" borderId="15" xfId="173" applyFont="1" applyBorder="1" applyAlignment="1">
      <alignment horizontal="center"/>
    </xf>
    <xf numFmtId="0" fontId="41" fillId="0" borderId="0" xfId="173" applyFont="1" applyAlignment="1" applyProtection="1">
      <alignment horizontal="left"/>
      <protection locked="0"/>
    </xf>
    <xf numFmtId="0" fontId="41" fillId="0" borderId="0" xfId="173" applyFont="1" applyAlignment="1" applyProtection="1">
      <alignment horizontal="left" vertical="center" wrapText="1"/>
      <protection locked="0"/>
    </xf>
    <xf numFmtId="0" fontId="41" fillId="0" borderId="34" xfId="173" applyFont="1" applyBorder="1" applyAlignment="1" applyProtection="1">
      <alignment horizontal="left" vertical="center" wrapText="1"/>
      <protection locked="0"/>
    </xf>
    <xf numFmtId="0" fontId="46" fillId="0" borderId="169" xfId="166" applyFont="1" applyBorder="1" applyAlignment="1">
      <alignment horizontal="center" vertical="center"/>
    </xf>
    <xf numFmtId="0" fontId="46" fillId="0" borderId="82" xfId="166" applyFont="1" applyBorder="1" applyAlignment="1">
      <alignment horizontal="center" vertical="center"/>
    </xf>
    <xf numFmtId="0" fontId="40" fillId="0" borderId="70" xfId="173" applyFont="1" applyBorder="1" applyAlignment="1">
      <alignment horizontal="center"/>
    </xf>
    <xf numFmtId="0" fontId="40" fillId="0" borderId="0" xfId="173" applyFont="1" applyAlignment="1">
      <alignment horizontal="center"/>
    </xf>
    <xf numFmtId="0" fontId="40" fillId="0" borderId="71" xfId="173" applyFont="1" applyBorder="1" applyAlignment="1">
      <alignment horizontal="center"/>
    </xf>
    <xf numFmtId="0" fontId="12" fillId="0" borderId="14" xfId="173" applyFont="1" applyBorder="1" applyAlignment="1">
      <alignment horizontal="right" vertical="center"/>
    </xf>
    <xf numFmtId="0" fontId="12" fillId="0" borderId="0" xfId="173" applyFont="1" applyAlignment="1">
      <alignment horizontal="right" vertical="center"/>
    </xf>
    <xf numFmtId="0" fontId="47" fillId="0" borderId="79" xfId="33" applyFont="1" applyFill="1" applyBorder="1" applyAlignment="1" applyProtection="1">
      <alignment horizontal="center"/>
    </xf>
    <xf numFmtId="0" fontId="47" fillId="0" borderId="83" xfId="33" applyFont="1" applyFill="1" applyBorder="1" applyAlignment="1" applyProtection="1">
      <alignment horizontal="center"/>
    </xf>
    <xf numFmtId="0" fontId="48" fillId="0" borderId="84" xfId="173" applyFont="1" applyBorder="1" applyAlignment="1">
      <alignment horizontal="center"/>
    </xf>
    <xf numFmtId="0" fontId="48" fillId="0" borderId="12" xfId="173" applyFont="1" applyBorder="1" applyAlignment="1">
      <alignment horizontal="center"/>
    </xf>
    <xf numFmtId="0" fontId="48" fillId="0" borderId="43" xfId="173" applyFont="1" applyBorder="1" applyAlignment="1">
      <alignment horizontal="center"/>
    </xf>
    <xf numFmtId="0" fontId="46" fillId="0" borderId="39" xfId="166" applyFont="1" applyBorder="1" applyAlignment="1">
      <alignment horizontal="center" vertical="center"/>
    </xf>
    <xf numFmtId="0" fontId="46" fillId="0" borderId="123" xfId="166" applyFont="1" applyBorder="1" applyAlignment="1">
      <alignment horizontal="center" vertical="center"/>
    </xf>
    <xf numFmtId="0" fontId="46" fillId="0" borderId="84" xfId="166" applyFont="1" applyBorder="1" applyAlignment="1">
      <alignment horizontal="center" vertical="center"/>
    </xf>
    <xf numFmtId="0" fontId="46" fillId="0" borderId="12" xfId="166" applyFont="1" applyBorder="1" applyAlignment="1">
      <alignment horizontal="center" vertical="center"/>
    </xf>
    <xf numFmtId="0" fontId="46" fillId="0" borderId="13" xfId="166" applyFont="1" applyBorder="1" applyAlignment="1">
      <alignment horizontal="center" vertical="center"/>
    </xf>
    <xf numFmtId="0" fontId="46" fillId="0" borderId="78" xfId="166" applyFont="1" applyBorder="1" applyAlignment="1">
      <alignment horizontal="center" vertical="center"/>
    </xf>
    <xf numFmtId="0" fontId="46" fillId="0" borderId="34" xfId="166" applyFont="1" applyBorder="1" applyAlignment="1">
      <alignment horizontal="center" vertical="center"/>
    </xf>
    <xf numFmtId="0" fontId="46" fillId="0" borderId="63" xfId="166" applyFont="1" applyBorder="1" applyAlignment="1">
      <alignment horizontal="center" vertical="center"/>
    </xf>
    <xf numFmtId="0" fontId="45" fillId="0" borderId="70" xfId="173" applyFont="1" applyBorder="1" applyAlignment="1">
      <alignment horizontal="center"/>
    </xf>
    <xf numFmtId="0" fontId="45" fillId="0" borderId="0" xfId="173" applyFont="1" applyAlignment="1">
      <alignment horizontal="center"/>
    </xf>
    <xf numFmtId="0" fontId="45" fillId="0" borderId="71" xfId="173" applyFont="1" applyBorder="1" applyAlignment="1">
      <alignment horizontal="center"/>
    </xf>
    <xf numFmtId="0" fontId="44" fillId="0" borderId="70" xfId="173" applyFont="1" applyBorder="1" applyAlignment="1">
      <alignment horizontal="center"/>
    </xf>
    <xf numFmtId="0" fontId="44" fillId="0" borderId="0" xfId="173" applyFont="1" applyAlignment="1">
      <alignment horizontal="center"/>
    </xf>
    <xf numFmtId="0" fontId="44" fillId="0" borderId="71" xfId="173" applyFont="1" applyBorder="1" applyAlignment="1">
      <alignment horizontal="center"/>
    </xf>
    <xf numFmtId="0" fontId="46" fillId="0" borderId="35" xfId="173" applyFont="1" applyBorder="1" applyAlignment="1">
      <alignment horizontal="center" vertical="center"/>
    </xf>
    <xf numFmtId="0" fontId="46" fillId="0" borderId="148" xfId="166" applyFont="1" applyBorder="1" applyAlignment="1">
      <alignment horizontal="center" vertical="center"/>
    </xf>
    <xf numFmtId="0" fontId="46" fillId="0" borderId="149" xfId="166" applyFont="1" applyBorder="1" applyAlignment="1">
      <alignment horizontal="center" vertical="center"/>
    </xf>
    <xf numFmtId="0" fontId="46" fillId="0" borderId="168" xfId="166" applyFont="1" applyBorder="1" applyAlignment="1">
      <alignment horizontal="center" vertical="center"/>
    </xf>
    <xf numFmtId="0" fontId="46" fillId="0" borderId="78" xfId="173" applyFont="1" applyBorder="1" applyAlignment="1">
      <alignment horizontal="center" vertical="center"/>
    </xf>
    <xf numFmtId="0" fontId="46" fillId="0" borderId="34" xfId="173" applyFont="1" applyBorder="1" applyAlignment="1">
      <alignment horizontal="center" vertical="center"/>
    </xf>
    <xf numFmtId="0" fontId="46" fillId="0" borderId="63" xfId="173" applyFont="1" applyBorder="1" applyAlignment="1">
      <alignment horizontal="center" vertical="center"/>
    </xf>
    <xf numFmtId="0" fontId="40" fillId="0" borderId="70" xfId="173" applyFont="1" applyBorder="1" applyAlignment="1">
      <alignment horizontal="center" vertical="center" wrapText="1"/>
    </xf>
    <xf numFmtId="0" fontId="40" fillId="0" borderId="0" xfId="173" applyFont="1" applyAlignment="1">
      <alignment horizontal="center" vertical="center" wrapText="1"/>
    </xf>
    <xf numFmtId="0" fontId="40" fillId="0" borderId="71" xfId="173" applyFont="1" applyBorder="1" applyAlignment="1">
      <alignment horizontal="center" vertical="center" wrapText="1"/>
    </xf>
    <xf numFmtId="0" fontId="41" fillId="25" borderId="28" xfId="173" applyFont="1" applyFill="1" applyBorder="1"/>
    <xf numFmtId="0" fontId="41" fillId="25" borderId="155" xfId="173" applyFont="1" applyFill="1" applyBorder="1"/>
    <xf numFmtId="0" fontId="41" fillId="25" borderId="30" xfId="173" applyFont="1" applyFill="1" applyBorder="1"/>
    <xf numFmtId="0" fontId="41" fillId="25" borderId="22" xfId="173" applyFont="1" applyFill="1" applyBorder="1"/>
    <xf numFmtId="2" fontId="41" fillId="25" borderId="22" xfId="173" applyNumberFormat="1" applyFont="1" applyFill="1" applyBorder="1" applyAlignment="1">
      <alignment horizontal="center"/>
    </xf>
    <xf numFmtId="2" fontId="41" fillId="25" borderId="30" xfId="173" applyNumberFormat="1" applyFont="1" applyFill="1" applyBorder="1" applyAlignment="1">
      <alignment horizontal="center"/>
    </xf>
    <xf numFmtId="187" fontId="41" fillId="0" borderId="34" xfId="173" applyNumberFormat="1" applyFont="1" applyBorder="1" applyAlignment="1">
      <alignment horizontal="left"/>
    </xf>
    <xf numFmtId="0" fontId="44" fillId="25" borderId="45" xfId="173" applyFont="1" applyFill="1" applyBorder="1" applyAlignment="1">
      <alignment horizontal="center" wrapText="1"/>
    </xf>
    <xf numFmtId="0" fontId="44" fillId="25" borderId="19" xfId="173" applyFont="1" applyFill="1" applyBorder="1" applyAlignment="1">
      <alignment horizontal="center" wrapText="1"/>
    </xf>
    <xf numFmtId="0" fontId="44" fillId="25" borderId="36" xfId="173" applyFont="1" applyFill="1" applyBorder="1" applyAlignment="1">
      <alignment horizontal="center" wrapText="1"/>
    </xf>
    <xf numFmtId="0" fontId="44" fillId="25" borderId="45" xfId="173" applyFont="1" applyFill="1" applyBorder="1" applyAlignment="1">
      <alignment horizontal="center"/>
    </xf>
    <xf numFmtId="0" fontId="44" fillId="25" borderId="36" xfId="173" applyFont="1" applyFill="1" applyBorder="1" applyAlignment="1">
      <alignment horizontal="center"/>
    </xf>
    <xf numFmtId="0" fontId="41" fillId="25" borderId="37" xfId="173" applyFont="1" applyFill="1" applyBorder="1" applyAlignment="1">
      <alignment horizontal="center"/>
    </xf>
    <xf numFmtId="0" fontId="41" fillId="25" borderId="41" xfId="173" applyFont="1" applyFill="1" applyBorder="1" applyAlignment="1">
      <alignment horizontal="center"/>
    </xf>
    <xf numFmtId="0" fontId="41" fillId="25" borderId="62" xfId="173" applyFont="1" applyFill="1" applyBorder="1" applyAlignment="1">
      <alignment horizontal="center"/>
    </xf>
    <xf numFmtId="0" fontId="44" fillId="25" borderId="11" xfId="173" applyFont="1" applyFill="1" applyBorder="1" applyAlignment="1">
      <alignment horizontal="left" vertical="center"/>
    </xf>
    <xf numFmtId="0" fontId="44" fillId="25" borderId="12" xfId="173" applyFont="1" applyFill="1" applyBorder="1" applyAlignment="1">
      <alignment horizontal="left" vertical="center"/>
    </xf>
    <xf numFmtId="0" fontId="44" fillId="25" borderId="13" xfId="173" applyFont="1" applyFill="1" applyBorder="1" applyAlignment="1">
      <alignment horizontal="left" vertical="center"/>
    </xf>
    <xf numFmtId="0" fontId="44" fillId="25" borderId="14" xfId="173" applyFont="1" applyFill="1" applyBorder="1" applyAlignment="1">
      <alignment horizontal="left" vertical="center"/>
    </xf>
    <xf numFmtId="0" fontId="44" fillId="25" borderId="0" xfId="173" applyFont="1" applyFill="1" applyAlignment="1">
      <alignment horizontal="left" vertical="center"/>
    </xf>
    <xf numFmtId="0" fontId="44" fillId="25" borderId="15" xfId="173" applyFont="1" applyFill="1" applyBorder="1" applyAlignment="1">
      <alignment horizontal="left" vertical="center"/>
    </xf>
    <xf numFmtId="0" fontId="44" fillId="25" borderId="16" xfId="173" applyFont="1" applyFill="1" applyBorder="1" applyAlignment="1">
      <alignment horizontal="left" vertical="center"/>
    </xf>
    <xf numFmtId="0" fontId="44" fillId="25" borderId="17" xfId="173" applyFont="1" applyFill="1" applyBorder="1" applyAlignment="1">
      <alignment horizontal="left" vertical="center"/>
    </xf>
    <xf numFmtId="0" fontId="44" fillId="25" borderId="18" xfId="173" applyFont="1" applyFill="1" applyBorder="1" applyAlignment="1">
      <alignment horizontal="left" vertical="center"/>
    </xf>
    <xf numFmtId="0" fontId="41" fillId="25" borderId="19" xfId="173" applyFont="1" applyFill="1" applyBorder="1" applyAlignment="1">
      <alignment horizontal="center"/>
    </xf>
    <xf numFmtId="0" fontId="41" fillId="25" borderId="20" xfId="173" applyFont="1" applyFill="1" applyBorder="1" applyAlignment="1">
      <alignment horizontal="center"/>
    </xf>
    <xf numFmtId="0" fontId="44" fillId="25" borderId="73" xfId="173" applyFont="1" applyFill="1" applyBorder="1" applyAlignment="1">
      <alignment horizontal="center"/>
    </xf>
    <xf numFmtId="0" fontId="44" fillId="25" borderId="78" xfId="173" applyFont="1" applyFill="1" applyBorder="1" applyAlignment="1">
      <alignment horizontal="center"/>
    </xf>
    <xf numFmtId="0" fontId="44" fillId="25" borderId="77" xfId="173" applyFont="1" applyFill="1" applyBorder="1" applyAlignment="1">
      <alignment horizontal="center"/>
    </xf>
    <xf numFmtId="0" fontId="44" fillId="25" borderId="20" xfId="173" applyFont="1" applyFill="1" applyBorder="1" applyAlignment="1">
      <alignment horizontal="center"/>
    </xf>
    <xf numFmtId="0" fontId="44" fillId="25" borderId="59" xfId="173" applyFont="1" applyFill="1" applyBorder="1" applyAlignment="1">
      <alignment horizontal="right"/>
    </xf>
    <xf numFmtId="0" fontId="44" fillId="25" borderId="68" xfId="173" applyFont="1" applyFill="1" applyBorder="1" applyAlignment="1">
      <alignment horizontal="right"/>
    </xf>
    <xf numFmtId="0" fontId="44" fillId="25" borderId="69" xfId="173" applyFont="1" applyFill="1" applyBorder="1" applyAlignment="1">
      <alignment horizontal="right"/>
    </xf>
    <xf numFmtId="0" fontId="44" fillId="25" borderId="19" xfId="173" applyFont="1" applyFill="1" applyBorder="1" applyAlignment="1">
      <alignment horizontal="center"/>
    </xf>
    <xf numFmtId="172" fontId="41" fillId="25" borderId="22" xfId="167" applyFont="1" applyFill="1" applyBorder="1" applyAlignment="1">
      <alignment horizontal="center"/>
    </xf>
    <xf numFmtId="172" fontId="41" fillId="25" borderId="30" xfId="167" applyFont="1" applyFill="1" applyBorder="1" applyAlignment="1">
      <alignment horizontal="center"/>
    </xf>
    <xf numFmtId="0" fontId="41" fillId="25" borderId="37" xfId="173" applyFont="1" applyFill="1" applyBorder="1"/>
    <xf numFmtId="0" fontId="41" fillId="25" borderId="41" xfId="173" applyFont="1" applyFill="1" applyBorder="1"/>
    <xf numFmtId="0" fontId="41" fillId="25" borderId="38" xfId="173" applyFont="1" applyFill="1" applyBorder="1"/>
    <xf numFmtId="2" fontId="41" fillId="25" borderId="25" xfId="173" applyNumberFormat="1" applyFont="1" applyFill="1" applyBorder="1" applyAlignment="1">
      <alignment horizontal="right"/>
    </xf>
    <xf numFmtId="2" fontId="41" fillId="25" borderId="38" xfId="173" applyNumberFormat="1" applyFont="1" applyFill="1" applyBorder="1" applyAlignment="1">
      <alignment horizontal="right"/>
    </xf>
    <xf numFmtId="0" fontId="41" fillId="25" borderId="22" xfId="173" applyFont="1" applyFill="1" applyBorder="1" applyAlignment="1">
      <alignment horizontal="center"/>
    </xf>
    <xf numFmtId="0" fontId="41" fillId="25" borderId="30" xfId="173" applyFont="1" applyFill="1" applyBorder="1" applyAlignment="1">
      <alignment horizontal="center"/>
    </xf>
    <xf numFmtId="0" fontId="41" fillId="25" borderId="25" xfId="173" applyFont="1" applyFill="1" applyBorder="1" applyAlignment="1">
      <alignment horizontal="center"/>
    </xf>
    <xf numFmtId="0" fontId="41" fillId="25" borderId="38" xfId="173" applyFont="1" applyFill="1" applyBorder="1" applyAlignment="1">
      <alignment horizontal="center"/>
    </xf>
    <xf numFmtId="43" fontId="41" fillId="25" borderId="22" xfId="167" applyNumberFormat="1" applyFont="1" applyFill="1" applyBorder="1" applyAlignment="1">
      <alignment horizontal="center"/>
    </xf>
    <xf numFmtId="43" fontId="41" fillId="25" borderId="30" xfId="167" applyNumberFormat="1" applyFont="1" applyFill="1" applyBorder="1" applyAlignment="1">
      <alignment horizontal="center"/>
    </xf>
    <xf numFmtId="2" fontId="41" fillId="25" borderId="22" xfId="173" applyNumberFormat="1" applyFont="1" applyFill="1" applyBorder="1" applyAlignment="1">
      <alignment horizontal="center" wrapText="1"/>
    </xf>
    <xf numFmtId="2" fontId="41" fillId="25" borderId="30" xfId="173" applyNumberFormat="1" applyFont="1" applyFill="1" applyBorder="1" applyAlignment="1">
      <alignment horizontal="center" wrapText="1"/>
    </xf>
    <xf numFmtId="0" fontId="40" fillId="25" borderId="59" xfId="173" applyFont="1" applyFill="1" applyBorder="1" applyAlignment="1">
      <alignment horizontal="right"/>
    </xf>
    <xf numFmtId="0" fontId="40" fillId="25" borderId="68" xfId="173" applyFont="1" applyFill="1" applyBorder="1" applyAlignment="1">
      <alignment horizontal="right"/>
    </xf>
    <xf numFmtId="0" fontId="40" fillId="25" borderId="69" xfId="173" applyFont="1" applyFill="1" applyBorder="1" applyAlignment="1">
      <alignment horizontal="right"/>
    </xf>
    <xf numFmtId="0" fontId="44" fillId="25" borderId="73" xfId="173" applyFont="1" applyFill="1" applyBorder="1" applyAlignment="1">
      <alignment horizontal="center" wrapText="1"/>
    </xf>
    <xf numFmtId="0" fontId="44" fillId="25" borderId="20" xfId="173" applyFont="1" applyFill="1" applyBorder="1" applyAlignment="1">
      <alignment horizontal="center" wrapText="1"/>
    </xf>
    <xf numFmtId="0" fontId="12" fillId="0" borderId="14" xfId="173" applyFont="1" applyBorder="1" applyAlignment="1">
      <alignment wrapText="1"/>
    </xf>
    <xf numFmtId="0" fontId="12" fillId="0" borderId="0" xfId="173" applyFont="1" applyAlignment="1">
      <alignment wrapText="1"/>
    </xf>
    <xf numFmtId="0" fontId="12" fillId="0" borderId="15" xfId="173" applyFont="1" applyBorder="1" applyAlignment="1">
      <alignment wrapText="1"/>
    </xf>
    <xf numFmtId="0" fontId="51" fillId="0" borderId="0" xfId="173" applyFont="1" applyAlignment="1">
      <alignment horizontal="right"/>
    </xf>
    <xf numFmtId="0" fontId="51" fillId="0" borderId="15" xfId="173" applyFont="1" applyBorder="1" applyAlignment="1">
      <alignment horizontal="right"/>
    </xf>
    <xf numFmtId="0" fontId="51" fillId="0" borderId="17" xfId="173" applyFont="1" applyBorder="1" applyAlignment="1">
      <alignment horizontal="right"/>
    </xf>
    <xf numFmtId="0" fontId="51" fillId="0" borderId="18" xfId="173" applyFont="1" applyBorder="1" applyAlignment="1">
      <alignment horizontal="right"/>
    </xf>
    <xf numFmtId="0" fontId="50" fillId="0" borderId="16" xfId="173" applyFont="1" applyBorder="1" applyAlignment="1">
      <alignment horizontal="left"/>
    </xf>
    <xf numFmtId="0" fontId="50" fillId="0" borderId="17" xfId="173" applyFont="1" applyBorder="1" applyAlignment="1">
      <alignment horizontal="left"/>
    </xf>
    <xf numFmtId="43" fontId="41" fillId="25" borderId="25" xfId="167" applyNumberFormat="1" applyFont="1" applyFill="1" applyBorder="1" applyAlignment="1">
      <alignment horizontal="center"/>
    </xf>
    <xf numFmtId="43" fontId="41" fillId="25" borderId="38" xfId="167" applyNumberFormat="1" applyFont="1" applyFill="1" applyBorder="1" applyAlignment="1">
      <alignment horizontal="center"/>
    </xf>
    <xf numFmtId="0" fontId="41" fillId="0" borderId="28" xfId="173" applyFont="1" applyBorder="1" applyAlignment="1">
      <alignment horizontal="center"/>
    </xf>
    <xf numFmtId="0" fontId="41" fillId="0" borderId="155" xfId="173" applyFont="1" applyBorder="1" applyAlignment="1">
      <alignment horizontal="center"/>
    </xf>
    <xf numFmtId="0" fontId="41" fillId="0" borderId="61" xfId="173" applyFont="1" applyBorder="1" applyAlignment="1">
      <alignment horizontal="center"/>
    </xf>
    <xf numFmtId="0" fontId="44" fillId="0" borderId="11" xfId="173" applyFont="1" applyBorder="1" applyAlignment="1">
      <alignment horizontal="left" vertical="center"/>
    </xf>
    <xf numFmtId="0" fontId="44" fillId="0" borderId="12" xfId="173" applyFont="1" applyBorder="1" applyAlignment="1">
      <alignment horizontal="left" vertical="center"/>
    </xf>
    <xf numFmtId="0" fontId="44" fillId="0" borderId="13" xfId="173" applyFont="1" applyBorder="1" applyAlignment="1">
      <alignment horizontal="left" vertical="center"/>
    </xf>
    <xf numFmtId="0" fontId="44" fillId="0" borderId="14" xfId="173" applyFont="1" applyBorder="1" applyAlignment="1">
      <alignment horizontal="left" vertical="center"/>
    </xf>
    <xf numFmtId="0" fontId="44" fillId="0" borderId="0" xfId="173" applyFont="1" applyAlignment="1">
      <alignment horizontal="left" vertical="center"/>
    </xf>
    <xf numFmtId="0" fontId="44" fillId="0" borderId="15" xfId="173" applyFont="1" applyBorder="1" applyAlignment="1">
      <alignment horizontal="left" vertical="center"/>
    </xf>
    <xf numFmtId="0" fontId="44" fillId="0" borderId="16" xfId="173" applyFont="1" applyBorder="1" applyAlignment="1">
      <alignment horizontal="left" vertical="center"/>
    </xf>
    <xf numFmtId="0" fontId="44" fillId="0" borderId="17" xfId="173" applyFont="1" applyBorder="1" applyAlignment="1">
      <alignment horizontal="left" vertical="center"/>
    </xf>
    <xf numFmtId="0" fontId="44" fillId="0" borderId="18" xfId="173" applyFont="1" applyBorder="1" applyAlignment="1">
      <alignment horizontal="left" vertical="center"/>
    </xf>
    <xf numFmtId="0" fontId="41" fillId="25" borderId="25" xfId="173" applyFont="1" applyFill="1" applyBorder="1"/>
    <xf numFmtId="2" fontId="41" fillId="25" borderId="25" xfId="173" applyNumberFormat="1" applyFont="1" applyFill="1" applyBorder="1" applyAlignment="1">
      <alignment horizontal="center"/>
    </xf>
    <xf numFmtId="2" fontId="41" fillId="25" borderId="38" xfId="173" applyNumberFormat="1" applyFont="1" applyFill="1" applyBorder="1" applyAlignment="1">
      <alignment horizontal="center"/>
    </xf>
    <xf numFmtId="0" fontId="41" fillId="25" borderId="28" xfId="173" applyFont="1" applyFill="1" applyBorder="1" applyAlignment="1">
      <alignment horizontal="left"/>
    </xf>
    <xf numFmtId="0" fontId="41" fillId="25" borderId="155" xfId="173" applyFont="1" applyFill="1" applyBorder="1" applyAlignment="1">
      <alignment horizontal="left"/>
    </xf>
    <xf numFmtId="0" fontId="41" fillId="25" borderId="30" xfId="173" applyFont="1" applyFill="1" applyBorder="1" applyAlignment="1">
      <alignment horizontal="left"/>
    </xf>
    <xf numFmtId="0" fontId="41" fillId="25" borderId="37" xfId="173" applyFont="1" applyFill="1" applyBorder="1" applyAlignment="1">
      <alignment horizontal="left"/>
    </xf>
    <xf numFmtId="0" fontId="41" fillId="25" borderId="41" xfId="173" applyFont="1" applyFill="1" applyBorder="1" applyAlignment="1">
      <alignment horizontal="left"/>
    </xf>
    <xf numFmtId="0" fontId="41" fillId="25" borderId="38" xfId="173" applyFont="1" applyFill="1" applyBorder="1" applyAlignment="1">
      <alignment horizontal="left"/>
    </xf>
    <xf numFmtId="2" fontId="41" fillId="25" borderId="38" xfId="173" applyNumberFormat="1" applyFont="1" applyFill="1" applyBorder="1" applyAlignment="1">
      <alignment horizontal="center" wrapText="1"/>
    </xf>
    <xf numFmtId="0" fontId="41" fillId="25" borderId="28" xfId="173" applyFont="1" applyFill="1" applyBorder="1" applyAlignment="1">
      <alignment horizontal="center"/>
    </xf>
    <xf numFmtId="0" fontId="41" fillId="25" borderId="155" xfId="173" applyFont="1" applyFill="1" applyBorder="1" applyAlignment="1">
      <alignment horizontal="center"/>
    </xf>
    <xf numFmtId="0" fontId="41" fillId="25" borderId="61" xfId="173" applyFont="1" applyFill="1" applyBorder="1" applyAlignment="1">
      <alignment horizontal="center"/>
    </xf>
    <xf numFmtId="0" fontId="12" fillId="25" borderId="14" xfId="173" applyFont="1" applyFill="1" applyBorder="1" applyAlignment="1">
      <alignment wrapText="1"/>
    </xf>
    <xf numFmtId="0" fontId="12" fillId="25" borderId="0" xfId="173" applyFont="1" applyFill="1" applyAlignment="1">
      <alignment wrapText="1"/>
    </xf>
    <xf numFmtId="0" fontId="12" fillId="25" borderId="15" xfId="173" applyFont="1" applyFill="1" applyBorder="1" applyAlignment="1">
      <alignment wrapText="1"/>
    </xf>
    <xf numFmtId="0" fontId="51" fillId="25" borderId="0" xfId="173" applyFont="1" applyFill="1" applyAlignment="1">
      <alignment horizontal="right"/>
    </xf>
    <xf numFmtId="0" fontId="51" fillId="25" borderId="15" xfId="173" applyFont="1" applyFill="1" applyBorder="1" applyAlignment="1">
      <alignment horizontal="right"/>
    </xf>
    <xf numFmtId="0" fontId="51" fillId="25" borderId="17" xfId="173" applyFont="1" applyFill="1" applyBorder="1" applyAlignment="1">
      <alignment horizontal="right"/>
    </xf>
    <xf numFmtId="0" fontId="51" fillId="25" borderId="18" xfId="173" applyFont="1" applyFill="1" applyBorder="1" applyAlignment="1">
      <alignment horizontal="right"/>
    </xf>
    <xf numFmtId="0" fontId="50" fillId="25" borderId="16" xfId="173" applyFont="1" applyFill="1" applyBorder="1" applyAlignment="1">
      <alignment horizontal="left"/>
    </xf>
    <xf numFmtId="0" fontId="50" fillId="25" borderId="17" xfId="173" applyFont="1" applyFill="1" applyBorder="1" applyAlignment="1">
      <alignment horizontal="left"/>
    </xf>
    <xf numFmtId="0" fontId="81" fillId="0" borderId="14" xfId="138" applyFont="1" applyBorder="1" applyAlignment="1">
      <alignment horizontal="right" vertical="center"/>
    </xf>
    <xf numFmtId="0" fontId="81" fillId="0" borderId="0" xfId="138" applyFont="1" applyAlignment="1">
      <alignment horizontal="right" vertical="center"/>
    </xf>
    <xf numFmtId="0" fontId="47" fillId="0" borderId="79" xfId="33" applyFont="1" applyBorder="1" applyAlignment="1" applyProtection="1">
      <alignment horizontal="center"/>
    </xf>
    <xf numFmtId="0" fontId="47" fillId="0" borderId="83" xfId="33" applyFont="1" applyBorder="1" applyAlignment="1" applyProtection="1">
      <alignment horizontal="center"/>
    </xf>
    <xf numFmtId="0" fontId="48" fillId="0" borderId="84" xfId="138" applyFont="1" applyBorder="1" applyAlignment="1">
      <alignment horizontal="center"/>
    </xf>
    <xf numFmtId="0" fontId="48" fillId="0" borderId="12" xfId="138" applyFont="1" applyBorder="1" applyAlignment="1">
      <alignment horizontal="center"/>
    </xf>
    <xf numFmtId="0" fontId="48" fillId="0" borderId="43" xfId="138" applyFont="1" applyBorder="1" applyAlignment="1">
      <alignment horizontal="center"/>
    </xf>
    <xf numFmtId="0" fontId="45" fillId="0" borderId="70" xfId="138" applyFont="1" applyBorder="1" applyAlignment="1">
      <alignment horizontal="center"/>
    </xf>
    <xf numFmtId="0" fontId="45" fillId="0" borderId="0" xfId="138" applyFont="1" applyAlignment="1">
      <alignment horizontal="center"/>
    </xf>
    <xf numFmtId="0" fontId="45" fillId="0" borderId="71" xfId="138" applyFont="1" applyBorder="1" applyAlignment="1">
      <alignment horizontal="center"/>
    </xf>
    <xf numFmtId="0" fontId="44" fillId="0" borderId="70" xfId="138" applyFont="1" applyBorder="1" applyAlignment="1">
      <alignment horizontal="center"/>
    </xf>
    <xf numFmtId="0" fontId="44" fillId="0" borderId="0" xfId="138" applyFont="1" applyAlignment="1">
      <alignment horizontal="center"/>
    </xf>
    <xf numFmtId="0" fontId="44" fillId="0" borderId="71" xfId="138" applyFont="1" applyBorder="1" applyAlignment="1">
      <alignment horizontal="center"/>
    </xf>
    <xf numFmtId="0" fontId="46" fillId="0" borderId="35" xfId="138" applyFont="1" applyBorder="1" applyAlignment="1">
      <alignment horizontal="center" vertical="center"/>
    </xf>
    <xf numFmtId="0" fontId="46" fillId="0" borderId="78" xfId="138" applyFont="1" applyBorder="1" applyAlignment="1">
      <alignment horizontal="center" vertical="center"/>
    </xf>
    <xf numFmtId="0" fontId="46" fillId="0" borderId="34" xfId="138" applyFont="1" applyBorder="1" applyAlignment="1">
      <alignment horizontal="center" vertical="center"/>
    </xf>
    <xf numFmtId="0" fontId="46" fillId="0" borderId="63" xfId="138" applyFont="1" applyBorder="1" applyAlignment="1">
      <alignment horizontal="center" vertical="center"/>
    </xf>
    <xf numFmtId="0" fontId="40" fillId="0" borderId="70" xfId="138" applyFont="1" applyBorder="1" applyAlignment="1">
      <alignment horizontal="center"/>
    </xf>
    <xf numFmtId="0" fontId="40" fillId="0" borderId="0" xfId="138" applyFont="1" applyAlignment="1">
      <alignment horizontal="center"/>
    </xf>
    <xf numFmtId="0" fontId="40" fillId="0" borderId="71" xfId="138" applyFont="1" applyBorder="1" applyAlignment="1">
      <alignment horizontal="center"/>
    </xf>
    <xf numFmtId="0" fontId="40" fillId="0" borderId="70" xfId="138" applyFont="1" applyBorder="1" applyAlignment="1">
      <alignment horizontal="center" vertical="center" wrapText="1"/>
    </xf>
    <xf numFmtId="0" fontId="40" fillId="0" borderId="0" xfId="138" applyFont="1" applyAlignment="1">
      <alignment horizontal="center" vertical="center" wrapText="1"/>
    </xf>
    <xf numFmtId="0" fontId="40" fillId="0" borderId="71" xfId="138" applyFont="1" applyBorder="1" applyAlignment="1">
      <alignment horizontal="center" vertical="center" wrapText="1"/>
    </xf>
    <xf numFmtId="0" fontId="41" fillId="25" borderId="28" xfId="172" applyFont="1" applyFill="1" applyBorder="1"/>
    <xf numFmtId="0" fontId="41" fillId="25" borderId="155" xfId="172" applyFont="1" applyFill="1" applyBorder="1"/>
    <xf numFmtId="0" fontId="41" fillId="25" borderId="30" xfId="172" applyFont="1" applyFill="1" applyBorder="1"/>
    <xf numFmtId="0" fontId="80" fillId="25" borderId="34" xfId="138" applyFont="1" applyFill="1" applyBorder="1" applyAlignment="1">
      <alignment horizontal="left"/>
    </xf>
    <xf numFmtId="0" fontId="80" fillId="0" borderId="17" xfId="138" applyFont="1" applyBorder="1" applyAlignment="1">
      <alignment horizontal="center"/>
    </xf>
    <xf numFmtId="0" fontId="80" fillId="0" borderId="18" xfId="138" applyFont="1" applyBorder="1" applyAlignment="1">
      <alignment horizontal="center"/>
    </xf>
    <xf numFmtId="0" fontId="80" fillId="0" borderId="0" xfId="172" applyFont="1" applyAlignment="1" applyProtection="1">
      <alignment horizontal="left" vertical="center" wrapText="1"/>
      <protection locked="0"/>
    </xf>
    <xf numFmtId="0" fontId="80" fillId="0" borderId="34" xfId="172" applyFont="1" applyBorder="1" applyAlignment="1" applyProtection="1">
      <alignment horizontal="left" vertical="center" wrapText="1"/>
      <protection locked="0"/>
    </xf>
    <xf numFmtId="0" fontId="12" fillId="25" borderId="45" xfId="138" applyFont="1" applyFill="1" applyBorder="1" applyAlignment="1">
      <alignment horizontal="center" vertical="center" wrapText="1"/>
    </xf>
    <xf numFmtId="0" fontId="12" fillId="25" borderId="19" xfId="138" applyFont="1" applyFill="1" applyBorder="1" applyAlignment="1">
      <alignment horizontal="center" vertical="center" wrapText="1"/>
    </xf>
    <xf numFmtId="0" fontId="12" fillId="25" borderId="36" xfId="138" applyFont="1" applyFill="1" applyBorder="1" applyAlignment="1">
      <alignment horizontal="center" vertical="center" wrapText="1"/>
    </xf>
    <xf numFmtId="0" fontId="12" fillId="25" borderId="45" xfId="138" applyFont="1" applyFill="1" applyBorder="1" applyAlignment="1">
      <alignment horizontal="center" vertical="center"/>
    </xf>
    <xf numFmtId="0" fontId="12" fillId="25" borderId="36" xfId="138" applyFont="1" applyFill="1" applyBorder="1" applyAlignment="1">
      <alignment horizontal="center" vertical="center"/>
    </xf>
    <xf numFmtId="0" fontId="10" fillId="25" borderId="37" xfId="138" applyFill="1" applyBorder="1" applyAlignment="1">
      <alignment horizontal="center"/>
    </xf>
    <xf numFmtId="0" fontId="10" fillId="25" borderId="62" xfId="138" applyFill="1" applyBorder="1" applyAlignment="1">
      <alignment horizontal="center"/>
    </xf>
    <xf numFmtId="0" fontId="12" fillId="25" borderId="11" xfId="138" applyFont="1" applyFill="1" applyBorder="1" applyAlignment="1">
      <alignment horizontal="left" vertical="center"/>
    </xf>
    <xf numFmtId="0" fontId="12" fillId="25" borderId="12" xfId="138" applyFont="1" applyFill="1" applyBorder="1" applyAlignment="1">
      <alignment horizontal="left" vertical="center"/>
    </xf>
    <xf numFmtId="0" fontId="12" fillId="25" borderId="13" xfId="138" applyFont="1" applyFill="1" applyBorder="1" applyAlignment="1">
      <alignment horizontal="left" vertical="center"/>
    </xf>
    <xf numFmtId="0" fontId="12" fillId="25" borderId="14" xfId="138" applyFont="1" applyFill="1" applyBorder="1" applyAlignment="1">
      <alignment horizontal="left" vertical="center"/>
    </xf>
    <xf numFmtId="0" fontId="12" fillId="25" borderId="0" xfId="138" applyFont="1" applyFill="1" applyAlignment="1">
      <alignment horizontal="left" vertical="center"/>
    </xf>
    <xf numFmtId="0" fontId="12" fillId="25" borderId="15" xfId="138" applyFont="1" applyFill="1" applyBorder="1" applyAlignment="1">
      <alignment horizontal="left" vertical="center"/>
    </xf>
    <xf numFmtId="0" fontId="12" fillId="25" borderId="16" xfId="138" applyFont="1" applyFill="1" applyBorder="1" applyAlignment="1">
      <alignment horizontal="left" vertical="center"/>
    </xf>
    <xf numFmtId="0" fontId="12" fillId="25" borderId="17" xfId="138" applyFont="1" applyFill="1" applyBorder="1" applyAlignment="1">
      <alignment horizontal="left" vertical="center"/>
    </xf>
    <xf numFmtId="0" fontId="12" fillId="25" borderId="18" xfId="138" applyFont="1" applyFill="1" applyBorder="1" applyAlignment="1">
      <alignment horizontal="left" vertical="center"/>
    </xf>
    <xf numFmtId="0" fontId="12" fillId="25" borderId="45" xfId="138" applyFont="1" applyFill="1" applyBorder="1" applyAlignment="1">
      <alignment horizontal="center"/>
    </xf>
    <xf numFmtId="0" fontId="10" fillId="25" borderId="19" xfId="138" applyFill="1" applyBorder="1" applyAlignment="1">
      <alignment horizontal="center"/>
    </xf>
    <xf numFmtId="0" fontId="10" fillId="25" borderId="20" xfId="138" applyFill="1" applyBorder="1" applyAlignment="1">
      <alignment horizontal="center"/>
    </xf>
    <xf numFmtId="0" fontId="12" fillId="25" borderId="73" xfId="138" applyFont="1" applyFill="1" applyBorder="1" applyAlignment="1">
      <alignment horizontal="center"/>
    </xf>
    <xf numFmtId="0" fontId="12" fillId="25" borderId="78" xfId="138" applyFont="1" applyFill="1" applyBorder="1" applyAlignment="1">
      <alignment horizontal="center"/>
    </xf>
    <xf numFmtId="0" fontId="12" fillId="25" borderId="77" xfId="138" applyFont="1" applyFill="1" applyBorder="1" applyAlignment="1">
      <alignment horizontal="center"/>
    </xf>
    <xf numFmtId="0" fontId="12" fillId="25" borderId="20" xfId="138" applyFont="1" applyFill="1" applyBorder="1" applyAlignment="1">
      <alignment horizontal="center"/>
    </xf>
    <xf numFmtId="0" fontId="10" fillId="25" borderId="28" xfId="138" applyFill="1" applyBorder="1" applyAlignment="1">
      <alignment horizontal="left"/>
    </xf>
    <xf numFmtId="0" fontId="10" fillId="25" borderId="155" xfId="138" applyFill="1" applyBorder="1" applyAlignment="1">
      <alignment horizontal="left"/>
    </xf>
    <xf numFmtId="0" fontId="10" fillId="25" borderId="30" xfId="138" applyFill="1" applyBorder="1" applyAlignment="1">
      <alignment horizontal="left"/>
    </xf>
    <xf numFmtId="179" fontId="10" fillId="25" borderId="22" xfId="138" applyNumberFormat="1" applyFill="1" applyBorder="1" applyAlignment="1">
      <alignment horizontal="center" vertical="center"/>
    </xf>
    <xf numFmtId="179" fontId="10" fillId="25" borderId="30" xfId="138" applyNumberFormat="1" applyFill="1" applyBorder="1" applyAlignment="1">
      <alignment horizontal="center" vertical="center"/>
    </xf>
    <xf numFmtId="0" fontId="10" fillId="25" borderId="28" xfId="138" applyFill="1" applyBorder="1"/>
    <xf numFmtId="0" fontId="10" fillId="25" borderId="155" xfId="138" applyFill="1" applyBorder="1"/>
    <xf numFmtId="0" fontId="10" fillId="25" borderId="30" xfId="138" applyFill="1" applyBorder="1"/>
    <xf numFmtId="0" fontId="10" fillId="25" borderId="22" xfId="138" applyFill="1" applyBorder="1"/>
    <xf numFmtId="172" fontId="10" fillId="25" borderId="22" xfId="167" applyFont="1" applyFill="1" applyBorder="1" applyAlignment="1">
      <alignment horizontal="center"/>
    </xf>
    <xf numFmtId="172" fontId="10" fillId="25" borderId="30" xfId="167" applyFont="1" applyFill="1" applyBorder="1" applyAlignment="1">
      <alignment horizontal="center"/>
    </xf>
    <xf numFmtId="2" fontId="10" fillId="25" borderId="22" xfId="138" applyNumberFormat="1" applyFill="1" applyBorder="1" applyAlignment="1">
      <alignment horizontal="center"/>
    </xf>
    <xf numFmtId="2" fontId="10" fillId="25" borderId="30" xfId="138" applyNumberFormat="1" applyFill="1" applyBorder="1" applyAlignment="1">
      <alignment horizontal="center"/>
    </xf>
    <xf numFmtId="0" fontId="12" fillId="25" borderId="59" xfId="138" applyFont="1" applyFill="1" applyBorder="1" applyAlignment="1">
      <alignment horizontal="right"/>
    </xf>
    <xf numFmtId="0" fontId="12" fillId="25" borderId="68" xfId="138" applyFont="1" applyFill="1" applyBorder="1" applyAlignment="1">
      <alignment horizontal="right"/>
    </xf>
    <xf numFmtId="0" fontId="12" fillId="25" borderId="69" xfId="138" applyFont="1" applyFill="1" applyBorder="1" applyAlignment="1">
      <alignment horizontal="right"/>
    </xf>
    <xf numFmtId="0" fontId="12" fillId="25" borderId="19" xfId="138" applyFont="1" applyFill="1" applyBorder="1" applyAlignment="1">
      <alignment horizontal="center"/>
    </xf>
    <xf numFmtId="2" fontId="10" fillId="25" borderId="22" xfId="138" applyNumberFormat="1" applyFill="1" applyBorder="1" applyAlignment="1">
      <alignment horizontal="right" wrapText="1"/>
    </xf>
    <xf numFmtId="2" fontId="10" fillId="25" borderId="30" xfId="138" applyNumberFormat="1" applyFill="1" applyBorder="1" applyAlignment="1">
      <alignment horizontal="right" wrapText="1"/>
    </xf>
    <xf numFmtId="0" fontId="12" fillId="25" borderId="45" xfId="172" applyFont="1" applyFill="1" applyBorder="1" applyAlignment="1">
      <alignment horizontal="center" vertical="center"/>
    </xf>
    <xf numFmtId="0" fontId="12" fillId="25" borderId="19" xfId="172" applyFont="1" applyFill="1" applyBorder="1" applyAlignment="1">
      <alignment horizontal="center" vertical="center"/>
    </xf>
    <xf numFmtId="0" fontId="12" fillId="25" borderId="73" xfId="172" applyFont="1" applyFill="1" applyBorder="1" applyAlignment="1">
      <alignment horizontal="center" vertical="center"/>
    </xf>
    <xf numFmtId="0" fontId="12" fillId="25" borderId="20" xfId="172" applyFont="1" applyFill="1" applyBorder="1" applyAlignment="1">
      <alignment horizontal="center" vertical="center"/>
    </xf>
    <xf numFmtId="2" fontId="10" fillId="25" borderId="22" xfId="138" applyNumberFormat="1" applyFill="1" applyBorder="1" applyAlignment="1">
      <alignment horizontal="right"/>
    </xf>
    <xf numFmtId="2" fontId="10" fillId="25" borderId="30" xfId="138" applyNumberFormat="1" applyFill="1" applyBorder="1" applyAlignment="1">
      <alignment horizontal="right"/>
    </xf>
    <xf numFmtId="0" fontId="10" fillId="25" borderId="25" xfId="138" applyFill="1" applyBorder="1" applyAlignment="1">
      <alignment horizontal="center"/>
    </xf>
    <xf numFmtId="0" fontId="10" fillId="25" borderId="38" xfId="138" applyFill="1" applyBorder="1" applyAlignment="1">
      <alignment horizontal="center"/>
    </xf>
    <xf numFmtId="0" fontId="12" fillId="25" borderId="19" xfId="138" applyFont="1" applyFill="1" applyBorder="1" applyAlignment="1">
      <alignment horizontal="center" vertical="center"/>
    </xf>
    <xf numFmtId="0" fontId="12" fillId="25" borderId="73" xfId="138" applyFont="1" applyFill="1" applyBorder="1" applyAlignment="1">
      <alignment horizontal="center" vertical="center"/>
    </xf>
    <xf numFmtId="0" fontId="12" fillId="25" borderId="20" xfId="138" applyFont="1" applyFill="1" applyBorder="1" applyAlignment="1">
      <alignment horizontal="center" vertical="center"/>
    </xf>
    <xf numFmtId="0" fontId="10" fillId="25" borderId="37" xfId="138" applyFill="1" applyBorder="1"/>
    <xf numFmtId="0" fontId="10" fillId="25" borderId="41" xfId="138" applyFill="1" applyBorder="1"/>
    <xf numFmtId="2" fontId="10" fillId="25" borderId="22" xfId="138" applyNumberFormat="1" applyFill="1" applyBorder="1" applyAlignment="1">
      <alignment horizontal="center" wrapText="1"/>
    </xf>
    <xf numFmtId="2" fontId="10" fillId="25" borderId="30" xfId="138" applyNumberFormat="1" applyFill="1" applyBorder="1" applyAlignment="1">
      <alignment horizontal="center" wrapText="1"/>
    </xf>
    <xf numFmtId="0" fontId="12" fillId="25" borderId="73" xfId="138" applyFont="1" applyFill="1" applyBorder="1" applyAlignment="1">
      <alignment horizontal="center" wrapText="1"/>
    </xf>
    <xf numFmtId="0" fontId="12" fillId="25" borderId="20" xfId="138" applyFont="1" applyFill="1" applyBorder="1" applyAlignment="1">
      <alignment horizontal="center" wrapText="1"/>
    </xf>
    <xf numFmtId="0" fontId="10" fillId="0" borderId="28" xfId="138" applyBorder="1" applyAlignment="1">
      <alignment horizontal="center"/>
    </xf>
    <xf numFmtId="0" fontId="10" fillId="0" borderId="155" xfId="138" applyBorder="1" applyAlignment="1">
      <alignment horizontal="center"/>
    </xf>
    <xf numFmtId="0" fontId="10" fillId="0" borderId="61" xfId="138" applyBorder="1" applyAlignment="1">
      <alignment horizontal="center"/>
    </xf>
    <xf numFmtId="0" fontId="12" fillId="0" borderId="14" xfId="138" applyFont="1" applyBorder="1" applyAlignment="1">
      <alignment wrapText="1"/>
    </xf>
    <xf numFmtId="0" fontId="12" fillId="0" borderId="0" xfId="138" applyFont="1" applyAlignment="1">
      <alignment wrapText="1"/>
    </xf>
    <xf numFmtId="0" fontId="12" fillId="0" borderId="15" xfId="138" applyFont="1" applyBorder="1" applyAlignment="1">
      <alignment wrapText="1"/>
    </xf>
    <xf numFmtId="0" fontId="10" fillId="0" borderId="0" xfId="138" applyAlignment="1">
      <alignment horizontal="right"/>
    </xf>
    <xf numFmtId="0" fontId="10" fillId="0" borderId="15" xfId="138" applyBorder="1" applyAlignment="1">
      <alignment horizontal="right"/>
    </xf>
    <xf numFmtId="0" fontId="10" fillId="0" borderId="17" xfId="138" applyBorder="1" applyAlignment="1">
      <alignment horizontal="right"/>
    </xf>
    <xf numFmtId="0" fontId="10" fillId="0" borderId="18" xfId="138" applyBorder="1" applyAlignment="1">
      <alignment horizontal="right"/>
    </xf>
    <xf numFmtId="0" fontId="10" fillId="0" borderId="16" xfId="138" applyBorder="1" applyAlignment="1">
      <alignment horizontal="left"/>
    </xf>
    <xf numFmtId="0" fontId="10" fillId="0" borderId="17" xfId="138" applyBorder="1" applyAlignment="1">
      <alignment horizontal="left"/>
    </xf>
    <xf numFmtId="0" fontId="41" fillId="0" borderId="34" xfId="165" applyFont="1" applyBorder="1" applyAlignment="1">
      <alignment horizontal="left"/>
    </xf>
    <xf numFmtId="0" fontId="46" fillId="25" borderId="34" xfId="165" applyFont="1" applyFill="1" applyBorder="1" applyAlignment="1">
      <alignment horizontal="left"/>
    </xf>
    <xf numFmtId="0" fontId="46" fillId="0" borderId="0" xfId="165" applyFont="1" applyAlignment="1">
      <alignment horizontal="center"/>
    </xf>
    <xf numFmtId="0" fontId="46" fillId="0" borderId="15" xfId="165" applyFont="1" applyBorder="1" applyAlignment="1">
      <alignment horizontal="center"/>
    </xf>
    <xf numFmtId="0" fontId="41" fillId="0" borderId="0" xfId="165" applyFont="1" applyAlignment="1" applyProtection="1">
      <alignment horizontal="left"/>
      <protection locked="0"/>
    </xf>
    <xf numFmtId="0" fontId="41" fillId="0" borderId="0" xfId="165" applyFont="1" applyAlignment="1" applyProtection="1">
      <alignment horizontal="left" vertical="center" wrapText="1"/>
      <protection locked="0"/>
    </xf>
    <xf numFmtId="0" fontId="41" fillId="0" borderId="34" xfId="165" applyFont="1" applyBorder="1" applyAlignment="1" applyProtection="1">
      <alignment horizontal="left" vertical="center" wrapText="1"/>
      <protection locked="0"/>
    </xf>
    <xf numFmtId="0" fontId="40" fillId="0" borderId="70" xfId="165" applyFont="1" applyBorder="1" applyAlignment="1">
      <alignment horizontal="center"/>
    </xf>
    <xf numFmtId="0" fontId="40" fillId="0" borderId="0" xfId="165" applyFont="1" applyAlignment="1">
      <alignment horizontal="center"/>
    </xf>
    <xf numFmtId="0" fontId="40" fillId="0" borderId="71" xfId="165" applyFont="1" applyBorder="1" applyAlignment="1">
      <alignment horizontal="center"/>
    </xf>
    <xf numFmtId="0" fontId="12" fillId="0" borderId="14" xfId="165" applyFont="1" applyBorder="1" applyAlignment="1">
      <alignment horizontal="right" vertical="center"/>
    </xf>
    <xf numFmtId="0" fontId="12" fillId="0" borderId="0" xfId="165" applyFont="1" applyAlignment="1">
      <alignment horizontal="right" vertical="center"/>
    </xf>
    <xf numFmtId="0" fontId="48" fillId="0" borderId="84" xfId="165" applyFont="1" applyBorder="1" applyAlignment="1">
      <alignment horizontal="center"/>
    </xf>
    <xf numFmtId="0" fontId="48" fillId="0" borderId="12" xfId="165" applyFont="1" applyBorder="1" applyAlignment="1">
      <alignment horizontal="center"/>
    </xf>
    <xf numFmtId="0" fontId="48" fillId="0" borderId="43" xfId="165" applyFont="1" applyBorder="1" applyAlignment="1">
      <alignment horizontal="center"/>
    </xf>
    <xf numFmtId="0" fontId="45" fillId="0" borderId="70" xfId="165" applyFont="1" applyBorder="1" applyAlignment="1">
      <alignment horizontal="center"/>
    </xf>
    <xf numFmtId="0" fontId="45" fillId="0" borderId="0" xfId="165" applyFont="1" applyAlignment="1">
      <alignment horizontal="center"/>
    </xf>
    <xf numFmtId="0" fontId="45" fillId="0" borderId="71" xfId="165" applyFont="1" applyBorder="1" applyAlignment="1">
      <alignment horizontal="center"/>
    </xf>
    <xf numFmtId="0" fontId="44" fillId="0" borderId="70" xfId="165" applyFont="1" applyBorder="1" applyAlignment="1">
      <alignment horizontal="center"/>
    </xf>
    <xf numFmtId="0" fontId="44" fillId="0" borderId="0" xfId="165" applyFont="1" applyAlignment="1">
      <alignment horizontal="center"/>
    </xf>
    <xf numFmtId="0" fontId="44" fillId="0" borderId="71" xfId="165" applyFont="1" applyBorder="1" applyAlignment="1">
      <alignment horizontal="center"/>
    </xf>
    <xf numFmtId="0" fontId="46" fillId="0" borderId="35" xfId="165" applyFont="1" applyBorder="1" applyAlignment="1">
      <alignment horizontal="center" vertical="center"/>
    </xf>
    <xf numFmtId="0" fontId="46" fillId="0" borderId="78" xfId="165" applyFont="1" applyBorder="1" applyAlignment="1">
      <alignment horizontal="center" vertical="center"/>
    </xf>
    <xf numFmtId="0" fontId="46" fillId="0" borderId="34" xfId="165" applyFont="1" applyBorder="1" applyAlignment="1">
      <alignment horizontal="center" vertical="center"/>
    </xf>
    <xf numFmtId="0" fontId="46" fillId="0" borderId="63" xfId="165" applyFont="1" applyBorder="1" applyAlignment="1">
      <alignment horizontal="center" vertical="center"/>
    </xf>
    <xf numFmtId="0" fontId="40" fillId="0" borderId="70" xfId="165" applyFont="1" applyBorder="1" applyAlignment="1">
      <alignment horizontal="center" vertical="center" wrapText="1"/>
    </xf>
    <xf numFmtId="0" fontId="40" fillId="0" borderId="0" xfId="165" applyFont="1" applyAlignment="1">
      <alignment horizontal="center" vertical="center" wrapText="1"/>
    </xf>
    <xf numFmtId="0" fontId="40" fillId="0" borderId="71" xfId="165" applyFont="1" applyBorder="1" applyAlignment="1">
      <alignment horizontal="center" vertical="center" wrapText="1"/>
    </xf>
    <xf numFmtId="0" fontId="41" fillId="25" borderId="28" xfId="165" applyFont="1" applyFill="1" applyBorder="1"/>
    <xf numFmtId="0" fontId="41" fillId="25" borderId="155" xfId="165" applyFont="1" applyFill="1" applyBorder="1"/>
    <xf numFmtId="0" fontId="41" fillId="25" borderId="30" xfId="165" applyFont="1" applyFill="1" applyBorder="1"/>
    <xf numFmtId="0" fontId="41" fillId="25" borderId="22" xfId="165" applyFont="1" applyFill="1" applyBorder="1"/>
    <xf numFmtId="2" fontId="41" fillId="25" borderId="22" xfId="171" applyNumberFormat="1" applyFont="1" applyFill="1" applyBorder="1" applyAlignment="1">
      <alignment horizontal="center" vertical="center"/>
    </xf>
    <xf numFmtId="2" fontId="41" fillId="25" borderId="30" xfId="171" applyNumberFormat="1" applyFont="1" applyFill="1" applyBorder="1" applyAlignment="1">
      <alignment horizontal="center" vertical="center"/>
    </xf>
    <xf numFmtId="187" fontId="41" fillId="0" borderId="34" xfId="165" applyNumberFormat="1" applyFont="1" applyBorder="1" applyAlignment="1">
      <alignment horizontal="left"/>
    </xf>
    <xf numFmtId="0" fontId="44" fillId="25" borderId="45" xfId="165" applyFont="1" applyFill="1" applyBorder="1" applyAlignment="1">
      <alignment horizontal="center" wrapText="1"/>
    </xf>
    <xf numFmtId="0" fontId="44" fillId="25" borderId="19" xfId="165" applyFont="1" applyFill="1" applyBorder="1" applyAlignment="1">
      <alignment horizontal="center" wrapText="1"/>
    </xf>
    <xf numFmtId="0" fontId="44" fillId="25" borderId="36" xfId="165" applyFont="1" applyFill="1" applyBorder="1" applyAlignment="1">
      <alignment horizontal="center" wrapText="1"/>
    </xf>
    <xf numFmtId="0" fontId="44" fillId="25" borderId="45" xfId="165" applyFont="1" applyFill="1" applyBorder="1" applyAlignment="1">
      <alignment horizontal="center"/>
    </xf>
    <xf numFmtId="0" fontId="44" fillId="25" borderId="36" xfId="165" applyFont="1" applyFill="1" applyBorder="1" applyAlignment="1">
      <alignment horizontal="center"/>
    </xf>
    <xf numFmtId="0" fontId="41" fillId="25" borderId="37" xfId="165" applyFont="1" applyFill="1" applyBorder="1" applyAlignment="1">
      <alignment horizontal="center" wrapText="1"/>
    </xf>
    <xf numFmtId="0" fontId="41" fillId="25" borderId="41" xfId="165" applyFont="1" applyFill="1" applyBorder="1" applyAlignment="1">
      <alignment horizontal="center" wrapText="1"/>
    </xf>
    <xf numFmtId="0" fontId="41" fillId="25" borderId="62" xfId="165" applyFont="1" applyFill="1" applyBorder="1" applyAlignment="1">
      <alignment horizontal="center" wrapText="1"/>
    </xf>
    <xf numFmtId="0" fontId="41" fillId="25" borderId="37" xfId="165" applyFont="1" applyFill="1" applyBorder="1" applyAlignment="1">
      <alignment horizontal="center"/>
    </xf>
    <xf numFmtId="0" fontId="41" fillId="25" borderId="62" xfId="165" applyFont="1" applyFill="1" applyBorder="1" applyAlignment="1">
      <alignment horizontal="center"/>
    </xf>
    <xf numFmtId="0" fontId="44" fillId="25" borderId="14" xfId="165" applyFont="1" applyFill="1" applyBorder="1" applyAlignment="1">
      <alignment horizontal="left" vertical="center"/>
    </xf>
    <xf numFmtId="0" fontId="44" fillId="25" borderId="0" xfId="165" applyFont="1" applyFill="1" applyAlignment="1">
      <alignment horizontal="left" vertical="center"/>
    </xf>
    <xf numFmtId="0" fontId="44" fillId="25" borderId="15" xfId="165" applyFont="1" applyFill="1" applyBorder="1" applyAlignment="1">
      <alignment horizontal="left" vertical="center"/>
    </xf>
    <xf numFmtId="0" fontId="44" fillId="25" borderId="16" xfId="165" applyFont="1" applyFill="1" applyBorder="1" applyAlignment="1">
      <alignment horizontal="left" vertical="center"/>
    </xf>
    <xf numFmtId="0" fontId="44" fillId="25" borderId="17" xfId="165" applyFont="1" applyFill="1" applyBorder="1" applyAlignment="1">
      <alignment horizontal="left" vertical="center"/>
    </xf>
    <xf numFmtId="0" fontId="44" fillId="25" borderId="18" xfId="165" applyFont="1" applyFill="1" applyBorder="1" applyAlignment="1">
      <alignment horizontal="left" vertical="center"/>
    </xf>
    <xf numFmtId="0" fontId="41" fillId="25" borderId="19" xfId="165" applyFont="1" applyFill="1" applyBorder="1" applyAlignment="1">
      <alignment horizontal="center"/>
    </xf>
    <xf numFmtId="0" fontId="41" fillId="25" borderId="20" xfId="165" applyFont="1" applyFill="1" applyBorder="1" applyAlignment="1">
      <alignment horizontal="center"/>
    </xf>
    <xf numFmtId="0" fontId="44" fillId="25" borderId="73" xfId="165" applyFont="1" applyFill="1" applyBorder="1" applyAlignment="1">
      <alignment horizontal="center"/>
    </xf>
    <xf numFmtId="0" fontId="44" fillId="25" borderId="78" xfId="165" applyFont="1" applyFill="1" applyBorder="1" applyAlignment="1">
      <alignment horizontal="center"/>
    </xf>
    <xf numFmtId="0" fontId="44" fillId="25" borderId="77" xfId="165" applyFont="1" applyFill="1" applyBorder="1" applyAlignment="1">
      <alignment horizontal="center"/>
    </xf>
    <xf numFmtId="0" fontId="44" fillId="25" borderId="20" xfId="165" applyFont="1" applyFill="1" applyBorder="1" applyAlignment="1">
      <alignment horizontal="center"/>
    </xf>
    <xf numFmtId="0" fontId="41" fillId="25" borderId="22" xfId="171" applyFont="1" applyFill="1" applyBorder="1" applyAlignment="1">
      <alignment horizontal="center" vertical="center"/>
    </xf>
    <xf numFmtId="0" fontId="41" fillId="25" borderId="30" xfId="171" applyFont="1" applyFill="1" applyBorder="1" applyAlignment="1">
      <alignment horizontal="center" vertical="center"/>
    </xf>
    <xf numFmtId="4" fontId="41" fillId="25" borderId="22" xfId="138" applyNumberFormat="1" applyFont="1" applyFill="1" applyBorder="1" applyAlignment="1">
      <alignment horizontal="center"/>
    </xf>
    <xf numFmtId="4" fontId="41" fillId="25" borderId="30" xfId="138" applyNumberFormat="1" applyFont="1" applyFill="1" applyBorder="1" applyAlignment="1">
      <alignment horizontal="center"/>
    </xf>
    <xf numFmtId="0" fontId="44" fillId="25" borderId="59" xfId="165" applyFont="1" applyFill="1" applyBorder="1" applyAlignment="1">
      <alignment horizontal="right"/>
    </xf>
    <xf numFmtId="0" fontId="44" fillId="25" borderId="68" xfId="165" applyFont="1" applyFill="1" applyBorder="1" applyAlignment="1">
      <alignment horizontal="right"/>
    </xf>
    <xf numFmtId="0" fontId="44" fillId="25" borderId="69" xfId="165" applyFont="1" applyFill="1" applyBorder="1" applyAlignment="1">
      <alignment horizontal="right"/>
    </xf>
    <xf numFmtId="0" fontId="44" fillId="25" borderId="19" xfId="165" applyFont="1" applyFill="1" applyBorder="1" applyAlignment="1">
      <alignment horizontal="center"/>
    </xf>
    <xf numFmtId="2" fontId="41" fillId="25" borderId="22" xfId="165" applyNumberFormat="1" applyFont="1" applyFill="1" applyBorder="1" applyAlignment="1">
      <alignment horizontal="center"/>
    </xf>
    <xf numFmtId="2" fontId="41" fillId="25" borderId="30" xfId="165" applyNumberFormat="1" applyFont="1" applyFill="1" applyBorder="1" applyAlignment="1">
      <alignment horizontal="center"/>
    </xf>
    <xf numFmtId="0" fontId="41" fillId="25" borderId="37" xfId="165" applyFont="1" applyFill="1" applyBorder="1"/>
    <xf numFmtId="0" fontId="41" fillId="25" borderId="41" xfId="165" applyFont="1" applyFill="1" applyBorder="1"/>
    <xf numFmtId="0" fontId="41" fillId="25" borderId="25" xfId="165" applyFont="1" applyFill="1" applyBorder="1" applyAlignment="1">
      <alignment horizontal="center"/>
    </xf>
    <xf numFmtId="0" fontId="41" fillId="25" borderId="38" xfId="165" applyFont="1" applyFill="1" applyBorder="1" applyAlignment="1">
      <alignment horizontal="center"/>
    </xf>
    <xf numFmtId="2" fontId="41" fillId="25" borderId="22" xfId="165" applyNumberFormat="1" applyFont="1" applyFill="1" applyBorder="1" applyAlignment="1">
      <alignment horizontal="center" wrapText="1"/>
    </xf>
    <xf numFmtId="2" fontId="41" fillId="25" borderId="30" xfId="165" applyNumberFormat="1" applyFont="1" applyFill="1" applyBorder="1" applyAlignment="1">
      <alignment horizontal="center" wrapText="1"/>
    </xf>
    <xf numFmtId="0" fontId="40" fillId="25" borderId="59" xfId="165" applyFont="1" applyFill="1" applyBorder="1" applyAlignment="1">
      <alignment horizontal="right"/>
    </xf>
    <xf numFmtId="0" fontId="40" fillId="25" borderId="68" xfId="165" applyFont="1" applyFill="1" applyBorder="1" applyAlignment="1">
      <alignment horizontal="right"/>
    </xf>
    <xf numFmtId="0" fontId="40" fillId="25" borderId="69" xfId="165" applyFont="1" applyFill="1" applyBorder="1" applyAlignment="1">
      <alignment horizontal="right"/>
    </xf>
    <xf numFmtId="0" fontId="44" fillId="25" borderId="73" xfId="165" applyFont="1" applyFill="1" applyBorder="1" applyAlignment="1">
      <alignment horizontal="center" wrapText="1"/>
    </xf>
    <xf numFmtId="0" fontId="44" fillId="25" borderId="20" xfId="165" applyFont="1" applyFill="1" applyBorder="1" applyAlignment="1">
      <alignment horizontal="center" wrapText="1"/>
    </xf>
    <xf numFmtId="0" fontId="12" fillId="0" borderId="14" xfId="165" applyFont="1" applyBorder="1" applyAlignment="1">
      <alignment wrapText="1"/>
    </xf>
    <xf numFmtId="0" fontId="12" fillId="0" borderId="0" xfId="165" applyFont="1" applyAlignment="1">
      <alignment wrapText="1"/>
    </xf>
    <xf numFmtId="0" fontId="12" fillId="0" borderId="15" xfId="165" applyFont="1" applyBorder="1" applyAlignment="1">
      <alignment wrapText="1"/>
    </xf>
    <xf numFmtId="0" fontId="51" fillId="0" borderId="0" xfId="165" applyFont="1" applyAlignment="1">
      <alignment horizontal="right"/>
    </xf>
    <xf numFmtId="0" fontId="51" fillId="0" borderId="15" xfId="165" applyFont="1" applyBorder="1" applyAlignment="1">
      <alignment horizontal="right"/>
    </xf>
    <xf numFmtId="0" fontId="51" fillId="0" borderId="17" xfId="165" applyFont="1" applyBorder="1" applyAlignment="1">
      <alignment horizontal="right"/>
    </xf>
    <xf numFmtId="0" fontId="51" fillId="0" borderId="18" xfId="165" applyFont="1" applyBorder="1" applyAlignment="1">
      <alignment horizontal="right"/>
    </xf>
    <xf numFmtId="0" fontId="50" fillId="0" borderId="16" xfId="165" applyFont="1" applyBorder="1" applyAlignment="1">
      <alignment horizontal="left"/>
    </xf>
    <xf numFmtId="0" fontId="50" fillId="0" borderId="17" xfId="165" applyFont="1" applyBorder="1" applyAlignment="1">
      <alignment horizontal="left"/>
    </xf>
    <xf numFmtId="0" fontId="41" fillId="0" borderId="28" xfId="165" applyFont="1" applyBorder="1" applyAlignment="1">
      <alignment horizontal="center"/>
    </xf>
    <xf numFmtId="0" fontId="41" fillId="0" borderId="155" xfId="165" applyFont="1" applyBorder="1" applyAlignment="1">
      <alignment horizontal="center"/>
    </xf>
    <xf numFmtId="0" fontId="41" fillId="0" borderId="61" xfId="165" applyFont="1" applyBorder="1" applyAlignment="1">
      <alignment horizontal="center"/>
    </xf>
    <xf numFmtId="0" fontId="44" fillId="25" borderId="11" xfId="165" applyFont="1" applyFill="1" applyBorder="1" applyAlignment="1">
      <alignment horizontal="left" vertical="center"/>
    </xf>
    <xf numFmtId="0" fontId="44" fillId="25" borderId="12" xfId="165" applyFont="1" applyFill="1" applyBorder="1" applyAlignment="1">
      <alignment horizontal="left" vertical="center"/>
    </xf>
    <xf numFmtId="0" fontId="44" fillId="25" borderId="13" xfId="165" applyFont="1" applyFill="1" applyBorder="1" applyAlignment="1">
      <alignment horizontal="left" vertical="center"/>
    </xf>
    <xf numFmtId="0" fontId="41" fillId="25" borderId="38" xfId="165" applyFont="1" applyFill="1" applyBorder="1"/>
    <xf numFmtId="0" fontId="41" fillId="25" borderId="25" xfId="165" applyFont="1" applyFill="1" applyBorder="1"/>
    <xf numFmtId="2" fontId="41" fillId="25" borderId="25" xfId="165" applyNumberFormat="1" applyFont="1" applyFill="1" applyBorder="1" applyAlignment="1">
      <alignment horizontal="center"/>
    </xf>
    <xf numFmtId="2" fontId="41" fillId="25" borderId="38" xfId="165" applyNumberFormat="1" applyFont="1" applyFill="1" applyBorder="1" applyAlignment="1">
      <alignment horizontal="center"/>
    </xf>
    <xf numFmtId="0" fontId="41" fillId="25" borderId="22" xfId="165" applyFont="1" applyFill="1" applyBorder="1" applyAlignment="1">
      <alignment horizontal="center"/>
    </xf>
    <xf numFmtId="0" fontId="41" fillId="25" borderId="30" xfId="165" applyFont="1" applyFill="1" applyBorder="1" applyAlignment="1">
      <alignment horizontal="center"/>
    </xf>
    <xf numFmtId="0" fontId="41" fillId="25" borderId="28" xfId="165" applyFont="1" applyFill="1" applyBorder="1" applyAlignment="1">
      <alignment horizontal="left"/>
    </xf>
    <xf numFmtId="0" fontId="41" fillId="25" borderId="155" xfId="165" applyFont="1" applyFill="1" applyBorder="1" applyAlignment="1">
      <alignment horizontal="left"/>
    </xf>
    <xf numFmtId="0" fontId="41" fillId="25" borderId="30" xfId="165" applyFont="1" applyFill="1" applyBorder="1" applyAlignment="1">
      <alignment horizontal="left"/>
    </xf>
    <xf numFmtId="0" fontId="41" fillId="25" borderId="37" xfId="165" applyFont="1" applyFill="1" applyBorder="1" applyAlignment="1">
      <alignment horizontal="left"/>
    </xf>
    <xf numFmtId="0" fontId="41" fillId="25" borderId="41" xfId="165" applyFont="1" applyFill="1" applyBorder="1" applyAlignment="1">
      <alignment horizontal="left"/>
    </xf>
    <xf numFmtId="0" fontId="41" fillId="25" borderId="38" xfId="165" applyFont="1" applyFill="1" applyBorder="1" applyAlignment="1">
      <alignment horizontal="left"/>
    </xf>
    <xf numFmtId="2" fontId="41" fillId="25" borderId="25" xfId="165" applyNumberFormat="1" applyFont="1" applyFill="1" applyBorder="1" applyAlignment="1">
      <alignment horizontal="center" wrapText="1"/>
    </xf>
    <xf numFmtId="2" fontId="41" fillId="25" borderId="38" xfId="165" applyNumberFormat="1" applyFont="1" applyFill="1" applyBorder="1" applyAlignment="1">
      <alignment horizontal="center" wrapText="1"/>
    </xf>
    <xf numFmtId="0" fontId="51" fillId="0" borderId="78" xfId="138" applyFont="1" applyFill="1" applyBorder="1" applyAlignment="1" applyProtection="1">
      <alignment horizontal="center" vertical="center"/>
    </xf>
    <xf numFmtId="0" fontId="51" fillId="0" borderId="77" xfId="138" applyFont="1" applyFill="1" applyBorder="1" applyAlignment="1" applyProtection="1">
      <alignment horizontal="center" vertical="center"/>
    </xf>
    <xf numFmtId="0" fontId="51" fillId="0" borderId="22" xfId="138" applyFont="1" applyFill="1" applyBorder="1" applyAlignment="1" applyProtection="1">
      <alignment horizontal="center" vertical="center"/>
    </xf>
    <xf numFmtId="0" fontId="51" fillId="0" borderId="30" xfId="138" applyFont="1" applyFill="1" applyBorder="1" applyAlignment="1" applyProtection="1">
      <alignment horizontal="center" vertical="center"/>
    </xf>
    <xf numFmtId="0" fontId="39" fillId="0" borderId="19" xfId="80" applyFont="1" applyFill="1" applyBorder="1" applyAlignment="1">
      <alignment horizontal="left" vertical="center" wrapText="1"/>
    </xf>
    <xf numFmtId="0" fontId="39" fillId="0" borderId="36" xfId="80" applyFont="1" applyFill="1" applyBorder="1" applyAlignment="1">
      <alignment horizontal="left" vertical="center" wrapText="1"/>
    </xf>
    <xf numFmtId="0" fontId="51" fillId="25" borderId="44" xfId="133" applyNumberFormat="1" applyFont="1" applyFill="1" applyBorder="1" applyAlignment="1">
      <alignment vertical="center" wrapText="1"/>
    </xf>
    <xf numFmtId="0" fontId="51" fillId="25" borderId="21" xfId="133" applyNumberFormat="1" applyFont="1" applyFill="1" applyBorder="1" applyAlignment="1">
      <alignment vertical="center" wrapText="1"/>
    </xf>
    <xf numFmtId="3" fontId="39" fillId="25" borderId="21" xfId="133" applyNumberFormat="1" applyFont="1" applyFill="1" applyBorder="1" applyAlignment="1">
      <alignment horizontal="center" vertical="center"/>
    </xf>
    <xf numFmtId="0" fontId="39" fillId="25" borderId="21" xfId="133" applyFont="1" applyFill="1" applyBorder="1" applyAlignment="1">
      <alignment horizontal="center" vertical="center" wrapText="1"/>
    </xf>
    <xf numFmtId="0" fontId="39" fillId="25" borderId="21" xfId="133" applyFont="1" applyFill="1" applyBorder="1" applyAlignment="1">
      <alignment horizontal="center" vertical="center"/>
    </xf>
    <xf numFmtId="0" fontId="51" fillId="25" borderId="44" xfId="0" applyNumberFormat="1" applyFont="1" applyFill="1" applyBorder="1" applyAlignment="1">
      <alignment vertical="center" wrapText="1"/>
    </xf>
    <xf numFmtId="0" fontId="51" fillId="25" borderId="21" xfId="0" applyNumberFormat="1" applyFont="1" applyFill="1" applyBorder="1" applyAlignment="1">
      <alignment vertical="center" wrapText="1"/>
    </xf>
    <xf numFmtId="3" fontId="39" fillId="25" borderId="21" xfId="133" applyNumberFormat="1" applyFont="1" applyFill="1" applyBorder="1" applyAlignment="1">
      <alignment horizontal="center" vertical="center" wrapText="1"/>
    </xf>
    <xf numFmtId="0" fontId="51" fillId="25" borderId="21" xfId="133" applyFont="1" applyFill="1" applyBorder="1" applyAlignment="1">
      <alignment horizontal="left" vertical="center" wrapText="1"/>
    </xf>
    <xf numFmtId="0" fontId="51" fillId="25" borderId="40" xfId="133" applyFont="1" applyFill="1" applyBorder="1" applyAlignment="1">
      <alignment horizontal="left" vertical="center" wrapText="1"/>
    </xf>
    <xf numFmtId="0" fontId="51" fillId="25" borderId="24" xfId="133" applyFont="1" applyFill="1" applyBorder="1" applyAlignment="1">
      <alignment horizontal="left" vertical="center" wrapText="1"/>
    </xf>
    <xf numFmtId="0" fontId="51" fillId="25" borderId="64" xfId="133" applyFont="1" applyFill="1" applyBorder="1" applyAlignment="1">
      <alignment horizontal="left" vertical="center" wrapText="1"/>
    </xf>
    <xf numFmtId="0" fontId="51" fillId="25" borderId="80" xfId="0" applyNumberFormat="1" applyFont="1" applyFill="1" applyBorder="1" applyAlignment="1">
      <alignment vertical="center" wrapText="1"/>
    </xf>
    <xf numFmtId="0" fontId="51" fillId="25" borderId="24" xfId="0" applyNumberFormat="1" applyFont="1" applyFill="1" applyBorder="1" applyAlignment="1">
      <alignment vertical="center" wrapText="1"/>
    </xf>
    <xf numFmtId="0" fontId="51" fillId="26" borderId="78" xfId="138" applyFont="1" applyFill="1" applyBorder="1" applyAlignment="1" applyProtection="1">
      <alignment horizontal="center" vertical="center"/>
    </xf>
    <xf numFmtId="0" fontId="51" fillId="26" borderId="77" xfId="138" applyFont="1" applyFill="1" applyBorder="1" applyAlignment="1" applyProtection="1">
      <alignment horizontal="center" vertical="center"/>
    </xf>
    <xf numFmtId="0" fontId="51" fillId="25" borderId="22" xfId="133" applyFont="1" applyFill="1" applyBorder="1" applyAlignment="1">
      <alignment horizontal="left" vertical="center" wrapText="1"/>
    </xf>
    <xf numFmtId="0" fontId="51" fillId="25" borderId="25" xfId="133" applyFont="1" applyFill="1" applyBorder="1" applyAlignment="1">
      <alignment horizontal="left" vertical="center" wrapText="1"/>
    </xf>
    <xf numFmtId="4" fontId="39" fillId="30" borderId="46" xfId="74" applyNumberFormat="1" applyFont="1" applyFill="1" applyBorder="1" applyAlignment="1" applyProtection="1">
      <alignment horizontal="center" vertical="center" wrapText="1"/>
    </xf>
    <xf numFmtId="4" fontId="39" fillId="30" borderId="64" xfId="74" applyNumberFormat="1" applyFont="1" applyFill="1" applyBorder="1" applyAlignment="1" applyProtection="1">
      <alignment horizontal="center" vertical="center" wrapText="1"/>
    </xf>
    <xf numFmtId="0" fontId="39" fillId="30" borderId="39" xfId="74" applyFont="1" applyFill="1" applyBorder="1" applyAlignment="1" applyProtection="1">
      <alignment horizontal="center" vertical="center" wrapText="1"/>
    </xf>
    <xf numFmtId="0" fontId="39" fillId="30" borderId="24" xfId="74" applyFont="1" applyFill="1" applyBorder="1" applyAlignment="1" applyProtection="1">
      <alignment horizontal="center" vertical="center" wrapText="1"/>
    </xf>
    <xf numFmtId="0" fontId="51" fillId="26" borderId="73" xfId="138" applyFont="1" applyFill="1" applyBorder="1" applyAlignment="1" applyProtection="1">
      <alignment horizontal="center" vertical="center"/>
    </xf>
    <xf numFmtId="0" fontId="51" fillId="26" borderId="20" xfId="138" applyFont="1" applyFill="1" applyBorder="1" applyAlignment="1" applyProtection="1">
      <alignment horizontal="center" vertical="center"/>
    </xf>
    <xf numFmtId="0" fontId="39" fillId="31" borderId="39" xfId="74" applyFont="1" applyFill="1" applyBorder="1" applyAlignment="1" applyProtection="1">
      <alignment horizontal="center" vertical="center" wrapText="1"/>
    </xf>
    <xf numFmtId="0" fontId="39" fillId="31" borderId="24" xfId="74" applyFont="1" applyFill="1" applyBorder="1" applyAlignment="1" applyProtection="1">
      <alignment horizontal="center" vertical="center" wrapText="1"/>
    </xf>
    <xf numFmtId="4" fontId="39" fillId="31" borderId="46" xfId="74" applyNumberFormat="1" applyFont="1" applyFill="1" applyBorder="1" applyAlignment="1" applyProtection="1">
      <alignment horizontal="center" vertical="center" wrapText="1"/>
    </xf>
    <xf numFmtId="4" fontId="39" fillId="31" borderId="64" xfId="74" applyNumberFormat="1" applyFont="1" applyFill="1" applyBorder="1" applyAlignment="1" applyProtection="1">
      <alignment horizontal="center" vertical="center" wrapText="1"/>
    </xf>
    <xf numFmtId="0" fontId="39" fillId="29" borderId="39" xfId="74" applyFont="1" applyFill="1" applyBorder="1" applyAlignment="1" applyProtection="1">
      <alignment horizontal="center" vertical="center" wrapText="1"/>
    </xf>
    <xf numFmtId="0" fontId="39" fillId="29" borderId="24" xfId="74" applyFont="1" applyFill="1" applyBorder="1" applyAlignment="1" applyProtection="1">
      <alignment horizontal="center" vertical="center" wrapText="1"/>
    </xf>
    <xf numFmtId="0" fontId="38" fillId="29" borderId="146" xfId="90" applyFont="1" applyFill="1" applyBorder="1" applyAlignment="1" applyProtection="1">
      <alignment horizontal="center"/>
    </xf>
    <xf numFmtId="0" fontId="38" fillId="29" borderId="147" xfId="90" applyFont="1" applyFill="1" applyBorder="1" applyAlignment="1" applyProtection="1">
      <alignment horizontal="center"/>
    </xf>
    <xf numFmtId="0" fontId="39" fillId="28" borderId="39" xfId="74" applyFont="1" applyFill="1" applyBorder="1" applyAlignment="1" applyProtection="1">
      <alignment horizontal="center" vertical="center" wrapText="1"/>
    </xf>
    <xf numFmtId="0" fontId="39" fillId="28" borderId="24" xfId="74" applyFont="1" applyFill="1" applyBorder="1" applyAlignment="1" applyProtection="1">
      <alignment horizontal="center" vertical="center" wrapText="1"/>
    </xf>
    <xf numFmtId="4" fontId="39" fillId="28" borderId="46" xfId="74" applyNumberFormat="1" applyFont="1" applyFill="1" applyBorder="1" applyAlignment="1" applyProtection="1">
      <alignment horizontal="center" vertical="center" wrapText="1"/>
    </xf>
    <xf numFmtId="4" fontId="39" fillId="28" borderId="64" xfId="74" applyNumberFormat="1" applyFont="1" applyFill="1" applyBorder="1" applyAlignment="1" applyProtection="1">
      <alignment horizontal="center" vertical="center" wrapText="1"/>
    </xf>
    <xf numFmtId="4" fontId="39" fillId="29" borderId="46" xfId="74" applyNumberFormat="1" applyFont="1" applyFill="1" applyBorder="1" applyAlignment="1" applyProtection="1">
      <alignment horizontal="center" vertical="center" wrapText="1"/>
    </xf>
    <xf numFmtId="4" fontId="39" fillId="29" borderId="64" xfId="74" applyNumberFormat="1" applyFont="1" applyFill="1" applyBorder="1" applyAlignment="1" applyProtection="1">
      <alignment horizontal="center" vertical="center" wrapText="1"/>
    </xf>
    <xf numFmtId="0" fontId="39" fillId="33" borderId="39" xfId="74" applyFont="1" applyFill="1" applyBorder="1" applyAlignment="1" applyProtection="1">
      <alignment horizontal="center" vertical="center" wrapText="1"/>
    </xf>
    <xf numFmtId="0" fontId="39" fillId="33" borderId="24" xfId="74" applyFont="1" applyFill="1" applyBorder="1" applyAlignment="1" applyProtection="1">
      <alignment horizontal="center" vertical="center" wrapText="1"/>
    </xf>
    <xf numFmtId="4" fontId="39" fillId="33" borderId="46" xfId="74" applyNumberFormat="1" applyFont="1" applyFill="1" applyBorder="1" applyAlignment="1" applyProtection="1">
      <alignment horizontal="center" vertical="center" wrapText="1"/>
    </xf>
    <xf numFmtId="4" fontId="39" fillId="33" borderId="64" xfId="74" applyNumberFormat="1" applyFont="1" applyFill="1" applyBorder="1" applyAlignment="1" applyProtection="1">
      <alignment horizontal="center" vertical="center" wrapText="1"/>
    </xf>
    <xf numFmtId="0" fontId="61" fillId="0" borderId="104" xfId="144" applyFont="1" applyFill="1" applyBorder="1" applyAlignment="1">
      <alignment horizontal="center" vertical="center" wrapText="1"/>
    </xf>
    <xf numFmtId="0" fontId="61" fillId="0" borderId="116" xfId="144" applyFont="1" applyFill="1" applyBorder="1" applyAlignment="1">
      <alignment horizontal="center" vertical="center" wrapText="1"/>
    </xf>
    <xf numFmtId="0" fontId="61" fillId="0" borderId="102" xfId="144" applyFont="1" applyFill="1" applyBorder="1" applyAlignment="1">
      <alignment horizontal="center" vertical="center"/>
    </xf>
    <xf numFmtId="0" fontId="61" fillId="0" borderId="87" xfId="144" applyFont="1" applyFill="1" applyBorder="1" applyAlignment="1">
      <alignment horizontal="center" vertical="center"/>
    </xf>
    <xf numFmtId="0" fontId="61" fillId="0" borderId="104" xfId="144" applyFont="1" applyFill="1" applyBorder="1" applyAlignment="1">
      <alignment horizontal="center" vertical="center"/>
    </xf>
    <xf numFmtId="0" fontId="61" fillId="0" borderId="102" xfId="144" applyFont="1" applyFill="1" applyBorder="1" applyAlignment="1">
      <alignment horizontal="center" vertical="center" wrapText="1"/>
    </xf>
    <xf numFmtId="0" fontId="61" fillId="0" borderId="87" xfId="144" applyFont="1" applyFill="1" applyBorder="1" applyAlignment="1">
      <alignment horizontal="center" vertical="center" wrapText="1"/>
    </xf>
    <xf numFmtId="0" fontId="61" fillId="0" borderId="110" xfId="144" applyFont="1" applyFill="1" applyBorder="1" applyAlignment="1">
      <alignment horizontal="center" vertical="center"/>
    </xf>
    <xf numFmtId="0" fontId="61" fillId="0" borderId="109" xfId="144" applyFont="1" applyFill="1" applyBorder="1" applyAlignment="1">
      <alignment horizontal="center" vertical="center"/>
    </xf>
    <xf numFmtId="0" fontId="62" fillId="0" borderId="97" xfId="144" applyFont="1" applyFill="1" applyBorder="1" applyAlignment="1">
      <alignment horizontal="center" vertical="center" wrapText="1"/>
    </xf>
    <xf numFmtId="0" fontId="62" fillId="0" borderId="105" xfId="144" applyFont="1" applyFill="1" applyBorder="1" applyAlignment="1">
      <alignment horizontal="center" vertical="center" wrapText="1"/>
    </xf>
    <xf numFmtId="0" fontId="62" fillId="0" borderId="117" xfId="144" applyFont="1" applyFill="1" applyBorder="1" applyAlignment="1">
      <alignment horizontal="center" vertical="center" wrapText="1"/>
    </xf>
    <xf numFmtId="0" fontId="61" fillId="0" borderId="98" xfId="144" applyFont="1" applyFill="1" applyBorder="1" applyAlignment="1">
      <alignment horizontal="center" vertical="center"/>
    </xf>
    <xf numFmtId="0" fontId="61" fillId="0" borderId="99" xfId="144" applyFont="1" applyFill="1" applyBorder="1" applyAlignment="1">
      <alignment horizontal="center" vertical="center"/>
    </xf>
    <xf numFmtId="0" fontId="61" fillId="0" borderId="100" xfId="144" applyFont="1" applyFill="1" applyBorder="1" applyAlignment="1">
      <alignment horizontal="center" vertical="center"/>
    </xf>
    <xf numFmtId="0" fontId="62" fillId="0" borderId="151" xfId="144" applyFont="1" applyFill="1" applyBorder="1" applyAlignment="1">
      <alignment horizontal="center" vertical="center" wrapText="1"/>
    </xf>
    <xf numFmtId="0" fontId="62" fillId="0" borderId="81" xfId="144" applyFont="1" applyFill="1" applyBorder="1" applyAlignment="1">
      <alignment horizontal="center" vertical="center" wrapText="1"/>
    </xf>
    <xf numFmtId="0" fontId="62" fillId="0" borderId="35" xfId="144" applyFont="1" applyFill="1" applyBorder="1" applyAlignment="1">
      <alignment horizontal="center" vertical="center" wrapText="1"/>
    </xf>
    <xf numFmtId="0" fontId="63" fillId="25" borderId="97" xfId="144" applyFont="1" applyFill="1" applyBorder="1" applyAlignment="1">
      <alignment horizontal="center" vertical="center" wrapText="1"/>
    </xf>
    <xf numFmtId="0" fontId="63" fillId="25" borderId="105" xfId="144" applyFont="1" applyFill="1" applyBorder="1" applyAlignment="1">
      <alignment horizontal="center" vertical="center" wrapText="1"/>
    </xf>
    <xf numFmtId="0" fontId="63" fillId="25" borderId="117" xfId="144" applyFont="1" applyFill="1" applyBorder="1" applyAlignment="1">
      <alignment horizontal="center" vertical="center" wrapText="1"/>
    </xf>
    <xf numFmtId="0" fontId="61" fillId="39" borderId="98" xfId="144" applyFont="1" applyFill="1" applyBorder="1" applyAlignment="1">
      <alignment horizontal="center" vertical="center"/>
    </xf>
    <xf numFmtId="0" fontId="61" fillId="39" borderId="100" xfId="144" applyFont="1" applyFill="1" applyBorder="1" applyAlignment="1">
      <alignment horizontal="center" vertical="center"/>
    </xf>
    <xf numFmtId="0" fontId="61" fillId="39" borderId="102" xfId="144" applyFont="1" applyFill="1" applyBorder="1" applyAlignment="1">
      <alignment horizontal="center" vertical="center"/>
    </xf>
    <xf numFmtId="0" fontId="61" fillId="39" borderId="104" xfId="144" applyFont="1" applyFill="1" applyBorder="1" applyAlignment="1">
      <alignment horizontal="center" vertical="center"/>
    </xf>
    <xf numFmtId="0" fontId="61" fillId="0" borderId="98" xfId="144" applyFont="1" applyFill="1" applyBorder="1" applyAlignment="1">
      <alignment horizontal="center" vertical="center" wrapText="1"/>
    </xf>
    <xf numFmtId="0" fontId="61" fillId="0" borderId="100" xfId="144" applyFont="1" applyFill="1" applyBorder="1" applyAlignment="1">
      <alignment horizontal="center" vertical="center" wrapText="1"/>
    </xf>
    <xf numFmtId="0" fontId="61" fillId="0" borderId="99" xfId="144" applyFont="1" applyFill="1" applyBorder="1" applyAlignment="1">
      <alignment horizontal="center" vertical="center" wrapText="1"/>
    </xf>
    <xf numFmtId="0" fontId="61" fillId="0" borderId="91" xfId="144" applyFont="1" applyFill="1" applyBorder="1" applyAlignment="1">
      <alignment horizontal="center" vertical="center" wrapText="1"/>
    </xf>
    <xf numFmtId="0" fontId="61" fillId="0" borderId="103" xfId="144" applyFont="1" applyFill="1" applyBorder="1" applyAlignment="1">
      <alignment horizontal="center" vertical="center" wrapText="1"/>
    </xf>
    <xf numFmtId="0" fontId="61" fillId="0" borderId="152" xfId="144" applyFont="1" applyFill="1" applyBorder="1" applyAlignment="1">
      <alignment horizontal="center" vertical="center"/>
    </xf>
    <xf numFmtId="0" fontId="61" fillId="0" borderId="116" xfId="144" applyFont="1" applyFill="1" applyBorder="1" applyAlignment="1">
      <alignment horizontal="center" vertical="center"/>
    </xf>
    <xf numFmtId="0" fontId="61" fillId="0" borderId="148" xfId="144" applyFont="1" applyFill="1" applyBorder="1" applyAlignment="1">
      <alignment horizontal="center" vertical="center"/>
    </xf>
    <xf numFmtId="0" fontId="61" fillId="0" borderId="149" xfId="144" applyFont="1" applyFill="1" applyBorder="1" applyAlignment="1">
      <alignment horizontal="center" vertical="center"/>
    </xf>
    <xf numFmtId="0" fontId="61" fillId="0" borderId="150" xfId="144" applyFont="1" applyFill="1" applyBorder="1" applyAlignment="1">
      <alignment horizontal="center" vertical="center"/>
    </xf>
    <xf numFmtId="0" fontId="61" fillId="0" borderId="106" xfId="144" applyFont="1" applyFill="1" applyBorder="1" applyAlignment="1">
      <alignment horizontal="center" vertical="center"/>
    </xf>
    <xf numFmtId="0" fontId="61" fillId="0" borderId="107" xfId="144" applyFont="1" applyFill="1" applyBorder="1" applyAlignment="1">
      <alignment horizontal="center" vertical="center"/>
    </xf>
    <xf numFmtId="0" fontId="61" fillId="0" borderId="108" xfId="144" applyFont="1" applyFill="1" applyBorder="1" applyAlignment="1">
      <alignment horizontal="center" vertical="center"/>
    </xf>
    <xf numFmtId="0" fontId="61" fillId="0" borderId="153" xfId="144" applyFont="1" applyFill="1" applyBorder="1" applyAlignment="1">
      <alignment horizontal="center" vertical="center" wrapText="1"/>
    </xf>
    <xf numFmtId="0" fontId="61" fillId="0" borderId="154" xfId="144" applyFont="1" applyFill="1" applyBorder="1" applyAlignment="1">
      <alignment horizontal="center" vertical="center" wrapText="1"/>
    </xf>
    <xf numFmtId="0" fontId="61" fillId="0" borderId="135" xfId="144" applyFont="1" applyFill="1" applyBorder="1" applyAlignment="1">
      <alignment horizontal="center" vertical="center" wrapText="1"/>
    </xf>
    <xf numFmtId="0" fontId="61" fillId="0" borderId="136" xfId="144" applyFont="1" applyFill="1" applyBorder="1" applyAlignment="1">
      <alignment horizontal="center" vertical="center" wrapText="1"/>
    </xf>
    <xf numFmtId="0" fontId="60" fillId="0" borderId="98" xfId="144" applyFont="1" applyFill="1" applyBorder="1" applyAlignment="1">
      <alignment horizontal="center" vertical="center"/>
    </xf>
    <xf numFmtId="0" fontId="60" fillId="0" borderId="102" xfId="144" applyFont="1" applyFill="1" applyBorder="1" applyAlignment="1">
      <alignment horizontal="center" vertical="center"/>
    </xf>
    <xf numFmtId="0" fontId="60" fillId="0" borderId="113" xfId="144" applyFont="1" applyFill="1" applyBorder="1" applyAlignment="1">
      <alignment horizontal="center" vertical="center"/>
    </xf>
    <xf numFmtId="0" fontId="60" fillId="0" borderId="99" xfId="144" applyFont="1" applyFill="1" applyBorder="1" applyAlignment="1">
      <alignment horizontal="center" vertical="center" wrapText="1"/>
    </xf>
    <xf numFmtId="0" fontId="60" fillId="0" borderId="87" xfId="144" applyFont="1" applyFill="1" applyBorder="1" applyAlignment="1">
      <alignment horizontal="center" vertical="center" wrapText="1"/>
    </xf>
    <xf numFmtId="0" fontId="60" fillId="0" borderId="114" xfId="144" applyFont="1" applyFill="1" applyBorder="1" applyAlignment="1">
      <alignment horizontal="center" vertical="center" wrapText="1"/>
    </xf>
    <xf numFmtId="0" fontId="60" fillId="0" borderId="91" xfId="144" applyFont="1" applyFill="1" applyBorder="1" applyAlignment="1">
      <alignment horizontal="center" vertical="center"/>
    </xf>
    <xf numFmtId="0" fontId="60" fillId="0" borderId="103" xfId="144" applyFont="1" applyFill="1" applyBorder="1" applyAlignment="1">
      <alignment horizontal="center" vertical="center"/>
    </xf>
    <xf numFmtId="0" fontId="60" fillId="0" borderId="115" xfId="144" applyFont="1" applyFill="1" applyBorder="1" applyAlignment="1">
      <alignment horizontal="center" vertical="center"/>
    </xf>
    <xf numFmtId="0" fontId="61" fillId="39" borderId="99" xfId="144" applyFont="1" applyFill="1" applyBorder="1" applyAlignment="1">
      <alignment horizontal="center" vertical="center"/>
    </xf>
    <xf numFmtId="0" fontId="61" fillId="39" borderId="87" xfId="144" applyFont="1" applyFill="1" applyBorder="1" applyAlignment="1">
      <alignment horizontal="center" vertical="center"/>
    </xf>
    <xf numFmtId="0" fontId="61" fillId="0" borderId="89" xfId="144" applyFont="1" applyFill="1" applyBorder="1" applyAlignment="1">
      <alignment horizontal="center" vertical="center"/>
    </xf>
    <xf numFmtId="0" fontId="59" fillId="35" borderId="102" xfId="144" applyFont="1" applyFill="1" applyBorder="1" applyAlignment="1">
      <alignment horizontal="center" vertical="center" wrapText="1"/>
    </xf>
    <xf numFmtId="0" fontId="59" fillId="35" borderId="102" xfId="144" applyFont="1" applyFill="1" applyBorder="1" applyAlignment="1">
      <alignment horizontal="center" vertical="center" textRotation="90" wrapText="1"/>
    </xf>
    <xf numFmtId="0" fontId="59" fillId="35" borderId="113" xfId="144" applyFont="1" applyFill="1" applyBorder="1" applyAlignment="1">
      <alignment horizontal="center" vertical="center" textRotation="90" wrapText="1"/>
    </xf>
    <xf numFmtId="0" fontId="59" fillId="35" borderId="129" xfId="144" applyFont="1" applyFill="1" applyBorder="1" applyAlignment="1">
      <alignment horizontal="center" vertical="center" textRotation="90" wrapText="1"/>
    </xf>
    <xf numFmtId="0" fontId="59" fillId="35" borderId="139" xfId="144" applyFont="1" applyFill="1" applyBorder="1" applyAlignment="1">
      <alignment horizontal="center" vertical="center" textRotation="90" wrapText="1"/>
    </xf>
    <xf numFmtId="0" fontId="59" fillId="35" borderId="140" xfId="144" applyFont="1" applyFill="1" applyBorder="1" applyAlignment="1">
      <alignment horizontal="center" vertical="center" textRotation="90" wrapText="1"/>
    </xf>
    <xf numFmtId="0" fontId="59" fillId="32" borderId="113" xfId="144" applyFont="1" applyFill="1" applyBorder="1" applyAlignment="1">
      <alignment horizontal="center"/>
    </xf>
    <xf numFmtId="0" fontId="59" fillId="32" borderId="114" xfId="144" applyFont="1" applyFill="1" applyBorder="1" applyAlignment="1">
      <alignment horizontal="center"/>
    </xf>
    <xf numFmtId="0" fontId="59" fillId="0" borderId="98" xfId="144" applyFont="1" applyBorder="1" applyAlignment="1">
      <alignment horizontal="center" vertical="center"/>
    </xf>
    <xf numFmtId="0" fontId="59" fillId="0" borderId="99" xfId="144" applyFont="1" applyBorder="1" applyAlignment="1">
      <alignment horizontal="center" vertical="center"/>
    </xf>
    <xf numFmtId="0" fontId="59" fillId="0" borderId="100" xfId="144" applyFont="1" applyBorder="1" applyAlignment="1">
      <alignment horizontal="center" vertical="center"/>
    </xf>
    <xf numFmtId="0" fontId="69" fillId="38" borderId="100" xfId="144" applyFont="1" applyFill="1" applyBorder="1" applyAlignment="1">
      <alignment horizontal="center" vertical="center" textRotation="90"/>
    </xf>
    <xf numFmtId="0" fontId="69" fillId="38" borderId="104" xfId="144" applyFont="1" applyFill="1" applyBorder="1" applyAlignment="1">
      <alignment horizontal="center" vertical="center" textRotation="90"/>
    </xf>
    <xf numFmtId="0" fontId="69" fillId="38" borderId="116" xfId="144" applyFont="1" applyFill="1" applyBorder="1" applyAlignment="1">
      <alignment horizontal="center" vertical="center" textRotation="90"/>
    </xf>
    <xf numFmtId="0" fontId="59" fillId="0" borderId="102" xfId="144" applyFont="1" applyBorder="1" applyAlignment="1">
      <alignment horizontal="center"/>
    </xf>
    <xf numFmtId="0" fontId="59" fillId="0" borderId="87" xfId="144" applyFont="1" applyBorder="1" applyAlignment="1">
      <alignment horizontal="center"/>
    </xf>
    <xf numFmtId="0" fontId="59" fillId="0" borderId="104" xfId="144" applyFont="1" applyBorder="1" applyAlignment="1">
      <alignment horizontal="center"/>
    </xf>
    <xf numFmtId="0" fontId="59" fillId="0" borderId="102" xfId="144" applyFont="1" applyBorder="1" applyAlignment="1">
      <alignment horizontal="center" vertical="center" wrapText="1"/>
    </xf>
    <xf numFmtId="0" fontId="59" fillId="0" borderId="87" xfId="144" applyFont="1" applyBorder="1" applyAlignment="1">
      <alignment horizontal="center" vertical="center" wrapText="1"/>
    </xf>
    <xf numFmtId="0" fontId="59" fillId="0" borderId="110" xfId="144" applyFont="1" applyBorder="1" applyAlignment="1">
      <alignment horizontal="center"/>
    </xf>
    <xf numFmtId="0" fontId="59" fillId="0" borderId="109" xfId="144" applyFont="1" applyBorder="1" applyAlignment="1">
      <alignment horizontal="center"/>
    </xf>
    <xf numFmtId="0" fontId="59" fillId="0" borderId="134" xfId="144" applyFont="1" applyBorder="1" applyAlignment="1">
      <alignment horizontal="center"/>
    </xf>
    <xf numFmtId="0" fontId="59" fillId="0" borderId="102" xfId="144" applyFont="1" applyBorder="1" applyAlignment="1">
      <alignment horizontal="center" vertical="center"/>
    </xf>
    <xf numFmtId="0" fontId="59" fillId="0" borderId="87" xfId="144" applyFont="1" applyBorder="1" applyAlignment="1">
      <alignment horizontal="center" vertical="center"/>
    </xf>
    <xf numFmtId="0" fontId="59" fillId="0" borderId="104" xfId="144" applyFont="1" applyBorder="1" applyAlignment="1">
      <alignment horizontal="center" vertical="center"/>
    </xf>
    <xf numFmtId="0" fontId="59" fillId="0" borderId="110" xfId="144" applyFont="1" applyBorder="1" applyAlignment="1">
      <alignment horizontal="center" vertical="center"/>
    </xf>
    <xf numFmtId="0" fontId="59" fillId="0" borderId="109" xfId="144" applyFont="1" applyBorder="1" applyAlignment="1">
      <alignment horizontal="center" vertical="center"/>
    </xf>
    <xf numFmtId="17" fontId="6" fillId="0" borderId="130" xfId="144" applyNumberFormat="1" applyBorder="1" applyAlignment="1">
      <alignment horizontal="center" vertical="center"/>
    </xf>
    <xf numFmtId="0" fontId="59" fillId="32" borderId="102" xfId="144" applyFont="1" applyFill="1" applyBorder="1" applyAlignment="1">
      <alignment horizontal="center"/>
    </xf>
    <xf numFmtId="0" fontId="59" fillId="32" borderId="87" xfId="144" applyFont="1" applyFill="1" applyBorder="1" applyAlignment="1">
      <alignment horizontal="center"/>
    </xf>
    <xf numFmtId="0" fontId="59" fillId="32" borderId="104" xfId="144" applyFont="1" applyFill="1" applyBorder="1" applyAlignment="1">
      <alignment horizontal="center"/>
    </xf>
    <xf numFmtId="0" fontId="59" fillId="32" borderId="116" xfId="144" applyFont="1" applyFill="1" applyBorder="1" applyAlignment="1">
      <alignment horizontal="center"/>
    </xf>
    <xf numFmtId="0" fontId="59" fillId="32" borderId="98" xfId="144" applyFont="1" applyFill="1" applyBorder="1" applyAlignment="1">
      <alignment horizontal="center"/>
    </xf>
    <xf numFmtId="0" fontId="59" fillId="32" borderId="99" xfId="144" applyFont="1" applyFill="1" applyBorder="1" applyAlignment="1">
      <alignment horizontal="center"/>
    </xf>
    <xf numFmtId="17" fontId="59" fillId="0" borderId="110" xfId="144" applyNumberFormat="1" applyFont="1" applyBorder="1" applyAlignment="1">
      <alignment horizontal="center"/>
    </xf>
    <xf numFmtId="17" fontId="59" fillId="0" borderId="109" xfId="144" applyNumberFormat="1" applyFont="1" applyBorder="1" applyAlignment="1">
      <alignment horizontal="center"/>
    </xf>
    <xf numFmtId="17" fontId="59" fillId="0" borderId="134" xfId="144" applyNumberFormat="1" applyFont="1" applyBorder="1" applyAlignment="1">
      <alignment horizontal="center"/>
    </xf>
    <xf numFmtId="17" fontId="59" fillId="0" borderId="110" xfId="144" applyNumberFormat="1" applyFont="1" applyBorder="1" applyAlignment="1">
      <alignment horizontal="center" vertical="center"/>
    </xf>
    <xf numFmtId="17" fontId="59" fillId="0" borderId="109" xfId="144" applyNumberFormat="1" applyFont="1" applyBorder="1" applyAlignment="1">
      <alignment horizontal="center" vertical="center"/>
    </xf>
    <xf numFmtId="17" fontId="59" fillId="0" borderId="134" xfId="144" applyNumberFormat="1" applyFont="1" applyBorder="1" applyAlignment="1">
      <alignment horizontal="center" vertical="center"/>
    </xf>
    <xf numFmtId="0" fontId="59" fillId="32" borderId="159" xfId="144" applyFont="1" applyFill="1" applyBorder="1" applyAlignment="1">
      <alignment horizontal="center"/>
    </xf>
    <xf numFmtId="0" fontId="59" fillId="32" borderId="152" xfId="144" applyFont="1" applyFill="1" applyBorder="1" applyAlignment="1">
      <alignment horizontal="center"/>
    </xf>
    <xf numFmtId="0" fontId="59" fillId="32" borderId="141" xfId="144" applyFont="1" applyFill="1" applyBorder="1" applyAlignment="1">
      <alignment horizontal="center"/>
    </xf>
    <xf numFmtId="0" fontId="59" fillId="32" borderId="142" xfId="144" applyFont="1" applyFill="1" applyBorder="1" applyAlignment="1">
      <alignment horizontal="center"/>
    </xf>
    <xf numFmtId="0" fontId="59" fillId="32" borderId="143" xfId="144" applyFont="1" applyFill="1" applyBorder="1" applyAlignment="1">
      <alignment horizontal="center"/>
    </xf>
    <xf numFmtId="0" fontId="59" fillId="32" borderId="144" xfId="144" applyFont="1" applyFill="1" applyBorder="1" applyAlignment="1">
      <alignment horizontal="center"/>
    </xf>
    <xf numFmtId="0" fontId="61" fillId="0" borderId="90" xfId="139" applyFont="1" applyFill="1" applyBorder="1" applyAlignment="1">
      <alignment horizontal="center" vertical="center"/>
    </xf>
    <xf numFmtId="0" fontId="61" fillId="0" borderId="4" xfId="139" applyFont="1" applyFill="1" applyBorder="1" applyAlignment="1">
      <alignment horizontal="center" vertical="center"/>
    </xf>
    <xf numFmtId="0" fontId="61" fillId="0" borderId="92" xfId="139" applyFont="1" applyFill="1" applyBorder="1" applyAlignment="1">
      <alignment horizontal="center" vertical="center"/>
    </xf>
    <xf numFmtId="0" fontId="61" fillId="0" borderId="102" xfId="139" applyFont="1" applyFill="1" applyBorder="1" applyAlignment="1">
      <alignment horizontal="center" vertical="center"/>
    </xf>
    <xf numFmtId="0" fontId="61" fillId="0" borderId="87" xfId="139" applyFont="1" applyFill="1" applyBorder="1" applyAlignment="1">
      <alignment horizontal="center" vertical="center"/>
    </xf>
    <xf numFmtId="0" fontId="61" fillId="0" borderId="104" xfId="139" applyFont="1" applyFill="1" applyBorder="1" applyAlignment="1">
      <alignment horizontal="center" vertical="center"/>
    </xf>
    <xf numFmtId="0" fontId="60" fillId="0" borderId="90" xfId="139" applyFont="1" applyFill="1" applyBorder="1" applyAlignment="1">
      <alignment horizontal="center" vertical="center"/>
    </xf>
    <xf numFmtId="0" fontId="60" fillId="0" borderId="102" xfId="139" applyFont="1" applyFill="1" applyBorder="1" applyAlignment="1">
      <alignment horizontal="center" vertical="center"/>
    </xf>
    <xf numFmtId="0" fontId="60" fillId="0" borderId="113" xfId="139" applyFont="1" applyFill="1" applyBorder="1" applyAlignment="1">
      <alignment horizontal="center" vertical="center"/>
    </xf>
    <xf numFmtId="0" fontId="60" fillId="0" borderId="4" xfId="139" applyFont="1" applyFill="1" applyBorder="1" applyAlignment="1">
      <alignment horizontal="center" vertical="center" wrapText="1"/>
    </xf>
    <xf numFmtId="0" fontId="60" fillId="0" borderId="87" xfId="139" applyFont="1" applyFill="1" applyBorder="1" applyAlignment="1">
      <alignment horizontal="center" vertical="center" wrapText="1"/>
    </xf>
    <xf numFmtId="0" fontId="60" fillId="0" borderId="114" xfId="139" applyFont="1" applyFill="1" applyBorder="1" applyAlignment="1">
      <alignment horizontal="center" vertical="center" wrapText="1"/>
    </xf>
    <xf numFmtId="0" fontId="60" fillId="0" borderId="91" xfId="139" applyFont="1" applyFill="1" applyBorder="1" applyAlignment="1">
      <alignment horizontal="center" vertical="center"/>
    </xf>
    <xf numFmtId="0" fontId="60" fillId="0" borderId="103" xfId="139" applyFont="1" applyFill="1" applyBorder="1" applyAlignment="1">
      <alignment horizontal="center" vertical="center"/>
    </xf>
    <xf numFmtId="0" fontId="60" fillId="0" borderId="115" xfId="139" applyFont="1" applyFill="1" applyBorder="1" applyAlignment="1">
      <alignment horizontal="center" vertical="center"/>
    </xf>
    <xf numFmtId="0" fontId="61" fillId="0" borderId="104" xfId="139" applyFont="1" applyFill="1" applyBorder="1" applyAlignment="1">
      <alignment horizontal="center" vertical="center" wrapText="1"/>
    </xf>
    <xf numFmtId="0" fontId="61" fillId="0" borderId="116" xfId="139" applyFont="1" applyFill="1" applyBorder="1" applyAlignment="1">
      <alignment horizontal="center" vertical="center" wrapText="1"/>
    </xf>
    <xf numFmtId="0" fontId="61" fillId="0" borderId="94" xfId="139" applyFont="1" applyFill="1" applyBorder="1" applyAlignment="1">
      <alignment horizontal="center" vertical="center"/>
    </xf>
    <xf numFmtId="0" fontId="61" fillId="0" borderId="95" xfId="139" applyFont="1" applyFill="1" applyBorder="1" applyAlignment="1">
      <alignment horizontal="center" vertical="center"/>
    </xf>
    <xf numFmtId="0" fontId="61" fillId="0" borderId="96" xfId="139" applyFont="1" applyFill="1" applyBorder="1" applyAlignment="1">
      <alignment horizontal="center" vertical="center"/>
    </xf>
    <xf numFmtId="0" fontId="61" fillId="0" borderId="106" xfId="139" applyFont="1" applyFill="1" applyBorder="1" applyAlignment="1">
      <alignment horizontal="center" vertical="center"/>
    </xf>
    <xf numFmtId="0" fontId="61" fillId="0" borderId="107" xfId="139" applyFont="1" applyFill="1" applyBorder="1" applyAlignment="1">
      <alignment horizontal="center" vertical="center"/>
    </xf>
    <xf numFmtId="0" fontId="61" fillId="0" borderId="108" xfId="139" applyFont="1" applyFill="1" applyBorder="1" applyAlignment="1">
      <alignment horizontal="center" vertical="center"/>
    </xf>
    <xf numFmtId="0" fontId="61" fillId="0" borderId="116" xfId="139" applyFont="1" applyFill="1" applyBorder="1" applyAlignment="1">
      <alignment horizontal="center" vertical="center"/>
    </xf>
    <xf numFmtId="0" fontId="61" fillId="0" borderId="110" xfId="139" applyFont="1" applyFill="1" applyBorder="1" applyAlignment="1">
      <alignment horizontal="center" vertical="center" wrapText="1"/>
    </xf>
    <xf numFmtId="0" fontId="61" fillId="0" borderId="89" xfId="139" applyFont="1" applyFill="1" applyBorder="1" applyAlignment="1">
      <alignment horizontal="center" vertical="center" wrapText="1"/>
    </xf>
    <xf numFmtId="0" fontId="61" fillId="0" borderId="109" xfId="139" applyFont="1" applyFill="1" applyBorder="1" applyAlignment="1">
      <alignment horizontal="center" vertical="center" wrapText="1"/>
    </xf>
    <xf numFmtId="0" fontId="62" fillId="0" borderId="93" xfId="139" applyFont="1" applyFill="1" applyBorder="1" applyAlignment="1">
      <alignment horizontal="center" vertical="center" wrapText="1"/>
    </xf>
    <xf numFmtId="0" fontId="62" fillId="0" borderId="105" xfId="139" applyFont="1" applyFill="1" applyBorder="1" applyAlignment="1">
      <alignment horizontal="center" vertical="center" wrapText="1"/>
    </xf>
    <xf numFmtId="0" fontId="62" fillId="0" borderId="117" xfId="139" applyFont="1" applyFill="1" applyBorder="1" applyAlignment="1">
      <alignment horizontal="center" vertical="center" wrapText="1"/>
    </xf>
    <xf numFmtId="0" fontId="61" fillId="0" borderId="98" xfId="139" applyFont="1" applyFill="1" applyBorder="1" applyAlignment="1">
      <alignment horizontal="center" vertical="center"/>
    </xf>
    <xf numFmtId="0" fontId="61" fillId="0" borderId="100" xfId="139" applyFont="1" applyFill="1" applyBorder="1" applyAlignment="1">
      <alignment horizontal="center" vertical="center"/>
    </xf>
    <xf numFmtId="0" fontId="61" fillId="0" borderId="99" xfId="139" applyFont="1" applyFill="1" applyBorder="1" applyAlignment="1">
      <alignment horizontal="center" vertical="center"/>
    </xf>
    <xf numFmtId="0" fontId="62" fillId="0" borderId="97" xfId="139" applyFont="1" applyFill="1" applyBorder="1" applyAlignment="1">
      <alignment horizontal="center" vertical="center" wrapText="1"/>
    </xf>
    <xf numFmtId="0" fontId="61" fillId="0" borderId="101" xfId="139" applyFont="1" applyFill="1" applyBorder="1" applyAlignment="1">
      <alignment horizontal="center" vertical="center"/>
    </xf>
    <xf numFmtId="0" fontId="61" fillId="0" borderId="109" xfId="139" applyFont="1" applyFill="1" applyBorder="1" applyAlignment="1">
      <alignment horizontal="center" vertical="center"/>
    </xf>
    <xf numFmtId="0" fontId="61" fillId="0" borderId="110" xfId="139" applyFont="1" applyFill="1" applyBorder="1" applyAlignment="1">
      <alignment horizontal="center" vertical="center"/>
    </xf>
    <xf numFmtId="0" fontId="61" fillId="0" borderId="89" xfId="139" applyFont="1" applyFill="1" applyBorder="1" applyAlignment="1">
      <alignment horizontal="center" vertical="center"/>
    </xf>
    <xf numFmtId="0" fontId="63" fillId="25" borderId="97" xfId="139" applyFont="1" applyFill="1" applyBorder="1" applyAlignment="1">
      <alignment horizontal="center" vertical="center" wrapText="1"/>
    </xf>
    <xf numFmtId="0" fontId="63" fillId="25" borderId="105" xfId="139" applyFont="1" applyFill="1" applyBorder="1" applyAlignment="1">
      <alignment horizontal="center" vertical="center" wrapText="1"/>
    </xf>
    <xf numFmtId="0" fontId="63" fillId="25" borderId="117" xfId="139" applyFont="1" applyFill="1" applyBorder="1" applyAlignment="1">
      <alignment horizontal="center" vertical="center" wrapText="1"/>
    </xf>
    <xf numFmtId="0" fontId="61" fillId="0" borderId="111" xfId="139" applyFont="1" applyFill="1" applyBorder="1" applyAlignment="1">
      <alignment horizontal="center" vertical="center"/>
    </xf>
    <xf numFmtId="0" fontId="61" fillId="0" borderId="112" xfId="139" applyFont="1" applyFill="1" applyBorder="1" applyAlignment="1">
      <alignment horizontal="center" vertical="center"/>
    </xf>
    <xf numFmtId="0" fontId="61" fillId="0" borderId="118" xfId="139" applyFont="1" applyFill="1" applyBorder="1" applyAlignment="1">
      <alignment horizontal="center" vertical="center"/>
    </xf>
    <xf numFmtId="0" fontId="59" fillId="32" borderId="113" xfId="140" applyFont="1" applyFill="1" applyBorder="1" applyAlignment="1">
      <alignment horizontal="center"/>
    </xf>
    <xf numFmtId="0" fontId="59" fillId="32" borderId="114" xfId="140" applyFont="1" applyFill="1" applyBorder="1" applyAlignment="1">
      <alignment horizontal="center"/>
    </xf>
    <xf numFmtId="0" fontId="59" fillId="0" borderId="98" xfId="140" applyFont="1" applyBorder="1" applyAlignment="1">
      <alignment horizontal="center" vertical="center"/>
    </xf>
    <xf numFmtId="0" fontId="59" fillId="0" borderId="4" xfId="140" applyFont="1" applyBorder="1" applyAlignment="1">
      <alignment horizontal="center" vertical="center"/>
    </xf>
    <xf numFmtId="0" fontId="59" fillId="0" borderId="100" xfId="140" applyFont="1" applyBorder="1" applyAlignment="1">
      <alignment horizontal="center" vertical="center"/>
    </xf>
    <xf numFmtId="0" fontId="69" fillId="38" borderId="100" xfId="140" applyFont="1" applyFill="1" applyBorder="1" applyAlignment="1">
      <alignment horizontal="center" vertical="center" textRotation="90"/>
    </xf>
    <xf numFmtId="0" fontId="69" fillId="38" borderId="104" xfId="140" applyFont="1" applyFill="1" applyBorder="1" applyAlignment="1">
      <alignment horizontal="center" vertical="center" textRotation="90"/>
    </xf>
    <xf numFmtId="0" fontId="69" fillId="38" borderId="116" xfId="140" applyFont="1" applyFill="1" applyBorder="1" applyAlignment="1">
      <alignment horizontal="center" vertical="center" textRotation="90"/>
    </xf>
    <xf numFmtId="0" fontId="59" fillId="0" borderId="102" xfId="140" applyFont="1" applyBorder="1" applyAlignment="1">
      <alignment horizontal="center"/>
    </xf>
    <xf numFmtId="0" fontId="59" fillId="0" borderId="87" xfId="140" applyFont="1" applyBorder="1" applyAlignment="1">
      <alignment horizontal="center"/>
    </xf>
    <xf numFmtId="0" fontId="59" fillId="0" borderId="104" xfId="140" applyFont="1" applyBorder="1" applyAlignment="1">
      <alignment horizontal="center"/>
    </xf>
    <xf numFmtId="0" fontId="59" fillId="0" borderId="102" xfId="140" applyFont="1" applyBorder="1" applyAlignment="1">
      <alignment horizontal="center" vertical="center" wrapText="1"/>
    </xf>
    <xf numFmtId="0" fontId="59" fillId="0" borderId="87" xfId="140" applyFont="1" applyBorder="1" applyAlignment="1">
      <alignment horizontal="center" vertical="center" wrapText="1"/>
    </xf>
    <xf numFmtId="0" fontId="59" fillId="0" borderId="110" xfId="140" applyFont="1" applyBorder="1" applyAlignment="1">
      <alignment horizontal="center"/>
    </xf>
    <xf numFmtId="0" fontId="59" fillId="0" borderId="109" xfId="140" applyFont="1" applyBorder="1" applyAlignment="1">
      <alignment horizontal="center"/>
    </xf>
    <xf numFmtId="0" fontId="59" fillId="0" borderId="134" xfId="140" applyFont="1" applyBorder="1" applyAlignment="1">
      <alignment horizontal="center"/>
    </xf>
    <xf numFmtId="0" fontId="59" fillId="0" borderId="102" xfId="140" applyFont="1" applyBorder="1" applyAlignment="1">
      <alignment horizontal="center" vertical="center"/>
    </xf>
    <xf numFmtId="0" fontId="59" fillId="0" borderId="87" xfId="140" applyFont="1" applyBorder="1" applyAlignment="1">
      <alignment horizontal="center" vertical="center"/>
    </xf>
    <xf numFmtId="0" fontId="59" fillId="0" borderId="104" xfId="140" applyFont="1" applyBorder="1" applyAlignment="1">
      <alignment horizontal="center" vertical="center"/>
    </xf>
    <xf numFmtId="0" fontId="59" fillId="0" borderId="110" xfId="140" applyFont="1" applyBorder="1" applyAlignment="1">
      <alignment horizontal="center" vertical="center"/>
    </xf>
    <xf numFmtId="0" fontId="59" fillId="0" borderId="109" xfId="140" applyFont="1" applyBorder="1" applyAlignment="1">
      <alignment horizontal="center" vertical="center"/>
    </xf>
    <xf numFmtId="17" fontId="7" fillId="0" borderId="130" xfId="140" applyNumberFormat="1" applyBorder="1" applyAlignment="1">
      <alignment horizontal="center" vertical="center"/>
    </xf>
    <xf numFmtId="0" fontId="59" fillId="32" borderId="102" xfId="140" applyFont="1" applyFill="1" applyBorder="1" applyAlignment="1">
      <alignment horizontal="center"/>
    </xf>
    <xf numFmtId="0" fontId="59" fillId="32" borderId="87" xfId="140" applyFont="1" applyFill="1" applyBorder="1" applyAlignment="1">
      <alignment horizontal="center"/>
    </xf>
    <xf numFmtId="0" fontId="59" fillId="32" borderId="104" xfId="140" applyFont="1" applyFill="1" applyBorder="1" applyAlignment="1">
      <alignment horizontal="center"/>
    </xf>
    <xf numFmtId="0" fontId="59" fillId="32" borderId="116" xfId="140" applyFont="1" applyFill="1" applyBorder="1" applyAlignment="1">
      <alignment horizontal="center"/>
    </xf>
    <xf numFmtId="0" fontId="59" fillId="32" borderId="98" xfId="140" applyFont="1" applyFill="1" applyBorder="1" applyAlignment="1">
      <alignment horizontal="center"/>
    </xf>
    <xf numFmtId="0" fontId="59" fillId="32" borderId="4" xfId="140" applyFont="1" applyFill="1" applyBorder="1" applyAlignment="1">
      <alignment horizontal="center"/>
    </xf>
    <xf numFmtId="0" fontId="59" fillId="35" borderId="102" xfId="140" applyFont="1" applyFill="1" applyBorder="1" applyAlignment="1">
      <alignment horizontal="center" vertical="center" wrapText="1"/>
    </xf>
    <xf numFmtId="0" fontId="59" fillId="35" borderId="102" xfId="140" applyFont="1" applyFill="1" applyBorder="1" applyAlignment="1">
      <alignment horizontal="center" vertical="center" textRotation="90" wrapText="1"/>
    </xf>
    <xf numFmtId="0" fontId="59" fillId="35" borderId="113" xfId="140" applyFont="1" applyFill="1" applyBorder="1" applyAlignment="1">
      <alignment horizontal="center" vertical="center" textRotation="90" wrapText="1"/>
    </xf>
    <xf numFmtId="0" fontId="59" fillId="35" borderId="129" xfId="140" applyFont="1" applyFill="1" applyBorder="1" applyAlignment="1">
      <alignment horizontal="center" vertical="center" textRotation="90" wrapText="1"/>
    </xf>
    <xf numFmtId="0" fontId="59" fillId="35" borderId="139" xfId="140" applyFont="1" applyFill="1" applyBorder="1" applyAlignment="1">
      <alignment horizontal="center" vertical="center" textRotation="90" wrapText="1"/>
    </xf>
    <xf numFmtId="0" fontId="59" fillId="35" borderId="140" xfId="140" applyFont="1" applyFill="1" applyBorder="1" applyAlignment="1">
      <alignment horizontal="center" vertical="center" textRotation="90" wrapText="1"/>
    </xf>
    <xf numFmtId="17" fontId="59" fillId="0" borderId="110" xfId="140" applyNumberFormat="1" applyFont="1" applyBorder="1" applyAlignment="1">
      <alignment horizontal="center"/>
    </xf>
    <xf numFmtId="17" fontId="59" fillId="0" borderId="109" xfId="140" applyNumberFormat="1" applyFont="1" applyBorder="1" applyAlignment="1">
      <alignment horizontal="center"/>
    </xf>
    <xf numFmtId="17" fontId="59" fillId="0" borderId="134" xfId="140" applyNumberFormat="1" applyFont="1" applyBorder="1" applyAlignment="1">
      <alignment horizontal="center"/>
    </xf>
    <xf numFmtId="17" fontId="59" fillId="0" borderId="110" xfId="140" applyNumberFormat="1" applyFont="1" applyBorder="1" applyAlignment="1">
      <alignment horizontal="center" vertical="center"/>
    </xf>
    <xf numFmtId="17" fontId="59" fillId="0" borderId="109" xfId="140" applyNumberFormat="1" applyFont="1" applyBorder="1" applyAlignment="1">
      <alignment horizontal="center" vertical="center"/>
    </xf>
    <xf numFmtId="17" fontId="59" fillId="0" borderId="134" xfId="140" applyNumberFormat="1" applyFont="1" applyBorder="1" applyAlignment="1">
      <alignment horizontal="center" vertical="center"/>
    </xf>
    <xf numFmtId="0" fontId="59" fillId="32" borderId="138" xfId="140" applyFont="1" applyFill="1" applyBorder="1" applyAlignment="1">
      <alignment horizontal="center"/>
    </xf>
    <xf numFmtId="0" fontId="59" fillId="32" borderId="101" xfId="140" applyFont="1" applyFill="1" applyBorder="1" applyAlignment="1">
      <alignment horizontal="center"/>
    </xf>
    <xf numFmtId="0" fontId="59" fillId="32" borderId="141" xfId="140" applyFont="1" applyFill="1" applyBorder="1" applyAlignment="1">
      <alignment horizontal="center"/>
    </xf>
    <xf numFmtId="0" fontId="59" fillId="32" borderId="142" xfId="140" applyFont="1" applyFill="1" applyBorder="1" applyAlignment="1">
      <alignment horizontal="center"/>
    </xf>
    <xf numFmtId="0" fontId="59" fillId="32" borderId="143" xfId="140" applyFont="1" applyFill="1" applyBorder="1" applyAlignment="1">
      <alignment horizontal="center"/>
    </xf>
    <xf numFmtId="0" fontId="59" fillId="32" borderId="144" xfId="140" applyFont="1" applyFill="1" applyBorder="1" applyAlignment="1">
      <alignment horizontal="center"/>
    </xf>
    <xf numFmtId="0" fontId="7" fillId="0" borderId="0" xfId="140" applyAlignment="1">
      <alignment horizontal="center" vertical="center"/>
    </xf>
    <xf numFmtId="0" fontId="7" fillId="0" borderId="0" xfId="140" applyAlignment="1">
      <alignment horizontal="center" vertical="center" wrapText="1"/>
    </xf>
    <xf numFmtId="0" fontId="7" fillId="0" borderId="34" xfId="140" applyBorder="1" applyAlignment="1">
      <alignment horizontal="center" vertical="center"/>
    </xf>
    <xf numFmtId="0" fontId="37" fillId="0" borderId="16" xfId="74" applyFont="1" applyFill="1" applyBorder="1" applyAlignment="1">
      <alignment horizontal="center" vertical="center" wrapText="1"/>
    </xf>
    <xf numFmtId="0" fontId="37" fillId="0" borderId="18" xfId="74" applyFont="1" applyFill="1" applyBorder="1" applyAlignment="1">
      <alignment horizontal="center" vertical="center" wrapText="1"/>
    </xf>
    <xf numFmtId="0" fontId="12" fillId="0" borderId="14" xfId="0" applyFont="1" applyFill="1" applyBorder="1" applyAlignment="1">
      <alignment wrapText="1"/>
    </xf>
    <xf numFmtId="0" fontId="12" fillId="0" borderId="0" xfId="0" applyFont="1" applyFill="1" applyBorder="1" applyAlignment="1">
      <alignment wrapText="1"/>
    </xf>
    <xf numFmtId="0" fontId="12" fillId="0" borderId="15" xfId="0" applyFont="1" applyFill="1" applyBorder="1" applyAlignment="1">
      <alignment wrapText="1"/>
    </xf>
    <xf numFmtId="0" fontId="51" fillId="0" borderId="0" xfId="0" applyFont="1" applyFill="1" applyBorder="1" applyAlignment="1">
      <alignment horizontal="right"/>
    </xf>
    <xf numFmtId="0" fontId="51" fillId="0" borderId="15" xfId="0" applyFont="1" applyFill="1" applyBorder="1" applyAlignment="1">
      <alignment horizontal="right"/>
    </xf>
    <xf numFmtId="0" fontId="51" fillId="0" borderId="17" xfId="0" applyFont="1" applyFill="1" applyBorder="1" applyAlignment="1">
      <alignment horizontal="right"/>
    </xf>
    <xf numFmtId="0" fontId="51" fillId="0" borderId="18" xfId="0" applyFont="1" applyFill="1" applyBorder="1" applyAlignment="1">
      <alignment horizontal="right"/>
    </xf>
    <xf numFmtId="0" fontId="50" fillId="0" borderId="16" xfId="0" applyFont="1" applyFill="1" applyBorder="1" applyAlignment="1">
      <alignment horizontal="left"/>
    </xf>
    <xf numFmtId="0" fontId="50" fillId="0" borderId="17" xfId="0" applyFont="1" applyFill="1" applyBorder="1" applyAlignment="1">
      <alignment horizontal="left"/>
    </xf>
    <xf numFmtId="43" fontId="41" fillId="0" borderId="22" xfId="35" applyNumberFormat="1" applyFont="1" applyFill="1" applyBorder="1" applyAlignment="1">
      <alignment horizontal="center"/>
    </xf>
    <xf numFmtId="43" fontId="41" fillId="0" borderId="30" xfId="35" applyNumberFormat="1" applyFont="1" applyFill="1" applyBorder="1" applyAlignment="1">
      <alignment horizontal="center"/>
    </xf>
    <xf numFmtId="43" fontId="41" fillId="0" borderId="25" xfId="35" applyNumberFormat="1" applyFont="1" applyFill="1" applyBorder="1" applyAlignment="1">
      <alignment horizontal="center"/>
    </xf>
    <xf numFmtId="43" fontId="41" fillId="0" borderId="38" xfId="35" applyNumberFormat="1" applyFont="1" applyFill="1" applyBorder="1" applyAlignment="1">
      <alignment horizontal="center"/>
    </xf>
    <xf numFmtId="0" fontId="44" fillId="0" borderId="59" xfId="0" applyFont="1" applyFill="1" applyBorder="1" applyAlignment="1">
      <alignment horizontal="right"/>
    </xf>
    <xf numFmtId="0" fontId="44" fillId="0" borderId="68" xfId="0" applyFont="1" applyFill="1" applyBorder="1" applyAlignment="1">
      <alignment horizontal="right"/>
    </xf>
    <xf numFmtId="0" fontId="44" fillId="0" borderId="69" xfId="0" applyFont="1" applyFill="1" applyBorder="1" applyAlignment="1">
      <alignment horizontal="right"/>
    </xf>
    <xf numFmtId="0" fontId="40" fillId="24" borderId="59" xfId="0" applyFont="1" applyFill="1" applyBorder="1" applyAlignment="1">
      <alignment horizontal="right"/>
    </xf>
    <xf numFmtId="0" fontId="40" fillId="24" borderId="68" xfId="0" applyFont="1" applyFill="1" applyBorder="1" applyAlignment="1">
      <alignment horizontal="right"/>
    </xf>
    <xf numFmtId="0" fontId="40" fillId="24" borderId="69" xfId="0" applyFont="1" applyFill="1" applyBorder="1" applyAlignment="1">
      <alignment horizontal="right"/>
    </xf>
    <xf numFmtId="0" fontId="41" fillId="0" borderId="28" xfId="0" applyFont="1" applyFill="1" applyBorder="1" applyAlignment="1">
      <alignment horizontal="center"/>
    </xf>
    <xf numFmtId="0" fontId="41" fillId="0" borderId="29" xfId="0" applyFont="1" applyFill="1" applyBorder="1" applyAlignment="1">
      <alignment horizontal="center"/>
    </xf>
    <xf numFmtId="0" fontId="41" fillId="0" borderId="61" xfId="0" applyFont="1" applyFill="1" applyBorder="1" applyAlignment="1">
      <alignment horizontal="center"/>
    </xf>
    <xf numFmtId="0" fontId="41" fillId="0" borderId="28" xfId="0" applyFont="1" applyFill="1" applyBorder="1" applyAlignment="1"/>
    <xf numFmtId="0" fontId="41" fillId="0" borderId="29" xfId="0" applyFont="1" applyFill="1" applyBorder="1" applyAlignment="1"/>
    <xf numFmtId="0" fontId="44" fillId="24" borderId="45" xfId="0" applyFont="1" applyFill="1" applyBorder="1" applyAlignment="1">
      <alignment horizontal="center"/>
    </xf>
    <xf numFmtId="0" fontId="44" fillId="24" borderId="19" xfId="0" applyFont="1" applyFill="1" applyBorder="1" applyAlignment="1">
      <alignment horizontal="center"/>
    </xf>
    <xf numFmtId="0" fontId="44" fillId="24" borderId="73" xfId="0" applyFont="1" applyFill="1" applyBorder="1" applyAlignment="1">
      <alignment horizontal="center"/>
    </xf>
    <xf numFmtId="0" fontId="44" fillId="24" borderId="20" xfId="0" applyFont="1" applyFill="1" applyBorder="1" applyAlignment="1">
      <alignment horizontal="center"/>
    </xf>
    <xf numFmtId="2" fontId="41" fillId="0" borderId="22" xfId="0" applyNumberFormat="1" applyFont="1" applyFill="1" applyBorder="1" applyAlignment="1">
      <alignment horizontal="center" wrapText="1"/>
    </xf>
    <xf numFmtId="2" fontId="41" fillId="0" borderId="30" xfId="0" applyNumberFormat="1" applyFont="1" applyFill="1" applyBorder="1" applyAlignment="1">
      <alignment horizontal="center" wrapText="1"/>
    </xf>
    <xf numFmtId="2" fontId="41" fillId="0" borderId="22" xfId="0" applyNumberFormat="1" applyFont="1" applyFill="1" applyBorder="1" applyAlignment="1">
      <alignment horizontal="center"/>
    </xf>
    <xf numFmtId="2" fontId="41" fillId="0" borderId="30" xfId="0" applyNumberFormat="1" applyFont="1" applyFill="1" applyBorder="1" applyAlignment="1">
      <alignment horizontal="center"/>
    </xf>
    <xf numFmtId="0" fontId="41" fillId="0" borderId="37" xfId="0" applyFont="1" applyFill="1" applyBorder="1" applyAlignment="1"/>
    <xf numFmtId="0" fontId="41" fillId="0" borderId="41" xfId="0" applyFont="1" applyFill="1" applyBorder="1" applyAlignment="1"/>
    <xf numFmtId="0" fontId="41" fillId="0" borderId="25" xfId="0" applyFont="1" applyFill="1" applyBorder="1" applyAlignment="1">
      <alignment horizontal="center"/>
    </xf>
    <xf numFmtId="0" fontId="41" fillId="0" borderId="38" xfId="0" applyFont="1" applyFill="1" applyBorder="1" applyAlignment="1">
      <alignment horizontal="center"/>
    </xf>
    <xf numFmtId="0" fontId="44" fillId="0" borderId="11" xfId="0" applyFont="1" applyFill="1" applyBorder="1" applyAlignment="1">
      <alignment horizontal="left" vertical="center"/>
    </xf>
    <xf numFmtId="0" fontId="44" fillId="0" borderId="12" xfId="0" applyFont="1" applyFill="1" applyBorder="1" applyAlignment="1">
      <alignment horizontal="left" vertical="center"/>
    </xf>
    <xf numFmtId="0" fontId="44" fillId="0" borderId="13" xfId="0" applyFont="1" applyFill="1" applyBorder="1" applyAlignment="1">
      <alignment horizontal="left" vertical="center"/>
    </xf>
    <xf numFmtId="0" fontId="44" fillId="0" borderId="14" xfId="0" applyFont="1" applyFill="1" applyBorder="1" applyAlignment="1">
      <alignment horizontal="left" vertical="center"/>
    </xf>
    <xf numFmtId="0" fontId="44" fillId="0" borderId="0" xfId="0" applyFont="1" applyFill="1" applyBorder="1" applyAlignment="1">
      <alignment horizontal="left" vertical="center"/>
    </xf>
    <xf numFmtId="0" fontId="44" fillId="0" borderId="15" xfId="0" applyFont="1" applyFill="1" applyBorder="1" applyAlignment="1">
      <alignment horizontal="left" vertical="center"/>
    </xf>
    <xf numFmtId="0" fontId="44" fillId="0" borderId="16" xfId="0" applyFont="1" applyFill="1" applyBorder="1" applyAlignment="1">
      <alignment horizontal="left" vertical="center"/>
    </xf>
    <xf numFmtId="0" fontId="44" fillId="0" borderId="17" xfId="0" applyFont="1" applyFill="1" applyBorder="1" applyAlignment="1">
      <alignment horizontal="left" vertical="center"/>
    </xf>
    <xf numFmtId="0" fontId="44" fillId="0" borderId="18" xfId="0" applyFont="1" applyFill="1" applyBorder="1" applyAlignment="1">
      <alignment horizontal="left" vertical="center"/>
    </xf>
    <xf numFmtId="0" fontId="44" fillId="24" borderId="73" xfId="0" applyFont="1" applyFill="1" applyBorder="1" applyAlignment="1">
      <alignment horizontal="center" wrapText="1"/>
    </xf>
    <xf numFmtId="0" fontId="44" fillId="24" borderId="20" xfId="0" applyFont="1" applyFill="1" applyBorder="1" applyAlignment="1">
      <alignment horizontal="center" wrapText="1"/>
    </xf>
    <xf numFmtId="0" fontId="41" fillId="0" borderId="30" xfId="0" applyFont="1" applyFill="1" applyBorder="1" applyAlignment="1"/>
    <xf numFmtId="172" fontId="41" fillId="0" borderId="22" xfId="35" applyFont="1" applyFill="1" applyBorder="1" applyAlignment="1">
      <alignment horizontal="center"/>
    </xf>
    <xf numFmtId="172" fontId="41" fillId="0" borderId="30" xfId="35" applyFont="1" applyFill="1" applyBorder="1" applyAlignment="1">
      <alignment horizontal="center"/>
    </xf>
    <xf numFmtId="0" fontId="41" fillId="0" borderId="22" xfId="0" applyFont="1" applyFill="1" applyBorder="1" applyAlignment="1">
      <alignment horizontal="center"/>
    </xf>
    <xf numFmtId="0" fontId="41" fillId="0" borderId="30" xfId="0" applyFont="1" applyFill="1" applyBorder="1" applyAlignment="1">
      <alignment horizontal="center"/>
    </xf>
    <xf numFmtId="0" fontId="41" fillId="0" borderId="28" xfId="0" applyFont="1" applyFill="1" applyBorder="1" applyAlignment="1">
      <alignment wrapText="1"/>
    </xf>
    <xf numFmtId="0" fontId="41" fillId="0" borderId="29" xfId="0" applyFont="1" applyFill="1" applyBorder="1" applyAlignment="1">
      <alignment wrapText="1"/>
    </xf>
    <xf numFmtId="0" fontId="41" fillId="0" borderId="30" xfId="0" applyFont="1" applyFill="1" applyBorder="1" applyAlignment="1">
      <alignment wrapText="1"/>
    </xf>
    <xf numFmtId="0" fontId="41" fillId="0" borderId="28" xfId="0" applyFont="1" applyFill="1" applyBorder="1" applyAlignment="1">
      <alignment horizontal="left"/>
    </xf>
    <xf numFmtId="0" fontId="41" fillId="0" borderId="29" xfId="0" applyFont="1" applyFill="1" applyBorder="1" applyAlignment="1">
      <alignment horizontal="left"/>
    </xf>
    <xf numFmtId="0" fontId="41" fillId="0" borderId="37" xfId="0" applyFont="1" applyFill="1" applyBorder="1" applyAlignment="1">
      <alignment horizontal="left"/>
    </xf>
    <xf numFmtId="0" fontId="41" fillId="0" borderId="41" xfId="0" applyFont="1" applyFill="1" applyBorder="1" applyAlignment="1">
      <alignment horizontal="left"/>
    </xf>
    <xf numFmtId="0" fontId="41" fillId="0" borderId="38" xfId="0" applyFont="1" applyFill="1" applyBorder="1" applyAlignment="1">
      <alignment horizontal="left"/>
    </xf>
    <xf numFmtId="0" fontId="41" fillId="0" borderId="25" xfId="0" applyFont="1" applyFill="1" applyBorder="1" applyAlignment="1"/>
    <xf numFmtId="0" fontId="41" fillId="0" borderId="38" xfId="0" applyFont="1" applyFill="1" applyBorder="1" applyAlignment="1"/>
    <xf numFmtId="2" fontId="41" fillId="0" borderId="25" xfId="0" applyNumberFormat="1" applyFont="1" applyFill="1" applyBorder="1" applyAlignment="1">
      <alignment horizontal="center"/>
    </xf>
    <xf numFmtId="2" fontId="41" fillId="0" borderId="38" xfId="0" applyNumberFormat="1" applyFont="1" applyFill="1" applyBorder="1" applyAlignment="1">
      <alignment horizontal="center"/>
    </xf>
    <xf numFmtId="0" fontId="41" fillId="24" borderId="19" xfId="0" applyFont="1" applyFill="1" applyBorder="1" applyAlignment="1">
      <alignment horizontal="center"/>
    </xf>
    <xf numFmtId="0" fontId="41" fillId="24" borderId="20" xfId="0" applyFont="1" applyFill="1" applyBorder="1" applyAlignment="1">
      <alignment horizontal="center"/>
    </xf>
    <xf numFmtId="0" fontId="44" fillId="24" borderId="78" xfId="0" applyFont="1" applyFill="1" applyBorder="1" applyAlignment="1">
      <alignment horizontal="center"/>
    </xf>
    <xf numFmtId="0" fontId="44" fillId="24" borderId="77" xfId="0" applyFont="1" applyFill="1" applyBorder="1" applyAlignment="1">
      <alignment horizontal="center"/>
    </xf>
    <xf numFmtId="0" fontId="41" fillId="0" borderId="22" xfId="0" applyFont="1" applyFill="1" applyBorder="1" applyAlignment="1"/>
    <xf numFmtId="0" fontId="44" fillId="24" borderId="45" xfId="0" applyFont="1" applyFill="1" applyBorder="1" applyAlignment="1">
      <alignment horizontal="center" wrapText="1"/>
    </xf>
    <xf numFmtId="0" fontId="44" fillId="24" borderId="19" xfId="0" applyFont="1" applyFill="1" applyBorder="1" applyAlignment="1">
      <alignment horizontal="center" wrapText="1"/>
    </xf>
    <xf numFmtId="0" fontId="44" fillId="24" borderId="36" xfId="0" applyFont="1" applyFill="1" applyBorder="1" applyAlignment="1">
      <alignment horizontal="center" wrapText="1"/>
    </xf>
    <xf numFmtId="0" fontId="44" fillId="24" borderId="36" xfId="0" applyFont="1" applyFill="1" applyBorder="1" applyAlignment="1">
      <alignment horizontal="center"/>
    </xf>
    <xf numFmtId="0" fontId="41" fillId="24" borderId="37" xfId="0" applyFont="1" applyFill="1" applyBorder="1" applyAlignment="1">
      <alignment horizontal="center"/>
    </xf>
    <xf numFmtId="0" fontId="41" fillId="24" borderId="41" xfId="0" applyFont="1" applyFill="1" applyBorder="1" applyAlignment="1">
      <alignment horizontal="center"/>
    </xf>
    <xf numFmtId="0" fontId="41" fillId="24" borderId="62" xfId="0" applyFont="1" applyFill="1" applyBorder="1" applyAlignment="1">
      <alignment horizontal="center"/>
    </xf>
    <xf numFmtId="0" fontId="46" fillId="0" borderId="34" xfId="0" applyFont="1" applyFill="1" applyBorder="1" applyAlignment="1">
      <alignment horizontal="left"/>
    </xf>
    <xf numFmtId="0" fontId="46" fillId="0" borderId="0" xfId="0" applyFont="1" applyFill="1" applyBorder="1" applyAlignment="1">
      <alignment horizontal="center"/>
    </xf>
    <xf numFmtId="0" fontId="46" fillId="0" borderId="15" xfId="0" applyFont="1" applyFill="1" applyBorder="1" applyAlignment="1">
      <alignment horizontal="center"/>
    </xf>
    <xf numFmtId="0" fontId="41" fillId="0" borderId="0" xfId="0" applyFont="1" applyFill="1" applyBorder="1" applyAlignment="1" applyProtection="1">
      <alignment horizontal="left"/>
      <protection locked="0"/>
    </xf>
    <xf numFmtId="0" fontId="41" fillId="0" borderId="0" xfId="0" applyFont="1" applyFill="1" applyBorder="1" applyAlignment="1" applyProtection="1">
      <alignment horizontal="left" vertical="center" wrapText="1"/>
      <protection locked="0"/>
    </xf>
    <xf numFmtId="0" fontId="41" fillId="0" borderId="34" xfId="0" applyFont="1" applyFill="1" applyBorder="1" applyAlignment="1" applyProtection="1">
      <alignment horizontal="left" vertical="center" wrapText="1"/>
      <protection locked="0"/>
    </xf>
    <xf numFmtId="0" fontId="41" fillId="0" borderId="34" xfId="0" applyFont="1" applyFill="1" applyBorder="1" applyAlignment="1">
      <alignment horizontal="left"/>
    </xf>
    <xf numFmtId="187" fontId="41" fillId="0" borderId="34" xfId="0" applyNumberFormat="1" applyFont="1" applyFill="1" applyBorder="1" applyAlignment="1">
      <alignment horizontal="left"/>
    </xf>
    <xf numFmtId="0" fontId="44" fillId="0" borderId="11" xfId="0" applyFont="1" applyFill="1" applyBorder="1" applyAlignment="1" applyProtection="1">
      <alignment horizontal="center"/>
      <protection locked="0"/>
    </xf>
    <xf numFmtId="0" fontId="44" fillId="0" borderId="12" xfId="0" applyFont="1" applyFill="1" applyBorder="1" applyAlignment="1" applyProtection="1">
      <alignment horizontal="center"/>
      <protection locked="0"/>
    </xf>
    <xf numFmtId="0" fontId="44" fillId="0" borderId="13" xfId="0" applyFont="1" applyFill="1" applyBorder="1" applyAlignment="1" applyProtection="1">
      <alignment horizontal="center"/>
      <protection locked="0"/>
    </xf>
    <xf numFmtId="0" fontId="12" fillId="0" borderId="14" xfId="0" applyFont="1" applyFill="1" applyBorder="1" applyAlignment="1">
      <alignment horizontal="right" vertical="center"/>
    </xf>
    <xf numFmtId="0" fontId="12" fillId="0" borderId="0" xfId="0" applyFont="1" applyFill="1" applyBorder="1" applyAlignment="1">
      <alignment horizontal="right" vertical="center"/>
    </xf>
    <xf numFmtId="0" fontId="48" fillId="0" borderId="84" xfId="0" applyFont="1" applyFill="1" applyBorder="1" applyAlignment="1">
      <alignment horizontal="center"/>
    </xf>
    <xf numFmtId="0" fontId="48" fillId="0" borderId="12" xfId="0" applyFont="1" applyFill="1" applyBorder="1" applyAlignment="1">
      <alignment horizontal="center"/>
    </xf>
    <xf numFmtId="0" fontId="48" fillId="0" borderId="43" xfId="0" applyFont="1" applyFill="1" applyBorder="1" applyAlignment="1">
      <alignment horizontal="center"/>
    </xf>
    <xf numFmtId="0" fontId="46" fillId="0" borderId="39" xfId="95" applyFont="1" applyFill="1" applyBorder="1" applyAlignment="1">
      <alignment horizontal="center" vertical="center"/>
    </xf>
    <xf numFmtId="0" fontId="46" fillId="0" borderId="21" xfId="95" applyFont="1" applyFill="1" applyBorder="1" applyAlignment="1">
      <alignment horizontal="center" vertical="center"/>
    </xf>
    <xf numFmtId="0" fontId="46" fillId="0" borderId="84" xfId="95" applyFont="1" applyFill="1" applyBorder="1" applyAlignment="1">
      <alignment horizontal="center" vertical="center"/>
    </xf>
    <xf numFmtId="0" fontId="46" fillId="0" borderId="12" xfId="95" applyFont="1" applyFill="1" applyBorder="1" applyAlignment="1">
      <alignment horizontal="center" vertical="center"/>
    </xf>
    <xf numFmtId="0" fontId="46" fillId="0" borderId="13" xfId="95" applyFont="1" applyFill="1" applyBorder="1" applyAlignment="1">
      <alignment horizontal="center" vertical="center"/>
    </xf>
    <xf numFmtId="0" fontId="46" fillId="0" borderId="78" xfId="95" applyFont="1" applyFill="1" applyBorder="1" applyAlignment="1">
      <alignment horizontal="center" vertical="center"/>
    </xf>
    <xf numFmtId="0" fontId="46" fillId="0" borderId="34" xfId="95" applyFont="1" applyFill="1" applyBorder="1" applyAlignment="1">
      <alignment horizontal="center" vertical="center"/>
    </xf>
    <xf numFmtId="0" fontId="46" fillId="0" borderId="63" xfId="95" applyFont="1" applyFill="1" applyBorder="1" applyAlignment="1">
      <alignment horizontal="center" vertical="center"/>
    </xf>
    <xf numFmtId="0" fontId="45" fillId="0" borderId="70" xfId="0" applyFont="1" applyFill="1" applyBorder="1" applyAlignment="1">
      <alignment horizontal="center"/>
    </xf>
    <xf numFmtId="0" fontId="45" fillId="0" borderId="0" xfId="0" applyFont="1" applyFill="1" applyBorder="1" applyAlignment="1">
      <alignment horizontal="center"/>
    </xf>
    <xf numFmtId="0" fontId="45" fillId="0" borderId="71" xfId="0" applyFont="1" applyFill="1" applyBorder="1" applyAlignment="1">
      <alignment horizontal="center"/>
    </xf>
    <xf numFmtId="0" fontId="44" fillId="0" borderId="70" xfId="0" applyFont="1" applyFill="1" applyBorder="1" applyAlignment="1">
      <alignment horizontal="center"/>
    </xf>
    <xf numFmtId="0" fontId="44" fillId="0" borderId="0" xfId="0" applyFont="1" applyFill="1" applyBorder="1" applyAlignment="1">
      <alignment horizontal="center"/>
    </xf>
    <xf numFmtId="0" fontId="44" fillId="0" borderId="71" xfId="0" applyFont="1" applyFill="1" applyBorder="1" applyAlignment="1">
      <alignment horizontal="center"/>
    </xf>
    <xf numFmtId="0" fontId="46" fillId="0" borderId="23" xfId="95" applyFont="1" applyFill="1" applyBorder="1" applyAlignment="1">
      <alignment horizontal="center" vertical="center"/>
    </xf>
    <xf numFmtId="0" fontId="46" fillId="0" borderId="35" xfId="0" applyFont="1" applyFill="1" applyBorder="1" applyAlignment="1">
      <alignment horizontal="center" vertical="center"/>
    </xf>
    <xf numFmtId="0" fontId="46" fillId="0" borderId="31" xfId="95" applyFont="1" applyFill="1" applyBorder="1" applyAlignment="1">
      <alignment horizontal="center" vertical="center"/>
    </xf>
    <xf numFmtId="0" fontId="46" fillId="0" borderId="66" xfId="95" applyFont="1" applyFill="1" applyBorder="1" applyAlignment="1">
      <alignment horizontal="center" vertical="center"/>
    </xf>
    <xf numFmtId="0" fontId="46" fillId="0" borderId="72" xfId="95" applyFont="1" applyFill="1" applyBorder="1" applyAlignment="1">
      <alignment horizontal="center" vertical="center"/>
    </xf>
    <xf numFmtId="0" fontId="46" fillId="0" borderId="78" xfId="0" applyFont="1" applyFill="1" applyBorder="1" applyAlignment="1">
      <alignment horizontal="center" vertical="center"/>
    </xf>
    <xf numFmtId="0" fontId="46" fillId="0" borderId="34" xfId="0" applyFont="1" applyFill="1" applyBorder="1" applyAlignment="1">
      <alignment horizontal="center" vertical="center"/>
    </xf>
    <xf numFmtId="0" fontId="46" fillId="0" borderId="63" xfId="0" applyFont="1" applyFill="1" applyBorder="1" applyAlignment="1">
      <alignment horizontal="center" vertical="center"/>
    </xf>
    <xf numFmtId="0" fontId="40" fillId="0" borderId="70" xfId="0" applyFont="1" applyFill="1" applyBorder="1" applyAlignment="1">
      <alignment horizontal="center"/>
    </xf>
    <xf numFmtId="0" fontId="40" fillId="0" borderId="0" xfId="0" applyFont="1" applyFill="1" applyBorder="1" applyAlignment="1">
      <alignment horizontal="center"/>
    </xf>
    <xf numFmtId="0" fontId="40" fillId="0" borderId="71" xfId="0" applyFont="1" applyFill="1" applyBorder="1" applyAlignment="1">
      <alignment horizontal="center"/>
    </xf>
    <xf numFmtId="0" fontId="40" fillId="0" borderId="70" xfId="0" applyFont="1" applyFill="1" applyBorder="1" applyAlignment="1">
      <alignment horizontal="center" vertical="center" wrapText="1"/>
    </xf>
    <xf numFmtId="0" fontId="40" fillId="0" borderId="0" xfId="0" applyFont="1" applyFill="1" applyBorder="1" applyAlignment="1">
      <alignment horizontal="center" vertical="center" wrapText="1"/>
    </xf>
    <xf numFmtId="0" fontId="40" fillId="0" borderId="71" xfId="0" applyFont="1" applyFill="1" applyBorder="1" applyAlignment="1">
      <alignment horizontal="center" vertical="center" wrapText="1"/>
    </xf>
    <xf numFmtId="0" fontId="46" fillId="0" borderId="81" xfId="95" applyFont="1" applyFill="1" applyBorder="1" applyAlignment="1">
      <alignment horizontal="center" vertical="center"/>
    </xf>
    <xf numFmtId="0" fontId="46" fillId="0" borderId="56" xfId="95" applyFont="1" applyFill="1" applyBorder="1" applyAlignment="1">
      <alignment horizontal="center" vertical="center"/>
    </xf>
    <xf numFmtId="0" fontId="46" fillId="0" borderId="82" xfId="95" applyFont="1" applyFill="1" applyBorder="1" applyAlignment="1">
      <alignment horizontal="center" vertical="center"/>
    </xf>
    <xf numFmtId="2" fontId="41" fillId="0" borderId="25" xfId="0" applyNumberFormat="1" applyFont="1" applyFill="1" applyBorder="1" applyAlignment="1">
      <alignment horizontal="right"/>
    </xf>
    <xf numFmtId="2" fontId="41" fillId="0" borderId="38" xfId="0" applyNumberFormat="1" applyFont="1" applyFill="1" applyBorder="1" applyAlignment="1">
      <alignment horizontal="right"/>
    </xf>
    <xf numFmtId="0" fontId="41" fillId="0" borderId="30" xfId="0" applyFont="1" applyFill="1" applyBorder="1" applyAlignment="1">
      <alignment horizontal="left"/>
    </xf>
    <xf numFmtId="2" fontId="41" fillId="0" borderId="25" xfId="0" applyNumberFormat="1" applyFont="1" applyFill="1" applyBorder="1" applyAlignment="1">
      <alignment horizontal="center" wrapText="1"/>
    </xf>
    <xf numFmtId="2" fontId="41" fillId="0" borderId="38" xfId="0" applyNumberFormat="1" applyFont="1" applyFill="1" applyBorder="1" applyAlignment="1">
      <alignment horizontal="center" wrapText="1"/>
    </xf>
    <xf numFmtId="0" fontId="41" fillId="24" borderId="37" xfId="0" applyFont="1" applyFill="1" applyBorder="1" applyAlignment="1">
      <alignment horizontal="left" wrapText="1"/>
    </xf>
    <xf numFmtId="0" fontId="41" fillId="24" borderId="41" xfId="0" applyFont="1" applyFill="1" applyBorder="1" applyAlignment="1">
      <alignment horizontal="left" wrapText="1"/>
    </xf>
    <xf numFmtId="0" fontId="41" fillId="24" borderId="62" xfId="0" applyFont="1" applyFill="1" applyBorder="1" applyAlignment="1">
      <alignment horizontal="left" wrapText="1"/>
    </xf>
    <xf numFmtId="2" fontId="41" fillId="0" borderId="22" xfId="74" applyNumberFormat="1" applyFont="1" applyFill="1" applyBorder="1" applyAlignment="1">
      <alignment horizontal="center"/>
    </xf>
    <xf numFmtId="2" fontId="41" fillId="0" borderId="30" xfId="74" applyNumberFormat="1" applyFont="1" applyFill="1" applyBorder="1" applyAlignment="1">
      <alignment horizontal="center"/>
    </xf>
    <xf numFmtId="4" fontId="41" fillId="0" borderId="22" xfId="75" applyNumberFormat="1" applyFont="1" applyFill="1" applyBorder="1" applyAlignment="1">
      <alignment horizontal="center"/>
    </xf>
    <xf numFmtId="4" fontId="41" fillId="0" borderId="30" xfId="75" applyNumberFormat="1" applyFont="1" applyFill="1" applyBorder="1" applyAlignment="1">
      <alignment horizontal="center"/>
    </xf>
    <xf numFmtId="0" fontId="41" fillId="0" borderId="65" xfId="0" applyFont="1" applyFill="1" applyBorder="1" applyAlignment="1">
      <alignment horizontal="center"/>
    </xf>
    <xf numFmtId="0" fontId="41" fillId="0" borderId="66" xfId="0" applyFont="1" applyFill="1" applyBorder="1" applyAlignment="1">
      <alignment horizontal="center"/>
    </xf>
    <xf numFmtId="0" fontId="41" fillId="0" borderId="72" xfId="0" applyFont="1" applyFill="1" applyBorder="1" applyAlignment="1">
      <alignment horizontal="center"/>
    </xf>
    <xf numFmtId="0" fontId="40" fillId="0" borderId="19" xfId="131" applyFont="1" applyFill="1" applyBorder="1" applyAlignment="1" applyProtection="1">
      <alignment horizontal="center"/>
    </xf>
  </cellXfs>
  <cellStyles count="175">
    <cellStyle name="20% - Énfasis1 2" xfId="1"/>
    <cellStyle name="20% - Énfasis2 2" xfId="2"/>
    <cellStyle name="20% - Énfasis3 2" xfId="3"/>
    <cellStyle name="20% - Énfasis4 2" xfId="4"/>
    <cellStyle name="20% - Énfasis5 2" xfId="5"/>
    <cellStyle name="20% - Énfasis6 2" xfId="6"/>
    <cellStyle name="40% - Énfasis1 2" xfId="7"/>
    <cellStyle name="40% - Énfasis2 2" xfId="8"/>
    <cellStyle name="40% - Énfasis3 2" xfId="9"/>
    <cellStyle name="40% - Énfasis4 2" xfId="10"/>
    <cellStyle name="40% - Énfasis5 2" xfId="11"/>
    <cellStyle name="40% - Énfasis6 2" xfId="12"/>
    <cellStyle name="60% - Énfasis1 2" xfId="13"/>
    <cellStyle name="60% - Énfasis2 2" xfId="14"/>
    <cellStyle name="60% - Énfasis3 2" xfId="15"/>
    <cellStyle name="60% - Énfasis4 2" xfId="16"/>
    <cellStyle name="60% - Énfasis5 2" xfId="17"/>
    <cellStyle name="60% - Énfasis6 2" xfId="18"/>
    <cellStyle name="Buena 2" xfId="19"/>
    <cellStyle name="Cálculo 2" xfId="20"/>
    <cellStyle name="Celda de comprobación 2" xfId="21"/>
    <cellStyle name="Celda vinculada 2" xfId="22"/>
    <cellStyle name="Encabezado 4 2" xfId="23"/>
    <cellStyle name="Énfasis1 2" xfId="24"/>
    <cellStyle name="Énfasis2 2" xfId="25"/>
    <cellStyle name="Énfasis3 2" xfId="26"/>
    <cellStyle name="Énfasis4 2" xfId="27"/>
    <cellStyle name="Énfasis5 2" xfId="28"/>
    <cellStyle name="Énfasis6 2" xfId="29"/>
    <cellStyle name="Entrada 2" xfId="30"/>
    <cellStyle name="Estilo 1" xfId="31"/>
    <cellStyle name="Euro" xfId="32"/>
    <cellStyle name="Hipervínculo" xfId="33" builtinId="8"/>
    <cellStyle name="Incorrecto 2" xfId="34"/>
    <cellStyle name="Millares" xfId="35" builtinId="3"/>
    <cellStyle name="Millares [2]" xfId="36"/>
    <cellStyle name="Millares 10" xfId="37"/>
    <cellStyle name="Millares 10 2" xfId="38"/>
    <cellStyle name="Millares 11" xfId="39"/>
    <cellStyle name="Millares 12" xfId="128"/>
    <cellStyle name="Millares 13" xfId="137"/>
    <cellStyle name="Millares 14" xfId="142"/>
    <cellStyle name="Millares 14 2" xfId="162"/>
    <cellStyle name="Millares 15" xfId="146"/>
    <cellStyle name="Millares 15 2" xfId="161"/>
    <cellStyle name="Millares 16" xfId="149"/>
    <cellStyle name="Millares 16 2" xfId="154"/>
    <cellStyle name="Millares 17" xfId="168"/>
    <cellStyle name="Millares 2" xfId="40"/>
    <cellStyle name="Millares 2 2" xfId="41"/>
    <cellStyle name="Millares 2 2 2" xfId="163"/>
    <cellStyle name="Millares 2 3" xfId="42"/>
    <cellStyle name="Millares 2 4" xfId="167"/>
    <cellStyle name="Millares 2 5" xfId="43"/>
    <cellStyle name="Millares 3" xfId="44"/>
    <cellStyle name="Millares 3 2" xfId="45"/>
    <cellStyle name="Millares 3 3" xfId="46"/>
    <cellStyle name="Millares 3 4" xfId="47"/>
    <cellStyle name="Millares 3 5" xfId="48"/>
    <cellStyle name="Millares 4" xfId="49"/>
    <cellStyle name="Millares 4 2" xfId="50"/>
    <cellStyle name="Millares 5" xfId="51"/>
    <cellStyle name="Millares 6" xfId="52"/>
    <cellStyle name="Millares 6 2" xfId="53"/>
    <cellStyle name="Millares 7" xfId="54"/>
    <cellStyle name="Millares 7 2" xfId="55"/>
    <cellStyle name="Millares 7 2 2" xfId="56"/>
    <cellStyle name="Millares 8" xfId="57"/>
    <cellStyle name="Millares 8 2" xfId="58"/>
    <cellStyle name="Millares 9" xfId="59"/>
    <cellStyle name="Millares 9 2" xfId="60"/>
    <cellStyle name="Millares_FORMULARIO 4 - M-OFERENTE PPTA ECONOMICA" xfId="61"/>
    <cellStyle name="Moneda [0]" xfId="174" builtinId="7"/>
    <cellStyle name="Moneda [0] 2" xfId="164"/>
    <cellStyle name="Moneda 10 2" xfId="62"/>
    <cellStyle name="Moneda 2" xfId="63"/>
    <cellStyle name="Moneda 2 2" xfId="64"/>
    <cellStyle name="Moneda 2 2 2" xfId="65"/>
    <cellStyle name="Moneda 2 2 2 2" xfId="66"/>
    <cellStyle name="Moneda 2 2 2 2 2" xfId="132"/>
    <cellStyle name="Moneda 2 2 3" xfId="67"/>
    <cellStyle name="Moneda 2 2 4" xfId="68"/>
    <cellStyle name="Moneda 2 2 5" xfId="69"/>
    <cellStyle name="Moneda 2 3" xfId="70"/>
    <cellStyle name="Moneda 3" xfId="71"/>
    <cellStyle name="Moneda 4" xfId="141"/>
    <cellStyle name="Moneda 5" xfId="145"/>
    <cellStyle name="Neutral" xfId="72" builtinId="28" customBuiltin="1"/>
    <cellStyle name="Neutral 2" xfId="73"/>
    <cellStyle name="Normal" xfId="0" builtinId="0"/>
    <cellStyle name="Normal 10" xfId="152"/>
    <cellStyle name="Normal 14" xfId="165"/>
    <cellStyle name="Normal 2" xfId="74"/>
    <cellStyle name="Normal 2 10" xfId="75"/>
    <cellStyle name="Normal 2 10 2" xfId="76"/>
    <cellStyle name="Normal 2 10 2 2" xfId="138"/>
    <cellStyle name="Normal 2 10 3" xfId="129"/>
    <cellStyle name="Normal 2 11" xfId="77"/>
    <cellStyle name="Normal 2 12" xfId="78"/>
    <cellStyle name="Normal 2 13" xfId="79"/>
    <cellStyle name="Normal 2 2" xfId="80"/>
    <cellStyle name="Normal 2 3" xfId="81"/>
    <cellStyle name="Normal 2 4" xfId="82"/>
    <cellStyle name="Normal 2 5" xfId="83"/>
    <cellStyle name="Normal 2 6" xfId="84"/>
    <cellStyle name="Normal 2 7" xfId="85"/>
    <cellStyle name="Normal 2 8" xfId="86"/>
    <cellStyle name="Normal 2 9" xfId="87"/>
    <cellStyle name="Normal 2_APU NO PREVISTOS MTTO" xfId="88"/>
    <cellStyle name="Normal 29" xfId="89"/>
    <cellStyle name="Normal 3" xfId="90"/>
    <cellStyle name="Normal 3 11" xfId="133"/>
    <cellStyle name="Normal 3 2" xfId="91"/>
    <cellStyle name="Normal 3 2 2" xfId="131"/>
    <cellStyle name="Normal 3 3" xfId="140"/>
    <cellStyle name="Normal 3 3 2" xfId="158"/>
    <cellStyle name="Normal 3 4" xfId="144"/>
    <cellStyle name="Normal 3 4 2" xfId="148"/>
    <cellStyle name="Normal 3 4 2 2" xfId="153"/>
    <cellStyle name="Normal 3 5" xfId="160"/>
    <cellStyle name="Normal 3 6" xfId="173"/>
    <cellStyle name="Normal 4" xfId="92"/>
    <cellStyle name="Normal 4 2" xfId="93"/>
    <cellStyle name="Normal 4 2 2" xfId="171"/>
    <cellStyle name="Normal 4 3" xfId="172"/>
    <cellStyle name="Normal 5" xfId="136"/>
    <cellStyle name="Normal 5 2" xfId="170"/>
    <cellStyle name="Normal 6" xfId="139"/>
    <cellStyle name="Normal 6 2" xfId="156"/>
    <cellStyle name="Normal 7" xfId="143"/>
    <cellStyle name="Normal 7 2" xfId="150"/>
    <cellStyle name="Normal 7 2 2" xfId="155"/>
    <cellStyle name="Normal 8" xfId="147"/>
    <cellStyle name="Normal 8 2" xfId="159"/>
    <cellStyle name="Normal 9" xfId="151"/>
    <cellStyle name="Normal 9 2" xfId="135"/>
    <cellStyle name="Normal 9 3" xfId="157"/>
    <cellStyle name="Normal_APU CONCRETO ACTUALIZADO JUNIO 2001" xfId="94"/>
    <cellStyle name="Normal_modelo ACTA OBRA y MODIFICACION" xfId="95"/>
    <cellStyle name="Normal_modelo ACTA OBRA y MODIFICACION 2" xfId="166"/>
    <cellStyle name="Normal_PTO OFICIAL PREPLIEGO (CORREGIDO) 2" xfId="134"/>
    <cellStyle name="Notas 2" xfId="96"/>
    <cellStyle name="Porcentaje" xfId="98" builtinId="5"/>
    <cellStyle name="Porcentaje 2" xfId="169"/>
    <cellStyle name="Porcentaje 3" xfId="97"/>
    <cellStyle name="Porcentual 2" xfId="99"/>
    <cellStyle name="Porcentual 2 10" xfId="100"/>
    <cellStyle name="Porcentual 2 10 2" xfId="101"/>
    <cellStyle name="Porcentual 2 11" xfId="102"/>
    <cellStyle name="Porcentual 2 12" xfId="103"/>
    <cellStyle name="Porcentual 2 2" xfId="104"/>
    <cellStyle name="Porcentual 2 3" xfId="105"/>
    <cellStyle name="Porcentual 2 4" xfId="106"/>
    <cellStyle name="Porcentual 2 5" xfId="107"/>
    <cellStyle name="Porcentual 2 6" xfId="108"/>
    <cellStyle name="Porcentual 2 7" xfId="109"/>
    <cellStyle name="Porcentual 2 8" xfId="110"/>
    <cellStyle name="Porcentual 2 9" xfId="111"/>
    <cellStyle name="Porcentual 3" xfId="112"/>
    <cellStyle name="Porcentual 4" xfId="113"/>
    <cellStyle name="Porcentual 4 2" xfId="114"/>
    <cellStyle name="Porcentual 5" xfId="115"/>
    <cellStyle name="Porcentual 6" xfId="116"/>
    <cellStyle name="Porcentual 6 2" xfId="117"/>
    <cellStyle name="Porcentual 7" xfId="118"/>
    <cellStyle name="Porcentual 8" xfId="130"/>
    <cellStyle name="Salida 2" xfId="119"/>
    <cellStyle name="Texto de advertencia 2" xfId="120"/>
    <cellStyle name="Texto explicativo 2" xfId="121"/>
    <cellStyle name="Título 1 2" xfId="122"/>
    <cellStyle name="Título 2 2" xfId="123"/>
    <cellStyle name="Título 3 2" xfId="124"/>
    <cellStyle name="Título 4" xfId="125"/>
    <cellStyle name="Total" xfId="126" builtinId="25" customBuiltin="1"/>
    <cellStyle name="Total 2" xfId="127"/>
  </cellStyles>
  <dxfs count="282">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fill>
        <patternFill>
          <bgColor theme="0"/>
        </patternFill>
      </fill>
    </dxf>
    <dxf>
      <font>
        <color theme="0"/>
      </font>
    </dxf>
    <dxf>
      <font>
        <color theme="0"/>
      </font>
      <fill>
        <patternFill>
          <bgColor theme="0"/>
        </patternFill>
      </fill>
    </dxf>
    <dxf>
      <font>
        <color theme="0"/>
      </font>
    </dxf>
    <dxf>
      <font>
        <color theme="0"/>
      </font>
      <fill>
        <patternFill>
          <bgColor theme="0"/>
        </patternFill>
      </fill>
    </dxf>
    <dxf>
      <font>
        <color theme="0"/>
      </font>
      <fill>
        <patternFill>
          <bgColor theme="0"/>
        </patternFill>
      </fill>
    </dxf>
    <dxf>
      <font>
        <color theme="0"/>
      </font>
    </dxf>
    <dxf>
      <font>
        <color theme="0"/>
      </font>
      <fill>
        <patternFill>
          <bgColor theme="0"/>
        </patternFill>
      </fill>
    </dxf>
    <dxf>
      <font>
        <color theme="0"/>
      </font>
    </dxf>
    <dxf>
      <font>
        <color theme="0"/>
      </font>
      <fill>
        <patternFill>
          <bgColor theme="0"/>
        </patternFill>
      </fill>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fill>
        <patternFill>
          <bgColor theme="0"/>
        </patternFill>
      </fill>
    </dxf>
    <dxf>
      <font>
        <color theme="0"/>
      </font>
    </dxf>
    <dxf>
      <font>
        <color theme="0"/>
      </font>
    </dxf>
    <dxf>
      <font>
        <color theme="0"/>
      </font>
    </dxf>
    <dxf>
      <font>
        <color theme="0"/>
      </font>
    </dxf>
    <dxf>
      <font>
        <color theme="0"/>
      </font>
    </dxf>
    <dxf>
      <font>
        <color theme="0"/>
      </font>
    </dxf>
    <dxf>
      <font>
        <color theme="0"/>
      </font>
    </dxf>
    <dxf>
      <font>
        <color theme="0"/>
      </font>
      <fill>
        <patternFill>
          <bgColor theme="0"/>
        </patternFill>
      </fill>
    </dxf>
    <dxf>
      <font>
        <color theme="0"/>
      </font>
    </dxf>
    <dxf>
      <font>
        <color theme="0"/>
      </font>
    </dxf>
    <dxf>
      <font>
        <color theme="0"/>
      </font>
    </dxf>
    <dxf>
      <font>
        <color theme="0"/>
      </font>
    </dxf>
    <dxf>
      <font>
        <color theme="0"/>
      </font>
    </dxf>
    <dxf>
      <font>
        <color theme="0"/>
      </font>
    </dxf>
    <dxf>
      <font>
        <color theme="0"/>
      </font>
    </dxf>
    <dxf>
      <font>
        <color theme="0"/>
      </font>
      <fill>
        <patternFill>
          <bgColor theme="0"/>
        </patternFill>
      </fill>
    </dxf>
    <dxf>
      <fill>
        <patternFill>
          <bgColor rgb="FFFF7C80"/>
        </patternFill>
      </fill>
    </dxf>
    <dxf>
      <font>
        <color rgb="FF9C0006"/>
      </font>
      <fill>
        <patternFill>
          <bgColor rgb="FFFFC7CE"/>
        </patternFill>
      </fill>
    </dxf>
    <dxf>
      <fill>
        <patternFill>
          <bgColor rgb="FFFF7C80"/>
        </patternFill>
      </fill>
    </dxf>
    <dxf>
      <font>
        <color rgb="FF9C0006"/>
      </font>
      <fill>
        <patternFill>
          <bgColor rgb="FFFFC7CE"/>
        </patternFill>
      </fill>
    </dxf>
    <dxf>
      <fill>
        <patternFill>
          <bgColor rgb="FFFF7C80"/>
        </patternFill>
      </fill>
    </dxf>
    <dxf>
      <font>
        <color theme="0"/>
      </font>
    </dxf>
    <dxf>
      <font>
        <color theme="0"/>
      </font>
      <fill>
        <patternFill>
          <bgColor theme="0"/>
        </patternFill>
      </fill>
    </dxf>
    <dxf>
      <font>
        <color theme="0"/>
      </font>
    </dxf>
    <dxf>
      <font>
        <color theme="0"/>
      </font>
      <fill>
        <patternFill>
          <bgColor theme="0"/>
        </patternFill>
      </fill>
    </dxf>
    <dxf>
      <font>
        <color theme="0"/>
      </font>
    </dxf>
    <dxf>
      <font>
        <color theme="0"/>
      </font>
      <fill>
        <patternFill>
          <bgColor theme="0"/>
        </patternFill>
      </fill>
    </dxf>
    <dxf>
      <font>
        <color theme="0"/>
      </font>
    </dxf>
    <dxf>
      <font>
        <color theme="0"/>
      </font>
      <fill>
        <patternFill>
          <bgColor theme="0"/>
        </patternFill>
      </fill>
    </dxf>
    <dxf>
      <font>
        <color theme="0"/>
      </font>
    </dxf>
    <dxf>
      <font>
        <color theme="0"/>
      </font>
      <fill>
        <patternFill>
          <bgColor theme="0"/>
        </patternFill>
      </fill>
    </dxf>
    <dxf>
      <font>
        <color theme="0"/>
      </font>
      <fill>
        <patternFill>
          <bgColor theme="0"/>
        </patternFill>
      </fill>
    </dxf>
    <dxf>
      <font>
        <color theme="0"/>
      </font>
    </dxf>
    <dxf>
      <font>
        <color theme="0"/>
      </font>
    </dxf>
    <dxf>
      <font>
        <color theme="0"/>
      </font>
      <fill>
        <patternFill>
          <bgColor theme="0"/>
        </patternFill>
      </fill>
    </dxf>
    <dxf>
      <font>
        <color theme="0"/>
      </font>
      <fill>
        <patternFill>
          <bgColor theme="0"/>
        </patternFill>
      </fill>
    </dxf>
    <dxf>
      <font>
        <color theme="0"/>
      </font>
    </dxf>
    <dxf>
      <font>
        <color theme="0"/>
      </font>
    </dxf>
    <dxf>
      <font>
        <color theme="0"/>
      </font>
      <fill>
        <patternFill>
          <bgColor theme="0"/>
        </patternFill>
      </fill>
    </dxf>
    <dxf>
      <font>
        <color theme="0"/>
      </font>
      <fill>
        <patternFill>
          <bgColor theme="0"/>
        </patternFill>
      </fill>
    </dxf>
    <dxf>
      <font>
        <color theme="0"/>
      </font>
    </dxf>
    <dxf>
      <font>
        <color theme="0"/>
      </font>
    </dxf>
    <dxf>
      <font>
        <color theme="0"/>
      </font>
      <fill>
        <patternFill>
          <bgColor theme="0"/>
        </patternFill>
      </fill>
    </dxf>
    <dxf>
      <font>
        <color theme="0"/>
      </font>
      <fill>
        <patternFill>
          <bgColor theme="0"/>
        </patternFill>
      </fill>
    </dxf>
    <dxf>
      <font>
        <color theme="0"/>
      </font>
    </dxf>
    <dxf>
      <font>
        <color theme="0"/>
      </font>
    </dxf>
    <dxf>
      <font>
        <color theme="0"/>
      </font>
      <fill>
        <patternFill>
          <bgColor theme="0"/>
        </patternFill>
      </fill>
    </dxf>
    <dxf>
      <font>
        <color theme="0"/>
      </font>
      <fill>
        <patternFill>
          <bgColor theme="0"/>
        </patternFill>
      </fill>
    </dxf>
    <dxf>
      <font>
        <color theme="0"/>
      </font>
    </dxf>
    <dxf>
      <font>
        <color theme="0"/>
      </font>
    </dxf>
    <dxf>
      <font>
        <color theme="0"/>
      </font>
      <fill>
        <patternFill>
          <bgColor theme="0"/>
        </patternFill>
      </fill>
    </dxf>
    <dxf>
      <font>
        <color theme="0"/>
      </font>
      <fill>
        <patternFill>
          <bgColor theme="0"/>
        </patternFill>
      </fill>
    </dxf>
    <dxf>
      <font>
        <color theme="0"/>
      </font>
    </dxf>
    <dxf>
      <font>
        <color theme="0"/>
      </font>
    </dxf>
    <dxf>
      <font>
        <color theme="0"/>
      </font>
      <fill>
        <patternFill>
          <bgColor theme="0"/>
        </patternFill>
      </fill>
    </dxf>
    <dxf>
      <font>
        <color theme="0"/>
      </font>
      <fill>
        <patternFill>
          <bgColor theme="0"/>
        </patternFill>
      </fill>
    </dxf>
    <dxf>
      <font>
        <color theme="0"/>
      </font>
    </dxf>
    <dxf>
      <font>
        <color theme="0"/>
      </font>
    </dxf>
    <dxf>
      <font>
        <color theme="0"/>
      </font>
      <fill>
        <patternFill>
          <bgColor theme="0"/>
        </patternFill>
      </fill>
    </dxf>
    <dxf>
      <font>
        <color theme="0"/>
      </font>
      <fill>
        <patternFill>
          <bgColor theme="0"/>
        </patternFill>
      </fill>
    </dxf>
    <dxf>
      <font>
        <color theme="0"/>
      </font>
    </dxf>
    <dxf>
      <font>
        <color theme="0"/>
      </font>
    </dxf>
    <dxf>
      <font>
        <color theme="0"/>
      </font>
      <fill>
        <patternFill>
          <bgColor theme="0"/>
        </patternFill>
      </fill>
    </dxf>
    <dxf>
      <font>
        <color theme="0"/>
      </font>
      <fill>
        <patternFill>
          <bgColor theme="0"/>
        </patternFill>
      </fill>
    </dxf>
    <dxf>
      <font>
        <color theme="0"/>
      </font>
    </dxf>
    <dxf>
      <font>
        <color theme="0"/>
      </font>
    </dxf>
    <dxf>
      <font>
        <color theme="0"/>
      </font>
      <fill>
        <patternFill>
          <bgColor theme="0"/>
        </patternFill>
      </fill>
    </dxf>
    <dxf>
      <font>
        <color theme="0"/>
      </font>
      <fill>
        <patternFill>
          <bgColor theme="0"/>
        </patternFill>
      </fill>
    </dxf>
    <dxf>
      <font>
        <color theme="0"/>
      </font>
    </dxf>
    <dxf>
      <font>
        <color theme="0"/>
      </font>
    </dxf>
    <dxf>
      <font>
        <color theme="0"/>
      </font>
      <fill>
        <patternFill>
          <bgColor theme="0"/>
        </patternFill>
      </fill>
    </dxf>
    <dxf>
      <font>
        <color theme="0"/>
      </font>
      <fill>
        <patternFill>
          <bgColor theme="0"/>
        </patternFill>
      </fill>
    </dxf>
    <dxf>
      <font>
        <color theme="0"/>
      </font>
    </dxf>
    <dxf>
      <font>
        <color theme="0"/>
      </font>
    </dxf>
    <dxf>
      <font>
        <color theme="0"/>
      </font>
      <fill>
        <patternFill>
          <bgColor theme="0"/>
        </patternFill>
      </fill>
    </dxf>
    <dxf>
      <font>
        <color theme="0"/>
      </font>
    </dxf>
    <dxf>
      <font>
        <color theme="0"/>
      </font>
    </dxf>
    <dxf>
      <font>
        <color theme="0"/>
      </font>
      <fill>
        <patternFill>
          <bgColor theme="0"/>
        </patternFill>
      </fill>
    </dxf>
    <dxf>
      <font>
        <color theme="0"/>
      </font>
      <fill>
        <patternFill>
          <bgColor theme="0"/>
        </patternFill>
      </fill>
    </dxf>
    <dxf>
      <font>
        <color theme="0"/>
      </font>
    </dxf>
    <dxf>
      <font>
        <color theme="0"/>
      </font>
    </dxf>
    <dxf>
      <font>
        <color theme="0"/>
      </font>
      <fill>
        <patternFill>
          <bgColor theme="0"/>
        </patternFill>
      </fill>
    </dxf>
    <dxf>
      <font>
        <color theme="0"/>
      </font>
      <fill>
        <patternFill>
          <bgColor theme="0"/>
        </patternFill>
      </fill>
    </dxf>
    <dxf>
      <font>
        <color theme="0"/>
      </font>
    </dxf>
    <dxf>
      <font>
        <color theme="0"/>
      </font>
    </dxf>
    <dxf>
      <font>
        <color theme="0"/>
      </font>
      <fill>
        <patternFill>
          <bgColor theme="0"/>
        </patternFill>
      </fill>
    </dxf>
    <dxf>
      <font>
        <color theme="0"/>
      </font>
      <fill>
        <patternFill>
          <bgColor theme="0"/>
        </patternFill>
      </fill>
    </dxf>
    <dxf>
      <font>
        <color theme="0"/>
      </font>
    </dxf>
    <dxf>
      <font>
        <color theme="0"/>
      </font>
    </dxf>
    <dxf>
      <font>
        <color theme="0"/>
      </font>
      <fill>
        <patternFill>
          <bgColor theme="0"/>
        </patternFill>
      </fill>
    </dxf>
    <dxf>
      <font>
        <color theme="0"/>
      </font>
      <fill>
        <patternFill>
          <bgColor theme="0"/>
        </patternFill>
      </fill>
    </dxf>
    <dxf>
      <font>
        <color theme="0"/>
      </font>
    </dxf>
    <dxf>
      <font>
        <color theme="0"/>
      </font>
    </dxf>
    <dxf>
      <font>
        <color theme="0"/>
      </font>
      <fill>
        <patternFill>
          <bgColor theme="0"/>
        </patternFill>
      </fill>
    </dxf>
    <dxf>
      <font>
        <color theme="0"/>
      </font>
      <fill>
        <patternFill>
          <bgColor theme="0"/>
        </patternFill>
      </fill>
    </dxf>
    <dxf>
      <font>
        <color theme="0"/>
      </font>
    </dxf>
    <dxf>
      <font>
        <color theme="0"/>
      </font>
    </dxf>
    <dxf>
      <font>
        <color theme="0"/>
      </font>
      <fill>
        <patternFill>
          <bgColor theme="0"/>
        </patternFill>
      </fill>
    </dxf>
    <dxf>
      <font>
        <color theme="0"/>
      </font>
      <fill>
        <patternFill>
          <bgColor theme="0"/>
        </patternFill>
      </fill>
    </dxf>
    <dxf>
      <font>
        <color theme="0"/>
      </font>
    </dxf>
    <dxf>
      <font>
        <color theme="0"/>
      </font>
    </dxf>
    <dxf>
      <font>
        <color theme="0"/>
      </font>
      <fill>
        <patternFill>
          <bgColor theme="0"/>
        </patternFill>
      </fill>
    </dxf>
    <dxf>
      <font>
        <color theme="0"/>
      </font>
      <fill>
        <patternFill>
          <bgColor theme="0"/>
        </patternFill>
      </fill>
    </dxf>
    <dxf>
      <font>
        <color theme="0"/>
      </font>
    </dxf>
    <dxf>
      <font>
        <color theme="0"/>
      </font>
      <fill>
        <patternFill>
          <bgColor theme="0"/>
        </patternFill>
      </fill>
    </dxf>
    <dxf>
      <font>
        <color theme="0"/>
      </font>
    </dxf>
    <dxf>
      <font>
        <color theme="0"/>
      </font>
      <fill>
        <patternFill>
          <bgColor theme="0"/>
        </patternFill>
      </fill>
    </dxf>
    <dxf>
      <font>
        <color theme="0"/>
      </font>
    </dxf>
    <dxf>
      <font>
        <color theme="0"/>
      </font>
      <fill>
        <patternFill>
          <bgColor theme="0"/>
        </patternFill>
      </fill>
    </dxf>
    <dxf>
      <font>
        <color theme="0"/>
      </font>
    </dxf>
    <dxf>
      <font>
        <color theme="0"/>
      </font>
      <fill>
        <patternFill>
          <bgColor theme="0"/>
        </patternFill>
      </fill>
    </dxf>
    <dxf>
      <font>
        <color theme="0"/>
      </font>
    </dxf>
    <dxf>
      <font>
        <color theme="0"/>
      </font>
      <fill>
        <patternFill>
          <bgColor theme="0"/>
        </patternFill>
      </fill>
    </dxf>
    <dxf>
      <font>
        <color theme="0"/>
      </font>
    </dxf>
    <dxf>
      <font>
        <color theme="0"/>
      </font>
      <fill>
        <patternFill>
          <bgColor theme="0"/>
        </patternFill>
      </fill>
    </dxf>
    <dxf>
      <font>
        <color theme="0"/>
      </font>
    </dxf>
    <dxf>
      <font>
        <color theme="0"/>
      </font>
      <fill>
        <patternFill>
          <bgColor theme="0"/>
        </patternFill>
      </fill>
    </dxf>
    <dxf>
      <font>
        <color theme="0"/>
      </font>
    </dxf>
    <dxf>
      <font>
        <color theme="0"/>
      </font>
      <fill>
        <patternFill>
          <bgColor theme="0"/>
        </patternFill>
      </fill>
    </dxf>
    <dxf>
      <font>
        <color theme="0"/>
      </font>
    </dxf>
    <dxf>
      <font>
        <color theme="0"/>
      </font>
      <fill>
        <patternFill>
          <bgColor theme="0"/>
        </patternFill>
      </fill>
    </dxf>
    <dxf>
      <font>
        <color theme="0"/>
      </font>
    </dxf>
    <dxf>
      <font>
        <color theme="0"/>
      </font>
      <fill>
        <patternFill>
          <bgColor theme="0"/>
        </patternFill>
      </fill>
    </dxf>
    <dxf>
      <font>
        <color theme="0"/>
      </font>
    </dxf>
    <dxf>
      <font>
        <color theme="0"/>
      </font>
      <fill>
        <patternFill>
          <bgColor theme="0"/>
        </patternFill>
      </fill>
    </dxf>
    <dxf>
      <font>
        <color theme="0"/>
      </font>
    </dxf>
    <dxf>
      <font>
        <color theme="0"/>
      </font>
      <fill>
        <patternFill>
          <bgColor theme="0"/>
        </patternFill>
      </fill>
    </dxf>
    <dxf>
      <font>
        <color theme="0"/>
      </font>
    </dxf>
    <dxf>
      <font>
        <color theme="0"/>
      </font>
      <fill>
        <patternFill>
          <bgColor theme="0"/>
        </patternFill>
      </fill>
    </dxf>
    <dxf>
      <font>
        <color theme="0"/>
      </font>
    </dxf>
    <dxf>
      <font>
        <color theme="0"/>
      </font>
      <fill>
        <patternFill>
          <bgColor theme="0"/>
        </patternFill>
      </fill>
    </dxf>
    <dxf>
      <font>
        <color theme="0"/>
      </font>
    </dxf>
    <dxf>
      <font>
        <color theme="0"/>
      </font>
      <fill>
        <patternFill>
          <bgColor theme="0"/>
        </patternFill>
      </fill>
    </dxf>
    <dxf>
      <font>
        <color theme="0"/>
      </font>
    </dxf>
    <dxf>
      <font>
        <color theme="0"/>
      </font>
      <fill>
        <patternFill>
          <bgColor theme="0"/>
        </patternFill>
      </fill>
    </dxf>
    <dxf>
      <font>
        <color theme="0"/>
      </font>
    </dxf>
    <dxf>
      <font>
        <color theme="0"/>
      </font>
      <fill>
        <patternFill>
          <bgColor theme="0"/>
        </patternFill>
      </fill>
    </dxf>
    <dxf>
      <font>
        <color theme="0"/>
      </font>
    </dxf>
    <dxf>
      <font>
        <color theme="0"/>
      </font>
      <fill>
        <patternFill>
          <bgColor theme="0"/>
        </patternFill>
      </fill>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fill>
        <patternFill>
          <bgColor theme="0"/>
        </patternFill>
      </fill>
    </dxf>
    <dxf>
      <font>
        <color theme="0"/>
      </font>
    </dxf>
    <dxf>
      <font>
        <color theme="0"/>
      </font>
      <fill>
        <patternFill>
          <bgColor theme="0"/>
        </patternFill>
      </fill>
    </dxf>
    <dxf>
      <font>
        <color theme="0"/>
      </font>
    </dxf>
    <dxf>
      <font>
        <color theme="0"/>
      </font>
    </dxf>
    <dxf>
      <font>
        <color theme="0"/>
      </font>
      <fill>
        <patternFill>
          <bgColor theme="0"/>
        </patternFill>
      </fill>
    </dxf>
    <dxf>
      <font>
        <color theme="0"/>
      </font>
    </dxf>
    <dxf>
      <font>
        <color theme="0"/>
      </font>
      <fill>
        <patternFill>
          <bgColor theme="0"/>
        </patternFill>
      </fill>
    </dxf>
    <dxf>
      <font>
        <color theme="0"/>
      </font>
    </dxf>
    <dxf>
      <font>
        <color theme="0"/>
      </font>
      <fill>
        <patternFill>
          <bgColor theme="0"/>
        </patternFill>
      </fill>
    </dxf>
    <dxf>
      <font>
        <color theme="0"/>
      </font>
    </dxf>
    <dxf>
      <font>
        <color theme="0"/>
      </font>
    </dxf>
    <dxf>
      <font>
        <color theme="0"/>
      </font>
    </dxf>
    <dxf>
      <font>
        <color theme="0"/>
      </font>
    </dxf>
    <dxf>
      <font>
        <color theme="0"/>
      </font>
      <fill>
        <patternFill>
          <bgColor theme="0"/>
        </patternFill>
      </fill>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fill>
        <patternFill>
          <bgColor theme="0"/>
        </patternFill>
      </fill>
    </dxf>
    <dxf>
      <font>
        <color theme="0"/>
      </font>
    </dxf>
    <dxf>
      <font>
        <color theme="0"/>
      </font>
      <fill>
        <patternFill>
          <bgColor theme="0"/>
        </patternFill>
      </fill>
    </dxf>
    <dxf>
      <font>
        <color theme="0"/>
      </font>
    </dxf>
    <dxf>
      <font>
        <color theme="0"/>
      </font>
      <fill>
        <patternFill>
          <bgColor theme="0"/>
        </patternFill>
      </fill>
    </dxf>
    <dxf>
      <font>
        <color theme="0"/>
      </font>
    </dxf>
    <dxf>
      <font>
        <color theme="0"/>
      </font>
      <fill>
        <patternFill>
          <bgColor theme="0"/>
        </patternFill>
      </fill>
    </dxf>
    <dxf>
      <font>
        <color theme="0"/>
      </font>
    </dxf>
    <dxf>
      <font>
        <color theme="0"/>
      </font>
      <fill>
        <patternFill>
          <bgColor theme="0"/>
        </patternFill>
      </fill>
    </dxf>
    <dxf>
      <font>
        <color theme="0"/>
      </font>
    </dxf>
    <dxf>
      <font>
        <color theme="0"/>
      </font>
      <fill>
        <patternFill>
          <bgColor theme="0"/>
        </patternFill>
      </fill>
    </dxf>
    <dxf>
      <font>
        <color theme="0"/>
      </font>
    </dxf>
    <dxf>
      <font>
        <color theme="0"/>
      </font>
      <fill>
        <patternFill>
          <bgColor theme="0"/>
        </patternFill>
      </fill>
    </dxf>
    <dxf>
      <font>
        <color theme="0"/>
      </font>
    </dxf>
    <dxf>
      <font>
        <color theme="0"/>
      </font>
      <fill>
        <patternFill>
          <bgColor theme="0"/>
        </patternFill>
      </fill>
    </dxf>
    <dxf>
      <font>
        <color theme="0"/>
      </font>
    </dxf>
    <dxf>
      <font>
        <color theme="0"/>
      </font>
    </dxf>
    <dxf>
      <font>
        <color theme="0"/>
      </font>
    </dxf>
    <dxf>
      <font>
        <color theme="0"/>
      </font>
    </dxf>
    <dxf>
      <font>
        <color theme="0"/>
      </font>
    </dxf>
    <dxf>
      <font>
        <color theme="0"/>
      </font>
    </dxf>
    <dxf>
      <font>
        <color theme="0"/>
      </font>
      <fill>
        <patternFill>
          <bgColor theme="0"/>
        </patternFill>
      </fill>
    </dxf>
    <dxf>
      <font>
        <color theme="0"/>
      </font>
    </dxf>
    <dxf>
      <font>
        <color theme="0"/>
      </font>
      <fill>
        <patternFill>
          <bgColor theme="0"/>
        </patternFill>
      </fill>
    </dxf>
    <dxf>
      <font>
        <color theme="0"/>
      </font>
    </dxf>
    <dxf>
      <font>
        <color theme="0"/>
      </font>
      <fill>
        <patternFill>
          <bgColor theme="0"/>
        </patternFill>
      </fill>
    </dxf>
    <dxf>
      <font>
        <color theme="0"/>
      </font>
    </dxf>
    <dxf>
      <font>
        <color theme="0"/>
      </font>
      <fill>
        <patternFill>
          <bgColor theme="0"/>
        </patternFill>
      </fill>
    </dxf>
    <dxf>
      <font>
        <color theme="0"/>
      </font>
    </dxf>
    <dxf>
      <font>
        <color theme="0"/>
      </font>
      <fill>
        <patternFill>
          <bgColor theme="0"/>
        </patternFill>
      </fill>
    </dxf>
    <dxf>
      <font>
        <color theme="0"/>
      </font>
    </dxf>
    <dxf>
      <font>
        <color theme="0"/>
      </font>
      <fill>
        <patternFill>
          <bgColor theme="0"/>
        </patternFill>
      </fill>
    </dxf>
    <dxf>
      <font>
        <color theme="0"/>
      </font>
    </dxf>
    <dxf>
      <font>
        <color theme="0"/>
      </font>
      <fill>
        <patternFill>
          <bgColor theme="0"/>
        </patternFill>
      </fill>
    </dxf>
    <dxf>
      <font>
        <color theme="0"/>
      </font>
    </dxf>
    <dxf>
      <font>
        <color theme="0"/>
      </font>
      <fill>
        <patternFill>
          <bgColor theme="0"/>
        </patternFill>
      </fill>
    </dxf>
    <dxf>
      <font>
        <color theme="0"/>
      </font>
    </dxf>
    <dxf>
      <font>
        <color theme="0"/>
      </font>
      <fill>
        <patternFill>
          <bgColor theme="0"/>
        </patternFill>
      </fill>
    </dxf>
    <dxf>
      <font>
        <color theme="0"/>
      </font>
    </dxf>
    <dxf>
      <font>
        <color theme="0"/>
      </font>
      <fill>
        <patternFill>
          <bgColor theme="0"/>
        </patternFill>
      </fill>
    </dxf>
    <dxf>
      <font>
        <color theme="0"/>
      </font>
    </dxf>
    <dxf>
      <font>
        <color theme="0"/>
      </font>
      <fill>
        <patternFill>
          <bgColor theme="0"/>
        </patternFill>
      </fill>
    </dxf>
    <dxf>
      <font>
        <color theme="0"/>
      </font>
    </dxf>
    <dxf>
      <font>
        <color theme="0"/>
      </font>
    </dxf>
    <dxf>
      <font>
        <color theme="0"/>
      </font>
    </dxf>
    <dxf>
      <font>
        <color theme="0"/>
      </font>
      <fill>
        <patternFill>
          <bgColor theme="0"/>
        </patternFill>
      </fill>
    </dxf>
    <dxf>
      <font>
        <color theme="0"/>
      </font>
    </dxf>
    <dxf>
      <font>
        <color theme="0"/>
      </font>
      <fill>
        <patternFill>
          <bgColor theme="0"/>
        </patternFill>
      </fill>
    </dxf>
    <dxf>
      <font>
        <color theme="0"/>
      </font>
    </dxf>
    <dxf>
      <font>
        <color theme="0"/>
      </font>
      <fill>
        <patternFill>
          <bgColor theme="0"/>
        </patternFill>
      </fill>
    </dxf>
    <dxf>
      <font>
        <color theme="0"/>
      </font>
    </dxf>
    <dxf>
      <font>
        <color theme="0"/>
      </font>
    </dxf>
    <dxf>
      <font>
        <color theme="0"/>
      </font>
      <fill>
        <patternFill>
          <bgColor theme="0"/>
        </patternFill>
      </fill>
    </dxf>
    <dxf>
      <font>
        <color theme="0"/>
      </font>
    </dxf>
    <dxf>
      <font>
        <color theme="0"/>
      </font>
    </dxf>
    <dxf>
      <font>
        <color theme="0"/>
      </font>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117" Type="http://schemas.openxmlformats.org/officeDocument/2006/relationships/externalLink" Target="externalLinks/externalLink89.xml"/><Relationship Id="rId21" Type="http://schemas.openxmlformats.org/officeDocument/2006/relationships/worksheet" Target="worksheets/sheet21.xml"/><Relationship Id="rId42" Type="http://schemas.openxmlformats.org/officeDocument/2006/relationships/externalLink" Target="externalLinks/externalLink14.xml"/><Relationship Id="rId47" Type="http://schemas.openxmlformats.org/officeDocument/2006/relationships/externalLink" Target="externalLinks/externalLink19.xml"/><Relationship Id="rId63" Type="http://schemas.openxmlformats.org/officeDocument/2006/relationships/externalLink" Target="externalLinks/externalLink35.xml"/><Relationship Id="rId68" Type="http://schemas.openxmlformats.org/officeDocument/2006/relationships/externalLink" Target="externalLinks/externalLink40.xml"/><Relationship Id="rId84" Type="http://schemas.openxmlformats.org/officeDocument/2006/relationships/externalLink" Target="externalLinks/externalLink56.xml"/><Relationship Id="rId89" Type="http://schemas.openxmlformats.org/officeDocument/2006/relationships/externalLink" Target="externalLinks/externalLink61.xml"/><Relationship Id="rId112" Type="http://schemas.openxmlformats.org/officeDocument/2006/relationships/externalLink" Target="externalLinks/externalLink84.xml"/><Relationship Id="rId133" Type="http://schemas.openxmlformats.org/officeDocument/2006/relationships/externalLink" Target="externalLinks/externalLink105.xml"/><Relationship Id="rId138" Type="http://schemas.openxmlformats.org/officeDocument/2006/relationships/externalLink" Target="externalLinks/externalLink110.xml"/><Relationship Id="rId154" Type="http://schemas.openxmlformats.org/officeDocument/2006/relationships/externalLink" Target="externalLinks/externalLink126.xml"/><Relationship Id="rId159" Type="http://schemas.openxmlformats.org/officeDocument/2006/relationships/externalLink" Target="externalLinks/externalLink131.xml"/><Relationship Id="rId16" Type="http://schemas.openxmlformats.org/officeDocument/2006/relationships/worksheet" Target="worksheets/sheet16.xml"/><Relationship Id="rId107" Type="http://schemas.openxmlformats.org/officeDocument/2006/relationships/externalLink" Target="externalLinks/externalLink79.xml"/><Relationship Id="rId11" Type="http://schemas.openxmlformats.org/officeDocument/2006/relationships/worksheet" Target="worksheets/sheet11.xml"/><Relationship Id="rId32" Type="http://schemas.openxmlformats.org/officeDocument/2006/relationships/externalLink" Target="externalLinks/externalLink4.xml"/><Relationship Id="rId37" Type="http://schemas.openxmlformats.org/officeDocument/2006/relationships/externalLink" Target="externalLinks/externalLink9.xml"/><Relationship Id="rId53" Type="http://schemas.openxmlformats.org/officeDocument/2006/relationships/externalLink" Target="externalLinks/externalLink25.xml"/><Relationship Id="rId58" Type="http://schemas.openxmlformats.org/officeDocument/2006/relationships/externalLink" Target="externalLinks/externalLink30.xml"/><Relationship Id="rId74" Type="http://schemas.openxmlformats.org/officeDocument/2006/relationships/externalLink" Target="externalLinks/externalLink46.xml"/><Relationship Id="rId79" Type="http://schemas.openxmlformats.org/officeDocument/2006/relationships/externalLink" Target="externalLinks/externalLink51.xml"/><Relationship Id="rId102" Type="http://schemas.openxmlformats.org/officeDocument/2006/relationships/externalLink" Target="externalLinks/externalLink74.xml"/><Relationship Id="rId123" Type="http://schemas.openxmlformats.org/officeDocument/2006/relationships/externalLink" Target="externalLinks/externalLink95.xml"/><Relationship Id="rId128" Type="http://schemas.openxmlformats.org/officeDocument/2006/relationships/externalLink" Target="externalLinks/externalLink100.xml"/><Relationship Id="rId144" Type="http://schemas.openxmlformats.org/officeDocument/2006/relationships/externalLink" Target="externalLinks/externalLink116.xml"/><Relationship Id="rId149" Type="http://schemas.openxmlformats.org/officeDocument/2006/relationships/externalLink" Target="externalLinks/externalLink121.xml"/><Relationship Id="rId5" Type="http://schemas.openxmlformats.org/officeDocument/2006/relationships/worksheet" Target="worksheets/sheet5.xml"/><Relationship Id="rId90" Type="http://schemas.openxmlformats.org/officeDocument/2006/relationships/externalLink" Target="externalLinks/externalLink62.xml"/><Relationship Id="rId95" Type="http://schemas.openxmlformats.org/officeDocument/2006/relationships/externalLink" Target="externalLinks/externalLink67.xml"/><Relationship Id="rId160" Type="http://schemas.openxmlformats.org/officeDocument/2006/relationships/externalLink" Target="externalLinks/externalLink132.xml"/><Relationship Id="rId165" Type="http://schemas.openxmlformats.org/officeDocument/2006/relationships/calcChain" Target="calcChain.xml"/><Relationship Id="rId22" Type="http://schemas.openxmlformats.org/officeDocument/2006/relationships/worksheet" Target="worksheets/sheet22.xml"/><Relationship Id="rId27" Type="http://schemas.openxmlformats.org/officeDocument/2006/relationships/worksheet" Target="worksheets/sheet27.xml"/><Relationship Id="rId43" Type="http://schemas.openxmlformats.org/officeDocument/2006/relationships/externalLink" Target="externalLinks/externalLink15.xml"/><Relationship Id="rId48" Type="http://schemas.openxmlformats.org/officeDocument/2006/relationships/externalLink" Target="externalLinks/externalLink20.xml"/><Relationship Id="rId64" Type="http://schemas.openxmlformats.org/officeDocument/2006/relationships/externalLink" Target="externalLinks/externalLink36.xml"/><Relationship Id="rId69" Type="http://schemas.openxmlformats.org/officeDocument/2006/relationships/externalLink" Target="externalLinks/externalLink41.xml"/><Relationship Id="rId113" Type="http://schemas.openxmlformats.org/officeDocument/2006/relationships/externalLink" Target="externalLinks/externalLink85.xml"/><Relationship Id="rId118" Type="http://schemas.openxmlformats.org/officeDocument/2006/relationships/externalLink" Target="externalLinks/externalLink90.xml"/><Relationship Id="rId134" Type="http://schemas.openxmlformats.org/officeDocument/2006/relationships/externalLink" Target="externalLinks/externalLink106.xml"/><Relationship Id="rId139" Type="http://schemas.openxmlformats.org/officeDocument/2006/relationships/externalLink" Target="externalLinks/externalLink111.xml"/><Relationship Id="rId80" Type="http://schemas.openxmlformats.org/officeDocument/2006/relationships/externalLink" Target="externalLinks/externalLink52.xml"/><Relationship Id="rId85" Type="http://schemas.openxmlformats.org/officeDocument/2006/relationships/externalLink" Target="externalLinks/externalLink57.xml"/><Relationship Id="rId150" Type="http://schemas.openxmlformats.org/officeDocument/2006/relationships/externalLink" Target="externalLinks/externalLink122.xml"/><Relationship Id="rId155" Type="http://schemas.openxmlformats.org/officeDocument/2006/relationships/externalLink" Target="externalLinks/externalLink127.xml"/><Relationship Id="rId12" Type="http://schemas.openxmlformats.org/officeDocument/2006/relationships/worksheet" Target="worksheets/sheet12.xml"/><Relationship Id="rId17" Type="http://schemas.openxmlformats.org/officeDocument/2006/relationships/worksheet" Target="worksheets/sheet17.xml"/><Relationship Id="rId33" Type="http://schemas.openxmlformats.org/officeDocument/2006/relationships/externalLink" Target="externalLinks/externalLink5.xml"/><Relationship Id="rId38" Type="http://schemas.openxmlformats.org/officeDocument/2006/relationships/externalLink" Target="externalLinks/externalLink10.xml"/><Relationship Id="rId59" Type="http://schemas.openxmlformats.org/officeDocument/2006/relationships/externalLink" Target="externalLinks/externalLink31.xml"/><Relationship Id="rId103" Type="http://schemas.openxmlformats.org/officeDocument/2006/relationships/externalLink" Target="externalLinks/externalLink75.xml"/><Relationship Id="rId108" Type="http://schemas.openxmlformats.org/officeDocument/2006/relationships/externalLink" Target="externalLinks/externalLink80.xml"/><Relationship Id="rId124" Type="http://schemas.openxmlformats.org/officeDocument/2006/relationships/externalLink" Target="externalLinks/externalLink96.xml"/><Relationship Id="rId129" Type="http://schemas.openxmlformats.org/officeDocument/2006/relationships/externalLink" Target="externalLinks/externalLink101.xml"/><Relationship Id="rId54" Type="http://schemas.openxmlformats.org/officeDocument/2006/relationships/externalLink" Target="externalLinks/externalLink26.xml"/><Relationship Id="rId70" Type="http://schemas.openxmlformats.org/officeDocument/2006/relationships/externalLink" Target="externalLinks/externalLink42.xml"/><Relationship Id="rId75" Type="http://schemas.openxmlformats.org/officeDocument/2006/relationships/externalLink" Target="externalLinks/externalLink47.xml"/><Relationship Id="rId91" Type="http://schemas.openxmlformats.org/officeDocument/2006/relationships/externalLink" Target="externalLinks/externalLink63.xml"/><Relationship Id="rId96" Type="http://schemas.openxmlformats.org/officeDocument/2006/relationships/externalLink" Target="externalLinks/externalLink68.xml"/><Relationship Id="rId140" Type="http://schemas.openxmlformats.org/officeDocument/2006/relationships/externalLink" Target="externalLinks/externalLink112.xml"/><Relationship Id="rId145" Type="http://schemas.openxmlformats.org/officeDocument/2006/relationships/externalLink" Target="externalLinks/externalLink117.xml"/><Relationship Id="rId161" Type="http://schemas.openxmlformats.org/officeDocument/2006/relationships/externalLink" Target="externalLinks/externalLink133.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externalLink" Target="externalLinks/externalLink8.xml"/><Relationship Id="rId49" Type="http://schemas.openxmlformats.org/officeDocument/2006/relationships/externalLink" Target="externalLinks/externalLink21.xml"/><Relationship Id="rId57" Type="http://schemas.openxmlformats.org/officeDocument/2006/relationships/externalLink" Target="externalLinks/externalLink29.xml"/><Relationship Id="rId106" Type="http://schemas.openxmlformats.org/officeDocument/2006/relationships/externalLink" Target="externalLinks/externalLink78.xml"/><Relationship Id="rId114" Type="http://schemas.openxmlformats.org/officeDocument/2006/relationships/externalLink" Target="externalLinks/externalLink86.xml"/><Relationship Id="rId119" Type="http://schemas.openxmlformats.org/officeDocument/2006/relationships/externalLink" Target="externalLinks/externalLink91.xml"/><Relationship Id="rId127" Type="http://schemas.openxmlformats.org/officeDocument/2006/relationships/externalLink" Target="externalLinks/externalLink99.xml"/><Relationship Id="rId10" Type="http://schemas.openxmlformats.org/officeDocument/2006/relationships/worksheet" Target="worksheets/sheet10.xml"/><Relationship Id="rId31" Type="http://schemas.openxmlformats.org/officeDocument/2006/relationships/externalLink" Target="externalLinks/externalLink3.xml"/><Relationship Id="rId44" Type="http://schemas.openxmlformats.org/officeDocument/2006/relationships/externalLink" Target="externalLinks/externalLink16.xml"/><Relationship Id="rId52" Type="http://schemas.openxmlformats.org/officeDocument/2006/relationships/externalLink" Target="externalLinks/externalLink24.xml"/><Relationship Id="rId60" Type="http://schemas.openxmlformats.org/officeDocument/2006/relationships/externalLink" Target="externalLinks/externalLink32.xml"/><Relationship Id="rId65" Type="http://schemas.openxmlformats.org/officeDocument/2006/relationships/externalLink" Target="externalLinks/externalLink37.xml"/><Relationship Id="rId73" Type="http://schemas.openxmlformats.org/officeDocument/2006/relationships/externalLink" Target="externalLinks/externalLink45.xml"/><Relationship Id="rId78" Type="http://schemas.openxmlformats.org/officeDocument/2006/relationships/externalLink" Target="externalLinks/externalLink50.xml"/><Relationship Id="rId81" Type="http://schemas.openxmlformats.org/officeDocument/2006/relationships/externalLink" Target="externalLinks/externalLink53.xml"/><Relationship Id="rId86" Type="http://schemas.openxmlformats.org/officeDocument/2006/relationships/externalLink" Target="externalLinks/externalLink58.xml"/><Relationship Id="rId94" Type="http://schemas.openxmlformats.org/officeDocument/2006/relationships/externalLink" Target="externalLinks/externalLink66.xml"/><Relationship Id="rId99" Type="http://schemas.openxmlformats.org/officeDocument/2006/relationships/externalLink" Target="externalLinks/externalLink71.xml"/><Relationship Id="rId101" Type="http://schemas.openxmlformats.org/officeDocument/2006/relationships/externalLink" Target="externalLinks/externalLink73.xml"/><Relationship Id="rId122" Type="http://schemas.openxmlformats.org/officeDocument/2006/relationships/externalLink" Target="externalLinks/externalLink94.xml"/><Relationship Id="rId130" Type="http://schemas.openxmlformats.org/officeDocument/2006/relationships/externalLink" Target="externalLinks/externalLink102.xml"/><Relationship Id="rId135" Type="http://schemas.openxmlformats.org/officeDocument/2006/relationships/externalLink" Target="externalLinks/externalLink107.xml"/><Relationship Id="rId143" Type="http://schemas.openxmlformats.org/officeDocument/2006/relationships/externalLink" Target="externalLinks/externalLink115.xml"/><Relationship Id="rId148" Type="http://schemas.openxmlformats.org/officeDocument/2006/relationships/externalLink" Target="externalLinks/externalLink120.xml"/><Relationship Id="rId151" Type="http://schemas.openxmlformats.org/officeDocument/2006/relationships/externalLink" Target="externalLinks/externalLink123.xml"/><Relationship Id="rId156" Type="http://schemas.openxmlformats.org/officeDocument/2006/relationships/externalLink" Target="externalLinks/externalLink128.xml"/><Relationship Id="rId164"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externalLink" Target="externalLinks/externalLink11.xml"/><Relationship Id="rId109" Type="http://schemas.openxmlformats.org/officeDocument/2006/relationships/externalLink" Target="externalLinks/externalLink81.xml"/><Relationship Id="rId34" Type="http://schemas.openxmlformats.org/officeDocument/2006/relationships/externalLink" Target="externalLinks/externalLink6.xml"/><Relationship Id="rId50" Type="http://schemas.openxmlformats.org/officeDocument/2006/relationships/externalLink" Target="externalLinks/externalLink22.xml"/><Relationship Id="rId55" Type="http://schemas.openxmlformats.org/officeDocument/2006/relationships/externalLink" Target="externalLinks/externalLink27.xml"/><Relationship Id="rId76" Type="http://schemas.openxmlformats.org/officeDocument/2006/relationships/externalLink" Target="externalLinks/externalLink48.xml"/><Relationship Id="rId97" Type="http://schemas.openxmlformats.org/officeDocument/2006/relationships/externalLink" Target="externalLinks/externalLink69.xml"/><Relationship Id="rId104" Type="http://schemas.openxmlformats.org/officeDocument/2006/relationships/externalLink" Target="externalLinks/externalLink76.xml"/><Relationship Id="rId120" Type="http://schemas.openxmlformats.org/officeDocument/2006/relationships/externalLink" Target="externalLinks/externalLink92.xml"/><Relationship Id="rId125" Type="http://schemas.openxmlformats.org/officeDocument/2006/relationships/externalLink" Target="externalLinks/externalLink97.xml"/><Relationship Id="rId141" Type="http://schemas.openxmlformats.org/officeDocument/2006/relationships/externalLink" Target="externalLinks/externalLink113.xml"/><Relationship Id="rId146" Type="http://schemas.openxmlformats.org/officeDocument/2006/relationships/externalLink" Target="externalLinks/externalLink118.xml"/><Relationship Id="rId7" Type="http://schemas.openxmlformats.org/officeDocument/2006/relationships/worksheet" Target="worksheets/sheet7.xml"/><Relationship Id="rId71" Type="http://schemas.openxmlformats.org/officeDocument/2006/relationships/externalLink" Target="externalLinks/externalLink43.xml"/><Relationship Id="rId92" Type="http://schemas.openxmlformats.org/officeDocument/2006/relationships/externalLink" Target="externalLinks/externalLink64.xml"/><Relationship Id="rId162" Type="http://schemas.openxmlformats.org/officeDocument/2006/relationships/theme" Target="theme/theme1.xml"/><Relationship Id="rId2" Type="http://schemas.openxmlformats.org/officeDocument/2006/relationships/worksheet" Target="worksheets/sheet2.xml"/><Relationship Id="rId29" Type="http://schemas.openxmlformats.org/officeDocument/2006/relationships/externalLink" Target="externalLinks/externalLink1.xml"/><Relationship Id="rId24" Type="http://schemas.openxmlformats.org/officeDocument/2006/relationships/worksheet" Target="worksheets/sheet24.xml"/><Relationship Id="rId40" Type="http://schemas.openxmlformats.org/officeDocument/2006/relationships/externalLink" Target="externalLinks/externalLink12.xml"/><Relationship Id="rId45" Type="http://schemas.openxmlformats.org/officeDocument/2006/relationships/externalLink" Target="externalLinks/externalLink17.xml"/><Relationship Id="rId66" Type="http://schemas.openxmlformats.org/officeDocument/2006/relationships/externalLink" Target="externalLinks/externalLink38.xml"/><Relationship Id="rId87" Type="http://schemas.openxmlformats.org/officeDocument/2006/relationships/externalLink" Target="externalLinks/externalLink59.xml"/><Relationship Id="rId110" Type="http://schemas.openxmlformats.org/officeDocument/2006/relationships/externalLink" Target="externalLinks/externalLink82.xml"/><Relationship Id="rId115" Type="http://schemas.openxmlformats.org/officeDocument/2006/relationships/externalLink" Target="externalLinks/externalLink87.xml"/><Relationship Id="rId131" Type="http://schemas.openxmlformats.org/officeDocument/2006/relationships/externalLink" Target="externalLinks/externalLink103.xml"/><Relationship Id="rId136" Type="http://schemas.openxmlformats.org/officeDocument/2006/relationships/externalLink" Target="externalLinks/externalLink108.xml"/><Relationship Id="rId157" Type="http://schemas.openxmlformats.org/officeDocument/2006/relationships/externalLink" Target="externalLinks/externalLink129.xml"/><Relationship Id="rId61" Type="http://schemas.openxmlformats.org/officeDocument/2006/relationships/externalLink" Target="externalLinks/externalLink33.xml"/><Relationship Id="rId82" Type="http://schemas.openxmlformats.org/officeDocument/2006/relationships/externalLink" Target="externalLinks/externalLink54.xml"/><Relationship Id="rId152" Type="http://schemas.openxmlformats.org/officeDocument/2006/relationships/externalLink" Target="externalLinks/externalLink124.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externalLink" Target="externalLinks/externalLink2.xml"/><Relationship Id="rId35" Type="http://schemas.openxmlformats.org/officeDocument/2006/relationships/externalLink" Target="externalLinks/externalLink7.xml"/><Relationship Id="rId56" Type="http://schemas.openxmlformats.org/officeDocument/2006/relationships/externalLink" Target="externalLinks/externalLink28.xml"/><Relationship Id="rId77" Type="http://schemas.openxmlformats.org/officeDocument/2006/relationships/externalLink" Target="externalLinks/externalLink49.xml"/><Relationship Id="rId100" Type="http://schemas.openxmlformats.org/officeDocument/2006/relationships/externalLink" Target="externalLinks/externalLink72.xml"/><Relationship Id="rId105" Type="http://schemas.openxmlformats.org/officeDocument/2006/relationships/externalLink" Target="externalLinks/externalLink77.xml"/><Relationship Id="rId126" Type="http://schemas.openxmlformats.org/officeDocument/2006/relationships/externalLink" Target="externalLinks/externalLink98.xml"/><Relationship Id="rId147" Type="http://schemas.openxmlformats.org/officeDocument/2006/relationships/externalLink" Target="externalLinks/externalLink119.xml"/><Relationship Id="rId8" Type="http://schemas.openxmlformats.org/officeDocument/2006/relationships/worksheet" Target="worksheets/sheet8.xml"/><Relationship Id="rId51" Type="http://schemas.openxmlformats.org/officeDocument/2006/relationships/externalLink" Target="externalLinks/externalLink23.xml"/><Relationship Id="rId72" Type="http://schemas.openxmlformats.org/officeDocument/2006/relationships/externalLink" Target="externalLinks/externalLink44.xml"/><Relationship Id="rId93" Type="http://schemas.openxmlformats.org/officeDocument/2006/relationships/externalLink" Target="externalLinks/externalLink65.xml"/><Relationship Id="rId98" Type="http://schemas.openxmlformats.org/officeDocument/2006/relationships/externalLink" Target="externalLinks/externalLink70.xml"/><Relationship Id="rId121" Type="http://schemas.openxmlformats.org/officeDocument/2006/relationships/externalLink" Target="externalLinks/externalLink93.xml"/><Relationship Id="rId142" Type="http://schemas.openxmlformats.org/officeDocument/2006/relationships/externalLink" Target="externalLinks/externalLink114.xml"/><Relationship Id="rId163" Type="http://schemas.openxmlformats.org/officeDocument/2006/relationships/styles" Target="styles.xml"/><Relationship Id="rId3" Type="http://schemas.openxmlformats.org/officeDocument/2006/relationships/worksheet" Target="worksheets/sheet3.xml"/><Relationship Id="rId25" Type="http://schemas.openxmlformats.org/officeDocument/2006/relationships/worksheet" Target="worksheets/sheet25.xml"/><Relationship Id="rId46" Type="http://schemas.openxmlformats.org/officeDocument/2006/relationships/externalLink" Target="externalLinks/externalLink18.xml"/><Relationship Id="rId67" Type="http://schemas.openxmlformats.org/officeDocument/2006/relationships/externalLink" Target="externalLinks/externalLink39.xml"/><Relationship Id="rId116" Type="http://schemas.openxmlformats.org/officeDocument/2006/relationships/externalLink" Target="externalLinks/externalLink88.xml"/><Relationship Id="rId137" Type="http://schemas.openxmlformats.org/officeDocument/2006/relationships/externalLink" Target="externalLinks/externalLink109.xml"/><Relationship Id="rId158" Type="http://schemas.openxmlformats.org/officeDocument/2006/relationships/externalLink" Target="externalLinks/externalLink130.xml"/><Relationship Id="rId20" Type="http://schemas.openxmlformats.org/officeDocument/2006/relationships/worksheet" Target="worksheets/sheet20.xml"/><Relationship Id="rId41" Type="http://schemas.openxmlformats.org/officeDocument/2006/relationships/externalLink" Target="externalLinks/externalLink13.xml"/><Relationship Id="rId62" Type="http://schemas.openxmlformats.org/officeDocument/2006/relationships/externalLink" Target="externalLinks/externalLink34.xml"/><Relationship Id="rId83" Type="http://schemas.openxmlformats.org/officeDocument/2006/relationships/externalLink" Target="externalLinks/externalLink55.xml"/><Relationship Id="rId88" Type="http://schemas.openxmlformats.org/officeDocument/2006/relationships/externalLink" Target="externalLinks/externalLink60.xml"/><Relationship Id="rId111" Type="http://schemas.openxmlformats.org/officeDocument/2006/relationships/externalLink" Target="externalLinks/externalLink83.xml"/><Relationship Id="rId132" Type="http://schemas.openxmlformats.org/officeDocument/2006/relationships/externalLink" Target="externalLinks/externalLink104.xml"/><Relationship Id="rId153" Type="http://schemas.openxmlformats.org/officeDocument/2006/relationships/externalLink" Target="externalLinks/externalLink125.xml"/></Relationships>
</file>

<file path=xl/ctrlProps/ctrlProp1.xml><?xml version="1.0" encoding="utf-8"?>
<formControlPr xmlns="http://schemas.microsoft.com/office/spreadsheetml/2009/9/main" objectType="CheckBox" checked="Checked" lockText="1" noThreeD="1"/>
</file>

<file path=xl/ctrlProps/ctrlProp2.xml><?xml version="1.0" encoding="utf-8"?>
<formControlPr xmlns="http://schemas.microsoft.com/office/spreadsheetml/2009/9/main" objectType="CheckBox" checked="Checked" lockText="1" noThreeD="1"/>
</file>

<file path=xl/ctrlProps/ctrlProp3.xml><?xml version="1.0" encoding="utf-8"?>
<formControlPr xmlns="http://schemas.microsoft.com/office/spreadsheetml/2009/9/main" objectType="CheckBox" checked="Checked"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checked="Checked" lockText="1" noThreeD="1"/>
</file>

<file path=xl/ctrlProps/ctrlProp6.xml><?xml version="1.0" encoding="utf-8"?>
<formControlPr xmlns="http://schemas.microsoft.com/office/spreadsheetml/2009/9/main" objectType="CheckBox" checked="Checked" lockText="1" noThreeD="1"/>
</file>

<file path=xl/ctrlProps/ctrlProp7.xml><?xml version="1.0" encoding="utf-8"?>
<formControlPr xmlns="http://schemas.microsoft.com/office/spreadsheetml/2009/9/main" objectType="CheckBox" checked="Checked"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checked="Checked" lockText="1" noThreeD="1"/>
</file>

<file path=xl/ctrlProps/ctrlProp10.xml><?xml version="1.0" encoding="utf-8"?>
<formControlPr xmlns="http://schemas.microsoft.com/office/spreadsheetml/2009/9/main" objectType="CheckBox" checked="Checked" lockText="1" noThreeD="1"/>
</file>

<file path=xl/ctrlProps/ctrlProp11.xml><?xml version="1.0" encoding="utf-8"?>
<formControlPr xmlns="http://schemas.microsoft.com/office/spreadsheetml/2009/9/main" objectType="CheckBox" checked="Checked" lockText="1" noThreeD="1"/>
</file>

<file path=xl/ctrlProps/ctrlProp12.xml><?xml version="1.0" encoding="utf-8"?>
<formControlPr xmlns="http://schemas.microsoft.com/office/spreadsheetml/2009/9/main" objectType="CheckBox" checked="Checked" lockText="1" noThreeD="1"/>
</file>

<file path=xl/ctrlProps/ctrlProp13.xml><?xml version="1.0" encoding="utf-8"?>
<formControlPr xmlns="http://schemas.microsoft.com/office/spreadsheetml/2009/9/main" objectType="CheckBox" checked="Checked"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checked="Checked" lockText="1" noThreeD="1"/>
</file>

<file path=xl/ctrlProps/ctrlProp18.xml><?xml version="1.0" encoding="utf-8"?>
<formControlPr xmlns="http://schemas.microsoft.com/office/spreadsheetml/2009/9/main" objectType="CheckBox" checked="Checked" lockText="1" noThreeD="1"/>
</file>

<file path=xl/ctrlProps/ctrlProp19.xml><?xml version="1.0" encoding="utf-8"?>
<formControlPr xmlns="http://schemas.microsoft.com/office/spreadsheetml/2009/9/main" objectType="CheckBox" checked="Checked" lockText="1" noThreeD="1"/>
</file>

<file path=xl/ctrlProps/ctrlProp20.xml><?xml version="1.0" encoding="utf-8"?>
<formControlPr xmlns="http://schemas.microsoft.com/office/spreadsheetml/2009/9/main" objectType="CheckBox" checked="Checked" lockText="1" noThreeD="1"/>
</file>

<file path=xl/ctrlProps/ctrlProp21.xml><?xml version="1.0" encoding="utf-8"?>
<formControlPr xmlns="http://schemas.microsoft.com/office/spreadsheetml/2009/9/main" objectType="CheckBox" checked="Checked"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checked="Checked" lockText="1" noThreeD="1"/>
</file>

<file path=xl/ctrlProps/ctrlProp24.xml><?xml version="1.0" encoding="utf-8"?>
<formControlPr xmlns="http://schemas.microsoft.com/office/spreadsheetml/2009/9/main" objectType="CheckBox" checked="Checked" lockText="1" noThreeD="1"/>
</file>

<file path=xl/ctrlProps/ctrlProp25.xml><?xml version="1.0" encoding="utf-8"?>
<formControlPr xmlns="http://schemas.microsoft.com/office/spreadsheetml/2009/9/main" objectType="CheckBox" checked="Checked"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checked="Checked" lockText="1" noThreeD="1"/>
</file>

<file path=xl/ctrlProps/ctrlProp28.xml><?xml version="1.0" encoding="utf-8"?>
<formControlPr xmlns="http://schemas.microsoft.com/office/spreadsheetml/2009/9/main" objectType="CheckBox" checked="Checked" lockText="1" noThreeD="1"/>
</file>

<file path=xl/ctrlProps/ctrlProp29.xml><?xml version="1.0" encoding="utf-8"?>
<formControlPr xmlns="http://schemas.microsoft.com/office/spreadsheetml/2009/9/main" objectType="CheckBox" checked="Checked" lockText="1" noThreeD="1"/>
</file>

<file path=xl/ctrlProps/ctrlProp30.xml><?xml version="1.0" encoding="utf-8"?>
<formControlPr xmlns="http://schemas.microsoft.com/office/spreadsheetml/2009/9/main" objectType="CheckBox" checked="Checked" lockText="1" noThreeD="1"/>
</file>

<file path=xl/ctrlProps/ctrlProp31.xml><?xml version="1.0" encoding="utf-8"?>
<formControlPr xmlns="http://schemas.microsoft.com/office/spreadsheetml/2009/9/main" objectType="CheckBox" checked="Checked"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checked="Checked" lockText="1" noThreeD="1"/>
</file>

<file path=xl/ctrlProps/ctrlProp34.xml><?xml version="1.0" encoding="utf-8"?>
<formControlPr xmlns="http://schemas.microsoft.com/office/spreadsheetml/2009/9/main" objectType="CheckBox" checked="Checked" lockText="1" noThreeD="1"/>
</file>

<file path=xl/ctrlProps/ctrlProp35.xml><?xml version="1.0" encoding="utf-8"?>
<formControlPr xmlns="http://schemas.microsoft.com/office/spreadsheetml/2009/9/main" objectType="CheckBox" checked="Checked" lockText="1" noThreeD="1"/>
</file>

<file path=xl/ctrlProps/ctrlProp36.xml><?xml version="1.0" encoding="utf-8"?>
<formControlPr xmlns="http://schemas.microsoft.com/office/spreadsheetml/2009/9/main" objectType="CheckBox" checked="Checked"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checked="Checked" lockText="1" noThreeD="1"/>
</file>

<file path=xl/ctrlProps/ctrlProp40.xml><?xml version="1.0" encoding="utf-8"?>
<formControlPr xmlns="http://schemas.microsoft.com/office/spreadsheetml/2009/9/main" objectType="CheckBox" checked="Checked" lockText="1" noThreeD="1"/>
</file>

<file path=xl/ctrlProps/ctrlProp41.xml><?xml version="1.0" encoding="utf-8"?>
<formControlPr xmlns="http://schemas.microsoft.com/office/spreadsheetml/2009/9/main" objectType="CheckBox" checked="Checked" lockText="1" noThreeD="1"/>
</file>

<file path=xl/ctrlProps/ctrlProp42.xml><?xml version="1.0" encoding="utf-8"?>
<formControlPr xmlns="http://schemas.microsoft.com/office/spreadsheetml/2009/9/main" objectType="CheckBox" checked="Checked" lockText="1" noThreeD="1"/>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2.jpeg"/></Relationships>
</file>

<file path=xl/drawings/_rels/drawing4.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2.jpeg"/></Relationships>
</file>

<file path=xl/drawings/_rels/drawing5.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2.jpeg"/></Relationships>
</file>

<file path=xl/drawings/_rels/drawing6.xml.rels><?xml version="1.0" encoding="UTF-8" standalone="yes"?>
<Relationships xmlns="http://schemas.openxmlformats.org/package/2006/relationships"><Relationship Id="rId1" Type="http://schemas.openxmlformats.org/officeDocument/2006/relationships/image" Target="../media/image4.png"/></Relationships>
</file>

<file path=xl/drawings/_rels/drawing7.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2.jpeg"/></Relationships>
</file>

<file path=xl/drawings/_rels/drawing8.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2.jpeg"/></Relationships>
</file>

<file path=xl/drawings/_rels/drawing9.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10.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2.jpeg"/></Relationships>
</file>

<file path=xl/drawings/_rels/drawing1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13.xml.rels><?xml version="1.0" encoding="UTF-8" standalone="yes"?>
<Relationships xmlns="http://schemas.openxmlformats.org/package/2006/relationships"><Relationship Id="rId1" Type="http://schemas.openxmlformats.org/officeDocument/2006/relationships/image" Target="../media/image2.jpeg"/></Relationships>
</file>

<file path=xl/drawings/_rels/drawing14.xml.rels><?xml version="1.0" encoding="UTF-8" standalone="yes"?>
<Relationships xmlns="http://schemas.openxmlformats.org/package/2006/relationships"><Relationship Id="rId1" Type="http://schemas.openxmlformats.org/officeDocument/2006/relationships/image" Target="../media/image2.jpeg"/></Relationships>
</file>

<file path=xl/drawings/_rels/drawing15.xml.rels><?xml version="1.0" encoding="UTF-8" standalone="yes"?>
<Relationships xmlns="http://schemas.openxmlformats.org/package/2006/relationships"><Relationship Id="rId1" Type="http://schemas.openxmlformats.org/officeDocument/2006/relationships/image" Target="../media/image2.jpeg"/></Relationships>
</file>

<file path=xl/drawings/_rels/drawing16.xml.rels><?xml version="1.0" encoding="UTF-8" standalone="yes"?>
<Relationships xmlns="http://schemas.openxmlformats.org/package/2006/relationships"><Relationship Id="rId1" Type="http://schemas.openxmlformats.org/officeDocument/2006/relationships/image" Target="../media/image2.jpeg"/></Relationships>
</file>

<file path=xl/drawings/_rels/drawing17.x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5.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6.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10.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11.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12.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13.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14.v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xdr:from>
      <xdr:col>8</xdr:col>
      <xdr:colOff>2000250</xdr:colOff>
      <xdr:row>2</xdr:row>
      <xdr:rowOff>123825</xdr:rowOff>
    </xdr:from>
    <xdr:to>
      <xdr:col>8</xdr:col>
      <xdr:colOff>2905125</xdr:colOff>
      <xdr:row>5</xdr:row>
      <xdr:rowOff>0</xdr:rowOff>
    </xdr:to>
    <xdr:pic>
      <xdr:nvPicPr>
        <xdr:cNvPr id="3" name="Imagen 1" descr="http://www.presidencia.gov.co/prensa_new/historia/escudo.jpg">
          <a:extLst>
            <a:ext uri="{FF2B5EF4-FFF2-40B4-BE49-F238E27FC236}">
              <a16:creationId xmlns=""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9791700" y="333375"/>
          <a:ext cx="0" cy="723900"/>
        </a:xfrm>
        <a:prstGeom prst="rect">
          <a:avLst/>
        </a:prstGeom>
        <a:noFill/>
        <a:ln w="9525">
          <a:noFill/>
          <a:miter lim="800000"/>
          <a:headEnd/>
          <a:tailEnd/>
        </a:ln>
      </xdr:spPr>
    </xdr:pic>
    <xdr:clientData/>
  </xdr:twoCellAnchor>
  <xdr:twoCellAnchor editAs="oneCell">
    <xdr:from>
      <xdr:col>2</xdr:col>
      <xdr:colOff>195140</xdr:colOff>
      <xdr:row>2</xdr:row>
      <xdr:rowOff>54428</xdr:rowOff>
    </xdr:from>
    <xdr:to>
      <xdr:col>4</xdr:col>
      <xdr:colOff>49625</xdr:colOff>
      <xdr:row>4</xdr:row>
      <xdr:rowOff>139762</xdr:rowOff>
    </xdr:to>
    <xdr:pic>
      <xdr:nvPicPr>
        <xdr:cNvPr id="4" name="4 Imagen" descr="Invias">
          <a:extLst>
            <a:ext uri="{FF2B5EF4-FFF2-40B4-BE49-F238E27FC236}">
              <a16:creationId xmlns=""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657783" y="503464"/>
          <a:ext cx="943056" cy="493548"/>
        </a:xfrm>
        <a:prstGeom prst="rect">
          <a:avLst/>
        </a:prstGeom>
        <a:noFill/>
        <a:ln w="9525">
          <a:noFill/>
          <a:miter lim="800000"/>
          <a:headEnd/>
          <a:tailEnd/>
        </a:ln>
      </xdr:spPr>
    </xdr:pic>
    <xdr:clientData/>
  </xdr:twoCellAnchor>
  <xdr:twoCellAnchor>
    <xdr:from>
      <xdr:col>10</xdr:col>
      <xdr:colOff>476249</xdr:colOff>
      <xdr:row>2</xdr:row>
      <xdr:rowOff>81641</xdr:rowOff>
    </xdr:from>
    <xdr:to>
      <xdr:col>10</xdr:col>
      <xdr:colOff>1455298</xdr:colOff>
      <xdr:row>4</xdr:row>
      <xdr:rowOff>136070</xdr:rowOff>
    </xdr:to>
    <xdr:pic>
      <xdr:nvPicPr>
        <xdr:cNvPr id="5" name="Imagen 1" descr="http://www.presidencia.gov.co/prensa_new/historia/escudo.jpg">
          <a:extLst>
            <a:ext uri="{FF2B5EF4-FFF2-40B4-BE49-F238E27FC236}">
              <a16:creationId xmlns="" xmlns:a16="http://schemas.microsoft.com/office/drawing/2014/main" id="{00000000-0008-0000-0000-000005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1212285" y="530677"/>
          <a:ext cx="979049" cy="462643"/>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8</xdr:col>
      <xdr:colOff>2000250</xdr:colOff>
      <xdr:row>2</xdr:row>
      <xdr:rowOff>123825</xdr:rowOff>
    </xdr:from>
    <xdr:to>
      <xdr:col>8</xdr:col>
      <xdr:colOff>2905125</xdr:colOff>
      <xdr:row>5</xdr:row>
      <xdr:rowOff>0</xdr:rowOff>
    </xdr:to>
    <xdr:pic>
      <xdr:nvPicPr>
        <xdr:cNvPr id="5" name="Imagen 1" descr="http://www.presidencia.gov.co/prensa_new/historia/escudo.jpg">
          <a:extLst>
            <a:ext uri="{FF2B5EF4-FFF2-40B4-BE49-F238E27FC236}">
              <a16:creationId xmlns="" xmlns:a16="http://schemas.microsoft.com/office/drawing/2014/main" id="{00000000-0008-0000-0100-000005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306175" y="571500"/>
          <a:ext cx="0" cy="504825"/>
        </a:xfrm>
        <a:prstGeom prst="rect">
          <a:avLst/>
        </a:prstGeom>
        <a:noFill/>
        <a:ln w="9525">
          <a:noFill/>
          <a:miter lim="800000"/>
          <a:headEnd/>
          <a:tailEnd/>
        </a:ln>
      </xdr:spPr>
    </xdr:pic>
    <xdr:clientData/>
  </xdr:twoCellAnchor>
  <xdr:twoCellAnchor editAs="oneCell">
    <xdr:from>
      <xdr:col>2</xdr:col>
      <xdr:colOff>195140</xdr:colOff>
      <xdr:row>2</xdr:row>
      <xdr:rowOff>54428</xdr:rowOff>
    </xdr:from>
    <xdr:to>
      <xdr:col>3</xdr:col>
      <xdr:colOff>383000</xdr:colOff>
      <xdr:row>5</xdr:row>
      <xdr:rowOff>73087</xdr:rowOff>
    </xdr:to>
    <xdr:pic>
      <xdr:nvPicPr>
        <xdr:cNvPr id="6" name="4 Imagen" descr="Invias">
          <a:extLst>
            <a:ext uri="{FF2B5EF4-FFF2-40B4-BE49-F238E27FC236}">
              <a16:creationId xmlns="" xmlns:a16="http://schemas.microsoft.com/office/drawing/2014/main" id="{00000000-0008-0000-0100-000006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652340" y="502103"/>
          <a:ext cx="949860" cy="504434"/>
        </a:xfrm>
        <a:prstGeom prst="rect">
          <a:avLst/>
        </a:prstGeom>
        <a:noFill/>
        <a:ln w="9525">
          <a:noFill/>
          <a:miter lim="800000"/>
          <a:headEnd/>
          <a:tailEnd/>
        </a:ln>
      </xdr:spPr>
    </xdr:pic>
    <xdr:clientData/>
  </xdr:twoCellAnchor>
  <xdr:twoCellAnchor>
    <xdr:from>
      <xdr:col>10</xdr:col>
      <xdr:colOff>476249</xdr:colOff>
      <xdr:row>2</xdr:row>
      <xdr:rowOff>81641</xdr:rowOff>
    </xdr:from>
    <xdr:to>
      <xdr:col>10</xdr:col>
      <xdr:colOff>1455298</xdr:colOff>
      <xdr:row>4</xdr:row>
      <xdr:rowOff>136070</xdr:rowOff>
    </xdr:to>
    <xdr:pic>
      <xdr:nvPicPr>
        <xdr:cNvPr id="7" name="Imagen 1" descr="http://www.presidencia.gov.co/prensa_new/historia/escudo.jpg">
          <a:extLst>
            <a:ext uri="{FF2B5EF4-FFF2-40B4-BE49-F238E27FC236}">
              <a16:creationId xmlns="" xmlns:a16="http://schemas.microsoft.com/office/drawing/2014/main" id="{00000000-0008-0000-0100-000007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3173074" y="529316"/>
          <a:ext cx="979049" cy="473529"/>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86591</xdr:colOff>
      <xdr:row>2</xdr:row>
      <xdr:rowOff>34637</xdr:rowOff>
    </xdr:from>
    <xdr:to>
      <xdr:col>1</xdr:col>
      <xdr:colOff>743816</xdr:colOff>
      <xdr:row>6</xdr:row>
      <xdr:rowOff>152401</xdr:rowOff>
    </xdr:to>
    <xdr:pic>
      <xdr:nvPicPr>
        <xdr:cNvPr id="2" name="Picture 227" descr="Invias">
          <a:extLst>
            <a:ext uri="{FF2B5EF4-FFF2-40B4-BE49-F238E27FC236}">
              <a16:creationId xmlns=""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1747969" name="Object 1" hidden="1">
              <a:extLst>
                <a:ext uri="{63B3BB69-23CF-44E3-9099-C40C66FF867C}">
                  <a14:compatExt spid="_x0000_s1747969"/>
                </a:ext>
                <a:ext uri="{FF2B5EF4-FFF2-40B4-BE49-F238E27FC236}">
                  <a16:creationId xmlns="" xmlns:a16="http://schemas.microsoft.com/office/drawing/2014/main" id="{00000000-0008-0000-0200-000001AC1A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466725</xdr:colOff>
          <xdr:row>12</xdr:row>
          <xdr:rowOff>38100</xdr:rowOff>
        </xdr:to>
        <xdr:sp macro="" textlink="">
          <xdr:nvSpPr>
            <xdr:cNvPr id="1747970" name="Check Box 2" hidden="1">
              <a:extLst>
                <a:ext uri="{63B3BB69-23CF-44E3-9099-C40C66FF867C}">
                  <a14:compatExt spid="_x0000_s1747970"/>
                </a:ext>
                <a:ext uri="{FF2B5EF4-FFF2-40B4-BE49-F238E27FC236}">
                  <a16:creationId xmlns="" xmlns:a16="http://schemas.microsoft.com/office/drawing/2014/main" id="{00000000-0008-0000-0200-000002AC1A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466725</xdr:colOff>
          <xdr:row>12</xdr:row>
          <xdr:rowOff>38100</xdr:rowOff>
        </xdr:to>
        <xdr:sp macro="" textlink="">
          <xdr:nvSpPr>
            <xdr:cNvPr id="1747971" name="Check Box 3" hidden="1">
              <a:extLst>
                <a:ext uri="{63B3BB69-23CF-44E3-9099-C40C66FF867C}">
                  <a14:compatExt spid="_x0000_s1747971"/>
                </a:ext>
                <a:ext uri="{FF2B5EF4-FFF2-40B4-BE49-F238E27FC236}">
                  <a16:creationId xmlns="" xmlns:a16="http://schemas.microsoft.com/office/drawing/2014/main" id="{00000000-0008-0000-0200-000003AC1A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447675</xdr:colOff>
          <xdr:row>12</xdr:row>
          <xdr:rowOff>28575</xdr:rowOff>
        </xdr:to>
        <xdr:sp macro="" textlink="">
          <xdr:nvSpPr>
            <xdr:cNvPr id="1747972" name="Check Box 4" hidden="1">
              <a:extLst>
                <a:ext uri="{63B3BB69-23CF-44E3-9099-C40C66FF867C}">
                  <a14:compatExt spid="_x0000_s1747972"/>
                </a:ext>
                <a:ext uri="{FF2B5EF4-FFF2-40B4-BE49-F238E27FC236}">
                  <a16:creationId xmlns="" xmlns:a16="http://schemas.microsoft.com/office/drawing/2014/main" id="{00000000-0008-0000-0200-000004AC1A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447675</xdr:colOff>
          <xdr:row>12</xdr:row>
          <xdr:rowOff>28575</xdr:rowOff>
        </xdr:to>
        <xdr:sp macro="" textlink="">
          <xdr:nvSpPr>
            <xdr:cNvPr id="1747973" name="Check Box 5" hidden="1">
              <a:extLst>
                <a:ext uri="{63B3BB69-23CF-44E3-9099-C40C66FF867C}">
                  <a14:compatExt spid="_x0000_s1747973"/>
                </a:ext>
                <a:ext uri="{FF2B5EF4-FFF2-40B4-BE49-F238E27FC236}">
                  <a16:creationId xmlns="" xmlns:a16="http://schemas.microsoft.com/office/drawing/2014/main" id="{00000000-0008-0000-0200-000005AC1A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8</xdr:col>
      <xdr:colOff>123825</xdr:colOff>
      <xdr:row>2</xdr:row>
      <xdr:rowOff>133350</xdr:rowOff>
    </xdr:from>
    <xdr:to>
      <xdr:col>9</xdr:col>
      <xdr:colOff>569063</xdr:colOff>
      <xdr:row>6</xdr:row>
      <xdr:rowOff>16431</xdr:rowOff>
    </xdr:to>
    <xdr:pic>
      <xdr:nvPicPr>
        <xdr:cNvPr id="8" name="Imagen 7">
          <a:extLst>
            <a:ext uri="{FF2B5EF4-FFF2-40B4-BE49-F238E27FC236}">
              <a16:creationId xmlns="" xmlns:a16="http://schemas.microsoft.com/office/drawing/2014/main" id="{00000000-0008-0000-0200-000008000000}"/>
            </a:ext>
          </a:extLst>
        </xdr:cNvPr>
        <xdr:cNvPicPr>
          <a:picLocks noChangeAspect="1"/>
        </xdr:cNvPicPr>
      </xdr:nvPicPr>
      <xdr:blipFill>
        <a:blip xmlns:r="http://schemas.openxmlformats.org/officeDocument/2006/relationships" r:embed="rId2"/>
        <a:stretch>
          <a:fillRect/>
        </a:stretch>
      </xdr:blipFill>
      <xdr:spPr>
        <a:xfrm>
          <a:off x="6067425" y="466725"/>
          <a:ext cx="1207238" cy="54983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86591</xdr:colOff>
      <xdr:row>2</xdr:row>
      <xdr:rowOff>69273</xdr:rowOff>
    </xdr:from>
    <xdr:to>
      <xdr:col>1</xdr:col>
      <xdr:colOff>743816</xdr:colOff>
      <xdr:row>7</xdr:row>
      <xdr:rowOff>31173</xdr:rowOff>
    </xdr:to>
    <xdr:pic>
      <xdr:nvPicPr>
        <xdr:cNvPr id="2" name="Picture 227" descr="Invias">
          <a:extLst>
            <a:ext uri="{FF2B5EF4-FFF2-40B4-BE49-F238E27FC236}">
              <a16:creationId xmlns=""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402648"/>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1748993" name="Object 1" hidden="1">
              <a:extLst>
                <a:ext uri="{63B3BB69-23CF-44E3-9099-C40C66FF867C}">
                  <a14:compatExt spid="_x0000_s1748993"/>
                </a:ext>
                <a:ext uri="{FF2B5EF4-FFF2-40B4-BE49-F238E27FC236}">
                  <a16:creationId xmlns="" xmlns:a16="http://schemas.microsoft.com/office/drawing/2014/main" id="{00000000-0008-0000-0300-000001B01A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466725</xdr:colOff>
          <xdr:row>12</xdr:row>
          <xdr:rowOff>38100</xdr:rowOff>
        </xdr:to>
        <xdr:sp macro="" textlink="">
          <xdr:nvSpPr>
            <xdr:cNvPr id="1748994" name="Check Box 2" hidden="1">
              <a:extLst>
                <a:ext uri="{63B3BB69-23CF-44E3-9099-C40C66FF867C}">
                  <a14:compatExt spid="_x0000_s1748994"/>
                </a:ext>
                <a:ext uri="{FF2B5EF4-FFF2-40B4-BE49-F238E27FC236}">
                  <a16:creationId xmlns="" xmlns:a16="http://schemas.microsoft.com/office/drawing/2014/main" id="{00000000-0008-0000-0300-000002B01A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466725</xdr:colOff>
          <xdr:row>12</xdr:row>
          <xdr:rowOff>38100</xdr:rowOff>
        </xdr:to>
        <xdr:sp macro="" textlink="">
          <xdr:nvSpPr>
            <xdr:cNvPr id="1748995" name="Check Box 3" hidden="1">
              <a:extLst>
                <a:ext uri="{63B3BB69-23CF-44E3-9099-C40C66FF867C}">
                  <a14:compatExt spid="_x0000_s1748995"/>
                </a:ext>
                <a:ext uri="{FF2B5EF4-FFF2-40B4-BE49-F238E27FC236}">
                  <a16:creationId xmlns="" xmlns:a16="http://schemas.microsoft.com/office/drawing/2014/main" id="{00000000-0008-0000-0300-000003B01A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447675</xdr:colOff>
          <xdr:row>12</xdr:row>
          <xdr:rowOff>28575</xdr:rowOff>
        </xdr:to>
        <xdr:sp macro="" textlink="">
          <xdr:nvSpPr>
            <xdr:cNvPr id="1748996" name="Check Box 4" hidden="1">
              <a:extLst>
                <a:ext uri="{63B3BB69-23CF-44E3-9099-C40C66FF867C}">
                  <a14:compatExt spid="_x0000_s1748996"/>
                </a:ext>
                <a:ext uri="{FF2B5EF4-FFF2-40B4-BE49-F238E27FC236}">
                  <a16:creationId xmlns="" xmlns:a16="http://schemas.microsoft.com/office/drawing/2014/main" id="{00000000-0008-0000-0300-000004B01A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447675</xdr:colOff>
          <xdr:row>12</xdr:row>
          <xdr:rowOff>28575</xdr:rowOff>
        </xdr:to>
        <xdr:sp macro="" textlink="">
          <xdr:nvSpPr>
            <xdr:cNvPr id="1748997" name="Check Box 5" hidden="1">
              <a:extLst>
                <a:ext uri="{63B3BB69-23CF-44E3-9099-C40C66FF867C}">
                  <a14:compatExt spid="_x0000_s1748997"/>
                </a:ext>
                <a:ext uri="{FF2B5EF4-FFF2-40B4-BE49-F238E27FC236}">
                  <a16:creationId xmlns="" xmlns:a16="http://schemas.microsoft.com/office/drawing/2014/main" id="{00000000-0008-0000-0300-000005B01A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8</xdr:col>
      <xdr:colOff>57150</xdr:colOff>
      <xdr:row>2</xdr:row>
      <xdr:rowOff>123825</xdr:rowOff>
    </xdr:from>
    <xdr:to>
      <xdr:col>9</xdr:col>
      <xdr:colOff>502388</xdr:colOff>
      <xdr:row>6</xdr:row>
      <xdr:rowOff>6906</xdr:rowOff>
    </xdr:to>
    <xdr:pic>
      <xdr:nvPicPr>
        <xdr:cNvPr id="8" name="Imagen 7">
          <a:extLst>
            <a:ext uri="{FF2B5EF4-FFF2-40B4-BE49-F238E27FC236}">
              <a16:creationId xmlns="" xmlns:a16="http://schemas.microsoft.com/office/drawing/2014/main" id="{00000000-0008-0000-0300-000008000000}"/>
            </a:ext>
          </a:extLst>
        </xdr:cNvPr>
        <xdr:cNvPicPr>
          <a:picLocks noChangeAspect="1"/>
        </xdr:cNvPicPr>
      </xdr:nvPicPr>
      <xdr:blipFill>
        <a:blip xmlns:r="http://schemas.openxmlformats.org/officeDocument/2006/relationships" r:embed="rId2"/>
        <a:stretch>
          <a:fillRect/>
        </a:stretch>
      </xdr:blipFill>
      <xdr:spPr>
        <a:xfrm>
          <a:off x="5600700" y="457200"/>
          <a:ext cx="1207238" cy="549831"/>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103909</xdr:colOff>
      <xdr:row>2</xdr:row>
      <xdr:rowOff>17318</xdr:rowOff>
    </xdr:from>
    <xdr:to>
      <xdr:col>1</xdr:col>
      <xdr:colOff>761134</xdr:colOff>
      <xdr:row>6</xdr:row>
      <xdr:rowOff>135082</xdr:rowOff>
    </xdr:to>
    <xdr:pic>
      <xdr:nvPicPr>
        <xdr:cNvPr id="2" name="Picture 227" descr="Invias">
          <a:extLst>
            <a:ext uri="{FF2B5EF4-FFF2-40B4-BE49-F238E27FC236}">
              <a16:creationId xmlns=""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13459" y="350693"/>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1746945" name="Object 1" hidden="1">
              <a:extLst>
                <a:ext uri="{63B3BB69-23CF-44E3-9099-C40C66FF867C}">
                  <a14:compatExt spid="_x0000_s1746945"/>
                </a:ext>
                <a:ext uri="{FF2B5EF4-FFF2-40B4-BE49-F238E27FC236}">
                  <a16:creationId xmlns="" xmlns:a16="http://schemas.microsoft.com/office/drawing/2014/main" id="{00000000-0008-0000-0400-000001A81A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466725</xdr:colOff>
          <xdr:row>12</xdr:row>
          <xdr:rowOff>38100</xdr:rowOff>
        </xdr:to>
        <xdr:sp macro="" textlink="">
          <xdr:nvSpPr>
            <xdr:cNvPr id="1746946" name="Check Box 2" hidden="1">
              <a:extLst>
                <a:ext uri="{63B3BB69-23CF-44E3-9099-C40C66FF867C}">
                  <a14:compatExt spid="_x0000_s1746946"/>
                </a:ext>
                <a:ext uri="{FF2B5EF4-FFF2-40B4-BE49-F238E27FC236}">
                  <a16:creationId xmlns="" xmlns:a16="http://schemas.microsoft.com/office/drawing/2014/main" id="{00000000-0008-0000-0400-000002A81A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466725</xdr:colOff>
          <xdr:row>12</xdr:row>
          <xdr:rowOff>38100</xdr:rowOff>
        </xdr:to>
        <xdr:sp macro="" textlink="">
          <xdr:nvSpPr>
            <xdr:cNvPr id="1746947" name="Check Box 3" hidden="1">
              <a:extLst>
                <a:ext uri="{63B3BB69-23CF-44E3-9099-C40C66FF867C}">
                  <a14:compatExt spid="_x0000_s1746947"/>
                </a:ext>
                <a:ext uri="{FF2B5EF4-FFF2-40B4-BE49-F238E27FC236}">
                  <a16:creationId xmlns="" xmlns:a16="http://schemas.microsoft.com/office/drawing/2014/main" id="{00000000-0008-0000-0400-000003A81A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466725</xdr:colOff>
          <xdr:row>12</xdr:row>
          <xdr:rowOff>38100</xdr:rowOff>
        </xdr:to>
        <xdr:sp macro="" textlink="">
          <xdr:nvSpPr>
            <xdr:cNvPr id="1746948" name="Check Box 4" hidden="1">
              <a:extLst>
                <a:ext uri="{63B3BB69-23CF-44E3-9099-C40C66FF867C}">
                  <a14:compatExt spid="_x0000_s1746948"/>
                </a:ext>
                <a:ext uri="{FF2B5EF4-FFF2-40B4-BE49-F238E27FC236}">
                  <a16:creationId xmlns="" xmlns:a16="http://schemas.microsoft.com/office/drawing/2014/main" id="{00000000-0008-0000-0400-000004A81A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466725</xdr:colOff>
          <xdr:row>12</xdr:row>
          <xdr:rowOff>38100</xdr:rowOff>
        </xdr:to>
        <xdr:sp macro="" textlink="">
          <xdr:nvSpPr>
            <xdr:cNvPr id="1746949" name="Check Box 5" hidden="1">
              <a:extLst>
                <a:ext uri="{63B3BB69-23CF-44E3-9099-C40C66FF867C}">
                  <a14:compatExt spid="_x0000_s1746949"/>
                </a:ext>
                <a:ext uri="{FF2B5EF4-FFF2-40B4-BE49-F238E27FC236}">
                  <a16:creationId xmlns="" xmlns:a16="http://schemas.microsoft.com/office/drawing/2014/main" id="{00000000-0008-0000-0400-000005A81A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447675</xdr:colOff>
          <xdr:row>12</xdr:row>
          <xdr:rowOff>28575</xdr:rowOff>
        </xdr:to>
        <xdr:sp macro="" textlink="">
          <xdr:nvSpPr>
            <xdr:cNvPr id="1746950" name="Check Box 6" hidden="1">
              <a:extLst>
                <a:ext uri="{63B3BB69-23CF-44E3-9099-C40C66FF867C}">
                  <a14:compatExt spid="_x0000_s1746950"/>
                </a:ext>
                <a:ext uri="{FF2B5EF4-FFF2-40B4-BE49-F238E27FC236}">
                  <a16:creationId xmlns="" xmlns:a16="http://schemas.microsoft.com/office/drawing/2014/main" id="{00000000-0008-0000-0400-000006A81A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447675</xdr:colOff>
          <xdr:row>12</xdr:row>
          <xdr:rowOff>28575</xdr:rowOff>
        </xdr:to>
        <xdr:sp macro="" textlink="">
          <xdr:nvSpPr>
            <xdr:cNvPr id="1746951" name="Check Box 7" hidden="1">
              <a:extLst>
                <a:ext uri="{63B3BB69-23CF-44E3-9099-C40C66FF867C}">
                  <a14:compatExt spid="_x0000_s1746951"/>
                </a:ext>
                <a:ext uri="{FF2B5EF4-FFF2-40B4-BE49-F238E27FC236}">
                  <a16:creationId xmlns="" xmlns:a16="http://schemas.microsoft.com/office/drawing/2014/main" id="{00000000-0008-0000-0400-000007A81A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8</xdr:col>
      <xdr:colOff>152400</xdr:colOff>
      <xdr:row>3</xdr:row>
      <xdr:rowOff>9525</xdr:rowOff>
    </xdr:from>
    <xdr:to>
      <xdr:col>9</xdr:col>
      <xdr:colOff>588113</xdr:colOff>
      <xdr:row>6</xdr:row>
      <xdr:rowOff>64056</xdr:rowOff>
    </xdr:to>
    <xdr:pic>
      <xdr:nvPicPr>
        <xdr:cNvPr id="10" name="Imagen 9">
          <a:extLst>
            <a:ext uri="{FF2B5EF4-FFF2-40B4-BE49-F238E27FC236}">
              <a16:creationId xmlns="" xmlns:a16="http://schemas.microsoft.com/office/drawing/2014/main" id="{00000000-0008-0000-0400-00000A000000}"/>
            </a:ext>
          </a:extLst>
        </xdr:cNvPr>
        <xdr:cNvPicPr>
          <a:picLocks noChangeAspect="1"/>
        </xdr:cNvPicPr>
      </xdr:nvPicPr>
      <xdr:blipFill>
        <a:blip xmlns:r="http://schemas.openxmlformats.org/officeDocument/2006/relationships" r:embed="rId2"/>
        <a:stretch>
          <a:fillRect/>
        </a:stretch>
      </xdr:blipFill>
      <xdr:spPr>
        <a:xfrm>
          <a:off x="6219825" y="514350"/>
          <a:ext cx="1207238" cy="549831"/>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57150</xdr:colOff>
          <xdr:row>2</xdr:row>
          <xdr:rowOff>114300</xdr:rowOff>
        </xdr:from>
        <xdr:to>
          <xdr:col>1</xdr:col>
          <xdr:colOff>723900</xdr:colOff>
          <xdr:row>6</xdr:row>
          <xdr:rowOff>142875</xdr:rowOff>
        </xdr:to>
        <xdr:sp macro="" textlink="">
          <xdr:nvSpPr>
            <xdr:cNvPr id="1745921" name="Object 1" hidden="1">
              <a:extLst>
                <a:ext uri="{63B3BB69-23CF-44E3-9099-C40C66FF867C}">
                  <a14:compatExt spid="_x0000_s1745921"/>
                </a:ext>
                <a:ext uri="{FF2B5EF4-FFF2-40B4-BE49-F238E27FC236}">
                  <a16:creationId xmlns="" xmlns:a16="http://schemas.microsoft.com/office/drawing/2014/main" id="{00000000-0008-0000-0500-000001A41A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9</xdr:row>
          <xdr:rowOff>142875</xdr:rowOff>
        </xdr:from>
        <xdr:to>
          <xdr:col>5</xdr:col>
          <xdr:colOff>457200</xdr:colOff>
          <xdr:row>11</xdr:row>
          <xdr:rowOff>38100</xdr:rowOff>
        </xdr:to>
        <xdr:sp macro="" textlink="">
          <xdr:nvSpPr>
            <xdr:cNvPr id="1745922" name="Check Box 2" hidden="1">
              <a:extLst>
                <a:ext uri="{63B3BB69-23CF-44E3-9099-C40C66FF867C}">
                  <a14:compatExt spid="_x0000_s1745922"/>
                </a:ext>
                <a:ext uri="{FF2B5EF4-FFF2-40B4-BE49-F238E27FC236}">
                  <a16:creationId xmlns="" xmlns:a16="http://schemas.microsoft.com/office/drawing/2014/main" id="{00000000-0008-0000-0500-000002A41A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457200</xdr:colOff>
          <xdr:row>9</xdr:row>
          <xdr:rowOff>171450</xdr:rowOff>
        </xdr:from>
        <xdr:to>
          <xdr:col>8</xdr:col>
          <xdr:colOff>762000</xdr:colOff>
          <xdr:row>11</xdr:row>
          <xdr:rowOff>19050</xdr:rowOff>
        </xdr:to>
        <xdr:sp macro="" textlink="">
          <xdr:nvSpPr>
            <xdr:cNvPr id="1745923" name="Check Box 3" hidden="1">
              <a:extLst>
                <a:ext uri="{63B3BB69-23CF-44E3-9099-C40C66FF867C}">
                  <a14:compatExt spid="_x0000_s1745923"/>
                </a:ext>
                <a:ext uri="{FF2B5EF4-FFF2-40B4-BE49-F238E27FC236}">
                  <a16:creationId xmlns="" xmlns:a16="http://schemas.microsoft.com/office/drawing/2014/main" id="{00000000-0008-0000-0500-000003A41A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8</xdr:col>
      <xdr:colOff>323850</xdr:colOff>
      <xdr:row>2</xdr:row>
      <xdr:rowOff>142875</xdr:rowOff>
    </xdr:from>
    <xdr:to>
      <xdr:col>9</xdr:col>
      <xdr:colOff>559538</xdr:colOff>
      <xdr:row>7</xdr:row>
      <xdr:rowOff>6906</xdr:rowOff>
    </xdr:to>
    <xdr:pic>
      <xdr:nvPicPr>
        <xdr:cNvPr id="5" name="Imagen 4">
          <a:extLst>
            <a:ext uri="{FF2B5EF4-FFF2-40B4-BE49-F238E27FC236}">
              <a16:creationId xmlns="" xmlns:a16="http://schemas.microsoft.com/office/drawing/2014/main" id="{00000000-0008-0000-0500-000005000000}"/>
            </a:ext>
          </a:extLst>
        </xdr:cNvPr>
        <xdr:cNvPicPr>
          <a:picLocks noChangeAspect="1"/>
        </xdr:cNvPicPr>
      </xdr:nvPicPr>
      <xdr:blipFill>
        <a:blip xmlns:r="http://schemas.openxmlformats.org/officeDocument/2006/relationships" r:embed="rId1"/>
        <a:stretch>
          <a:fillRect/>
        </a:stretch>
      </xdr:blipFill>
      <xdr:spPr>
        <a:xfrm>
          <a:off x="5991225" y="381000"/>
          <a:ext cx="1207238" cy="549831"/>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7</xdr:col>
      <xdr:colOff>0</xdr:colOff>
      <xdr:row>16</xdr:row>
      <xdr:rowOff>0</xdr:rowOff>
    </xdr:from>
    <xdr:to>
      <xdr:col>7</xdr:col>
      <xdr:colOff>104775</xdr:colOff>
      <xdr:row>18</xdr:row>
      <xdr:rowOff>146586</xdr:rowOff>
    </xdr:to>
    <xdr:sp macro="" textlink="">
      <xdr:nvSpPr>
        <xdr:cNvPr id="2" name="Text Box 225">
          <a:extLst>
            <a:ext uri="{FF2B5EF4-FFF2-40B4-BE49-F238E27FC236}">
              <a16:creationId xmlns="" xmlns:a16="http://schemas.microsoft.com/office/drawing/2014/main" id="{00000000-0008-0000-0600-000002000000}"/>
            </a:ext>
          </a:extLst>
        </xdr:cNvPr>
        <xdr:cNvSpPr txBox="1">
          <a:spLocks noChangeArrowheads="1"/>
        </xdr:cNvSpPr>
      </xdr:nvSpPr>
      <xdr:spPr bwMode="auto">
        <a:xfrm>
          <a:off x="5372100" y="2705100"/>
          <a:ext cx="104775" cy="489486"/>
        </a:xfrm>
        <a:prstGeom prst="rect">
          <a:avLst/>
        </a:prstGeom>
        <a:noFill/>
        <a:ln w="9525">
          <a:noFill/>
          <a:miter lim="800000"/>
          <a:headEnd/>
          <a:tailEnd/>
        </a:ln>
      </xdr:spPr>
    </xdr:sp>
    <xdr:clientData/>
  </xdr:twoCellAnchor>
  <xdr:twoCellAnchor editAs="oneCell">
    <xdr:from>
      <xdr:col>7</xdr:col>
      <xdr:colOff>0</xdr:colOff>
      <xdr:row>16</xdr:row>
      <xdr:rowOff>0</xdr:rowOff>
    </xdr:from>
    <xdr:to>
      <xdr:col>7</xdr:col>
      <xdr:colOff>104775</xdr:colOff>
      <xdr:row>18</xdr:row>
      <xdr:rowOff>146586</xdr:rowOff>
    </xdr:to>
    <xdr:sp macro="" textlink="">
      <xdr:nvSpPr>
        <xdr:cNvPr id="3" name="Text Box 225">
          <a:extLst>
            <a:ext uri="{FF2B5EF4-FFF2-40B4-BE49-F238E27FC236}">
              <a16:creationId xmlns="" xmlns:a16="http://schemas.microsoft.com/office/drawing/2014/main" id="{00000000-0008-0000-0600-000003000000}"/>
            </a:ext>
          </a:extLst>
        </xdr:cNvPr>
        <xdr:cNvSpPr txBox="1">
          <a:spLocks noChangeArrowheads="1"/>
        </xdr:cNvSpPr>
      </xdr:nvSpPr>
      <xdr:spPr bwMode="auto">
        <a:xfrm>
          <a:off x="5372100" y="2705100"/>
          <a:ext cx="104775" cy="489486"/>
        </a:xfrm>
        <a:prstGeom prst="rect">
          <a:avLst/>
        </a:prstGeom>
        <a:noFill/>
        <a:ln w="9525">
          <a:noFill/>
          <a:miter lim="800000"/>
          <a:headEnd/>
          <a:tailEnd/>
        </a:ln>
      </xdr:spPr>
    </xdr:sp>
    <xdr:clientData/>
  </xdr:twoCellAnchor>
  <xdr:twoCellAnchor editAs="oneCell">
    <xdr:from>
      <xdr:col>1</xdr:col>
      <xdr:colOff>51954</xdr:colOff>
      <xdr:row>2</xdr:row>
      <xdr:rowOff>1</xdr:rowOff>
    </xdr:from>
    <xdr:to>
      <xdr:col>1</xdr:col>
      <xdr:colOff>709179</xdr:colOff>
      <xdr:row>6</xdr:row>
      <xdr:rowOff>117765</xdr:rowOff>
    </xdr:to>
    <xdr:pic>
      <xdr:nvPicPr>
        <xdr:cNvPr id="4" name="Picture 227" descr="Invias">
          <a:extLst>
            <a:ext uri="{FF2B5EF4-FFF2-40B4-BE49-F238E27FC236}">
              <a16:creationId xmlns="" xmlns:a16="http://schemas.microsoft.com/office/drawing/2014/main" id="{00000000-0008-0000-0600-000004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1504" y="333376"/>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1743873" name="Object 1" hidden="1">
              <a:extLst>
                <a:ext uri="{63B3BB69-23CF-44E3-9099-C40C66FF867C}">
                  <a14:compatExt spid="_x0000_s1743873"/>
                </a:ext>
                <a:ext uri="{FF2B5EF4-FFF2-40B4-BE49-F238E27FC236}">
                  <a16:creationId xmlns="" xmlns:a16="http://schemas.microsoft.com/office/drawing/2014/main" id="{00000000-0008-0000-0600-0000019C1A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466725</xdr:colOff>
          <xdr:row>12</xdr:row>
          <xdr:rowOff>38100</xdr:rowOff>
        </xdr:to>
        <xdr:sp macro="" textlink="">
          <xdr:nvSpPr>
            <xdr:cNvPr id="1743874" name="Check Box 2" hidden="1">
              <a:extLst>
                <a:ext uri="{63B3BB69-23CF-44E3-9099-C40C66FF867C}">
                  <a14:compatExt spid="_x0000_s1743874"/>
                </a:ext>
                <a:ext uri="{FF2B5EF4-FFF2-40B4-BE49-F238E27FC236}">
                  <a16:creationId xmlns="" xmlns:a16="http://schemas.microsoft.com/office/drawing/2014/main" id="{00000000-0008-0000-0600-0000029C1A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466725</xdr:colOff>
          <xdr:row>12</xdr:row>
          <xdr:rowOff>38100</xdr:rowOff>
        </xdr:to>
        <xdr:sp macro="" textlink="">
          <xdr:nvSpPr>
            <xdr:cNvPr id="1743875" name="Check Box 3" hidden="1">
              <a:extLst>
                <a:ext uri="{63B3BB69-23CF-44E3-9099-C40C66FF867C}">
                  <a14:compatExt spid="_x0000_s1743875"/>
                </a:ext>
                <a:ext uri="{FF2B5EF4-FFF2-40B4-BE49-F238E27FC236}">
                  <a16:creationId xmlns="" xmlns:a16="http://schemas.microsoft.com/office/drawing/2014/main" id="{00000000-0008-0000-0600-0000039C1A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466725</xdr:colOff>
          <xdr:row>12</xdr:row>
          <xdr:rowOff>38100</xdr:rowOff>
        </xdr:to>
        <xdr:sp macro="" textlink="">
          <xdr:nvSpPr>
            <xdr:cNvPr id="1743876" name="Check Box 4" hidden="1">
              <a:extLst>
                <a:ext uri="{63B3BB69-23CF-44E3-9099-C40C66FF867C}">
                  <a14:compatExt spid="_x0000_s1743876"/>
                </a:ext>
                <a:ext uri="{FF2B5EF4-FFF2-40B4-BE49-F238E27FC236}">
                  <a16:creationId xmlns="" xmlns:a16="http://schemas.microsoft.com/office/drawing/2014/main" id="{00000000-0008-0000-0600-0000049C1A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466725</xdr:colOff>
          <xdr:row>12</xdr:row>
          <xdr:rowOff>38100</xdr:rowOff>
        </xdr:to>
        <xdr:sp macro="" textlink="">
          <xdr:nvSpPr>
            <xdr:cNvPr id="1743877" name="Check Box 5" hidden="1">
              <a:extLst>
                <a:ext uri="{63B3BB69-23CF-44E3-9099-C40C66FF867C}">
                  <a14:compatExt spid="_x0000_s1743877"/>
                </a:ext>
                <a:ext uri="{FF2B5EF4-FFF2-40B4-BE49-F238E27FC236}">
                  <a16:creationId xmlns="" xmlns:a16="http://schemas.microsoft.com/office/drawing/2014/main" id="{00000000-0008-0000-0600-0000059C1A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447675</xdr:colOff>
          <xdr:row>12</xdr:row>
          <xdr:rowOff>28575</xdr:rowOff>
        </xdr:to>
        <xdr:sp macro="" textlink="">
          <xdr:nvSpPr>
            <xdr:cNvPr id="1743878" name="Check Box 6" hidden="1">
              <a:extLst>
                <a:ext uri="{63B3BB69-23CF-44E3-9099-C40C66FF867C}">
                  <a14:compatExt spid="_x0000_s1743878"/>
                </a:ext>
                <a:ext uri="{FF2B5EF4-FFF2-40B4-BE49-F238E27FC236}">
                  <a16:creationId xmlns="" xmlns:a16="http://schemas.microsoft.com/office/drawing/2014/main" id="{00000000-0008-0000-0600-0000069C1A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447675</xdr:colOff>
          <xdr:row>12</xdr:row>
          <xdr:rowOff>28575</xdr:rowOff>
        </xdr:to>
        <xdr:sp macro="" textlink="">
          <xdr:nvSpPr>
            <xdr:cNvPr id="1743879" name="Check Box 7" hidden="1">
              <a:extLst>
                <a:ext uri="{63B3BB69-23CF-44E3-9099-C40C66FF867C}">
                  <a14:compatExt spid="_x0000_s1743879"/>
                </a:ext>
                <a:ext uri="{FF2B5EF4-FFF2-40B4-BE49-F238E27FC236}">
                  <a16:creationId xmlns="" xmlns:a16="http://schemas.microsoft.com/office/drawing/2014/main" id="{00000000-0008-0000-0600-0000079C1A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466725</xdr:colOff>
          <xdr:row>12</xdr:row>
          <xdr:rowOff>38100</xdr:rowOff>
        </xdr:to>
        <xdr:sp macro="" textlink="">
          <xdr:nvSpPr>
            <xdr:cNvPr id="1743880" name="Check Box 8" hidden="1">
              <a:extLst>
                <a:ext uri="{63B3BB69-23CF-44E3-9099-C40C66FF867C}">
                  <a14:compatExt spid="_x0000_s1743880"/>
                </a:ext>
                <a:ext uri="{FF2B5EF4-FFF2-40B4-BE49-F238E27FC236}">
                  <a16:creationId xmlns="" xmlns:a16="http://schemas.microsoft.com/office/drawing/2014/main" id="{00000000-0008-0000-0600-0000089C1A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466725</xdr:colOff>
          <xdr:row>12</xdr:row>
          <xdr:rowOff>38100</xdr:rowOff>
        </xdr:to>
        <xdr:sp macro="" textlink="">
          <xdr:nvSpPr>
            <xdr:cNvPr id="1743881" name="Check Box 9" hidden="1">
              <a:extLst>
                <a:ext uri="{63B3BB69-23CF-44E3-9099-C40C66FF867C}">
                  <a14:compatExt spid="_x0000_s1743881"/>
                </a:ext>
                <a:ext uri="{FF2B5EF4-FFF2-40B4-BE49-F238E27FC236}">
                  <a16:creationId xmlns="" xmlns:a16="http://schemas.microsoft.com/office/drawing/2014/main" id="{00000000-0008-0000-0600-0000099C1A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447675</xdr:colOff>
          <xdr:row>12</xdr:row>
          <xdr:rowOff>28575</xdr:rowOff>
        </xdr:to>
        <xdr:sp macro="" textlink="">
          <xdr:nvSpPr>
            <xdr:cNvPr id="1743882" name="Check Box 10" hidden="1">
              <a:extLst>
                <a:ext uri="{63B3BB69-23CF-44E3-9099-C40C66FF867C}">
                  <a14:compatExt spid="_x0000_s1743882"/>
                </a:ext>
                <a:ext uri="{FF2B5EF4-FFF2-40B4-BE49-F238E27FC236}">
                  <a16:creationId xmlns="" xmlns:a16="http://schemas.microsoft.com/office/drawing/2014/main" id="{00000000-0008-0000-0600-00000A9C1A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447675</xdr:colOff>
          <xdr:row>12</xdr:row>
          <xdr:rowOff>28575</xdr:rowOff>
        </xdr:to>
        <xdr:sp macro="" textlink="">
          <xdr:nvSpPr>
            <xdr:cNvPr id="1743883" name="Check Box 11" hidden="1">
              <a:extLst>
                <a:ext uri="{63B3BB69-23CF-44E3-9099-C40C66FF867C}">
                  <a14:compatExt spid="_x0000_s1743883"/>
                </a:ext>
                <a:ext uri="{FF2B5EF4-FFF2-40B4-BE49-F238E27FC236}">
                  <a16:creationId xmlns="" xmlns:a16="http://schemas.microsoft.com/office/drawing/2014/main" id="{00000000-0008-0000-0600-00000B9C1A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8</xdr:col>
      <xdr:colOff>133350</xdr:colOff>
      <xdr:row>2</xdr:row>
      <xdr:rowOff>114300</xdr:rowOff>
    </xdr:from>
    <xdr:to>
      <xdr:col>9</xdr:col>
      <xdr:colOff>578588</xdr:colOff>
      <xdr:row>5</xdr:row>
      <xdr:rowOff>159306</xdr:rowOff>
    </xdr:to>
    <xdr:pic>
      <xdr:nvPicPr>
        <xdr:cNvPr id="16" name="Imagen 15">
          <a:extLst>
            <a:ext uri="{FF2B5EF4-FFF2-40B4-BE49-F238E27FC236}">
              <a16:creationId xmlns="" xmlns:a16="http://schemas.microsoft.com/office/drawing/2014/main" id="{00000000-0008-0000-0600-000010000000}"/>
            </a:ext>
          </a:extLst>
        </xdr:cNvPr>
        <xdr:cNvPicPr>
          <a:picLocks noChangeAspect="1"/>
        </xdr:cNvPicPr>
      </xdr:nvPicPr>
      <xdr:blipFill>
        <a:blip xmlns:r="http://schemas.openxmlformats.org/officeDocument/2006/relationships" r:embed="rId2"/>
        <a:stretch>
          <a:fillRect/>
        </a:stretch>
      </xdr:blipFill>
      <xdr:spPr>
        <a:xfrm>
          <a:off x="6267450" y="447675"/>
          <a:ext cx="1207238" cy="549831"/>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69273</xdr:colOff>
      <xdr:row>2</xdr:row>
      <xdr:rowOff>51955</xdr:rowOff>
    </xdr:from>
    <xdr:to>
      <xdr:col>1</xdr:col>
      <xdr:colOff>726498</xdr:colOff>
      <xdr:row>7</xdr:row>
      <xdr:rowOff>51955</xdr:rowOff>
    </xdr:to>
    <xdr:pic>
      <xdr:nvPicPr>
        <xdr:cNvPr id="2" name="Picture 227" descr="Invias">
          <a:extLst>
            <a:ext uri="{FF2B5EF4-FFF2-40B4-BE49-F238E27FC236}">
              <a16:creationId xmlns=""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385330"/>
          <a:ext cx="657225" cy="8286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1744897" name="Object 1" hidden="1">
              <a:extLst>
                <a:ext uri="{63B3BB69-23CF-44E3-9099-C40C66FF867C}">
                  <a14:compatExt spid="_x0000_s1744897"/>
                </a:ext>
                <a:ext uri="{FF2B5EF4-FFF2-40B4-BE49-F238E27FC236}">
                  <a16:creationId xmlns="" xmlns:a16="http://schemas.microsoft.com/office/drawing/2014/main" id="{00000000-0008-0000-0700-000001A01A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76200</xdr:rowOff>
        </xdr:to>
        <xdr:sp macro="" textlink="">
          <xdr:nvSpPr>
            <xdr:cNvPr id="1744898" name="Check Box 2" hidden="1">
              <a:extLst>
                <a:ext uri="{63B3BB69-23CF-44E3-9099-C40C66FF867C}">
                  <a14:compatExt spid="_x0000_s1744898"/>
                </a:ext>
                <a:ext uri="{FF2B5EF4-FFF2-40B4-BE49-F238E27FC236}">
                  <a16:creationId xmlns="" xmlns:a16="http://schemas.microsoft.com/office/drawing/2014/main" id="{00000000-0008-0000-0700-000002A01A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76200</xdr:rowOff>
        </xdr:to>
        <xdr:sp macro="" textlink="">
          <xdr:nvSpPr>
            <xdr:cNvPr id="1744899" name="Check Box 3" hidden="1">
              <a:extLst>
                <a:ext uri="{63B3BB69-23CF-44E3-9099-C40C66FF867C}">
                  <a14:compatExt spid="_x0000_s1744899"/>
                </a:ext>
                <a:ext uri="{FF2B5EF4-FFF2-40B4-BE49-F238E27FC236}">
                  <a16:creationId xmlns="" xmlns:a16="http://schemas.microsoft.com/office/drawing/2014/main" id="{00000000-0008-0000-0700-000003A01A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466725</xdr:colOff>
          <xdr:row>12</xdr:row>
          <xdr:rowOff>38100</xdr:rowOff>
        </xdr:to>
        <xdr:sp macro="" textlink="">
          <xdr:nvSpPr>
            <xdr:cNvPr id="1744900" name="Check Box 4" hidden="1">
              <a:extLst>
                <a:ext uri="{63B3BB69-23CF-44E3-9099-C40C66FF867C}">
                  <a14:compatExt spid="_x0000_s1744900"/>
                </a:ext>
                <a:ext uri="{FF2B5EF4-FFF2-40B4-BE49-F238E27FC236}">
                  <a16:creationId xmlns="" xmlns:a16="http://schemas.microsoft.com/office/drawing/2014/main" id="{00000000-0008-0000-0700-000004A01A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466725</xdr:colOff>
          <xdr:row>12</xdr:row>
          <xdr:rowOff>38100</xdr:rowOff>
        </xdr:to>
        <xdr:sp macro="" textlink="">
          <xdr:nvSpPr>
            <xdr:cNvPr id="1744901" name="Check Box 5" hidden="1">
              <a:extLst>
                <a:ext uri="{63B3BB69-23CF-44E3-9099-C40C66FF867C}">
                  <a14:compatExt spid="_x0000_s1744901"/>
                </a:ext>
                <a:ext uri="{FF2B5EF4-FFF2-40B4-BE49-F238E27FC236}">
                  <a16:creationId xmlns="" xmlns:a16="http://schemas.microsoft.com/office/drawing/2014/main" id="{00000000-0008-0000-0700-000005A01A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447675</xdr:colOff>
          <xdr:row>12</xdr:row>
          <xdr:rowOff>28575</xdr:rowOff>
        </xdr:to>
        <xdr:sp macro="" textlink="">
          <xdr:nvSpPr>
            <xdr:cNvPr id="1744902" name="Check Box 6" hidden="1">
              <a:extLst>
                <a:ext uri="{63B3BB69-23CF-44E3-9099-C40C66FF867C}">
                  <a14:compatExt spid="_x0000_s1744902"/>
                </a:ext>
                <a:ext uri="{FF2B5EF4-FFF2-40B4-BE49-F238E27FC236}">
                  <a16:creationId xmlns="" xmlns:a16="http://schemas.microsoft.com/office/drawing/2014/main" id="{00000000-0008-0000-0700-000006A01A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447675</xdr:colOff>
          <xdr:row>12</xdr:row>
          <xdr:rowOff>28575</xdr:rowOff>
        </xdr:to>
        <xdr:sp macro="" textlink="">
          <xdr:nvSpPr>
            <xdr:cNvPr id="1744903" name="Check Box 7" hidden="1">
              <a:extLst>
                <a:ext uri="{63B3BB69-23CF-44E3-9099-C40C66FF867C}">
                  <a14:compatExt spid="_x0000_s1744903"/>
                </a:ext>
                <a:ext uri="{FF2B5EF4-FFF2-40B4-BE49-F238E27FC236}">
                  <a16:creationId xmlns="" xmlns:a16="http://schemas.microsoft.com/office/drawing/2014/main" id="{00000000-0008-0000-0700-000007A01A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8</xdr:col>
      <xdr:colOff>57150</xdr:colOff>
      <xdr:row>2</xdr:row>
      <xdr:rowOff>152400</xdr:rowOff>
    </xdr:from>
    <xdr:to>
      <xdr:col>9</xdr:col>
      <xdr:colOff>492863</xdr:colOff>
      <xdr:row>6</xdr:row>
      <xdr:rowOff>35481</xdr:rowOff>
    </xdr:to>
    <xdr:pic>
      <xdr:nvPicPr>
        <xdr:cNvPr id="10" name="Imagen 9">
          <a:extLst>
            <a:ext uri="{FF2B5EF4-FFF2-40B4-BE49-F238E27FC236}">
              <a16:creationId xmlns="" xmlns:a16="http://schemas.microsoft.com/office/drawing/2014/main" id="{00000000-0008-0000-0700-00000A000000}"/>
            </a:ext>
          </a:extLst>
        </xdr:cNvPr>
        <xdr:cNvPicPr>
          <a:picLocks noChangeAspect="1"/>
        </xdr:cNvPicPr>
      </xdr:nvPicPr>
      <xdr:blipFill>
        <a:blip xmlns:r="http://schemas.openxmlformats.org/officeDocument/2006/relationships" r:embed="rId2"/>
        <a:stretch>
          <a:fillRect/>
        </a:stretch>
      </xdr:blipFill>
      <xdr:spPr>
        <a:xfrm>
          <a:off x="5610225" y="485775"/>
          <a:ext cx="1207238" cy="549831"/>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8</xdr:col>
      <xdr:colOff>2000250</xdr:colOff>
      <xdr:row>1</xdr:row>
      <xdr:rowOff>123825</xdr:rowOff>
    </xdr:from>
    <xdr:to>
      <xdr:col>8</xdr:col>
      <xdr:colOff>2905125</xdr:colOff>
      <xdr:row>4</xdr:row>
      <xdr:rowOff>0</xdr:rowOff>
    </xdr:to>
    <xdr:pic>
      <xdr:nvPicPr>
        <xdr:cNvPr id="2" name="Imagen 1" descr="http://www.presidencia.gov.co/prensa_new/historia/escudo.jpg">
          <a:extLst>
            <a:ext uri="{FF2B5EF4-FFF2-40B4-BE49-F238E27FC236}">
              <a16:creationId xmlns="" xmlns:a16="http://schemas.microsoft.com/office/drawing/2014/main" id="{00000000-0008-0000-08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306175" y="352425"/>
          <a:ext cx="0" cy="504825"/>
        </a:xfrm>
        <a:prstGeom prst="rect">
          <a:avLst/>
        </a:prstGeom>
        <a:noFill/>
        <a:ln w="9525">
          <a:noFill/>
          <a:miter lim="800000"/>
          <a:headEnd/>
          <a:tailEnd/>
        </a:ln>
      </xdr:spPr>
    </xdr:pic>
    <xdr:clientData/>
  </xdr:twoCellAnchor>
  <xdr:twoCellAnchor editAs="oneCell">
    <xdr:from>
      <xdr:col>2</xdr:col>
      <xdr:colOff>195140</xdr:colOff>
      <xdr:row>1</xdr:row>
      <xdr:rowOff>54428</xdr:rowOff>
    </xdr:from>
    <xdr:to>
      <xdr:col>4</xdr:col>
      <xdr:colOff>49625</xdr:colOff>
      <xdr:row>3</xdr:row>
      <xdr:rowOff>139761</xdr:rowOff>
    </xdr:to>
    <xdr:pic>
      <xdr:nvPicPr>
        <xdr:cNvPr id="3" name="4 Imagen" descr="Invias">
          <a:extLst>
            <a:ext uri="{FF2B5EF4-FFF2-40B4-BE49-F238E27FC236}">
              <a16:creationId xmlns="" xmlns:a16="http://schemas.microsoft.com/office/drawing/2014/main" id="{00000000-0008-0000-0800-000003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652340" y="283028"/>
          <a:ext cx="949860" cy="504433"/>
        </a:xfrm>
        <a:prstGeom prst="rect">
          <a:avLst/>
        </a:prstGeom>
        <a:noFill/>
        <a:ln w="9525">
          <a:noFill/>
          <a:miter lim="800000"/>
          <a:headEnd/>
          <a:tailEnd/>
        </a:ln>
      </xdr:spPr>
    </xdr:pic>
    <xdr:clientData/>
  </xdr:twoCellAnchor>
  <xdr:twoCellAnchor>
    <xdr:from>
      <xdr:col>10</xdr:col>
      <xdr:colOff>476249</xdr:colOff>
      <xdr:row>1</xdr:row>
      <xdr:rowOff>81641</xdr:rowOff>
    </xdr:from>
    <xdr:to>
      <xdr:col>10</xdr:col>
      <xdr:colOff>1455298</xdr:colOff>
      <xdr:row>3</xdr:row>
      <xdr:rowOff>136070</xdr:rowOff>
    </xdr:to>
    <xdr:pic>
      <xdr:nvPicPr>
        <xdr:cNvPr id="4" name="Imagen 1" descr="http://www.presidencia.gov.co/prensa_new/historia/escudo.jpg">
          <a:extLst>
            <a:ext uri="{FF2B5EF4-FFF2-40B4-BE49-F238E27FC236}">
              <a16:creationId xmlns="" xmlns:a16="http://schemas.microsoft.com/office/drawing/2014/main" id="{00000000-0008-0000-0800-000004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3173074" y="310241"/>
          <a:ext cx="979049" cy="473529"/>
        </a:xfrm>
        <a:prstGeom prst="rect">
          <a:avLst/>
        </a:prstGeom>
        <a:noFill/>
        <a:ln w="9525">
          <a:noFill/>
          <a:miter lim="800000"/>
          <a:headEnd/>
          <a:tailEnd/>
        </a:ln>
      </xdr:spPr>
    </xdr:pic>
    <xdr:clientData/>
  </xdr:twoCellAnchor>
</xdr:wsDr>
</file>

<file path=xl/drawings/drawing10.xml><?xml version="1.0" encoding="utf-8"?>
<xdr:wsDr xmlns:xdr="http://schemas.openxmlformats.org/drawingml/2006/spreadsheetDrawing" xmlns:a="http://schemas.openxmlformats.org/drawingml/2006/main">
  <xdr:twoCellAnchor>
    <xdr:from>
      <xdr:col>8</xdr:col>
      <xdr:colOff>0</xdr:colOff>
      <xdr:row>2</xdr:row>
      <xdr:rowOff>123825</xdr:rowOff>
    </xdr:from>
    <xdr:to>
      <xdr:col>8</xdr:col>
      <xdr:colOff>0</xdr:colOff>
      <xdr:row>5</xdr:row>
      <xdr:rowOff>0</xdr:rowOff>
    </xdr:to>
    <xdr:pic>
      <xdr:nvPicPr>
        <xdr:cNvPr id="2" name="Imagen 1" descr="http://www.presidencia.gov.co/prensa_new/historia/escudo.jpg">
          <a:extLst>
            <a:ext uri="{FF2B5EF4-FFF2-40B4-BE49-F238E27FC236}">
              <a16:creationId xmlns="" xmlns:a16="http://schemas.microsoft.com/office/drawing/2014/main" id="{00000000-0008-0000-09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306175" y="571500"/>
          <a:ext cx="0" cy="504825"/>
        </a:xfrm>
        <a:prstGeom prst="rect">
          <a:avLst/>
        </a:prstGeom>
        <a:noFill/>
        <a:ln w="9525">
          <a:noFill/>
          <a:miter lim="800000"/>
          <a:headEnd/>
          <a:tailEnd/>
        </a:ln>
      </xdr:spPr>
    </xdr:pic>
    <xdr:clientData/>
  </xdr:twoCellAnchor>
  <xdr:twoCellAnchor editAs="oneCell">
    <xdr:from>
      <xdr:col>2</xdr:col>
      <xdr:colOff>195140</xdr:colOff>
      <xdr:row>2</xdr:row>
      <xdr:rowOff>54428</xdr:rowOff>
    </xdr:from>
    <xdr:to>
      <xdr:col>4</xdr:col>
      <xdr:colOff>49625</xdr:colOff>
      <xdr:row>4</xdr:row>
      <xdr:rowOff>139762</xdr:rowOff>
    </xdr:to>
    <xdr:pic>
      <xdr:nvPicPr>
        <xdr:cNvPr id="3" name="4 Imagen" descr="Invias">
          <a:extLst>
            <a:ext uri="{FF2B5EF4-FFF2-40B4-BE49-F238E27FC236}">
              <a16:creationId xmlns="" xmlns:a16="http://schemas.microsoft.com/office/drawing/2014/main" id="{00000000-0008-0000-0900-000003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652340" y="502103"/>
          <a:ext cx="949860" cy="504434"/>
        </a:xfrm>
        <a:prstGeom prst="rect">
          <a:avLst/>
        </a:prstGeom>
        <a:noFill/>
        <a:ln w="9525">
          <a:noFill/>
          <a:miter lim="800000"/>
          <a:headEnd/>
          <a:tailEnd/>
        </a:ln>
      </xdr:spPr>
    </xdr:pic>
    <xdr:clientData/>
  </xdr:twoCellAnchor>
  <xdr:twoCellAnchor>
    <xdr:from>
      <xdr:col>10</xdr:col>
      <xdr:colOff>476249</xdr:colOff>
      <xdr:row>2</xdr:row>
      <xdr:rowOff>81641</xdr:rowOff>
    </xdr:from>
    <xdr:to>
      <xdr:col>10</xdr:col>
      <xdr:colOff>1455298</xdr:colOff>
      <xdr:row>4</xdr:row>
      <xdr:rowOff>136070</xdr:rowOff>
    </xdr:to>
    <xdr:pic>
      <xdr:nvPicPr>
        <xdr:cNvPr id="4" name="Imagen 1" descr="http://www.presidencia.gov.co/prensa_new/historia/escudo.jpg">
          <a:extLst>
            <a:ext uri="{FF2B5EF4-FFF2-40B4-BE49-F238E27FC236}">
              <a16:creationId xmlns="" xmlns:a16="http://schemas.microsoft.com/office/drawing/2014/main" id="{00000000-0008-0000-0900-000004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3173074" y="529316"/>
          <a:ext cx="979049" cy="473529"/>
        </a:xfrm>
        <a:prstGeom prst="rect">
          <a:avLst/>
        </a:prstGeom>
        <a:noFill/>
        <a:ln w="9525">
          <a:noFill/>
          <a:miter lim="800000"/>
          <a:headEnd/>
          <a:tailEnd/>
        </a:ln>
      </xdr:spPr>
    </xdr:pic>
    <xdr:clientData/>
  </xdr:twoCellAnchor>
  <xdr:twoCellAnchor>
    <xdr:from>
      <xdr:col>12</xdr:col>
      <xdr:colOff>476249</xdr:colOff>
      <xdr:row>2</xdr:row>
      <xdr:rowOff>81641</xdr:rowOff>
    </xdr:from>
    <xdr:to>
      <xdr:col>12</xdr:col>
      <xdr:colOff>1455298</xdr:colOff>
      <xdr:row>4</xdr:row>
      <xdr:rowOff>136070</xdr:rowOff>
    </xdr:to>
    <xdr:pic>
      <xdr:nvPicPr>
        <xdr:cNvPr id="5" name="Imagen 1" descr="http://www.presidencia.gov.co/prensa_new/historia/escudo.jpg">
          <a:extLst>
            <a:ext uri="{FF2B5EF4-FFF2-40B4-BE49-F238E27FC236}">
              <a16:creationId xmlns="" xmlns:a16="http://schemas.microsoft.com/office/drawing/2014/main" id="{00000000-0008-0000-0900-000005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3776613" y="531914"/>
          <a:ext cx="979049" cy="470065"/>
        </a:xfrm>
        <a:prstGeom prst="rect">
          <a:avLst/>
        </a:prstGeom>
        <a:noFill/>
        <a:ln w="9525">
          <a:noFill/>
          <a:miter lim="800000"/>
          <a:headEnd/>
          <a:tailEnd/>
        </a:ln>
      </xdr:spPr>
    </xdr:pic>
    <xdr:clientData/>
  </xdr:twoCellAnchor>
  <xdr:twoCellAnchor>
    <xdr:from>
      <xdr:col>18</xdr:col>
      <xdr:colOff>476249</xdr:colOff>
      <xdr:row>2</xdr:row>
      <xdr:rowOff>81641</xdr:rowOff>
    </xdr:from>
    <xdr:to>
      <xdr:col>18</xdr:col>
      <xdr:colOff>1455298</xdr:colOff>
      <xdr:row>4</xdr:row>
      <xdr:rowOff>136070</xdr:rowOff>
    </xdr:to>
    <xdr:pic>
      <xdr:nvPicPr>
        <xdr:cNvPr id="6" name="Imagen 1" descr="http://www.presidencia.gov.co/prensa_new/historia/escudo.jpg">
          <a:extLst>
            <a:ext uri="{FF2B5EF4-FFF2-40B4-BE49-F238E27FC236}">
              <a16:creationId xmlns="" xmlns:a16="http://schemas.microsoft.com/office/drawing/2014/main" id="{00000000-0008-0000-0900-000006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7253856" y="530677"/>
          <a:ext cx="979049" cy="462643"/>
        </a:xfrm>
        <a:prstGeom prst="rect">
          <a:avLst/>
        </a:prstGeom>
        <a:noFill/>
        <a:ln w="9525">
          <a:noFill/>
          <a:miter lim="800000"/>
          <a:headEnd/>
          <a:tailEnd/>
        </a:ln>
      </xdr:spPr>
    </xdr:pic>
    <xdr:clientData/>
  </xdr:twoCellAnchor>
  <xdr:twoCellAnchor>
    <xdr:from>
      <xdr:col>23</xdr:col>
      <xdr:colOff>476249</xdr:colOff>
      <xdr:row>2</xdr:row>
      <xdr:rowOff>81641</xdr:rowOff>
    </xdr:from>
    <xdr:to>
      <xdr:col>23</xdr:col>
      <xdr:colOff>1455298</xdr:colOff>
      <xdr:row>4</xdr:row>
      <xdr:rowOff>136070</xdr:rowOff>
    </xdr:to>
    <xdr:pic>
      <xdr:nvPicPr>
        <xdr:cNvPr id="7" name="Imagen 1" descr="http://www.presidencia.gov.co/prensa_new/historia/escudo.jpg">
          <a:extLst>
            <a:ext uri="{FF2B5EF4-FFF2-40B4-BE49-F238E27FC236}">
              <a16:creationId xmlns="" xmlns:a16="http://schemas.microsoft.com/office/drawing/2014/main" id="{00000000-0008-0000-0900-000007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0723678" y="530677"/>
          <a:ext cx="979049" cy="462643"/>
        </a:xfrm>
        <a:prstGeom prst="rect">
          <a:avLst/>
        </a:prstGeom>
        <a:noFill/>
        <a:ln w="9525">
          <a:noFill/>
          <a:miter lim="800000"/>
          <a:headEnd/>
          <a:tailEnd/>
        </a:ln>
      </xdr:spPr>
    </xdr:pic>
    <xdr:clientData/>
  </xdr:twoCellAnchor>
  <xdr:twoCellAnchor>
    <xdr:from>
      <xdr:col>14</xdr:col>
      <xdr:colOff>476249</xdr:colOff>
      <xdr:row>2</xdr:row>
      <xdr:rowOff>81641</xdr:rowOff>
    </xdr:from>
    <xdr:to>
      <xdr:col>14</xdr:col>
      <xdr:colOff>1455298</xdr:colOff>
      <xdr:row>4</xdr:row>
      <xdr:rowOff>136070</xdr:rowOff>
    </xdr:to>
    <xdr:pic>
      <xdr:nvPicPr>
        <xdr:cNvPr id="8" name="Imagen 1" descr="http://www.presidencia.gov.co/prensa_new/historia/escudo.jpg">
          <a:extLst>
            <a:ext uri="{FF2B5EF4-FFF2-40B4-BE49-F238E27FC236}">
              <a16:creationId xmlns="" xmlns:a16="http://schemas.microsoft.com/office/drawing/2014/main" id="{00000000-0008-0000-0900-000008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7240249" y="531914"/>
          <a:ext cx="979049" cy="470065"/>
        </a:xfrm>
        <a:prstGeom prst="rect">
          <a:avLst/>
        </a:prstGeom>
        <a:noFill/>
        <a:ln w="9525">
          <a:noFill/>
          <a:miter lim="800000"/>
          <a:headEnd/>
          <a:tailEnd/>
        </a:ln>
      </xdr:spPr>
    </xdr:pic>
    <xdr:clientData/>
  </xdr:twoCellAnchor>
  <xdr:twoCellAnchor>
    <xdr:from>
      <xdr:col>16</xdr:col>
      <xdr:colOff>476249</xdr:colOff>
      <xdr:row>2</xdr:row>
      <xdr:rowOff>81641</xdr:rowOff>
    </xdr:from>
    <xdr:to>
      <xdr:col>16</xdr:col>
      <xdr:colOff>1455298</xdr:colOff>
      <xdr:row>4</xdr:row>
      <xdr:rowOff>136070</xdr:rowOff>
    </xdr:to>
    <xdr:pic>
      <xdr:nvPicPr>
        <xdr:cNvPr id="9" name="Imagen 1" descr="http://www.presidencia.gov.co/prensa_new/historia/escudo.jpg">
          <a:extLst>
            <a:ext uri="{FF2B5EF4-FFF2-40B4-BE49-F238E27FC236}">
              <a16:creationId xmlns="" xmlns:a16="http://schemas.microsoft.com/office/drawing/2014/main" id="{00000000-0008-0000-0900-000009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0703885" y="531914"/>
          <a:ext cx="979049" cy="470065"/>
        </a:xfrm>
        <a:prstGeom prst="rect">
          <a:avLst/>
        </a:prstGeom>
        <a:noFill/>
        <a:ln w="9525">
          <a:noFill/>
          <a:miter lim="800000"/>
          <a:headEnd/>
          <a:tailEnd/>
        </a:ln>
      </xdr:spPr>
    </xdr:pic>
    <xdr:clientData/>
  </xdr:twoCellAnchor>
  <xdr:twoCellAnchor>
    <xdr:from>
      <xdr:col>21</xdr:col>
      <xdr:colOff>476249</xdr:colOff>
      <xdr:row>2</xdr:row>
      <xdr:rowOff>81641</xdr:rowOff>
    </xdr:from>
    <xdr:to>
      <xdr:col>21</xdr:col>
      <xdr:colOff>1455298</xdr:colOff>
      <xdr:row>4</xdr:row>
      <xdr:rowOff>136070</xdr:rowOff>
    </xdr:to>
    <xdr:pic>
      <xdr:nvPicPr>
        <xdr:cNvPr id="10" name="Imagen 1" descr="http://www.presidencia.gov.co/prensa_new/historia/escudo.jpg">
          <a:extLst>
            <a:ext uri="{FF2B5EF4-FFF2-40B4-BE49-F238E27FC236}">
              <a16:creationId xmlns="" xmlns:a16="http://schemas.microsoft.com/office/drawing/2014/main" id="{00000000-0008-0000-0900-00000A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631158" y="531914"/>
          <a:ext cx="979049" cy="470065"/>
        </a:xfrm>
        <a:prstGeom prst="rect">
          <a:avLst/>
        </a:prstGeom>
        <a:noFill/>
        <a:ln w="9525">
          <a:noFill/>
          <a:miter lim="800000"/>
          <a:headEnd/>
          <a:tailEnd/>
        </a:ln>
      </xdr:spPr>
    </xdr:pic>
    <xdr:clientData/>
  </xdr:twoCellAnchor>
  <xdr:twoCellAnchor>
    <xdr:from>
      <xdr:col>31</xdr:col>
      <xdr:colOff>476249</xdr:colOff>
      <xdr:row>2</xdr:row>
      <xdr:rowOff>81641</xdr:rowOff>
    </xdr:from>
    <xdr:to>
      <xdr:col>31</xdr:col>
      <xdr:colOff>1455298</xdr:colOff>
      <xdr:row>4</xdr:row>
      <xdr:rowOff>136070</xdr:rowOff>
    </xdr:to>
    <xdr:pic>
      <xdr:nvPicPr>
        <xdr:cNvPr id="11" name="Imagen 1" descr="http://www.presidencia.gov.co/prensa_new/historia/escudo.jpg">
          <a:extLst>
            <a:ext uri="{FF2B5EF4-FFF2-40B4-BE49-F238E27FC236}">
              <a16:creationId xmlns="" xmlns:a16="http://schemas.microsoft.com/office/drawing/2014/main" id="{00000000-0008-0000-0900-00000B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4367931" y="531914"/>
          <a:ext cx="979049" cy="470065"/>
        </a:xfrm>
        <a:prstGeom prst="rect">
          <a:avLst/>
        </a:prstGeom>
        <a:noFill/>
        <a:ln w="9525">
          <a:noFill/>
          <a:miter lim="800000"/>
          <a:headEnd/>
          <a:tailEnd/>
        </a:ln>
      </xdr:spPr>
    </xdr:pic>
    <xdr:clientData/>
  </xdr:twoCellAnchor>
  <xdr:twoCellAnchor>
    <xdr:from>
      <xdr:col>25</xdr:col>
      <xdr:colOff>476249</xdr:colOff>
      <xdr:row>2</xdr:row>
      <xdr:rowOff>81641</xdr:rowOff>
    </xdr:from>
    <xdr:to>
      <xdr:col>25</xdr:col>
      <xdr:colOff>1455298</xdr:colOff>
      <xdr:row>4</xdr:row>
      <xdr:rowOff>136070</xdr:rowOff>
    </xdr:to>
    <xdr:pic>
      <xdr:nvPicPr>
        <xdr:cNvPr id="12" name="Imagen 1" descr="http://www.presidencia.gov.co/prensa_new/historia/escudo.jpg">
          <a:extLst>
            <a:ext uri="{FF2B5EF4-FFF2-40B4-BE49-F238E27FC236}">
              <a16:creationId xmlns="" xmlns:a16="http://schemas.microsoft.com/office/drawing/2014/main" id="{00000000-0008-0000-0900-00000C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4593067" y="531914"/>
          <a:ext cx="979049" cy="470065"/>
        </a:xfrm>
        <a:prstGeom prst="rect">
          <a:avLst/>
        </a:prstGeom>
        <a:noFill/>
        <a:ln w="9525">
          <a:noFill/>
          <a:miter lim="800000"/>
          <a:headEnd/>
          <a:tailEnd/>
        </a:ln>
      </xdr:spPr>
    </xdr:pic>
    <xdr:clientData/>
  </xdr:twoCellAnchor>
  <xdr:twoCellAnchor>
    <xdr:from>
      <xdr:col>33</xdr:col>
      <xdr:colOff>476249</xdr:colOff>
      <xdr:row>2</xdr:row>
      <xdr:rowOff>81641</xdr:rowOff>
    </xdr:from>
    <xdr:to>
      <xdr:col>33</xdr:col>
      <xdr:colOff>1455298</xdr:colOff>
      <xdr:row>4</xdr:row>
      <xdr:rowOff>136070</xdr:rowOff>
    </xdr:to>
    <xdr:pic>
      <xdr:nvPicPr>
        <xdr:cNvPr id="13" name="Imagen 1" descr="http://www.presidencia.gov.co/prensa_new/historia/escudo.jpg">
          <a:extLst>
            <a:ext uri="{FF2B5EF4-FFF2-40B4-BE49-F238E27FC236}">
              <a16:creationId xmlns="" xmlns:a16="http://schemas.microsoft.com/office/drawing/2014/main" id="{00000000-0008-0000-0900-00000D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42022567" y="531914"/>
          <a:ext cx="979049" cy="470065"/>
        </a:xfrm>
        <a:prstGeom prst="rect">
          <a:avLst/>
        </a:prstGeom>
        <a:noFill/>
        <a:ln w="9525">
          <a:noFill/>
          <a:miter lim="800000"/>
          <a:headEnd/>
          <a:tailEnd/>
        </a:ln>
      </xdr:spPr>
    </xdr:pic>
    <xdr:clientData/>
  </xdr:twoCellAnchor>
  <xdr:twoCellAnchor>
    <xdr:from>
      <xdr:col>27</xdr:col>
      <xdr:colOff>476249</xdr:colOff>
      <xdr:row>2</xdr:row>
      <xdr:rowOff>81641</xdr:rowOff>
    </xdr:from>
    <xdr:to>
      <xdr:col>27</xdr:col>
      <xdr:colOff>1455298</xdr:colOff>
      <xdr:row>4</xdr:row>
      <xdr:rowOff>136070</xdr:rowOff>
    </xdr:to>
    <xdr:pic>
      <xdr:nvPicPr>
        <xdr:cNvPr id="14" name="Imagen 1" descr="http://www.presidencia.gov.co/prensa_new/historia/escudo.jpg">
          <a:extLst>
            <a:ext uri="{FF2B5EF4-FFF2-40B4-BE49-F238E27FC236}">
              <a16:creationId xmlns="" xmlns:a16="http://schemas.microsoft.com/office/drawing/2014/main" id="{00000000-0008-0000-0900-00000E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41797431" y="531914"/>
          <a:ext cx="979049" cy="470065"/>
        </a:xfrm>
        <a:prstGeom prst="rect">
          <a:avLst/>
        </a:prstGeom>
        <a:noFill/>
        <a:ln w="9525">
          <a:noFill/>
          <a:miter lim="800000"/>
          <a:headEnd/>
          <a:tailEnd/>
        </a:ln>
      </xdr:spPr>
    </xdr:pic>
    <xdr:clientData/>
  </xdr:twoCellAnchor>
  <xdr:twoCellAnchor>
    <xdr:from>
      <xdr:col>29</xdr:col>
      <xdr:colOff>476249</xdr:colOff>
      <xdr:row>2</xdr:row>
      <xdr:rowOff>81641</xdr:rowOff>
    </xdr:from>
    <xdr:to>
      <xdr:col>29</xdr:col>
      <xdr:colOff>1455298</xdr:colOff>
      <xdr:row>4</xdr:row>
      <xdr:rowOff>136070</xdr:rowOff>
    </xdr:to>
    <xdr:pic>
      <xdr:nvPicPr>
        <xdr:cNvPr id="15" name="Imagen 1" descr="http://www.presidencia.gov.co/prensa_new/historia/escudo.jpg">
          <a:extLst>
            <a:ext uri="{FF2B5EF4-FFF2-40B4-BE49-F238E27FC236}">
              <a16:creationId xmlns="" xmlns:a16="http://schemas.microsoft.com/office/drawing/2014/main" id="{00000000-0008-0000-0900-00000F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45382294" y="531914"/>
          <a:ext cx="979049" cy="470065"/>
        </a:xfrm>
        <a:prstGeom prst="rect">
          <a:avLst/>
        </a:prstGeom>
        <a:noFill/>
        <a:ln w="9525">
          <a:noFill/>
          <a:miter lim="800000"/>
          <a:headEnd/>
          <a:tailEnd/>
        </a:ln>
      </xdr:spPr>
    </xdr:pic>
    <xdr:clientData/>
  </xdr:twoCellAnchor>
  <xdr:twoCellAnchor>
    <xdr:from>
      <xdr:col>35</xdr:col>
      <xdr:colOff>476249</xdr:colOff>
      <xdr:row>2</xdr:row>
      <xdr:rowOff>81641</xdr:rowOff>
    </xdr:from>
    <xdr:to>
      <xdr:col>35</xdr:col>
      <xdr:colOff>1455298</xdr:colOff>
      <xdr:row>4</xdr:row>
      <xdr:rowOff>136070</xdr:rowOff>
    </xdr:to>
    <xdr:pic>
      <xdr:nvPicPr>
        <xdr:cNvPr id="16" name="Imagen 1" descr="http://www.presidencia.gov.co/prensa_new/historia/escudo.jpg">
          <a:extLst>
            <a:ext uri="{FF2B5EF4-FFF2-40B4-BE49-F238E27FC236}">
              <a16:creationId xmlns="" xmlns:a16="http://schemas.microsoft.com/office/drawing/2014/main" id="{00000000-0008-0000-0900-000010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59775089" y="462641"/>
          <a:ext cx="979049" cy="420189"/>
        </a:xfrm>
        <a:prstGeom prst="rect">
          <a:avLst/>
        </a:prstGeom>
        <a:noFill/>
        <a:ln w="9525">
          <a:noFill/>
          <a:miter lim="800000"/>
          <a:headEnd/>
          <a:tailEnd/>
        </a:ln>
      </xdr:spPr>
    </xdr:pic>
    <xdr:clientData/>
  </xdr:twoCellAnchor>
  <xdr:twoCellAnchor>
    <xdr:from>
      <xdr:col>39</xdr:col>
      <xdr:colOff>476249</xdr:colOff>
      <xdr:row>2</xdr:row>
      <xdr:rowOff>81641</xdr:rowOff>
    </xdr:from>
    <xdr:to>
      <xdr:col>39</xdr:col>
      <xdr:colOff>1455298</xdr:colOff>
      <xdr:row>4</xdr:row>
      <xdr:rowOff>136070</xdr:rowOff>
    </xdr:to>
    <xdr:pic>
      <xdr:nvPicPr>
        <xdr:cNvPr id="17" name="Imagen 1" descr="http://www.presidencia.gov.co/prensa_new/historia/escudo.jpg">
          <a:extLst>
            <a:ext uri="{FF2B5EF4-FFF2-40B4-BE49-F238E27FC236}">
              <a16:creationId xmlns="" xmlns:a16="http://schemas.microsoft.com/office/drawing/2014/main" id="{00000000-0008-0000-0900-000011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60369449" y="538841"/>
          <a:ext cx="979049" cy="473529"/>
        </a:xfrm>
        <a:prstGeom prst="rect">
          <a:avLst/>
        </a:prstGeom>
        <a:noFill/>
        <a:ln w="9525">
          <a:noFill/>
          <a:miter lim="800000"/>
          <a:headEnd/>
          <a:tailEnd/>
        </a:ln>
      </xdr:spPr>
    </xdr:pic>
    <xdr:clientData/>
  </xdr:twoCellAnchor>
  <xdr:twoCellAnchor>
    <xdr:from>
      <xdr:col>37</xdr:col>
      <xdr:colOff>476249</xdr:colOff>
      <xdr:row>2</xdr:row>
      <xdr:rowOff>81641</xdr:rowOff>
    </xdr:from>
    <xdr:to>
      <xdr:col>37</xdr:col>
      <xdr:colOff>1455298</xdr:colOff>
      <xdr:row>4</xdr:row>
      <xdr:rowOff>136070</xdr:rowOff>
    </xdr:to>
    <xdr:pic>
      <xdr:nvPicPr>
        <xdr:cNvPr id="18" name="Imagen 1" descr="http://www.presidencia.gov.co/prensa_new/historia/escudo.jpg">
          <a:extLst>
            <a:ext uri="{FF2B5EF4-FFF2-40B4-BE49-F238E27FC236}">
              <a16:creationId xmlns="" xmlns:a16="http://schemas.microsoft.com/office/drawing/2014/main" id="{00000000-0008-0000-0900-00001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60345204" y="531914"/>
          <a:ext cx="979049" cy="470065"/>
        </a:xfrm>
        <a:prstGeom prst="rect">
          <a:avLst/>
        </a:prstGeom>
        <a:noFill/>
        <a:ln w="9525">
          <a:noFill/>
          <a:miter lim="800000"/>
          <a:headEnd/>
          <a:tailEnd/>
        </a:ln>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76200</xdr:colOff>
      <xdr:row>2</xdr:row>
      <xdr:rowOff>47625</xdr:rowOff>
    </xdr:from>
    <xdr:to>
      <xdr:col>1</xdr:col>
      <xdr:colOff>733425</xdr:colOff>
      <xdr:row>7</xdr:row>
      <xdr:rowOff>66675</xdr:rowOff>
    </xdr:to>
    <xdr:pic>
      <xdr:nvPicPr>
        <xdr:cNvPr id="2" name="Picture 227" descr="Invias">
          <a:extLst>
            <a:ext uri="{FF2B5EF4-FFF2-40B4-BE49-F238E27FC236}">
              <a16:creationId xmlns="" xmlns:a16="http://schemas.microsoft.com/office/drawing/2014/main" id="{00000000-0008-0000-15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85750" y="381000"/>
          <a:ext cx="657225" cy="8286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1607681" name="Object 1" hidden="1">
              <a:extLst>
                <a:ext uri="{63B3BB69-23CF-44E3-9099-C40C66FF867C}">
                  <a14:compatExt spid="_x0000_s1607681"/>
                </a:ext>
                <a:ext uri="{FF2B5EF4-FFF2-40B4-BE49-F238E27FC236}">
                  <a16:creationId xmlns="" xmlns:a16="http://schemas.microsoft.com/office/drawing/2014/main" id="{00000000-0008-0000-1500-000001881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466725</xdr:colOff>
          <xdr:row>12</xdr:row>
          <xdr:rowOff>57150</xdr:rowOff>
        </xdr:to>
        <xdr:sp macro="" textlink="">
          <xdr:nvSpPr>
            <xdr:cNvPr id="1607682" name="Check Box 2" hidden="1">
              <a:extLst>
                <a:ext uri="{63B3BB69-23CF-44E3-9099-C40C66FF867C}">
                  <a14:compatExt spid="_x0000_s1607682"/>
                </a:ext>
                <a:ext uri="{FF2B5EF4-FFF2-40B4-BE49-F238E27FC236}">
                  <a16:creationId xmlns="" xmlns:a16="http://schemas.microsoft.com/office/drawing/2014/main" id="{00000000-0008-0000-1500-000002881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466725</xdr:colOff>
          <xdr:row>12</xdr:row>
          <xdr:rowOff>57150</xdr:rowOff>
        </xdr:to>
        <xdr:sp macro="" textlink="">
          <xdr:nvSpPr>
            <xdr:cNvPr id="1607683" name="Check Box 3" hidden="1">
              <a:extLst>
                <a:ext uri="{63B3BB69-23CF-44E3-9099-C40C66FF867C}">
                  <a14:compatExt spid="_x0000_s1607683"/>
                </a:ext>
                <a:ext uri="{FF2B5EF4-FFF2-40B4-BE49-F238E27FC236}">
                  <a16:creationId xmlns="" xmlns:a16="http://schemas.microsoft.com/office/drawing/2014/main" id="{00000000-0008-0000-1500-000003881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2.xml><?xml version="1.0" encoding="utf-8"?>
<xdr:wsDr xmlns:xdr="http://schemas.openxmlformats.org/drawingml/2006/spreadsheetDrawing" xmlns:a="http://schemas.openxmlformats.org/drawingml/2006/main">
  <xdr:twoCellAnchor editAs="oneCell">
    <xdr:from>
      <xdr:col>1</xdr:col>
      <xdr:colOff>51954</xdr:colOff>
      <xdr:row>2</xdr:row>
      <xdr:rowOff>34637</xdr:rowOff>
    </xdr:from>
    <xdr:to>
      <xdr:col>1</xdr:col>
      <xdr:colOff>709179</xdr:colOff>
      <xdr:row>7</xdr:row>
      <xdr:rowOff>9526</xdr:rowOff>
    </xdr:to>
    <xdr:pic>
      <xdr:nvPicPr>
        <xdr:cNvPr id="2" name="Picture 227" descr="Invias">
          <a:extLst>
            <a:ext uri="{FF2B5EF4-FFF2-40B4-BE49-F238E27FC236}">
              <a16:creationId xmlns="" xmlns:a16="http://schemas.microsoft.com/office/drawing/2014/main" id="{00000000-0008-0000-16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1504"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1688577" name="Object 1" hidden="1">
              <a:extLst>
                <a:ext uri="{63B3BB69-23CF-44E3-9099-C40C66FF867C}">
                  <a14:compatExt spid="_x0000_s1688577"/>
                </a:ext>
                <a:ext uri="{FF2B5EF4-FFF2-40B4-BE49-F238E27FC236}">
                  <a16:creationId xmlns="" xmlns:a16="http://schemas.microsoft.com/office/drawing/2014/main" id="{00000000-0008-0000-1600-000001C419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57150</xdr:rowOff>
        </xdr:to>
        <xdr:sp macro="" textlink="">
          <xdr:nvSpPr>
            <xdr:cNvPr id="1688578" name="Check Box 2" hidden="1">
              <a:extLst>
                <a:ext uri="{63B3BB69-23CF-44E3-9099-C40C66FF867C}">
                  <a14:compatExt spid="_x0000_s1688578"/>
                </a:ext>
                <a:ext uri="{FF2B5EF4-FFF2-40B4-BE49-F238E27FC236}">
                  <a16:creationId xmlns="" xmlns:a16="http://schemas.microsoft.com/office/drawing/2014/main" id="{00000000-0008-0000-1600-000002C41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57150</xdr:rowOff>
        </xdr:to>
        <xdr:sp macro="" textlink="">
          <xdr:nvSpPr>
            <xdr:cNvPr id="1688579" name="Check Box 3" hidden="1">
              <a:extLst>
                <a:ext uri="{63B3BB69-23CF-44E3-9099-C40C66FF867C}">
                  <a14:compatExt spid="_x0000_s1688579"/>
                </a:ext>
                <a:ext uri="{FF2B5EF4-FFF2-40B4-BE49-F238E27FC236}">
                  <a16:creationId xmlns="" xmlns:a16="http://schemas.microsoft.com/office/drawing/2014/main" id="{00000000-0008-0000-1600-000003C41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3.xml><?xml version="1.0" encoding="utf-8"?>
<xdr:wsDr xmlns:xdr="http://schemas.openxmlformats.org/drawingml/2006/spreadsheetDrawing" xmlns:a="http://schemas.openxmlformats.org/drawingml/2006/main">
  <xdr:twoCellAnchor editAs="oneCell">
    <xdr:from>
      <xdr:col>1</xdr:col>
      <xdr:colOff>51954</xdr:colOff>
      <xdr:row>2</xdr:row>
      <xdr:rowOff>34637</xdr:rowOff>
    </xdr:from>
    <xdr:to>
      <xdr:col>1</xdr:col>
      <xdr:colOff>709179</xdr:colOff>
      <xdr:row>7</xdr:row>
      <xdr:rowOff>47626</xdr:rowOff>
    </xdr:to>
    <xdr:pic>
      <xdr:nvPicPr>
        <xdr:cNvPr id="2" name="Picture 227" descr="Invias">
          <a:extLst>
            <a:ext uri="{FF2B5EF4-FFF2-40B4-BE49-F238E27FC236}">
              <a16:creationId xmlns="" xmlns:a16="http://schemas.microsoft.com/office/drawing/2014/main" id="{00000000-0008-0000-17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1504" y="368012"/>
          <a:ext cx="657225" cy="8226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1685505" name="Object 1" hidden="1">
              <a:extLst>
                <a:ext uri="{63B3BB69-23CF-44E3-9099-C40C66FF867C}">
                  <a14:compatExt spid="_x0000_s1685505"/>
                </a:ext>
                <a:ext uri="{FF2B5EF4-FFF2-40B4-BE49-F238E27FC236}">
                  <a16:creationId xmlns="" xmlns:a16="http://schemas.microsoft.com/office/drawing/2014/main" id="{00000000-0008-0000-1700-000001B819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95250</xdr:rowOff>
        </xdr:to>
        <xdr:sp macro="" textlink="">
          <xdr:nvSpPr>
            <xdr:cNvPr id="1685506" name="Check Box 2" hidden="1">
              <a:extLst>
                <a:ext uri="{63B3BB69-23CF-44E3-9099-C40C66FF867C}">
                  <a14:compatExt spid="_x0000_s1685506"/>
                </a:ext>
                <a:ext uri="{FF2B5EF4-FFF2-40B4-BE49-F238E27FC236}">
                  <a16:creationId xmlns="" xmlns:a16="http://schemas.microsoft.com/office/drawing/2014/main" id="{00000000-0008-0000-1700-000002B81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95250</xdr:rowOff>
        </xdr:to>
        <xdr:sp macro="" textlink="">
          <xdr:nvSpPr>
            <xdr:cNvPr id="1685507" name="Check Box 3" hidden="1">
              <a:extLst>
                <a:ext uri="{63B3BB69-23CF-44E3-9099-C40C66FF867C}">
                  <a14:compatExt spid="_x0000_s1685507"/>
                </a:ext>
                <a:ext uri="{FF2B5EF4-FFF2-40B4-BE49-F238E27FC236}">
                  <a16:creationId xmlns="" xmlns:a16="http://schemas.microsoft.com/office/drawing/2014/main" id="{00000000-0008-0000-1700-000003B81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4.xml><?xml version="1.0" encoding="utf-8"?>
<xdr:wsDr xmlns:xdr="http://schemas.openxmlformats.org/drawingml/2006/spreadsheetDrawing" xmlns:a="http://schemas.openxmlformats.org/drawingml/2006/main">
  <xdr:twoCellAnchor editAs="oneCell">
    <xdr:from>
      <xdr:col>1</xdr:col>
      <xdr:colOff>51954</xdr:colOff>
      <xdr:row>2</xdr:row>
      <xdr:rowOff>34637</xdr:rowOff>
    </xdr:from>
    <xdr:to>
      <xdr:col>1</xdr:col>
      <xdr:colOff>709179</xdr:colOff>
      <xdr:row>7</xdr:row>
      <xdr:rowOff>28576</xdr:rowOff>
    </xdr:to>
    <xdr:pic>
      <xdr:nvPicPr>
        <xdr:cNvPr id="2" name="Picture 227" descr="Invias">
          <a:extLst>
            <a:ext uri="{FF2B5EF4-FFF2-40B4-BE49-F238E27FC236}">
              <a16:creationId xmlns="" xmlns:a16="http://schemas.microsoft.com/office/drawing/2014/main" id="{00000000-0008-0000-18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1504" y="368012"/>
          <a:ext cx="657225" cy="80356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1689601" name="Object 1" hidden="1">
              <a:extLst>
                <a:ext uri="{63B3BB69-23CF-44E3-9099-C40C66FF867C}">
                  <a14:compatExt spid="_x0000_s1689601"/>
                </a:ext>
                <a:ext uri="{FF2B5EF4-FFF2-40B4-BE49-F238E27FC236}">
                  <a16:creationId xmlns="" xmlns:a16="http://schemas.microsoft.com/office/drawing/2014/main" id="{00000000-0008-0000-1800-000001C819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57150</xdr:rowOff>
        </xdr:to>
        <xdr:sp macro="" textlink="">
          <xdr:nvSpPr>
            <xdr:cNvPr id="1689602" name="Check Box 2" hidden="1">
              <a:extLst>
                <a:ext uri="{63B3BB69-23CF-44E3-9099-C40C66FF867C}">
                  <a14:compatExt spid="_x0000_s1689602"/>
                </a:ext>
                <a:ext uri="{FF2B5EF4-FFF2-40B4-BE49-F238E27FC236}">
                  <a16:creationId xmlns="" xmlns:a16="http://schemas.microsoft.com/office/drawing/2014/main" id="{00000000-0008-0000-1800-000002C81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57150</xdr:rowOff>
        </xdr:to>
        <xdr:sp macro="" textlink="">
          <xdr:nvSpPr>
            <xdr:cNvPr id="1689603" name="Check Box 3" hidden="1">
              <a:extLst>
                <a:ext uri="{63B3BB69-23CF-44E3-9099-C40C66FF867C}">
                  <a14:compatExt spid="_x0000_s1689603"/>
                </a:ext>
                <a:ext uri="{FF2B5EF4-FFF2-40B4-BE49-F238E27FC236}">
                  <a16:creationId xmlns="" xmlns:a16="http://schemas.microsoft.com/office/drawing/2014/main" id="{00000000-0008-0000-1800-000003C81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5.xml><?xml version="1.0" encoding="utf-8"?>
<xdr:wsDr xmlns:xdr="http://schemas.openxmlformats.org/drawingml/2006/spreadsheetDrawing" xmlns:a="http://schemas.openxmlformats.org/drawingml/2006/main">
  <xdr:twoCellAnchor editAs="oneCell">
    <xdr:from>
      <xdr:col>1</xdr:col>
      <xdr:colOff>86591</xdr:colOff>
      <xdr:row>2</xdr:row>
      <xdr:rowOff>69273</xdr:rowOff>
    </xdr:from>
    <xdr:to>
      <xdr:col>1</xdr:col>
      <xdr:colOff>743816</xdr:colOff>
      <xdr:row>7</xdr:row>
      <xdr:rowOff>50223</xdr:rowOff>
    </xdr:to>
    <xdr:pic>
      <xdr:nvPicPr>
        <xdr:cNvPr id="2" name="Picture 227" descr="Invias">
          <a:extLst>
            <a:ext uri="{FF2B5EF4-FFF2-40B4-BE49-F238E27FC236}">
              <a16:creationId xmlns="" xmlns:a16="http://schemas.microsoft.com/office/drawing/2014/main" id="{00000000-0008-0000-19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402648"/>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1690625" name="Object 1" hidden="1">
              <a:extLst>
                <a:ext uri="{63B3BB69-23CF-44E3-9099-C40C66FF867C}">
                  <a14:compatExt spid="_x0000_s1690625"/>
                </a:ext>
                <a:ext uri="{FF2B5EF4-FFF2-40B4-BE49-F238E27FC236}">
                  <a16:creationId xmlns="" xmlns:a16="http://schemas.microsoft.com/office/drawing/2014/main" id="{00000000-0008-0000-1900-000001CC19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57150</xdr:rowOff>
        </xdr:to>
        <xdr:sp macro="" textlink="">
          <xdr:nvSpPr>
            <xdr:cNvPr id="1690626" name="Check Box 2" hidden="1">
              <a:extLst>
                <a:ext uri="{63B3BB69-23CF-44E3-9099-C40C66FF867C}">
                  <a14:compatExt spid="_x0000_s1690626"/>
                </a:ext>
                <a:ext uri="{FF2B5EF4-FFF2-40B4-BE49-F238E27FC236}">
                  <a16:creationId xmlns="" xmlns:a16="http://schemas.microsoft.com/office/drawing/2014/main" id="{00000000-0008-0000-1900-000002CC1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57150</xdr:rowOff>
        </xdr:to>
        <xdr:sp macro="" textlink="">
          <xdr:nvSpPr>
            <xdr:cNvPr id="1690627" name="Check Box 3" hidden="1">
              <a:extLst>
                <a:ext uri="{63B3BB69-23CF-44E3-9099-C40C66FF867C}">
                  <a14:compatExt spid="_x0000_s1690627"/>
                </a:ext>
                <a:ext uri="{FF2B5EF4-FFF2-40B4-BE49-F238E27FC236}">
                  <a16:creationId xmlns="" xmlns:a16="http://schemas.microsoft.com/office/drawing/2014/main" id="{00000000-0008-0000-1900-000003CC1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6.xml><?xml version="1.0" encoding="utf-8"?>
<xdr:wsDr xmlns:xdr="http://schemas.openxmlformats.org/drawingml/2006/spreadsheetDrawing" xmlns:a="http://schemas.openxmlformats.org/drawingml/2006/main">
  <xdr:twoCellAnchor editAs="oneCell">
    <xdr:from>
      <xdr:col>0</xdr:col>
      <xdr:colOff>76200</xdr:colOff>
      <xdr:row>1</xdr:row>
      <xdr:rowOff>47625</xdr:rowOff>
    </xdr:from>
    <xdr:to>
      <xdr:col>1</xdr:col>
      <xdr:colOff>0</xdr:colOff>
      <xdr:row>6</xdr:row>
      <xdr:rowOff>66675</xdr:rowOff>
    </xdr:to>
    <xdr:pic>
      <xdr:nvPicPr>
        <xdr:cNvPr id="2" name="Picture 227" descr="Invias">
          <a:extLst>
            <a:ext uri="{FF2B5EF4-FFF2-40B4-BE49-F238E27FC236}">
              <a16:creationId xmlns="" xmlns:a16="http://schemas.microsoft.com/office/drawing/2014/main" id="{00000000-0008-0000-1A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76200" y="219075"/>
          <a:ext cx="133350" cy="847725"/>
        </a:xfrm>
        <a:prstGeom prst="rect">
          <a:avLst/>
        </a:prstGeom>
        <a:noFill/>
        <a:ln w="9525">
          <a:noFill/>
          <a:miter lim="800000"/>
          <a:headEnd/>
          <a:tailEnd/>
        </a:ln>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0</xdr:col>
      <xdr:colOff>76200</xdr:colOff>
      <xdr:row>1</xdr:row>
      <xdr:rowOff>47625</xdr:rowOff>
    </xdr:from>
    <xdr:to>
      <xdr:col>1</xdr:col>
      <xdr:colOff>0</xdr:colOff>
      <xdr:row>6</xdr:row>
      <xdr:rowOff>66675</xdr:rowOff>
    </xdr:to>
    <xdr:pic>
      <xdr:nvPicPr>
        <xdr:cNvPr id="2" name="Picture 227" descr="Invias">
          <a:extLst>
            <a:ext uri="{FF2B5EF4-FFF2-40B4-BE49-F238E27FC236}">
              <a16:creationId xmlns="" xmlns:a16="http://schemas.microsoft.com/office/drawing/2014/main" id="{00000000-0008-0000-1B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76200" y="219075"/>
          <a:ext cx="133350" cy="847725"/>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93E2A648\a%20%20aaInformaci&#243;n%20GRUPO" TargetMode="External"/></Relationships>
</file>

<file path=xl/externalLinks/_rels/externalLink27.xml.rels><?xml version="1.0" encoding="UTF-8" standalone="yes"?>
<Relationships xmlns="http://schemas.openxmlformats.org/package/2006/relationships"><Relationship Id="rId2" Type="http://schemas.microsoft.com/office/2019/04/relationships/externalLinkLongPath" Target="file:///C:\Documents%20and%20Settings\mromero\Configuraci&#243;n%20local\Archivos%20temporales%20de%20Internet\OLK77\20-02-09%20observaciones%20de%20mario%20romero\enviado%20por%20la%20territorial\Documents%20and%20Settings\Jaime%20Rojas\Mis%20documentos\Contrato\Interv\JunBarba\a%20%20aaInformaci&#243;n%20GRUPO?280C58CC" TargetMode="External"/><Relationship Id="rId1" Type="http://schemas.openxmlformats.org/officeDocument/2006/relationships/externalLinkPath" Target="file:///\\280C58CC\a%20%20aaInformaci&#243;n%20GRUPO"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B1FE7578\aCCIDENTES%20DE%201995%20-%201996.xls" TargetMode="External"/></Relationships>
</file>

<file path=xl/externalLinks/_rels/externalLink29.xml.rels><?xml version="1.0" encoding="UTF-8" standalone="yes"?>
<Relationships xmlns="http://schemas.openxmlformats.org/package/2006/relationships"><Relationship Id="rId2" Type="http://schemas.microsoft.com/office/2019/04/relationships/externalLinkLongPath" Target="file:///C:\Documents%20and%20Settings\Pedro%20Garcia%20Realpe\Mis%20documentos\AMV_G1_2006_TUMACO\Informes\Trimestre%20No.%201_Jul_Sept_06_Tumaco\a%20%20aaInformaci&#243;n%20GRUPO%204\A%20MInformes%20Mensuales\Informe%20de%20estado%20vial%20ene\aCCIDENTES%20DE%201995%20-%201996.xls?4CD9F8C9" TargetMode="External"/><Relationship Id="rId1" Type="http://schemas.openxmlformats.org/officeDocument/2006/relationships/externalLinkPath" Target="file:///\\4CD9F8C9\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ZXPREPLIEGOS%20PUENTE%20ARMADA/PRESUP/ZPREPLIEGOS%20PUENTE%20ARMADA/OBRAS%20PUENTE%20ARMADA2.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PROYECTOS%20SMA%20&amp;%20SOL%202008-2012/Portafolio%20inscrito%20Fase%20III/1%20EXTRACCION/2%20MEJORAMIENTO%20DEL%20SISTEMA%20DE%20BOMBEO%20DE%20CRUDO%20(Bombas%20PCP)/Solicitud%20de%20Contratacion%20o%20Compras%20VFF%2006%20a%2008%20C%20LLANITO%20PCP.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84373816\aCCIDENTES%20DE%201995%20-%201996.xls" TargetMode="External"/></Relationships>
</file>

<file path=xl/externalLinks/_rels/externalLink43.xml.rels><?xml version="1.0" encoding="UTF-8" standalone="yes"?>
<Relationships xmlns="http://schemas.openxmlformats.org/package/2006/relationships"><Relationship Id="rId2" Type="http://schemas.microsoft.com/office/2019/04/relationships/externalLinkLongPath" Target="file:///C:\Users\Administrador\Desktop\AMV03NARI&#209;O%20ACTUAL\PRESUPUESTOS\Ruta%201702\PRESENTACI&#211;N%20BOGOT&#193;_RUTA%201702_26%20MARZO%202012\a%20%20aaInformaci&#243;n%20GRUPO%204\A%20MInformes%20Mensuales\Informe%20de%20estado%20vial%20ene\aCCIDENTES%20DE%201995%20-%201996.xls?648726AD" TargetMode="External"/><Relationship Id="rId1" Type="http://schemas.openxmlformats.org/officeDocument/2006/relationships/externalLinkPath" Target="file:///\\648726AD\aCCIDENTES%20DE%201995%20-%201996.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Asistente\c\Datos2001\obras\V&#237;as%20del%20Cesar\Planeaci&#243;n\ObraAdicionalCesar.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Walter/PRAGO%20MR%20-%20copia/COPCO/Pozo%20Arrayan%204013675/Informes%20Diario%20Arrayan.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6.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PAVICOL/MSOFFICE/LICITAR/analisis%20del%20AIU/AIU.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Volumes/TOSHIBA%20EXT/Presupuestos%20Variante%20San%20Gil/marino/C/Documents%20and%20Settings/Hector%20Guerrero/Mis%20documentos/Licitaciones%20realizadas/Invias/INTER-Taraza-caucasia/DIFERGO/WINDOWS/TEMP/UNITARIOS.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Inf.%2009-ene-09/Users/user5/AppData/Local/Temp/Temp1_2282%20OSBL%20RR%20114%20S3%20Rev%20%200%20(24-abr)%20(2).zip/Documents%20and%20Settings/Administrador/Mis%20documentos/VICTOR%20M.%20DURAN%20S/ARCHIVOS%20ITANSUCA/NOMINA%20CONVENC"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Licitaciones1\c\Trabajos%20La%20Espanola%20-%20Calarca\Grupo%20Arturo\Arturo%20A.%20Gonzalez%20R.%20Espanola%20-%20Calarca\BARBOSA\ACTASBAR.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40318_ECP-GEA-F-23_Solicitud_de_Contratacion_o_Compra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Users/DoMendez/Escritorio/Avance%20HDT/1%20Avances/Soporte%20Douglas.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Documents%20and%20Settings/ISP/Mis%20documentos/Dise&#241;o/Dise&#241;o%20Basico/Memorias/Dise&#241;o%20pueta%20a%20tierra.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DISTRITO/Publico/Comite%20Abr-25-08/GRM-SOL-RO-F3-XXX-08%20Mejoramiento%20Confiabilidad%20Unidades%20Bombeo/DSD%20Mejoramiento%20Confiabilidad%20Unidades%20de%20Bombeo%20S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Asistente1\datos%202002\Datos%202002\EQUIPO\tarifas%202002.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Users/GLENN%20ESCORCIA/AppData/Local/Microsoft/Windows/Temporary%20Internet%20Files/Content.Outlook/IJGC4PT9/ANALISIS%20CAPACIDAD%20FINANCIERA.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ingeneria%20tello/853%20BACKUP%20ING.%20DE%20DETALLE/11.%20Presupuesto%20Total/Documentos/11%20Detalle/PRESUPUESTO%20TELLO%20CON%20AJUST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Inf.%2009-ene-09/Users/user5/AppData/Local/Temp/Temp1_2282%20OSBL%20RR%20114%20S3%20Rev%20%200%20(24-abr)%20(2).zip/VICTOR/VICTOR%20M.%20DURAN%20S/ARHIVOS%20IEB%20S.A/PERSONAL/NOMINAS/CONTRUIR%20S.A/NOMINA%20CONVENCIONAL.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Users/JorgeF/Documents/amv%20grupo%203%20boyaca%202009/PRECIOS%20UNITARIOS/corregidos/2011/LICITACIONES%20AGOSTO%202011/apus%20boyaca%20VIA%20chiquinquira%20-%20TUNJA.xlsx"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OFERTAS/7422/DPTO/CIVIL/7422CWXL.XLS" TargetMode="External"/></Relationships>
</file>

<file path=xl/externalLinks/_rels/externalLink83.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INDICOL/CER/Presupuesto%20petrominerales%202.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HENRIESCOBAR\LIcitaciones\DOCUME~1\HENRIL~1\CONFIG~1\ARCHIV~1\Content.IE5\OHAJ0LYN\precios_La%20Mata_Bosconia_enviado%20a%20FRAFUENT.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uxmedicion\c\Datos%202002\Oferta%20AIA\APU-Vuelta.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Ingevias%20S.A/Contrato%200526%20de%202012%20MHC/Precios%20No%20Previstos%20MHC/Viaducto%20K45/PROPUESTA%20CARARE%20PR45+200%20ULTIMO/3.PRESUPUESTO%20CARARE%20CAMBIO%20DE%20DISE&#209;O-INGENIERIA%20DE%20VIAS.xlsx"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NTPRINCIPAL\Licitaciones\WINDOWS\TEMP\CotizaJorgeMu&#241;oz.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1.%20COORDINACION%20Y%20CONTROL%20DE%20PROYECTOS/1.4%20CONTROL%20DOC-PLANOS-ISOS/CONTROL%20DOC%20&amp;%20PLANOS/sru/1800-8230-52-R310-0001%20COMENTADA.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7410C77C\partidas_cant_tub_final_04.xls" TargetMode="External"/></Relationships>
</file>

<file path=xl/externalLinks/_rels/externalLink95.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RPLC/escalatoria/fps.xls" TargetMode="External"/></Relationships>
</file>

<file path=xl/externalLinks/_rels/externalLink98.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CONSORCIO%20ETSA-CONCOL%20-%20CONSULTORIA/PROYECTO%20CRUDOS%20PESADOS%20CAMPO%20CASTILLA/1%20PPTO.%20E.%20APIAY-MONTERREY-PORVENIR/Proyectos%20VIT/CRUDOS%20PESADOS/informaci&#243;n-refer/CONSOLIDADO%20SOA_REQUERIMIENTOS%20NAFTA_100_2014.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Users/Ing.%20Edwin%20Gomez/Desktop/Acta%20No%204.xlsx"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1.%20PRAGO%20ING/8.%20Varios%20Proyecto/Cronograma%20descansos%20%20-%20Trafos%20libres%20PCB%20-%20Prago%20Ing..xlsx"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OFERTAS/7417/STIMA/7417stiA.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Rcardona\pipiral\Mediacanoa%20Cartago\Oferta\Formato%20AIU%20Oferta.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Users/Javieru/Documents/ECP/Cartago%20VIT/Documents%20and%20Settings/dgarcia/Local%20Settings/Temporary%20Internet%20Files/Content.IE5/KJ9Z6MJD/Plantilla%20Documento%20excel.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Licitaciones\Archivos%20Ordenados\Mis%20documentos\PLIEGOS-COND\OBRA%20PUBLICA\PROC%20SCV-2002\SCV-060-200203142002111631\SCV-060-Base-CAF-Sisga-Guateque.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MANTENIMIENTO%20RUTA%201001_MARZO%20DE%202008/Documents%20and%20Settings/PEDRO%20GARCIA%20REALPE/Mis%20documentos/AMV_G1_2006_TUMACO/Actas%20AMV_G1_Tumaco/a%20%20aaInformaci&#243;n"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8A4D9DF8\resumen_fin_mat_glp.xls" TargetMode="External"/></Relationships>
</file>

<file path=xl/externalLinks/_rels/externalLink110.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edwin/Repro/Avance%20Proyecto-Reprog1..xls" TargetMode="External"/></Relationships>
</file>

<file path=xl/externalLinks/_rels/externalLink112.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NTPRINCIPAL\Licitaciones\LICITACIONES%202000\61-2000Explotaci&#243;nHidroel&#233;ctrica%20la%20Miel\AnalisisUnitarios\TARIFAS%20MIELfeb27-2001.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D3397397\Prog.%20y%20Control_ECOBRAS.xls" TargetMode="External"/></Relationships>
</file>

<file path=xl/externalLinks/_rels/externalLink119.xml.rels><?xml version="1.0" encoding="UTF-8" standalone="yes"?>
<Relationships xmlns="http://schemas.openxmlformats.org/package/2006/relationships"><Relationship Id="rId2" Type="http://schemas.microsoft.com/office/2019/04/relationships/externalLinkLongPath" Target="file:///C:\Documentos%202010\Trabajo\Programacion%20de%20Proyectos\Historial\RANDLEY\Refineria\Contrato%204028079\Historial%20Informes\Diarios\Noviembre\Eduin%20Clavijo%20Quintana\Laboral\b%20-%20ECOBRAS_2008-2009\a-%20Prog.%20y%20control\ISO\Prog.%20y%20Control_ECOBRAS.xls?94955F4D" TargetMode="External"/><Relationship Id="rId1" Type="http://schemas.openxmlformats.org/officeDocument/2006/relationships/externalLinkPath" Target="file:///\\94955F4D\Prog.%20y%20Control_ECOBRAS.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A/PUNITARIOS%20PARA%20241201%202S.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D09D1477\ModeloPresupuesto.xls" TargetMode="External"/></Relationships>
</file>

<file path=xl/externalLinks/_rels/externalLink124.xml.rels><?xml version="1.0" encoding="UTF-8" standalone="yes"?>
<Relationships xmlns="http://schemas.openxmlformats.org/package/2006/relationships"><Relationship Id="rId2" Type="http://schemas.microsoft.com/office/2019/04/relationships/externalLinkLongPath" Target="file:///C:\Volumes\TOSHIBA%20EXT\Presupuestos%20Variante%20San%20Gil\marino\C\Documents%20and%20Settings\Hector%20Guerrero\Mis%20documentos\Licitaciones%20realizadas\Invias\INTER-Taraza-caucasia\DIFERGO\WINDOWS\TEMP\Preobra\ModeloPresupuesto.xls?63B06B19" TargetMode="External"/><Relationship Id="rId1" Type="http://schemas.openxmlformats.org/officeDocument/2006/relationships/externalLinkPath" Target="file:///\\63B06B19\ModeloPresupuesto.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A:\RESUMPR.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Victor\publico%20vict\WINDOWS\TEMP\AUTOPISTAS%20DEL%20CAFE\CANTIDADES%20DE%20OBRA\RES%20CONSTRUCCION_3.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MANTENIMIENTO%20RUTA%201001_MARZO%20DE%202008/Documents%20and%20Settings/Jaime%20Rojas/Mis%20documentos/Contrato/Interv/JunBarba/a%20%20aaInformaci&#243;n%20GRUPO%204/A%20MInformes%20M"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GROUPS/DOCUME~1/e0227748/CONFIG~1/Temp/Instrucciones%20de%20trabajo%20SAS3.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Users/ING%20JESUS/Downloads/PRESUPUESTO%20017%20OFICIAL%20CON%20APUS.xlsx"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RENE/INVIAS/RUTA%20DEL%20SOL/Entrega%20ANI%203-3-2017%20Amarillos/2.%20Cantidades%20de%20Obra.xlsx"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Users/lestupinan/Desktop/presupuestos/Tramo%202/INFO%20ANI/Entrega%20ANI%203-3-2017%20Amarillos/2.%20Cantidades%20de%20Obr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Tablas"/>
      <sheetName val="7417stiA"/>
      <sheetName val="7422CW00"/>
      <sheetName val="POZOS"/>
      <sheetName val="Puntos"/>
      <sheetName val="Hoja2"/>
      <sheetName val="factores"/>
      <sheetName val="Pag1"/>
      <sheetName val="IDATA"/>
      <sheetName val="CAPEX POSOS"/>
      <sheetName val="EQUIPOS"/>
      <sheetName val="CAPEX ACACIAS 90K"/>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7422CW00"/>
      <sheetName val="Tablas"/>
      <sheetName val="POZOS"/>
      <sheetName val="Puntos"/>
      <sheetName val="Pag1"/>
      <sheetName val="IDATA"/>
      <sheetName val="Análisis determinístico"/>
      <sheetName val="Hoja1"/>
      <sheetName val="$_Directo"/>
      <sheetName val="prog_"/>
      <sheetName val="C21_G115"/>
      <sheetName val="original_sist"/>
      <sheetName val="1"/>
      <sheetName val="1. MODELO 60KB"/>
      <sheetName val="Modelo Financiero Determ. "/>
      <sheetName val="CAPEX POS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STRSUMM0"/>
      <sheetName val="1. MODELO 60KB"/>
    </sheetNames>
    <sheetDataSet>
      <sheetData sheetId="0"/>
      <sheetData sheetId="1" refreshError="1"/>
      <sheetData sheetId="2"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OSTOS UNITARIOS"/>
      <sheetName val="CA-2909"/>
      <sheetName val="TRAYECTO 1"/>
      <sheetName val="CABG"/>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Varios"/>
      <sheetName val=""/>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proveedore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SNP7 Anclajes pasivos6j_x0000_"/>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efreshError="1"/>
      <sheetData sheetId="60" refreshError="1"/>
      <sheetData sheetId="61">
        <row r="2">
          <cell r="A2">
            <v>0</v>
          </cell>
        </row>
      </sheetData>
      <sheetData sheetId="62">
        <row r="2">
          <cell r="A2">
            <v>0</v>
          </cell>
        </row>
      </sheetData>
      <sheetData sheetId="63">
        <row r="2">
          <cell r="A2">
            <v>0</v>
          </cell>
        </row>
      </sheetData>
      <sheetData sheetId="64">
        <row r="2">
          <cell r="A2">
            <v>0</v>
          </cell>
        </row>
      </sheetData>
      <sheetData sheetId="65">
        <row r="2">
          <cell r="A2">
            <v>0</v>
          </cell>
        </row>
      </sheetData>
      <sheetData sheetId="66">
        <row r="2">
          <cell r="A2">
            <v>0</v>
          </cell>
        </row>
      </sheetData>
      <sheetData sheetId="67">
        <row r="2">
          <cell r="A2">
            <v>0</v>
          </cell>
        </row>
      </sheetData>
      <sheetData sheetId="68" refreshError="1"/>
      <sheetData sheetId="69" refreshError="1"/>
      <sheetData sheetId="70" refreshError="1"/>
      <sheetData sheetId="71" refreshError="1"/>
      <sheetData sheetId="72" refreshError="1"/>
      <sheetData sheetId="73" refreshError="1"/>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efreshError="1"/>
      <sheetData sheetId="83" refreshError="1"/>
      <sheetData sheetId="84" refreshError="1"/>
      <sheetData sheetId="85" refreshError="1"/>
      <sheetData sheetId="86" refreshError="1"/>
      <sheetData sheetId="87" refreshError="1"/>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efreshError="1"/>
      <sheetData sheetId="209" refreshError="1"/>
      <sheetData sheetId="210" refreshError="1"/>
      <sheetData sheetId="211" refreshError="1"/>
      <sheetData sheetId="212" refreshError="1"/>
      <sheetData sheetId="213" refreshError="1"/>
      <sheetData sheetId="214" refreshError="1"/>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ow r="2">
          <cell r="A2">
            <v>0</v>
          </cell>
        </row>
      </sheetData>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sheetData sheetId="363">
        <row r="2">
          <cell r="A2">
            <v>0</v>
          </cell>
        </row>
      </sheetData>
      <sheetData sheetId="364">
        <row r="2">
          <cell r="A2">
            <v>0</v>
          </cell>
        </row>
      </sheetData>
      <sheetData sheetId="365">
        <row r="2">
          <cell r="A2">
            <v>0</v>
          </cell>
        </row>
      </sheetData>
      <sheetData sheetId="366"/>
      <sheetData sheetId="367">
        <row r="5">
          <cell r="B5" t="str">
            <v>T1</v>
          </cell>
        </row>
      </sheetData>
      <sheetData sheetId="368">
        <row r="2">
          <cell r="A2">
            <v>0</v>
          </cell>
        </row>
      </sheetData>
      <sheetData sheetId="369">
        <row r="2">
          <cell r="A2">
            <v>0</v>
          </cell>
        </row>
      </sheetData>
      <sheetData sheetId="370"/>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sheetData sheetId="383">
        <row r="2">
          <cell r="A2">
            <v>0</v>
          </cell>
        </row>
      </sheetData>
      <sheetData sheetId="384">
        <row r="2">
          <cell r="A2">
            <v>0</v>
          </cell>
        </row>
      </sheetData>
      <sheetData sheetId="385">
        <row r="2">
          <cell r="A2">
            <v>0</v>
          </cell>
        </row>
      </sheetData>
      <sheetData sheetId="386"/>
      <sheetData sheetId="387">
        <row r="5">
          <cell r="B5" t="str">
            <v>T1</v>
          </cell>
        </row>
      </sheetData>
      <sheetData sheetId="388">
        <row r="2">
          <cell r="A2">
            <v>0</v>
          </cell>
        </row>
      </sheetData>
      <sheetData sheetId="389">
        <row r="2">
          <cell r="A2">
            <v>0</v>
          </cell>
        </row>
      </sheetData>
      <sheetData sheetId="390"/>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sheetData sheetId="435"/>
      <sheetData sheetId="436"/>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sheetData sheetId="527">
        <row r="2">
          <cell r="A2">
            <v>0</v>
          </cell>
        </row>
      </sheetData>
      <sheetData sheetId="528">
        <row r="2">
          <cell r="A2">
            <v>0</v>
          </cell>
        </row>
      </sheetData>
      <sheetData sheetId="529">
        <row r="2">
          <cell r="A2">
            <v>0</v>
          </cell>
        </row>
      </sheetData>
      <sheetData sheetId="530"/>
      <sheetData sheetId="531">
        <row r="2">
          <cell r="A2">
            <v>0</v>
          </cell>
        </row>
      </sheetData>
      <sheetData sheetId="532">
        <row r="2">
          <cell r="A2">
            <v>0</v>
          </cell>
        </row>
      </sheetData>
      <sheetData sheetId="533">
        <row r="2">
          <cell r="A2">
            <v>0</v>
          </cell>
        </row>
      </sheetData>
      <sheetData sheetId="534"/>
      <sheetData sheetId="535">
        <row r="2">
          <cell r="A2">
            <v>0</v>
          </cell>
        </row>
      </sheetData>
      <sheetData sheetId="536">
        <row r="2">
          <cell r="A2">
            <v>0</v>
          </cell>
        </row>
      </sheetData>
      <sheetData sheetId="537"/>
      <sheetData sheetId="538"/>
      <sheetData sheetId="539"/>
      <sheetData sheetId="540"/>
      <sheetData sheetId="541"/>
      <sheetData sheetId="542"/>
      <sheetData sheetId="543"/>
      <sheetData sheetId="544"/>
      <sheetData sheetId="545"/>
      <sheetData sheetId="546"/>
      <sheetData sheetId="547"/>
      <sheetData sheetId="548"/>
      <sheetData sheetId="549">
        <row r="2">
          <cell r="A2">
            <v>0</v>
          </cell>
        </row>
      </sheetData>
      <sheetData sheetId="550"/>
      <sheetData sheetId="551"/>
      <sheetData sheetId="552">
        <row r="2">
          <cell r="A2">
            <v>0</v>
          </cell>
        </row>
      </sheetData>
      <sheetData sheetId="553">
        <row r="2">
          <cell r="A2">
            <v>0</v>
          </cell>
        </row>
      </sheetData>
      <sheetData sheetId="554"/>
      <sheetData sheetId="555"/>
      <sheetData sheetId="556"/>
      <sheetData sheetId="557"/>
      <sheetData sheetId="558"/>
      <sheetData sheetId="559"/>
      <sheetData sheetId="560">
        <row r="2">
          <cell r="A2">
            <v>0</v>
          </cell>
        </row>
      </sheetData>
      <sheetData sheetId="561"/>
      <sheetData sheetId="562"/>
      <sheetData sheetId="563"/>
      <sheetData sheetId="564">
        <row r="2">
          <cell r="A2">
            <v>0</v>
          </cell>
        </row>
      </sheetData>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ow r="2">
          <cell r="A2">
            <v>0</v>
          </cell>
        </row>
      </sheetData>
      <sheetData sheetId="752" refreshError="1"/>
      <sheetData sheetId="753" refreshError="1"/>
      <sheetData sheetId="754" refreshError="1"/>
      <sheetData sheetId="755" refreshError="1"/>
      <sheetData sheetId="756"/>
      <sheetData sheetId="757"/>
      <sheetData sheetId="758"/>
      <sheetData sheetId="759"/>
      <sheetData sheetId="760"/>
      <sheetData sheetId="761"/>
      <sheetData sheetId="762"/>
      <sheetData sheetId="763"/>
      <sheetData sheetId="764"/>
      <sheetData sheetId="765"/>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sheetData sheetId="788"/>
      <sheetData sheetId="789"/>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refreshError="1"/>
      <sheetData sheetId="872" refreshError="1"/>
      <sheetData sheetId="873" refreshError="1"/>
      <sheetData sheetId="874" refreshError="1"/>
      <sheetData sheetId="875" refreshError="1"/>
      <sheetData sheetId="876" refreshError="1"/>
      <sheetData sheetId="877" refreshError="1"/>
      <sheetData sheetId="878"/>
      <sheetData sheetId="879"/>
      <sheetData sheetId="880"/>
      <sheetData sheetId="881"/>
      <sheetData sheetId="882"/>
      <sheetData sheetId="883"/>
      <sheetData sheetId="884"/>
      <sheetData sheetId="885"/>
      <sheetData sheetId="886">
        <row r="2">
          <cell r="A2">
            <v>0</v>
          </cell>
        </row>
      </sheetData>
      <sheetData sheetId="887">
        <row r="2">
          <cell r="A2">
            <v>0</v>
          </cell>
        </row>
      </sheetData>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row r="2">
          <cell r="A2">
            <v>0</v>
          </cell>
        </row>
      </sheetData>
      <sheetData sheetId="928">
        <row r="2">
          <cell r="A2">
            <v>0</v>
          </cell>
        </row>
      </sheetData>
      <sheetData sheetId="929"/>
      <sheetData sheetId="930">
        <row r="2">
          <cell r="A2">
            <v>0</v>
          </cell>
        </row>
      </sheetData>
      <sheetData sheetId="931">
        <row r="2">
          <cell r="A2">
            <v>0</v>
          </cell>
        </row>
      </sheetData>
      <sheetData sheetId="932">
        <row r="2">
          <cell r="A2">
            <v>0</v>
          </cell>
        </row>
      </sheetData>
      <sheetData sheetId="933"/>
      <sheetData sheetId="934"/>
      <sheetData sheetId="935"/>
      <sheetData sheetId="936"/>
      <sheetData sheetId="937"/>
      <sheetData sheetId="938">
        <row r="2">
          <cell r="A2">
            <v>0</v>
          </cell>
        </row>
      </sheetData>
      <sheetData sheetId="939">
        <row r="2">
          <cell r="A2">
            <v>0</v>
          </cell>
        </row>
      </sheetData>
      <sheetData sheetId="940"/>
      <sheetData sheetId="941"/>
      <sheetData sheetId="942">
        <row r="2">
          <cell r="A2">
            <v>0</v>
          </cell>
        </row>
      </sheetData>
      <sheetData sheetId="943">
        <row r="2">
          <cell r="A2">
            <v>0</v>
          </cell>
        </row>
      </sheetData>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RESUMEN MES MARZO"/>
      <sheetName val="Act_"/>
      <sheetName val="PRESUPUESTO_LICITACIÓN_SRN_001"/>
      <sheetName val="Facturacion_M&amp;E_Marzo"/>
      <sheetName val="Anexo_1"/>
      <sheetName val="Anexo_2"/>
      <sheetName val="Anexo_3"/>
      <sheetName val="Anexo_4"/>
      <sheetName val="Resumen_Alternativas"/>
      <sheetName val="Hoja6"/>
      <sheetName val="EQUIPOS"/>
      <sheetName val="M.O."/>
      <sheetName val="MATERIALES"/>
      <sheetName val="Lista"/>
      <sheetName val="Precios."/>
      <sheetName val="DATBAND"/>
    </sheetNames>
    <sheetDataSet>
      <sheetData sheetId="0" refreshError="1">
        <row r="10">
          <cell r="M10">
            <v>1302940.7487084535</v>
          </cell>
        </row>
        <row r="12">
          <cell r="D12">
            <v>3</v>
          </cell>
        </row>
        <row r="73">
          <cell r="C73">
            <v>210</v>
          </cell>
        </row>
        <row r="338">
          <cell r="C338" t="str">
            <v>Activos</v>
          </cell>
          <cell r="D338">
            <v>9750</v>
          </cell>
        </row>
        <row r="339">
          <cell r="C339" t="str">
            <v>Direcc.</v>
          </cell>
          <cell r="D339">
            <v>53970</v>
          </cell>
        </row>
        <row r="340">
          <cell r="C340" t="str">
            <v>Admon</v>
          </cell>
          <cell r="D340">
            <v>48583.5</v>
          </cell>
        </row>
        <row r="341">
          <cell r="C341" t="str">
            <v>Topog</v>
          </cell>
          <cell r="D341">
            <v>0</v>
          </cell>
        </row>
        <row r="342">
          <cell r="C342" t="str">
            <v>Taller</v>
          </cell>
          <cell r="D342">
            <v>2898</v>
          </cell>
        </row>
        <row r="343">
          <cell r="C343" t="str">
            <v>Operad.</v>
          </cell>
          <cell r="D343">
            <v>0</v>
          </cell>
        </row>
        <row r="344">
          <cell r="C344" t="str">
            <v>Vigilan.</v>
          </cell>
          <cell r="D344">
            <v>10836</v>
          </cell>
        </row>
        <row r="345">
          <cell r="C345" t="str">
            <v>Prestac</v>
          </cell>
          <cell r="D345">
            <v>66283.875</v>
          </cell>
        </row>
        <row r="346">
          <cell r="C346" t="str">
            <v>Honor</v>
          </cell>
          <cell r="D346">
            <v>6700</v>
          </cell>
        </row>
        <row r="347">
          <cell r="C347" t="str">
            <v>Impues</v>
          </cell>
          <cell r="D347">
            <v>98630.90675611388</v>
          </cell>
        </row>
        <row r="348">
          <cell r="C348" t="str">
            <v>Arrend</v>
          </cell>
          <cell r="D348">
            <v>11295</v>
          </cell>
        </row>
        <row r="349">
          <cell r="C349" t="str">
            <v>Segur</v>
          </cell>
          <cell r="D349">
            <v>30840.71727788596</v>
          </cell>
        </row>
        <row r="350">
          <cell r="C350" t="str">
            <v>Sevic</v>
          </cell>
          <cell r="D350">
            <v>7366.9087499999996</v>
          </cell>
        </row>
        <row r="351">
          <cell r="C351" t="str">
            <v>Legal</v>
          </cell>
          <cell r="D351">
            <v>1.1868038433000001</v>
          </cell>
        </row>
        <row r="352">
          <cell r="C352" t="str">
            <v>Manten</v>
          </cell>
          <cell r="D352">
            <v>1283.2009599999999</v>
          </cell>
        </row>
        <row r="353">
          <cell r="C353" t="str">
            <v>Adecu</v>
          </cell>
          <cell r="D353">
            <v>6090</v>
          </cell>
        </row>
        <row r="354">
          <cell r="C354" t="str">
            <v>Viaje</v>
          </cell>
          <cell r="D354">
            <v>3030</v>
          </cell>
        </row>
        <row r="355">
          <cell r="C355" t="str">
            <v>Divers</v>
          </cell>
          <cell r="D355">
            <v>132161.02532999997</v>
          </cell>
        </row>
        <row r="356">
          <cell r="C356" t="str">
            <v>Financ.</v>
          </cell>
          <cell r="D356">
            <v>360.00599999999997</v>
          </cell>
        </row>
        <row r="357">
          <cell r="C357" t="str">
            <v>Costos</v>
          </cell>
          <cell r="D357">
            <v>68623.484200000006</v>
          </cell>
        </row>
      </sheetData>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row r="5">
          <cell r="E5">
            <v>1</v>
          </cell>
          <cell r="F5">
            <v>2</v>
          </cell>
          <cell r="G5">
            <v>3</v>
          </cell>
        </row>
        <row r="21">
          <cell r="B21">
            <v>0.05</v>
          </cell>
        </row>
        <row r="64">
          <cell r="C64">
            <v>1</v>
          </cell>
        </row>
      </sheetData>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27">
          <cell r="D27">
            <v>15.100456047167313</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B98">
            <v>0.05</v>
          </cell>
          <cell r="H98">
            <v>5339</v>
          </cell>
          <cell r="I98">
            <v>7.0000000000000007E-2</v>
          </cell>
        </row>
        <row r="99">
          <cell r="F99" t="str">
            <v>Localizacion Dato</v>
          </cell>
          <cell r="H99">
            <v>404.642</v>
          </cell>
          <cell r="I99">
            <v>404.642</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sheetData sheetId="18"/>
      <sheetData sheetId="19">
        <row r="10">
          <cell r="M10">
            <v>1302940.7487084535</v>
          </cell>
        </row>
      </sheetData>
      <sheetData sheetId="20">
        <row r="10">
          <cell r="M10">
            <v>1302940.7487084535</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NDICMICROEMP"/>
      <sheetName val="MATERIALES"/>
      <sheetName val="items"/>
      <sheetName val="ACTA DE MODIFICACION  (2)"/>
      <sheetName val="#¡REF"/>
      <sheetName val="\a  aaInformación GRUPO 4\A MIn"/>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20%20aaInformaci%C3%B3n%20GRU"/>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20%20aaInformaci%C3%B3n%20GRU"/>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aCCIDENTES%20DE%201995%20-%2019"/>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aCCIDENTES%20DE%201995%20-%2019"/>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 val="Informe"/>
      <sheetName val="Seguim-16"/>
      <sheetName val="otros"/>
      <sheetName val="PRESUPUESTO"/>
      <sheetName val="\a  aaInformación GRUPO 4\A MIn"/>
      <sheetName val="Informacion"/>
      <sheetName val="INDICMICROEMP"/>
      <sheetName val="Datos"/>
      <sheetName val="MATERIALES"/>
      <sheetName val="Datos Básicos"/>
      <sheetName val="SALARIOS"/>
      <sheetName val="SUB APU"/>
      <sheetName val="INV"/>
      <sheetName val="AASHTO"/>
      <sheetName val="PESOS"/>
      <sheetName val="Formulario N° 4"/>
      <sheetName val="EQUIP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REF"/>
      <sheetName val="INDICMICROEMP"/>
      <sheetName val="\a  aaInformación GRUPO 4\A MIn"/>
      <sheetName val="Informacion"/>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CCIDENTES DE 1995 - 1996"/>
      <sheetName val="Informacion"/>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DATOS"/>
      <sheetName val="PREACTA"/>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sheetName val="equipos"/>
      <sheetName val="ACARREO"/>
      <sheetName val="MATERIALES"/>
      <sheetName val="CUADBASI"/>
    </sheetNames>
    <sheetDataSet>
      <sheetData sheetId="0">
        <row r="6">
          <cell r="A6" t="str">
            <v>Número</v>
          </cell>
          <cell r="B6" t="str">
            <v>Descripción</v>
          </cell>
          <cell r="C6" t="str">
            <v>Unidad</v>
          </cell>
          <cell r="D6" t="str">
            <v>Cantidad</v>
          </cell>
        </row>
        <row r="7">
          <cell r="A7">
            <v>1</v>
          </cell>
          <cell r="B7" t="str">
            <v>Desmonte y limpieza</v>
          </cell>
          <cell r="C7" t="str">
            <v>Há</v>
          </cell>
          <cell r="D7">
            <v>11.69</v>
          </cell>
        </row>
        <row r="8">
          <cell r="A8">
            <v>2</v>
          </cell>
          <cell r="B8" t="str">
            <v>Excavación en material común de cortes, canales y préstamos</v>
          </cell>
          <cell r="C8" t="str">
            <v>m3</v>
          </cell>
          <cell r="D8">
            <v>115099.61</v>
          </cell>
        </row>
        <row r="9">
          <cell r="A9">
            <v>3</v>
          </cell>
          <cell r="B9" t="str">
            <v>Transporte de materiales de excavación</v>
          </cell>
          <cell r="C9" t="str">
            <v>m3-Km</v>
          </cell>
          <cell r="D9">
            <v>690597.6</v>
          </cell>
        </row>
        <row r="10">
          <cell r="A10">
            <v>4</v>
          </cell>
          <cell r="B10" t="str">
            <v>Terraplenes</v>
          </cell>
          <cell r="C10" t="str">
            <v>m3</v>
          </cell>
          <cell r="D10">
            <v>20058.3</v>
          </cell>
        </row>
        <row r="11">
          <cell r="A11">
            <v>5</v>
          </cell>
          <cell r="B11" t="str">
            <v>Excavación para reparación del pavimento existente</v>
          </cell>
          <cell r="C11" t="str">
            <v>m3</v>
          </cell>
          <cell r="D11">
            <v>585.32000000000005</v>
          </cell>
        </row>
        <row r="12">
          <cell r="A12">
            <v>6</v>
          </cell>
          <cell r="B12" t="str">
            <v>Derrumbes</v>
          </cell>
          <cell r="C12" t="str">
            <v>m3</v>
          </cell>
          <cell r="D12">
            <v>17513.86</v>
          </cell>
        </row>
        <row r="13">
          <cell r="A13">
            <v>7</v>
          </cell>
          <cell r="B13" t="str">
            <v>Demolición de estructuras</v>
          </cell>
          <cell r="C13" t="str">
            <v>m3</v>
          </cell>
          <cell r="D13">
            <v>247.32</v>
          </cell>
        </row>
        <row r="14">
          <cell r="A14">
            <v>8</v>
          </cell>
          <cell r="B14" t="str">
            <v>Sub-base granular</v>
          </cell>
          <cell r="C14" t="str">
            <v>m3</v>
          </cell>
          <cell r="D14">
            <v>25670.49</v>
          </cell>
        </row>
        <row r="15">
          <cell r="A15">
            <v>9</v>
          </cell>
          <cell r="B15" t="str">
            <v>Base granular</v>
          </cell>
          <cell r="C15" t="str">
            <v>m3</v>
          </cell>
          <cell r="D15">
            <v>23980.61</v>
          </cell>
        </row>
        <row r="16">
          <cell r="A16">
            <v>10</v>
          </cell>
          <cell r="B16" t="str">
            <v>Concreto asfáltico capa base</v>
          </cell>
          <cell r="C16" t="str">
            <v>m3</v>
          </cell>
          <cell r="D16">
            <v>5912.63</v>
          </cell>
        </row>
        <row r="17">
          <cell r="A17">
            <v>11</v>
          </cell>
          <cell r="B17" t="str">
            <v>Transporte de materiales de sub-base</v>
          </cell>
          <cell r="C17" t="str">
            <v>m3-Km</v>
          </cell>
          <cell r="D17">
            <v>420625.76</v>
          </cell>
        </row>
        <row r="18">
          <cell r="A18">
            <v>12</v>
          </cell>
          <cell r="B18" t="str">
            <v>Transporte de materiales para base</v>
          </cell>
          <cell r="C18" t="str">
            <v>m3-Km</v>
          </cell>
          <cell r="D18">
            <v>390760.77</v>
          </cell>
        </row>
        <row r="19">
          <cell r="A19">
            <v>13</v>
          </cell>
          <cell r="B19" t="str">
            <v>Transporte materiales pétreos para concreto asfáltico</v>
          </cell>
          <cell r="C19" t="str">
            <v>m3-Km</v>
          </cell>
          <cell r="D19">
            <v>220296.13</v>
          </cell>
        </row>
        <row r="20">
          <cell r="A20">
            <v>14</v>
          </cell>
          <cell r="B20" t="str">
            <v>Concreto asfáltico Capa Base</v>
          </cell>
          <cell r="C20" t="str">
            <v>m3</v>
          </cell>
          <cell r="D20">
            <v>721.54</v>
          </cell>
        </row>
        <row r="21">
          <cell r="A21">
            <v>15</v>
          </cell>
          <cell r="B21" t="str">
            <v>Concreto asfáltico para parcheo</v>
          </cell>
          <cell r="C21" t="str">
            <v>m3</v>
          </cell>
          <cell r="D21">
            <v>585.32000000000005</v>
          </cell>
        </row>
        <row r="22">
          <cell r="A22">
            <v>16</v>
          </cell>
          <cell r="B22" t="str">
            <v>Concreto asfáltico capa de rodadura</v>
          </cell>
          <cell r="C22" t="str">
            <v>m3</v>
          </cell>
          <cell r="D22">
            <v>6004.98</v>
          </cell>
        </row>
        <row r="23">
          <cell r="A23">
            <v>17</v>
          </cell>
          <cell r="B23" t="str">
            <v>Excavaciones varias sin clasificar</v>
          </cell>
          <cell r="C23" t="str">
            <v>m3</v>
          </cell>
          <cell r="D23">
            <v>10657.19</v>
          </cell>
        </row>
        <row r="24">
          <cell r="A24">
            <v>18</v>
          </cell>
          <cell r="B24" t="str">
            <v>Concreto clase D (f 'c= 210 kg/cm2)</v>
          </cell>
          <cell r="C24" t="str">
            <v>m3</v>
          </cell>
          <cell r="D24">
            <v>3816.93</v>
          </cell>
        </row>
        <row r="25">
          <cell r="A25">
            <v>19</v>
          </cell>
          <cell r="B25" t="str">
            <v>Concreto clase F (f 'c= 140 kg/cm2), para cabezales de alcantarillas</v>
          </cell>
          <cell r="C25" t="str">
            <v>m3</v>
          </cell>
          <cell r="D25">
            <v>1689.06</v>
          </cell>
        </row>
        <row r="26">
          <cell r="A26">
            <v>20</v>
          </cell>
          <cell r="B26" t="str">
            <v>Concreto clase G (f 'c= 140 kg/cm2)</v>
          </cell>
          <cell r="C26" t="str">
            <v>m3</v>
          </cell>
          <cell r="D26">
            <v>2797.09</v>
          </cell>
        </row>
        <row r="27">
          <cell r="A27">
            <v>21</v>
          </cell>
          <cell r="B27" t="str">
            <v>Acero de refuerzo</v>
          </cell>
          <cell r="C27" t="str">
            <v>Kg.</v>
          </cell>
          <cell r="D27">
            <v>373019.96</v>
          </cell>
        </row>
        <row r="28">
          <cell r="A28">
            <v>22</v>
          </cell>
          <cell r="B28" t="str">
            <v>Tubería de diámetro 0,90 m.</v>
          </cell>
          <cell r="C28" t="str">
            <v>m</v>
          </cell>
          <cell r="D28">
            <v>593.26</v>
          </cell>
        </row>
        <row r="29">
          <cell r="A29">
            <v>23</v>
          </cell>
          <cell r="B29" t="str">
            <v>Cuneta revestida en concreto</v>
          </cell>
          <cell r="C29" t="str">
            <v>m3</v>
          </cell>
          <cell r="D29">
            <v>2507.2800000000002</v>
          </cell>
        </row>
        <row r="30">
          <cell r="A30">
            <v>24</v>
          </cell>
          <cell r="B30" t="str">
            <v>Geotextil</v>
          </cell>
          <cell r="C30" t="str">
            <v>m2</v>
          </cell>
          <cell r="D30">
            <v>59577.3</v>
          </cell>
        </row>
        <row r="31">
          <cell r="A31">
            <v>25</v>
          </cell>
          <cell r="B31" t="str">
            <v>Material filtrante</v>
          </cell>
          <cell r="C31" t="str">
            <v>m3</v>
          </cell>
          <cell r="D31">
            <v>9661.9500000000007</v>
          </cell>
        </row>
        <row r="32">
          <cell r="A32">
            <v>26</v>
          </cell>
          <cell r="B32" t="str">
            <v>Cercas</v>
          </cell>
          <cell r="C32" t="str">
            <v>m</v>
          </cell>
          <cell r="D32">
            <v>4169.6099999999997</v>
          </cell>
        </row>
        <row r="33">
          <cell r="A33">
            <v>27</v>
          </cell>
          <cell r="B33" t="str">
            <v>Defensas metálicas</v>
          </cell>
          <cell r="C33" t="str">
            <v>m</v>
          </cell>
          <cell r="D33">
            <v>4084.47</v>
          </cell>
        </row>
        <row r="34">
          <cell r="A34">
            <v>28</v>
          </cell>
          <cell r="B34" t="str">
            <v>Terminales para defensas metálicas</v>
          </cell>
          <cell r="C34" t="str">
            <v>Un</v>
          </cell>
          <cell r="D34">
            <v>35</v>
          </cell>
        </row>
        <row r="35">
          <cell r="A35">
            <v>29</v>
          </cell>
          <cell r="B35" t="str">
            <v>Empradización</v>
          </cell>
          <cell r="C35" t="str">
            <v>m2</v>
          </cell>
          <cell r="D35">
            <v>41877.06</v>
          </cell>
        </row>
        <row r="36">
          <cell r="A36">
            <v>30</v>
          </cell>
          <cell r="B36" t="str">
            <v>Juntas de dilatación</v>
          </cell>
          <cell r="C36" t="str">
            <v>m</v>
          </cell>
          <cell r="D36">
            <v>30.9</v>
          </cell>
        </row>
        <row r="37">
          <cell r="A37">
            <v>31</v>
          </cell>
          <cell r="B37" t="str">
            <v>Drenes horizontales</v>
          </cell>
          <cell r="C37" t="str">
            <v>m</v>
          </cell>
          <cell r="D37">
            <v>1122.81</v>
          </cell>
        </row>
      </sheetData>
      <sheetData sheetId="1">
        <row r="2">
          <cell r="A2" t="str">
            <v>EQ08</v>
          </cell>
          <cell r="B2" t="str">
            <v>BULLDOZER D6D</v>
          </cell>
          <cell r="C2" t="str">
            <v>CATERPILLAR</v>
          </cell>
          <cell r="D2" t="str">
            <v>140 HP</v>
          </cell>
          <cell r="E2">
            <v>57221.9</v>
          </cell>
        </row>
        <row r="3">
          <cell r="A3" t="str">
            <v>EQ09</v>
          </cell>
          <cell r="B3" t="str">
            <v>BULLDOZER D6H</v>
          </cell>
          <cell r="C3" t="str">
            <v>CATERPILLAR</v>
          </cell>
          <cell r="D3" t="str">
            <v>165 HP</v>
          </cell>
          <cell r="E3">
            <v>57221.9</v>
          </cell>
        </row>
        <row r="4">
          <cell r="A4" t="str">
            <v>EQ10</v>
          </cell>
          <cell r="B4" t="str">
            <v>BULLDOZER D8L</v>
          </cell>
          <cell r="C4" t="str">
            <v>CATERPILLAR</v>
          </cell>
          <cell r="D4" t="str">
            <v>335 HP</v>
          </cell>
          <cell r="E4">
            <v>79285.179999999993</v>
          </cell>
        </row>
        <row r="5">
          <cell r="A5" t="str">
            <v>EQ11</v>
          </cell>
          <cell r="B5" t="str">
            <v>BULLDOZER D9L</v>
          </cell>
          <cell r="C5" t="str">
            <v>CATERPILLAR</v>
          </cell>
          <cell r="D5" t="str">
            <v>460 HP</v>
          </cell>
          <cell r="E5">
            <v>88895.24</v>
          </cell>
        </row>
        <row r="6">
          <cell r="A6" t="str">
            <v>EQ45</v>
          </cell>
          <cell r="B6" t="str">
            <v>CAMION HORMIGONERO BM-20</v>
          </cell>
          <cell r="C6" t="str">
            <v>ASTRA</v>
          </cell>
          <cell r="D6" t="str">
            <v>7 M3 , 300 HP</v>
          </cell>
          <cell r="E6">
            <v>47132.42</v>
          </cell>
        </row>
        <row r="7">
          <cell r="A7" t="str">
            <v>EQ12</v>
          </cell>
          <cell r="B7" t="str">
            <v>CARGADOR 4500</v>
          </cell>
          <cell r="C7" t="str">
            <v>VOLVO</v>
          </cell>
          <cell r="D7" t="str">
            <v>2,48 M3, 186 HP</v>
          </cell>
          <cell r="E7">
            <v>46560.12</v>
          </cell>
        </row>
        <row r="8">
          <cell r="A8" t="str">
            <v>EQ13</v>
          </cell>
          <cell r="B8" t="str">
            <v>CARGADOR 4600</v>
          </cell>
          <cell r="C8" t="str">
            <v>VOLVO</v>
          </cell>
          <cell r="D8" t="str">
            <v>4,2 M3, 264 HP</v>
          </cell>
          <cell r="E8">
            <v>63704.19</v>
          </cell>
        </row>
        <row r="9">
          <cell r="A9" t="str">
            <v>EQ14</v>
          </cell>
          <cell r="B9" t="str">
            <v>CARGADOR 910</v>
          </cell>
          <cell r="C9" t="str">
            <v>CATERPILLAR</v>
          </cell>
          <cell r="D9" t="str">
            <v>1,0 M3, 65 HP</v>
          </cell>
          <cell r="E9">
            <v>30019.48</v>
          </cell>
        </row>
        <row r="10">
          <cell r="A10" t="str">
            <v>EQ15</v>
          </cell>
          <cell r="B10" t="str">
            <v>CARGADOR 938F</v>
          </cell>
          <cell r="C10" t="str">
            <v>CATERPILLAR</v>
          </cell>
          <cell r="D10">
            <v>0</v>
          </cell>
          <cell r="E10">
            <v>57970.74</v>
          </cell>
        </row>
        <row r="11">
          <cell r="A11" t="str">
            <v>EQ16</v>
          </cell>
          <cell r="B11" t="str">
            <v>CARGADOR 955L</v>
          </cell>
          <cell r="C11" t="str">
            <v>CATERPILLAR</v>
          </cell>
          <cell r="D11" t="str">
            <v>1,52 M3, 130 HP</v>
          </cell>
          <cell r="E11">
            <v>41948.62</v>
          </cell>
        </row>
        <row r="12">
          <cell r="A12" t="str">
            <v>EQ17</v>
          </cell>
          <cell r="B12" t="str">
            <v>CARGADOR 966D</v>
          </cell>
          <cell r="C12" t="str">
            <v>CATERPILLAR</v>
          </cell>
          <cell r="D12" t="str">
            <v>3 M3, 200 HP</v>
          </cell>
          <cell r="E12">
            <v>57061.97</v>
          </cell>
        </row>
        <row r="13">
          <cell r="A13" t="str">
            <v>EQ18</v>
          </cell>
          <cell r="B13" t="str">
            <v>CARGADOR 966F</v>
          </cell>
          <cell r="C13" t="str">
            <v>CATERPILLAR</v>
          </cell>
          <cell r="D13" t="str">
            <v>3.8 M3, 220 HP</v>
          </cell>
          <cell r="E13">
            <v>74256.97</v>
          </cell>
        </row>
        <row r="14">
          <cell r="A14" t="str">
            <v>EQ19</v>
          </cell>
          <cell r="B14" t="str">
            <v>CARGADOR 980C</v>
          </cell>
          <cell r="C14" t="str">
            <v>CATERPILLAR</v>
          </cell>
          <cell r="D14" t="str">
            <v>4,2 M3, 260 HP</v>
          </cell>
          <cell r="E14">
            <v>66728.350000000006</v>
          </cell>
        </row>
        <row r="15">
          <cell r="A15" t="str">
            <v>EQ65</v>
          </cell>
          <cell r="B15" t="str">
            <v>CARRO IMPRIMADOR</v>
          </cell>
          <cell r="C15">
            <v>0</v>
          </cell>
          <cell r="D15">
            <v>0</v>
          </cell>
          <cell r="E15">
            <v>38690.980000000003</v>
          </cell>
        </row>
        <row r="16">
          <cell r="A16" t="str">
            <v>EQ20</v>
          </cell>
          <cell r="B16" t="str">
            <v>CARROTANQUE</v>
          </cell>
          <cell r="C16" t="str">
            <v>CHEVROLET</v>
          </cell>
          <cell r="D16" t="str">
            <v>C-70, 170 HP</v>
          </cell>
          <cell r="E16">
            <v>37390.76</v>
          </cell>
        </row>
        <row r="17">
          <cell r="A17" t="str">
            <v>EQ21</v>
          </cell>
          <cell r="B17" t="str">
            <v>COMP.LLANTAS 9PC</v>
          </cell>
          <cell r="C17" t="str">
            <v>GALION</v>
          </cell>
          <cell r="D17" t="str">
            <v>60 HP</v>
          </cell>
          <cell r="E17">
            <v>32622.38</v>
          </cell>
        </row>
        <row r="18">
          <cell r="A18" t="str">
            <v>EQ22</v>
          </cell>
          <cell r="B18" t="str">
            <v>COMP.LLANTAS C530A</v>
          </cell>
          <cell r="C18" t="str">
            <v>HYSTER</v>
          </cell>
          <cell r="D18" t="str">
            <v>81 HP</v>
          </cell>
          <cell r="E18">
            <v>27206.17</v>
          </cell>
        </row>
        <row r="19">
          <cell r="A19" t="str">
            <v>EQ23</v>
          </cell>
          <cell r="B19" t="str">
            <v>COMP.LLANTAS PT125R</v>
          </cell>
          <cell r="C19" t="str">
            <v>INGERSOLL RAND</v>
          </cell>
          <cell r="D19" t="str">
            <v>76 HP</v>
          </cell>
          <cell r="E19">
            <v>34990.019999999997</v>
          </cell>
        </row>
        <row r="20">
          <cell r="A20" t="str">
            <v>EQ24</v>
          </cell>
          <cell r="B20" t="str">
            <v>COMPACTADOR CA25</v>
          </cell>
          <cell r="C20" t="str">
            <v>DYNAPAC</v>
          </cell>
          <cell r="D20" t="str">
            <v>125 HP</v>
          </cell>
          <cell r="E20">
            <v>33578.129999999997</v>
          </cell>
        </row>
        <row r="21">
          <cell r="A21" t="str">
            <v>EQ25</v>
          </cell>
          <cell r="B21" t="str">
            <v>COMPACTADOR CC21A</v>
          </cell>
          <cell r="C21" t="str">
            <v>DYNAPAC</v>
          </cell>
          <cell r="D21" t="str">
            <v>71 HP</v>
          </cell>
          <cell r="E21">
            <v>24390.720000000001</v>
          </cell>
        </row>
        <row r="22">
          <cell r="A22" t="str">
            <v>EQ66</v>
          </cell>
          <cell r="B22" t="str">
            <v>COMPACTADOR CS563</v>
          </cell>
          <cell r="C22" t="str">
            <v>CATERPILLAR</v>
          </cell>
          <cell r="D22" t="str">
            <v>145 HP</v>
          </cell>
          <cell r="E22">
            <v>35937.17</v>
          </cell>
        </row>
        <row r="23">
          <cell r="A23" t="str">
            <v>EQ26</v>
          </cell>
          <cell r="B23" t="str">
            <v>COMPACTADOR DD22</v>
          </cell>
          <cell r="C23" t="str">
            <v>INGERSOLL RAND</v>
          </cell>
          <cell r="D23" t="str">
            <v>31 HP</v>
          </cell>
          <cell r="E23">
            <v>19932.82</v>
          </cell>
        </row>
        <row r="24">
          <cell r="A24" t="str">
            <v>EQ27</v>
          </cell>
          <cell r="B24" t="str">
            <v>COMPACTADOR DD90</v>
          </cell>
          <cell r="C24" t="str">
            <v>INGERSOLL RAND</v>
          </cell>
          <cell r="D24" t="str">
            <v>82 HP</v>
          </cell>
          <cell r="E24">
            <v>34182.129999999997</v>
          </cell>
        </row>
        <row r="25">
          <cell r="A25" t="str">
            <v>EQ28</v>
          </cell>
          <cell r="B25" t="str">
            <v>COMPACTADOR SD100</v>
          </cell>
          <cell r="C25" t="str">
            <v>INGERSOLL RAND</v>
          </cell>
          <cell r="D25" t="str">
            <v>112 HP</v>
          </cell>
          <cell r="E25">
            <v>40704.04</v>
          </cell>
        </row>
        <row r="26">
          <cell r="A26" t="str">
            <v>EQ29</v>
          </cell>
          <cell r="B26" t="str">
            <v>COMPACTADOR SD70</v>
          </cell>
          <cell r="C26" t="str">
            <v>INGERSOLL RAND</v>
          </cell>
          <cell r="D26" t="str">
            <v>82 HP</v>
          </cell>
          <cell r="E26">
            <v>35708.03</v>
          </cell>
        </row>
        <row r="27">
          <cell r="A27" t="str">
            <v>EQ30</v>
          </cell>
          <cell r="B27" t="str">
            <v>COMPACTADOR SP48</v>
          </cell>
          <cell r="C27" t="str">
            <v>INGERSOLL RAND</v>
          </cell>
          <cell r="D27" t="str">
            <v>94 HP</v>
          </cell>
          <cell r="E27">
            <v>29265.63</v>
          </cell>
        </row>
        <row r="28">
          <cell r="A28" t="str">
            <v>EQ31</v>
          </cell>
          <cell r="B28" t="str">
            <v>COMPACTADOR SP700</v>
          </cell>
          <cell r="C28" t="str">
            <v>REX</v>
          </cell>
          <cell r="D28" t="str">
            <v>75 HP</v>
          </cell>
          <cell r="E28">
            <v>40807.120000000003</v>
          </cell>
        </row>
        <row r="29">
          <cell r="A29" t="str">
            <v>EQ32</v>
          </cell>
          <cell r="B29" t="str">
            <v>COMPRESOR DXL-850</v>
          </cell>
          <cell r="C29" t="str">
            <v>INGERSOLL RAND</v>
          </cell>
          <cell r="D29" t="str">
            <v>850 PCM, 280 HP</v>
          </cell>
          <cell r="E29">
            <v>42300.25</v>
          </cell>
        </row>
        <row r="30">
          <cell r="A30" t="str">
            <v>EQ01</v>
          </cell>
          <cell r="B30">
            <v>0</v>
          </cell>
          <cell r="C30">
            <v>0</v>
          </cell>
          <cell r="D30">
            <v>0</v>
          </cell>
          <cell r="E30" t="str">
            <v>ND</v>
          </cell>
        </row>
        <row r="31">
          <cell r="A31" t="str">
            <v>EQ33</v>
          </cell>
          <cell r="B31" t="str">
            <v>COMPRESOR P-100WD</v>
          </cell>
          <cell r="C31" t="str">
            <v>INGERSOLL RAND</v>
          </cell>
          <cell r="D31" t="str">
            <v>100 PCM, 50 HP</v>
          </cell>
          <cell r="E31">
            <v>17778.669999999998</v>
          </cell>
        </row>
        <row r="32">
          <cell r="A32" t="str">
            <v>EQ06</v>
          </cell>
          <cell r="B32">
            <v>0</v>
          </cell>
          <cell r="C32">
            <v>0</v>
          </cell>
          <cell r="D32">
            <v>0</v>
          </cell>
          <cell r="E32" t="str">
            <v>ND</v>
          </cell>
        </row>
        <row r="33">
          <cell r="A33" t="str">
            <v>EQ34</v>
          </cell>
          <cell r="B33" t="str">
            <v>COMPRESOR P-300</v>
          </cell>
          <cell r="C33" t="str">
            <v>INGERSOLL RAND</v>
          </cell>
          <cell r="D33" t="str">
            <v>300 PCM, 87 HP</v>
          </cell>
          <cell r="E33">
            <v>19536.98</v>
          </cell>
        </row>
        <row r="34">
          <cell r="A34" t="str">
            <v>EQ02</v>
          </cell>
          <cell r="B34">
            <v>0</v>
          </cell>
          <cell r="C34">
            <v>0</v>
          </cell>
          <cell r="D34">
            <v>0</v>
          </cell>
          <cell r="E34" t="str">
            <v>ND</v>
          </cell>
        </row>
        <row r="35">
          <cell r="A35" t="str">
            <v>EQ35</v>
          </cell>
          <cell r="B35" t="str">
            <v>COMPRESOR XA-120</v>
          </cell>
          <cell r="C35" t="str">
            <v>ATLAS COPCO</v>
          </cell>
          <cell r="D35" t="str">
            <v>252 PCM, 120 HP</v>
          </cell>
          <cell r="E35">
            <v>25420.880000000001</v>
          </cell>
        </row>
        <row r="36">
          <cell r="A36" t="str">
            <v>EQ36</v>
          </cell>
          <cell r="B36" t="str">
            <v>COMPRESOR XA-210</v>
          </cell>
          <cell r="C36" t="str">
            <v>ATLAS COPCO</v>
          </cell>
          <cell r="D36" t="str">
            <v>445 PCM, 180 HP</v>
          </cell>
          <cell r="E36">
            <v>29051</v>
          </cell>
        </row>
        <row r="37">
          <cell r="A37" t="str">
            <v>EQ37</v>
          </cell>
          <cell r="B37" t="str">
            <v>DOBLETROQUE 2674</v>
          </cell>
          <cell r="C37" t="str">
            <v>INTERNATIONAL</v>
          </cell>
          <cell r="D37" t="str">
            <v>10 M3,300 HP</v>
          </cell>
          <cell r="E37">
            <v>45119.44</v>
          </cell>
        </row>
        <row r="38">
          <cell r="A38" t="str">
            <v>EQ38</v>
          </cell>
          <cell r="B38" t="str">
            <v>DUMPER A20</v>
          </cell>
          <cell r="C38" t="str">
            <v>VOLVO</v>
          </cell>
          <cell r="D38" t="str">
            <v>12 M3, 201 HP</v>
          </cell>
          <cell r="E38">
            <v>47921.919999999998</v>
          </cell>
        </row>
        <row r="39">
          <cell r="A39" t="str">
            <v>EQ39</v>
          </cell>
          <cell r="B39" t="str">
            <v>DUMPER D250E</v>
          </cell>
          <cell r="C39" t="str">
            <v>CATERPILLAR</v>
          </cell>
          <cell r="D39" t="str">
            <v>13.7 M3, 275 HP</v>
          </cell>
          <cell r="E39">
            <v>71478.86</v>
          </cell>
        </row>
        <row r="40">
          <cell r="A40" t="str">
            <v>EQ40</v>
          </cell>
          <cell r="B40" t="str">
            <v>FINISHER 500P</v>
          </cell>
          <cell r="C40" t="str">
            <v>INGERSOLL RAND</v>
          </cell>
          <cell r="D40" t="str">
            <v>50 HP</v>
          </cell>
          <cell r="E40">
            <v>43507.25</v>
          </cell>
        </row>
        <row r="41">
          <cell r="A41" t="str">
            <v>EQ41</v>
          </cell>
          <cell r="B41" t="str">
            <v>FINISHER 780T</v>
          </cell>
          <cell r="C41" t="str">
            <v>INGERSOLL RAND</v>
          </cell>
          <cell r="D41" t="str">
            <v>78 HP</v>
          </cell>
          <cell r="E41">
            <v>31534.89</v>
          </cell>
        </row>
        <row r="42">
          <cell r="A42" t="str">
            <v>EQ04</v>
          </cell>
          <cell r="B42" t="str">
            <v>HERRAMIENTA MENOR</v>
          </cell>
          <cell r="C42" t="str">
            <v>VARIAS</v>
          </cell>
          <cell r="E42" t="e">
            <v>#N/A</v>
          </cell>
        </row>
        <row r="43">
          <cell r="A43" t="str">
            <v>EQ42</v>
          </cell>
          <cell r="B43" t="str">
            <v>IMPRIMADOR</v>
          </cell>
          <cell r="C43" t="str">
            <v>FORD F-700</v>
          </cell>
          <cell r="D43" t="str">
            <v>170 HP</v>
          </cell>
          <cell r="E43">
            <v>28012.32</v>
          </cell>
        </row>
        <row r="44">
          <cell r="A44" t="str">
            <v>EQ43</v>
          </cell>
          <cell r="B44" t="str">
            <v>IMPRIMADOR MC57</v>
          </cell>
          <cell r="C44" t="str">
            <v>ASTECNIA+CABEZOTE</v>
          </cell>
          <cell r="D44" t="str">
            <v xml:space="preserve">260 HP , </v>
          </cell>
          <cell r="E44">
            <v>31867.38</v>
          </cell>
        </row>
        <row r="45">
          <cell r="A45" t="str">
            <v>EQ44</v>
          </cell>
          <cell r="B45" t="str">
            <v>MACK RD690S</v>
          </cell>
          <cell r="C45" t="str">
            <v>MACK</v>
          </cell>
          <cell r="D45" t="str">
            <v>12 M3,300 HP</v>
          </cell>
          <cell r="E45">
            <v>44131.32</v>
          </cell>
        </row>
        <row r="46">
          <cell r="A46" t="str">
            <v>EQ03</v>
          </cell>
          <cell r="B46" t="str">
            <v>MINICARGADOR</v>
          </cell>
          <cell r="C46" t="str">
            <v>CATERPILLAR</v>
          </cell>
          <cell r="D46" t="str">
            <v>0,6 M3, 50 HP</v>
          </cell>
          <cell r="E46">
            <v>25791.18</v>
          </cell>
        </row>
        <row r="47">
          <cell r="A47" t="str">
            <v>EQ46</v>
          </cell>
          <cell r="B47" t="str">
            <v>MOTONIVELADORA 104G</v>
          </cell>
          <cell r="C47" t="str">
            <v>GALION</v>
          </cell>
          <cell r="D47" t="str">
            <v>120HP</v>
          </cell>
          <cell r="E47">
            <v>50793.87</v>
          </cell>
        </row>
        <row r="48">
          <cell r="A48" t="str">
            <v>EQ47</v>
          </cell>
          <cell r="B48" t="str">
            <v>MOTONIVELADORA 120G</v>
          </cell>
          <cell r="C48" t="str">
            <v>CATERPILLAR</v>
          </cell>
          <cell r="D48" t="str">
            <v>125HP</v>
          </cell>
          <cell r="E48">
            <v>50661.16</v>
          </cell>
        </row>
        <row r="49">
          <cell r="A49" t="str">
            <v>EQ48</v>
          </cell>
          <cell r="B49" t="str">
            <v>MOTONIVELADORA 140G</v>
          </cell>
          <cell r="C49" t="str">
            <v>CATERPILLAR</v>
          </cell>
          <cell r="D49" t="str">
            <v>150HP</v>
          </cell>
          <cell r="E49">
            <v>53886.75</v>
          </cell>
        </row>
        <row r="50">
          <cell r="A50" t="str">
            <v>EQ49</v>
          </cell>
          <cell r="B50" t="str">
            <v>MOTONIVELADORA 14G</v>
          </cell>
          <cell r="C50" t="str">
            <v>CATERPILLAR</v>
          </cell>
          <cell r="D50" t="str">
            <v>200HP</v>
          </cell>
          <cell r="E50">
            <v>66561.539999999994</v>
          </cell>
        </row>
        <row r="51">
          <cell r="A51" t="str">
            <v>EQ50</v>
          </cell>
          <cell r="B51" t="str">
            <v>MOTONIVELADORA 16G</v>
          </cell>
          <cell r="C51" t="str">
            <v>CATERPILLAR</v>
          </cell>
          <cell r="D51" t="str">
            <v>275HP</v>
          </cell>
          <cell r="E51">
            <v>73947.03</v>
          </cell>
        </row>
        <row r="52">
          <cell r="A52" t="str">
            <v>EQ51</v>
          </cell>
          <cell r="B52" t="str">
            <v>MOTONIVELADORA 720-A</v>
          </cell>
          <cell r="C52" t="str">
            <v>CHAMPION</v>
          </cell>
          <cell r="D52" t="str">
            <v>152HP</v>
          </cell>
          <cell r="E52">
            <v>34211.71</v>
          </cell>
        </row>
        <row r="53">
          <cell r="A53" t="str">
            <v>EQ52</v>
          </cell>
          <cell r="B53" t="str">
            <v>MOTONIVELADORA GD505</v>
          </cell>
          <cell r="C53" t="str">
            <v>KOMATSU</v>
          </cell>
          <cell r="D53" t="str">
            <v>130HP</v>
          </cell>
          <cell r="E53">
            <v>36377.47</v>
          </cell>
        </row>
        <row r="54">
          <cell r="A54" t="str">
            <v>EQ53</v>
          </cell>
          <cell r="B54" t="str">
            <v>PLANTA ASFALTO DM-45</v>
          </cell>
          <cell r="C54" t="str">
            <v>ASTECNIA</v>
          </cell>
          <cell r="D54" t="str">
            <v>60 TON/HR</v>
          </cell>
          <cell r="E54">
            <v>86919.98</v>
          </cell>
        </row>
        <row r="55">
          <cell r="A55" t="str">
            <v>EQ54</v>
          </cell>
          <cell r="B55" t="str">
            <v>PLANTA ASFALTO DM-50</v>
          </cell>
          <cell r="C55" t="str">
            <v>ASTECNIA</v>
          </cell>
          <cell r="D55" t="str">
            <v>100 TON/HR</v>
          </cell>
          <cell r="E55">
            <v>92427.98</v>
          </cell>
        </row>
        <row r="56">
          <cell r="A56" t="str">
            <v>EQ55</v>
          </cell>
          <cell r="B56" t="str">
            <v>PLANTA ELECTRICA</v>
          </cell>
          <cell r="C56" t="str">
            <v>CATERPILLAR CD150</v>
          </cell>
          <cell r="D56">
            <v>0</v>
          </cell>
          <cell r="E56">
            <v>49274.41</v>
          </cell>
        </row>
        <row r="57">
          <cell r="A57" t="str">
            <v>EQ56</v>
          </cell>
          <cell r="B57" t="str">
            <v>RETRO 320BL</v>
          </cell>
          <cell r="C57" t="str">
            <v>CATERPILLAR</v>
          </cell>
          <cell r="D57" t="str">
            <v>128 HP</v>
          </cell>
          <cell r="E57">
            <v>63387.26</v>
          </cell>
        </row>
        <row r="58">
          <cell r="A58" t="str">
            <v>EQ05</v>
          </cell>
          <cell r="B58">
            <v>0</v>
          </cell>
          <cell r="C58">
            <v>0</v>
          </cell>
          <cell r="D58">
            <v>0</v>
          </cell>
          <cell r="E58" t="str">
            <v>ND</v>
          </cell>
        </row>
        <row r="59">
          <cell r="A59" t="str">
            <v>EQ57</v>
          </cell>
          <cell r="B59" t="str">
            <v>RETRO 330L</v>
          </cell>
          <cell r="C59" t="str">
            <v>CATERPILLAR</v>
          </cell>
          <cell r="D59" t="str">
            <v>222 HP</v>
          </cell>
          <cell r="E59">
            <v>64753.46</v>
          </cell>
        </row>
        <row r="60">
          <cell r="A60" t="str">
            <v>EQ58</v>
          </cell>
          <cell r="B60" t="str">
            <v>RETRO 428B</v>
          </cell>
          <cell r="C60" t="str">
            <v>CATERPILLAR</v>
          </cell>
          <cell r="D60" t="str">
            <v>85 HP</v>
          </cell>
          <cell r="E60">
            <v>34951.879999999997</v>
          </cell>
        </row>
        <row r="61">
          <cell r="A61" t="str">
            <v>EQ59</v>
          </cell>
          <cell r="B61" t="str">
            <v>RETRO 646</v>
          </cell>
          <cell r="C61" t="str">
            <v>VOLVO</v>
          </cell>
          <cell r="D61" t="str">
            <v>0,7 M3, 92 HP</v>
          </cell>
          <cell r="E61">
            <v>36461.42</v>
          </cell>
        </row>
        <row r="62">
          <cell r="A62" t="str">
            <v>EQ60</v>
          </cell>
          <cell r="B62" t="str">
            <v>RETRO E200B</v>
          </cell>
          <cell r="C62" t="str">
            <v>CATERPILLAR</v>
          </cell>
          <cell r="D62" t="str">
            <v>0,8 M3,118 HP</v>
          </cell>
          <cell r="E62">
            <v>35184.879999999997</v>
          </cell>
        </row>
        <row r="63">
          <cell r="A63" t="str">
            <v>EQ61A</v>
          </cell>
          <cell r="B63" t="str">
            <v>ROCK DRILL 712H</v>
          </cell>
          <cell r="E63">
            <v>45573.05</v>
          </cell>
        </row>
        <row r="64">
          <cell r="A64" t="str">
            <v>EQ07</v>
          </cell>
          <cell r="B64">
            <v>0</v>
          </cell>
          <cell r="C64">
            <v>0</v>
          </cell>
          <cell r="D64">
            <v>0</v>
          </cell>
          <cell r="E64" t="str">
            <v>ND</v>
          </cell>
        </row>
        <row r="65">
          <cell r="A65" t="str">
            <v>EQ61</v>
          </cell>
          <cell r="B65" t="str">
            <v>TRACK DRILL LM-100-YD</v>
          </cell>
          <cell r="C65" t="str">
            <v>INGERSOLL RAND</v>
          </cell>
          <cell r="D65">
            <v>0</v>
          </cell>
          <cell r="E65">
            <v>37923.050000000003</v>
          </cell>
        </row>
        <row r="66">
          <cell r="A66" t="str">
            <v>EQ62</v>
          </cell>
          <cell r="B66" t="str">
            <v>TRITURADORA</v>
          </cell>
          <cell r="C66">
            <v>0</v>
          </cell>
          <cell r="D66" t="str">
            <v>100 TON/HR</v>
          </cell>
          <cell r="E66">
            <v>137723.26</v>
          </cell>
        </row>
        <row r="67">
          <cell r="A67" t="str">
            <v>EQ63</v>
          </cell>
          <cell r="B67" t="str">
            <v>VOLQ. SENCILLA C-70</v>
          </cell>
          <cell r="C67" t="str">
            <v>CHEVROLET</v>
          </cell>
          <cell r="D67" t="str">
            <v>5 M3, 170 HP</v>
          </cell>
          <cell r="E67">
            <v>24618.92</v>
          </cell>
        </row>
        <row r="68">
          <cell r="A68" t="str">
            <v>EQ64</v>
          </cell>
          <cell r="B68" t="str">
            <v>VOLQ. SENCILLA DT408</v>
          </cell>
          <cell r="C68" t="str">
            <v>INTERNATIONAL</v>
          </cell>
          <cell r="D68" t="str">
            <v>5 M3, 170 HP</v>
          </cell>
          <cell r="E68">
            <v>27809.98</v>
          </cell>
        </row>
        <row r="69">
          <cell r="A69" t="str">
            <v>NA</v>
          </cell>
          <cell r="B69">
            <v>0</v>
          </cell>
          <cell r="C69">
            <v>0</v>
          </cell>
          <cell r="D69">
            <v>0</v>
          </cell>
        </row>
        <row r="70">
          <cell r="A70" t="str">
            <v>EQ68</v>
          </cell>
          <cell r="B70" t="str">
            <v>MOTOBOMBA</v>
          </cell>
          <cell r="D70" t="str">
            <v>3 PUL</v>
          </cell>
          <cell r="E70">
            <v>3500</v>
          </cell>
        </row>
      </sheetData>
      <sheetData sheetId="2">
        <row r="3">
          <cell r="A3" t="str">
            <v>NA</v>
          </cell>
        </row>
        <row r="4">
          <cell r="A4" t="str">
            <v>AC1</v>
          </cell>
          <cell r="B4" t="str">
            <v>GRANULAR</v>
          </cell>
          <cell r="C4">
            <v>300</v>
          </cell>
        </row>
        <row r="5">
          <cell r="A5" t="str">
            <v>AC2</v>
          </cell>
          <cell r="B5" t="str">
            <v>CONCRETO</v>
          </cell>
          <cell r="C5">
            <v>300</v>
          </cell>
        </row>
        <row r="6">
          <cell r="A6" t="str">
            <v>AC3</v>
          </cell>
          <cell r="B6" t="str">
            <v>PAVIMENTO</v>
          </cell>
          <cell r="C6">
            <v>350</v>
          </cell>
        </row>
        <row r="7">
          <cell r="A7" t="str">
            <v>AC4</v>
          </cell>
          <cell r="B7" t="str">
            <v>ESCOMBROS</v>
          </cell>
          <cell r="C7">
            <v>300</v>
          </cell>
        </row>
        <row r="8">
          <cell r="A8" t="str">
            <v>AC5</v>
          </cell>
          <cell r="B8" t="str">
            <v>EXCAVACIÓN</v>
          </cell>
          <cell r="C8">
            <v>300</v>
          </cell>
        </row>
        <row r="9">
          <cell r="A9" t="str">
            <v>AC6</v>
          </cell>
          <cell r="B9" t="str">
            <v>VARIOS - CORTO</v>
          </cell>
          <cell r="C9">
            <v>550</v>
          </cell>
        </row>
        <row r="10">
          <cell r="A10" t="str">
            <v>AC7</v>
          </cell>
          <cell r="B10" t="str">
            <v>MATERIAL PLAYA</v>
          </cell>
          <cell r="C10">
            <v>300</v>
          </cell>
        </row>
        <row r="11">
          <cell r="A11" t="str">
            <v>AC8</v>
          </cell>
          <cell r="B11" t="str">
            <v>PRESTAMO</v>
          </cell>
          <cell r="C11">
            <v>300</v>
          </cell>
        </row>
        <row r="12">
          <cell r="A12" t="str">
            <v>AC9</v>
          </cell>
          <cell r="B12" t="str">
            <v>ARBOLES</v>
          </cell>
          <cell r="C12">
            <v>750</v>
          </cell>
        </row>
        <row r="13">
          <cell r="A13" t="str">
            <v>AC10</v>
          </cell>
          <cell r="B13" t="str">
            <v>VARIOS - LARGO</v>
          </cell>
          <cell r="C13">
            <v>300</v>
          </cell>
        </row>
        <row r="14">
          <cell r="A14" t="str">
            <v>AC11</v>
          </cell>
          <cell r="B14" t="str">
            <v>DESMONTE Y LIMPIEZA</v>
          </cell>
          <cell r="C14">
            <v>300</v>
          </cell>
        </row>
        <row r="15">
          <cell r="A15" t="str">
            <v>AC12</v>
          </cell>
          <cell r="B15" t="str">
            <v>DERRUMBES</v>
          </cell>
          <cell r="C15">
            <v>300</v>
          </cell>
        </row>
      </sheetData>
      <sheetData sheetId="3">
        <row r="3">
          <cell r="A3" t="str">
            <v>MA001</v>
          </cell>
          <cell r="B3" t="str">
            <v>A.C.P.M.</v>
          </cell>
          <cell r="C3" t="str">
            <v>GL</v>
          </cell>
          <cell r="D3">
            <v>2070</v>
          </cell>
        </row>
        <row r="4">
          <cell r="A4" t="str">
            <v>MA002</v>
          </cell>
          <cell r="B4" t="str">
            <v>ACEITE HIDRAULICO</v>
          </cell>
          <cell r="C4" t="str">
            <v>GL</v>
          </cell>
          <cell r="D4">
            <v>9856</v>
          </cell>
        </row>
        <row r="5">
          <cell r="A5" t="str">
            <v>MA003</v>
          </cell>
          <cell r="B5" t="str">
            <v>ACEITE MOTOR</v>
          </cell>
          <cell r="C5" t="str">
            <v>GL</v>
          </cell>
          <cell r="D5">
            <v>14467</v>
          </cell>
        </row>
        <row r="6">
          <cell r="A6" t="str">
            <v>MA004</v>
          </cell>
          <cell r="B6" t="str">
            <v>ACEITE TRANSMISION</v>
          </cell>
          <cell r="C6" t="str">
            <v>GL</v>
          </cell>
          <cell r="D6">
            <v>12281</v>
          </cell>
        </row>
        <row r="7">
          <cell r="A7" t="str">
            <v>MA005</v>
          </cell>
          <cell r="B7" t="str">
            <v>ACERO DE REFUERZO G60</v>
          </cell>
          <cell r="C7" t="str">
            <v>KG</v>
          </cell>
          <cell r="D7">
            <v>950</v>
          </cell>
        </row>
        <row r="8">
          <cell r="A8" t="str">
            <v>MA006</v>
          </cell>
          <cell r="B8" t="str">
            <v>ADITIVOS</v>
          </cell>
          <cell r="C8" t="str">
            <v>GLOBAL</v>
          </cell>
          <cell r="D8">
            <v>2800</v>
          </cell>
        </row>
        <row r="9">
          <cell r="A9" t="str">
            <v>MA007</v>
          </cell>
          <cell r="B9" t="str">
            <v>ASFALTO</v>
          </cell>
          <cell r="C9" t="str">
            <v>KG</v>
          </cell>
          <cell r="D9">
            <v>424</v>
          </cell>
        </row>
        <row r="10">
          <cell r="A10" t="str">
            <v>MA008</v>
          </cell>
          <cell r="B10" t="str">
            <v>BROCAS, VARILLAS , ANFO Y OTROS</v>
          </cell>
          <cell r="C10" t="str">
            <v>GLOBAL</v>
          </cell>
          <cell r="D10">
            <v>300</v>
          </cell>
        </row>
        <row r="11">
          <cell r="A11" t="str">
            <v>MA009</v>
          </cell>
          <cell r="B11" t="str">
            <v>CANASTA PARA GAVIONES</v>
          </cell>
          <cell r="C11" t="str">
            <v>UN</v>
          </cell>
          <cell r="D11">
            <v>28000</v>
          </cell>
        </row>
        <row r="12">
          <cell r="A12" t="str">
            <v>MA010</v>
          </cell>
          <cell r="B12" t="str">
            <v>CEMENTO</v>
          </cell>
          <cell r="C12" t="str">
            <v>BULTO</v>
          </cell>
          <cell r="D12">
            <v>14300</v>
          </cell>
        </row>
        <row r="13">
          <cell r="A13" t="str">
            <v>MA011</v>
          </cell>
          <cell r="B13" t="str">
            <v>CONCRETO DE 140 KG/CM2</v>
          </cell>
          <cell r="C13" t="str">
            <v>M3</v>
          </cell>
          <cell r="D13">
            <v>155000</v>
          </cell>
        </row>
        <row r="14">
          <cell r="A14" t="str">
            <v>MA012</v>
          </cell>
          <cell r="B14" t="str">
            <v>CONCRETO DE 175 KG/CM2</v>
          </cell>
          <cell r="C14" t="str">
            <v>M3</v>
          </cell>
          <cell r="D14">
            <v>158000</v>
          </cell>
        </row>
        <row r="15">
          <cell r="A15" t="str">
            <v>MA013</v>
          </cell>
          <cell r="B15" t="str">
            <v>CONCRETO DE 210 KG/CM2</v>
          </cell>
          <cell r="C15" t="str">
            <v>M3</v>
          </cell>
          <cell r="D15">
            <v>170000</v>
          </cell>
        </row>
        <row r="16">
          <cell r="A16" t="str">
            <v>MA014</v>
          </cell>
          <cell r="B16" t="str">
            <v>CONCRETO DE 280 KG/CM2</v>
          </cell>
          <cell r="C16" t="str">
            <v>M3</v>
          </cell>
          <cell r="D16">
            <v>180000</v>
          </cell>
        </row>
        <row r="17">
          <cell r="A17" t="str">
            <v>MA015</v>
          </cell>
          <cell r="B17" t="str">
            <v>CONCRETO DE 350 KG/CM2</v>
          </cell>
          <cell r="C17" t="str">
            <v>M3</v>
          </cell>
          <cell r="D17">
            <v>185000</v>
          </cell>
        </row>
        <row r="18">
          <cell r="A18" t="str">
            <v>MA016</v>
          </cell>
          <cell r="B18" t="str">
            <v>CORDON DETONANTE</v>
          </cell>
          <cell r="C18" t="str">
            <v>ML</v>
          </cell>
          <cell r="D18">
            <v>500</v>
          </cell>
        </row>
        <row r="19">
          <cell r="A19" t="str">
            <v>MA017</v>
          </cell>
          <cell r="B19" t="str">
            <v>CRUDO</v>
          </cell>
          <cell r="C19" t="str">
            <v>GAL</v>
          </cell>
          <cell r="D19">
            <v>390</v>
          </cell>
        </row>
        <row r="20">
          <cell r="A20" t="str">
            <v>MA018</v>
          </cell>
          <cell r="B20" t="str">
            <v>DEFENSAS METALICAS</v>
          </cell>
          <cell r="C20" t="str">
            <v>ML</v>
          </cell>
          <cell r="D20">
            <v>60000</v>
          </cell>
        </row>
        <row r="21">
          <cell r="A21" t="str">
            <v>MA019</v>
          </cell>
          <cell r="B21" t="str">
            <v>GEOTEXTIL NO TEJIDO</v>
          </cell>
          <cell r="C21" t="str">
            <v>M2</v>
          </cell>
          <cell r="D21">
            <v>1700</v>
          </cell>
        </row>
        <row r="22">
          <cell r="A22" t="str">
            <v>MA020</v>
          </cell>
          <cell r="B22" t="str">
            <v>GRAMA</v>
          </cell>
          <cell r="C22" t="str">
            <v>M2</v>
          </cell>
          <cell r="D22">
            <v>2000</v>
          </cell>
        </row>
        <row r="23">
          <cell r="A23" t="str">
            <v>MA021</v>
          </cell>
          <cell r="B23" t="str">
            <v>GRASA</v>
          </cell>
          <cell r="C23" t="str">
            <v>LB</v>
          </cell>
          <cell r="D23">
            <v>3107</v>
          </cell>
        </row>
        <row r="24">
          <cell r="A24" t="str">
            <v>MA022</v>
          </cell>
          <cell r="B24" t="str">
            <v>INDUGEL</v>
          </cell>
          <cell r="C24" t="str">
            <v>KG</v>
          </cell>
          <cell r="D24">
            <v>7000</v>
          </cell>
        </row>
        <row r="25">
          <cell r="A25" t="str">
            <v>MA023</v>
          </cell>
          <cell r="B25" t="str">
            <v>MATERIAL LIGANTE</v>
          </cell>
          <cell r="C25" t="str">
            <v>LT</v>
          </cell>
          <cell r="D25">
            <v>375</v>
          </cell>
        </row>
        <row r="26">
          <cell r="A26" t="str">
            <v>MA024</v>
          </cell>
          <cell r="B26" t="str">
            <v>MATERIAL DE PRESTAMO</v>
          </cell>
          <cell r="C26" t="str">
            <v>M3</v>
          </cell>
          <cell r="D26">
            <v>2500</v>
          </cell>
        </row>
        <row r="27">
          <cell r="A27" t="str">
            <v>MA025</v>
          </cell>
          <cell r="B27" t="str">
            <v>MATERIAL PARA FILTROS</v>
          </cell>
          <cell r="C27" t="str">
            <v>M3</v>
          </cell>
          <cell r="D27">
            <v>12760</v>
          </cell>
        </row>
        <row r="28">
          <cell r="A28" t="str">
            <v>MA026</v>
          </cell>
          <cell r="B28" t="str">
            <v>MATERIAL PARA SUB-BASE</v>
          </cell>
          <cell r="C28" t="str">
            <v>M3</v>
          </cell>
          <cell r="D28">
            <v>9280</v>
          </cell>
        </row>
        <row r="29">
          <cell r="A29" t="str">
            <v>MA027</v>
          </cell>
          <cell r="B29" t="str">
            <v>MATERIAL TRITURADO 3/4"</v>
          </cell>
          <cell r="C29" t="str">
            <v>M3</v>
          </cell>
          <cell r="D29">
            <v>14500</v>
          </cell>
        </row>
        <row r="30">
          <cell r="A30" t="str">
            <v>MA028</v>
          </cell>
          <cell r="B30" t="str">
            <v>NITRON</v>
          </cell>
          <cell r="C30" t="str">
            <v>UN</v>
          </cell>
          <cell r="D30">
            <v>400</v>
          </cell>
        </row>
        <row r="31">
          <cell r="A31" t="str">
            <v>MA028A</v>
          </cell>
          <cell r="B31" t="str">
            <v>TIERRA NEGRA</v>
          </cell>
          <cell r="C31" t="str">
            <v>M3</v>
          </cell>
          <cell r="D31">
            <v>25000</v>
          </cell>
        </row>
        <row r="32">
          <cell r="A32" t="str">
            <v>MA029</v>
          </cell>
          <cell r="B32" t="str">
            <v>RAJON PARA RELLENO</v>
          </cell>
          <cell r="C32" t="str">
            <v>M3</v>
          </cell>
          <cell r="D32">
            <v>16500</v>
          </cell>
        </row>
        <row r="33">
          <cell r="A33" t="str">
            <v>MA029A</v>
          </cell>
          <cell r="B33" t="str">
            <v>PARAL</v>
          </cell>
          <cell r="C33" t="str">
            <v>UN</v>
          </cell>
          <cell r="D33">
            <v>25000</v>
          </cell>
        </row>
        <row r="34">
          <cell r="A34" t="str">
            <v>MA030</v>
          </cell>
          <cell r="B34" t="str">
            <v>DEMARCACION VIAL</v>
          </cell>
          <cell r="C34" t="str">
            <v>ML</v>
          </cell>
          <cell r="D34">
            <v>600</v>
          </cell>
        </row>
        <row r="35">
          <cell r="A35" t="str">
            <v>MA031</v>
          </cell>
          <cell r="B35" t="str">
            <v>SEÑALES METALICAS</v>
          </cell>
          <cell r="C35" t="str">
            <v>UN</v>
          </cell>
          <cell r="D35">
            <v>88000</v>
          </cell>
        </row>
        <row r="36">
          <cell r="A36" t="str">
            <v>MA031A</v>
          </cell>
          <cell r="B36" t="str">
            <v>SEÑAL PREVENTIVA</v>
          </cell>
          <cell r="C36" t="str">
            <v>UN</v>
          </cell>
          <cell r="D36">
            <v>101925</v>
          </cell>
        </row>
        <row r="37">
          <cell r="A37" t="str">
            <v>MA031B</v>
          </cell>
          <cell r="B37" t="str">
            <v>SEÑAL REGALMETARIA</v>
          </cell>
          <cell r="C37" t="str">
            <v>UN</v>
          </cell>
          <cell r="D37">
            <v>110258</v>
          </cell>
        </row>
        <row r="38">
          <cell r="A38" t="str">
            <v>MA032</v>
          </cell>
          <cell r="B38" t="str">
            <v>TACHAS BIDIRECCIONALES</v>
          </cell>
          <cell r="C38" t="str">
            <v>UN</v>
          </cell>
          <cell r="D38">
            <v>4550</v>
          </cell>
        </row>
        <row r="39">
          <cell r="A39" t="str">
            <v>MA033</v>
          </cell>
          <cell r="B39" t="str">
            <v>TERMINALES DEFENSA METÁLICA</v>
          </cell>
          <cell r="C39" t="str">
            <v>UN</v>
          </cell>
          <cell r="D39">
            <v>20000</v>
          </cell>
        </row>
        <row r="40">
          <cell r="A40" t="str">
            <v>MA034</v>
          </cell>
          <cell r="B40" t="str">
            <v>TORNILLERIA</v>
          </cell>
          <cell r="C40" t="str">
            <v>UN</v>
          </cell>
          <cell r="D40">
            <v>750</v>
          </cell>
        </row>
        <row r="41">
          <cell r="A41" t="str">
            <v>MA040</v>
          </cell>
          <cell r="B41" t="str">
            <v>TUBERIA PERFORADA</v>
          </cell>
          <cell r="C41" t="str">
            <v>ML</v>
          </cell>
          <cell r="D41">
            <v>8542</v>
          </cell>
        </row>
        <row r="42">
          <cell r="A42" t="str">
            <v>MA041</v>
          </cell>
          <cell r="B42" t="str">
            <v>FORMALETA TUBERIA CONCRETO</v>
          </cell>
          <cell r="C42" t="str">
            <v>M2</v>
          </cell>
          <cell r="D42">
            <v>3000</v>
          </cell>
        </row>
        <row r="43">
          <cell r="A43" t="str">
            <v>MA042</v>
          </cell>
          <cell r="B43" t="str">
            <v>FORMALETA CUNETAS</v>
          </cell>
          <cell r="C43" t="str">
            <v>M2</v>
          </cell>
          <cell r="D43">
            <v>2500</v>
          </cell>
        </row>
        <row r="44">
          <cell r="A44" t="str">
            <v>MA043</v>
          </cell>
          <cell r="B44" t="str">
            <v>FORMALETA CONCRETOS</v>
          </cell>
          <cell r="C44" t="str">
            <v>M2</v>
          </cell>
          <cell r="D44">
            <v>3500</v>
          </cell>
        </row>
        <row r="45">
          <cell r="A45" t="str">
            <v>MA044</v>
          </cell>
          <cell r="B45" t="str">
            <v>CIMBRA</v>
          </cell>
          <cell r="C45" t="str">
            <v>ML</v>
          </cell>
          <cell r="D45">
            <v>2500</v>
          </cell>
        </row>
        <row r="46">
          <cell r="A46" t="str">
            <v>MA045</v>
          </cell>
          <cell r="B46" t="str">
            <v>PIEDRA</v>
          </cell>
          <cell r="C46" t="str">
            <v>M3</v>
          </cell>
          <cell r="D46">
            <v>15000</v>
          </cell>
        </row>
        <row r="47">
          <cell r="A47" t="str">
            <v>MA046</v>
          </cell>
          <cell r="B47" t="str">
            <v>ALAMBRE PARA AMARRAR</v>
          </cell>
          <cell r="C47" t="str">
            <v>KG</v>
          </cell>
          <cell r="D47">
            <v>1500</v>
          </cell>
        </row>
        <row r="48">
          <cell r="A48" t="str">
            <v>MA047</v>
          </cell>
          <cell r="B48" t="str">
            <v>TUBERIA A PRESION PVC DE 2"</v>
          </cell>
          <cell r="C48" t="str">
            <v>ML</v>
          </cell>
          <cell r="D48">
            <v>3751</v>
          </cell>
        </row>
        <row r="49">
          <cell r="A49" t="str">
            <v>MA048</v>
          </cell>
          <cell r="B49" t="str">
            <v>ARENA</v>
          </cell>
          <cell r="C49" t="str">
            <v>M3</v>
          </cell>
          <cell r="D49">
            <v>14500</v>
          </cell>
        </row>
        <row r="50">
          <cell r="A50" t="str">
            <v>MA049</v>
          </cell>
          <cell r="B50" t="str">
            <v>DISCOS METALICOS</v>
          </cell>
          <cell r="C50" t="str">
            <v>U</v>
          </cell>
          <cell r="D50">
            <v>1300000</v>
          </cell>
        </row>
        <row r="51">
          <cell r="A51" t="str">
            <v>MA050</v>
          </cell>
          <cell r="B51" t="str">
            <v>DISCOS PASTA</v>
          </cell>
          <cell r="C51" t="str">
            <v>U</v>
          </cell>
          <cell r="D51">
            <v>585000</v>
          </cell>
        </row>
        <row r="52">
          <cell r="A52" t="str">
            <v>MA051</v>
          </cell>
          <cell r="B52" t="str">
            <v>MANGUERAS Y ACCESORIOS</v>
          </cell>
          <cell r="C52" t="str">
            <v>S.G.</v>
          </cell>
          <cell r="D52">
            <v>1000</v>
          </cell>
        </row>
        <row r="53">
          <cell r="A53" t="str">
            <v>MA052</v>
          </cell>
          <cell r="B53" t="str">
            <v>VARILLA INTEGRAL</v>
          </cell>
          <cell r="C53" t="str">
            <v>UN</v>
          </cell>
          <cell r="D53">
            <v>115000</v>
          </cell>
        </row>
        <row r="54">
          <cell r="A54" t="str">
            <v>MA053</v>
          </cell>
          <cell r="B54" t="str">
            <v>PERNO DE ANCLAJE No.10</v>
          </cell>
          <cell r="C54" t="str">
            <v>UN</v>
          </cell>
          <cell r="D54">
            <v>4516</v>
          </cell>
        </row>
        <row r="55">
          <cell r="A55" t="str">
            <v>MA054</v>
          </cell>
          <cell r="B55" t="str">
            <v>PLATINA 0.15 * 0.15</v>
          </cell>
          <cell r="C55" t="str">
            <v>UN</v>
          </cell>
          <cell r="D55">
            <v>1024</v>
          </cell>
        </row>
        <row r="56">
          <cell r="A56" t="str">
            <v>MA055</v>
          </cell>
          <cell r="B56" t="str">
            <v>ARANDELA SEMIESFERICA</v>
          </cell>
          <cell r="C56" t="str">
            <v>UN</v>
          </cell>
          <cell r="D56">
            <v>2000</v>
          </cell>
        </row>
        <row r="57">
          <cell r="A57" t="str">
            <v>MA056</v>
          </cell>
          <cell r="B57" t="str">
            <v>RESINA 38 MM</v>
          </cell>
          <cell r="C57" t="str">
            <v>UN</v>
          </cell>
          <cell r="D57">
            <v>1555</v>
          </cell>
        </row>
        <row r="58">
          <cell r="A58" t="str">
            <v>MA057</v>
          </cell>
          <cell r="B58" t="str">
            <v>TUERCA</v>
          </cell>
          <cell r="C58" t="str">
            <v>UN</v>
          </cell>
          <cell r="D58">
            <v>250</v>
          </cell>
        </row>
        <row r="59">
          <cell r="A59" t="str">
            <v>MA058</v>
          </cell>
          <cell r="B59" t="str">
            <v>MALLA ELECTROSOLDADA D188 SIMESA</v>
          </cell>
          <cell r="C59" t="str">
            <v>M2</v>
          </cell>
          <cell r="D59">
            <v>2500</v>
          </cell>
        </row>
        <row r="60">
          <cell r="A60" t="str">
            <v>MA059</v>
          </cell>
          <cell r="B60" t="str">
            <v>PANELA DE APOYO</v>
          </cell>
          <cell r="C60" t="str">
            <v>UN</v>
          </cell>
          <cell r="D60">
            <v>6</v>
          </cell>
        </row>
        <row r="61">
          <cell r="A61" t="str">
            <v>MA060</v>
          </cell>
          <cell r="B61" t="str">
            <v>CURADO</v>
          </cell>
          <cell r="C61" t="str">
            <v>GLOBAL</v>
          </cell>
          <cell r="D61">
            <v>1000</v>
          </cell>
        </row>
        <row r="62">
          <cell r="A62" t="str">
            <v>MA061</v>
          </cell>
          <cell r="B62" t="str">
            <v>CONCRETO ASFALTICO</v>
          </cell>
          <cell r="C62" t="str">
            <v>M3</v>
          </cell>
          <cell r="D62">
            <v>109250</v>
          </cell>
        </row>
        <row r="63">
          <cell r="A63" t="str">
            <v>MA062</v>
          </cell>
          <cell r="B63" t="str">
            <v>TUBERIA D=10" PARA SUMIDERO</v>
          </cell>
          <cell r="C63" t="str">
            <v>ML</v>
          </cell>
          <cell r="D63">
            <v>16800</v>
          </cell>
        </row>
        <row r="64">
          <cell r="A64" t="str">
            <v>MA063</v>
          </cell>
          <cell r="B64" t="str">
            <v>SUMIDEROS TIPO B</v>
          </cell>
          <cell r="C64" t="str">
            <v>UN</v>
          </cell>
          <cell r="D64">
            <v>200000</v>
          </cell>
        </row>
        <row r="65">
          <cell r="A65" t="str">
            <v>MA064</v>
          </cell>
          <cell r="B65" t="str">
            <v>CORDONES PREFABRICADOS</v>
          </cell>
          <cell r="C65" t="str">
            <v>ML</v>
          </cell>
          <cell r="D65">
            <v>18500</v>
          </cell>
        </row>
        <row r="66">
          <cell r="A66" t="str">
            <v>MA065</v>
          </cell>
          <cell r="B66" t="str">
            <v>ANDENES EN CONCRETO</v>
          </cell>
          <cell r="C66" t="str">
            <v>M2</v>
          </cell>
          <cell r="D66">
            <v>13600</v>
          </cell>
        </row>
        <row r="67">
          <cell r="A67" t="str">
            <v>MA066</v>
          </cell>
          <cell r="B67" t="str">
            <v>BANDERA SENCILLA</v>
          </cell>
          <cell r="C67" t="str">
            <v>UN</v>
          </cell>
          <cell r="D67">
            <v>624000</v>
          </cell>
        </row>
        <row r="68">
          <cell r="A68" t="str">
            <v>MA067</v>
          </cell>
          <cell r="B68" t="str">
            <v>BANDERA SEÑAL INFORMATIVA</v>
          </cell>
          <cell r="C68" t="str">
            <v>UN</v>
          </cell>
          <cell r="D68">
            <v>224000</v>
          </cell>
        </row>
        <row r="69">
          <cell r="A69" t="str">
            <v>MA068</v>
          </cell>
          <cell r="B69" t="str">
            <v>TUBERIA DE DRENAJE PVC CALIBRE 40</v>
          </cell>
          <cell r="C69" t="str">
            <v>ML</v>
          </cell>
          <cell r="D69">
            <v>5000</v>
          </cell>
        </row>
        <row r="70">
          <cell r="A70" t="str">
            <v>MA069</v>
          </cell>
          <cell r="B70" t="str">
            <v>MATERIAL PARA BASE</v>
          </cell>
          <cell r="C70" t="str">
            <v>M3</v>
          </cell>
          <cell r="D70">
            <v>13920</v>
          </cell>
        </row>
        <row r="71">
          <cell r="A71" t="str">
            <v>MA070</v>
          </cell>
          <cell r="B71" t="str">
            <v>POSTES EN MADERA 6"</v>
          </cell>
          <cell r="C71" t="str">
            <v>ML</v>
          </cell>
          <cell r="D71">
            <v>7000</v>
          </cell>
        </row>
        <row r="72">
          <cell r="A72" t="str">
            <v>MA071</v>
          </cell>
          <cell r="B72" t="str">
            <v>TRAVESAÑOS EN MADERA 4"</v>
          </cell>
          <cell r="C72" t="str">
            <v>ML</v>
          </cell>
          <cell r="D72">
            <v>4500</v>
          </cell>
        </row>
        <row r="73">
          <cell r="A73" t="str">
            <v>MA072</v>
          </cell>
          <cell r="B73" t="str">
            <v>ARBOLES PEQUEÑOS</v>
          </cell>
          <cell r="C73" t="str">
            <v>UN</v>
          </cell>
          <cell r="D73">
            <v>5500</v>
          </cell>
        </row>
        <row r="74">
          <cell r="A74" t="str">
            <v>MA074</v>
          </cell>
          <cell r="B74" t="str">
            <v>EMULSION ASFALTICA</v>
          </cell>
          <cell r="C74" t="str">
            <v>LT</v>
          </cell>
          <cell r="D74">
            <v>515</v>
          </cell>
        </row>
        <row r="75">
          <cell r="A75" t="str">
            <v>MA075</v>
          </cell>
          <cell r="B75" t="str">
            <v>MATERIAL LLENANTE</v>
          </cell>
          <cell r="C75" t="str">
            <v>M3</v>
          </cell>
          <cell r="D75">
            <v>1500</v>
          </cell>
        </row>
        <row r="76">
          <cell r="A76" t="str">
            <v>MA076</v>
          </cell>
          <cell r="B76" t="str">
            <v>GEOTEXTIL TEJIDO</v>
          </cell>
          <cell r="C76" t="str">
            <v>M2</v>
          </cell>
          <cell r="D76">
            <v>1700</v>
          </cell>
        </row>
        <row r="77">
          <cell r="A77" t="str">
            <v>MA082</v>
          </cell>
          <cell r="B77" t="str">
            <v>CEMENTO</v>
          </cell>
          <cell r="C77" t="str">
            <v>KG</v>
          </cell>
          <cell r="D77">
            <v>317.77999999999997</v>
          </cell>
        </row>
        <row r="78">
          <cell r="A78" t="str">
            <v>MA087</v>
          </cell>
          <cell r="B78" t="str">
            <v>ALAMBRE DE PUAS</v>
          </cell>
          <cell r="C78" t="str">
            <v>ML</v>
          </cell>
          <cell r="D78">
            <v>70</v>
          </cell>
        </row>
        <row r="79">
          <cell r="A79" t="str">
            <v>MA088</v>
          </cell>
          <cell r="B79" t="str">
            <v>BLOQUES DE CONCRETO</v>
          </cell>
          <cell r="C79" t="str">
            <v>UN</v>
          </cell>
          <cell r="D79">
            <v>1100</v>
          </cell>
        </row>
        <row r="80">
          <cell r="A80" t="str">
            <v>MA089</v>
          </cell>
          <cell r="B80" t="str">
            <v>POSTES EN CONCRETO</v>
          </cell>
          <cell r="C80" t="str">
            <v>UN</v>
          </cell>
          <cell r="D80">
            <v>9000</v>
          </cell>
        </row>
        <row r="81">
          <cell r="A81" t="str">
            <v>MA090</v>
          </cell>
          <cell r="B81" t="str">
            <v>DOTACION EQUIPOS DE OFICINA</v>
          </cell>
          <cell r="C81" t="str">
            <v>MES</v>
          </cell>
          <cell r="D81">
            <v>250000</v>
          </cell>
        </row>
        <row r="82">
          <cell r="A82" t="str">
            <v>MA091</v>
          </cell>
          <cell r="B82" t="str">
            <v>CASCAJO</v>
          </cell>
          <cell r="C82" t="str">
            <v>M3</v>
          </cell>
          <cell r="D82">
            <v>8600</v>
          </cell>
        </row>
        <row r="83">
          <cell r="A83" t="str">
            <v>MA092</v>
          </cell>
          <cell r="B83" t="str">
            <v>CASCAJO PROCESADO</v>
          </cell>
          <cell r="C83" t="str">
            <v>M3</v>
          </cell>
          <cell r="D83">
            <v>10000</v>
          </cell>
        </row>
        <row r="84">
          <cell r="A84" t="str">
            <v>MA093</v>
          </cell>
          <cell r="B84" t="str">
            <v>TUBERIA EN CONCRETO DE D=0.30M</v>
          </cell>
          <cell r="C84" t="str">
            <v>ML</v>
          </cell>
          <cell r="D84">
            <v>15160</v>
          </cell>
        </row>
        <row r="85">
          <cell r="A85" t="str">
            <v>MA094</v>
          </cell>
          <cell r="B85" t="str">
            <v>TUBERIA EN CONCRETO DE D=0.90M</v>
          </cell>
          <cell r="C85" t="str">
            <v>ML</v>
          </cell>
          <cell r="D85">
            <v>185000</v>
          </cell>
        </row>
        <row r="86">
          <cell r="A86" t="str">
            <v>MA095</v>
          </cell>
          <cell r="B86" t="str">
            <v>TUBERIA EN CONCRETO DE D=1.20M</v>
          </cell>
          <cell r="C86" t="str">
            <v>ML</v>
          </cell>
          <cell r="D86">
            <v>220651</v>
          </cell>
        </row>
        <row r="87">
          <cell r="A87" t="str">
            <v>MA096</v>
          </cell>
          <cell r="B87" t="str">
            <v>TUBERIA EN CONCRETO DE D=1.50M</v>
          </cell>
          <cell r="C87" t="str">
            <v>ML</v>
          </cell>
          <cell r="D87">
            <v>288546</v>
          </cell>
        </row>
        <row r="88">
          <cell r="A88" t="str">
            <v>MA097</v>
          </cell>
          <cell r="B88" t="str">
            <v>FORMALETA POSTENSADOS</v>
          </cell>
          <cell r="C88" t="str">
            <v>M2</v>
          </cell>
          <cell r="D88">
            <v>7500</v>
          </cell>
        </row>
        <row r="89">
          <cell r="A89" t="str">
            <v>MA104</v>
          </cell>
          <cell r="B89" t="str">
            <v>ALMOHADILLAS DE NEOPRENO - REFORZADAS</v>
          </cell>
          <cell r="C89" t="str">
            <v>CM3</v>
          </cell>
          <cell r="D89">
            <v>5000</v>
          </cell>
        </row>
        <row r="90">
          <cell r="A90" t="str">
            <v>MA105</v>
          </cell>
          <cell r="B90" t="str">
            <v xml:space="preserve">JUNTAS DE EXPANSION </v>
          </cell>
          <cell r="C90" t="str">
            <v>KN</v>
          </cell>
        </row>
        <row r="91">
          <cell r="A91" t="str">
            <v>MA106</v>
          </cell>
          <cell r="B91" t="str">
            <v>BARRA DE ACERO GALVANIZADO DE D=32 mm</v>
          </cell>
          <cell r="C91" t="str">
            <v>ML</v>
          </cell>
        </row>
        <row r="92">
          <cell r="A92" t="str">
            <v>MA107</v>
          </cell>
          <cell r="B92" t="str">
            <v>TUBERIA DE PVC DE 50 mm DE DIAMETRO</v>
          </cell>
          <cell r="C92" t="str">
            <v>ML</v>
          </cell>
          <cell r="D92">
            <v>2680</v>
          </cell>
        </row>
        <row r="93">
          <cell r="A93" t="str">
            <v>MA111</v>
          </cell>
          <cell r="B93" t="str">
            <v>CINTA DE PVC TIPO SIKA 0-22</v>
          </cell>
          <cell r="C93" t="str">
            <v>ML</v>
          </cell>
        </row>
        <row r="94">
          <cell r="A94" t="str">
            <v>MA113</v>
          </cell>
          <cell r="B94" t="str">
            <v>PASAMANOS METALICOS</v>
          </cell>
          <cell r="C94" t="str">
            <v>KN</v>
          </cell>
        </row>
        <row r="95">
          <cell r="A95" t="str">
            <v>MA114</v>
          </cell>
          <cell r="B95" t="str">
            <v>GEOMALLA</v>
          </cell>
          <cell r="C95" t="str">
            <v>M2</v>
          </cell>
          <cell r="D95">
            <v>12500</v>
          </cell>
        </row>
        <row r="96">
          <cell r="A96" t="str">
            <v>MA135</v>
          </cell>
          <cell r="B96" t="str">
            <v>GEOMEMBRANA</v>
          </cell>
          <cell r="C96" t="str">
            <v>M2</v>
          </cell>
          <cell r="D96">
            <v>5600</v>
          </cell>
        </row>
        <row r="97">
          <cell r="A97" t="str">
            <v>MA136</v>
          </cell>
          <cell r="B97" t="str">
            <v>TUBERIA DE CONCRETO SIMPLE DE 0.20 M DE DIAMETRO</v>
          </cell>
          <cell r="C97" t="str">
            <v>M</v>
          </cell>
          <cell r="D97">
            <v>7656</v>
          </cell>
        </row>
        <row r="98">
          <cell r="A98" t="str">
            <v>MA137</v>
          </cell>
          <cell r="B98" t="str">
            <v xml:space="preserve">TUBERIA PERFORADA DE CONCRETO SIMPLE DE 0.30 M </v>
          </cell>
          <cell r="C98" t="str">
            <v>M</v>
          </cell>
          <cell r="D98">
            <v>16008</v>
          </cell>
        </row>
        <row r="99">
          <cell r="A99" t="str">
            <v>MA138</v>
          </cell>
          <cell r="B99" t="str">
            <v>INYECCION DE MORTERO</v>
          </cell>
          <cell r="C99" t="str">
            <v>M3</v>
          </cell>
          <cell r="D99">
            <v>103040</v>
          </cell>
        </row>
        <row r="100">
          <cell r="A100" t="str">
            <v>MA139</v>
          </cell>
          <cell r="B100" t="str">
            <v>LECHADA PARAINYECCIÓN CABLES</v>
          </cell>
          <cell r="C100" t="str">
            <v>M3</v>
          </cell>
          <cell r="D100">
            <v>103040</v>
          </cell>
        </row>
        <row r="101">
          <cell r="A101" t="str">
            <v>MA140</v>
          </cell>
          <cell r="B101" t="str">
            <v>BENTONITA</v>
          </cell>
          <cell r="C101" t="str">
            <v>KG</v>
          </cell>
        </row>
        <row r="102">
          <cell r="A102" t="str">
            <v>MA141</v>
          </cell>
          <cell r="B102" t="str">
            <v>MORTERO</v>
          </cell>
          <cell r="C102" t="str">
            <v>M3</v>
          </cell>
          <cell r="D102">
            <v>176000</v>
          </cell>
        </row>
        <row r="103">
          <cell r="A103" t="str">
            <v>MA142</v>
          </cell>
          <cell r="B103" t="str">
            <v>CONCRETO DE 240 KG/CM2</v>
          </cell>
          <cell r="C103" t="str">
            <v>M3</v>
          </cell>
          <cell r="D103">
            <v>235000</v>
          </cell>
        </row>
        <row r="104">
          <cell r="A104" t="str">
            <v>MA143</v>
          </cell>
          <cell r="B104" t="str">
            <v>FIBRAS DE ACERO</v>
          </cell>
          <cell r="C104" t="str">
            <v>KN</v>
          </cell>
          <cell r="D104">
            <v>230000</v>
          </cell>
        </row>
        <row r="105">
          <cell r="A105" t="str">
            <v>MA144</v>
          </cell>
          <cell r="B105" t="str">
            <v>PUNTAS PARA MARTILLO</v>
          </cell>
          <cell r="C105" t="str">
            <v>UN</v>
          </cell>
          <cell r="D105">
            <v>30000</v>
          </cell>
        </row>
        <row r="106">
          <cell r="A106" t="str">
            <v>MA145</v>
          </cell>
          <cell r="B106" t="str">
            <v>TUBERIAS Y ACCESORIOS PARA INYECCIONES</v>
          </cell>
          <cell r="C106" t="str">
            <v>KN</v>
          </cell>
          <cell r="D106">
            <v>3000</v>
          </cell>
        </row>
        <row r="107">
          <cell r="A107" t="str">
            <v>MA146</v>
          </cell>
          <cell r="B107" t="str">
            <v>TUBERIAS PVC</v>
          </cell>
          <cell r="C107" t="str">
            <v>KN</v>
          </cell>
          <cell r="D107">
            <v>1500</v>
          </cell>
        </row>
        <row r="108">
          <cell r="A108" t="str">
            <v>MA147</v>
          </cell>
          <cell r="B108" t="str">
            <v>ELEMENTOS METALICOS</v>
          </cell>
          <cell r="C108" t="str">
            <v>KN</v>
          </cell>
          <cell r="D108">
            <v>200000</v>
          </cell>
        </row>
        <row r="109">
          <cell r="A109" t="str">
            <v>MA148</v>
          </cell>
          <cell r="B109" t="str">
            <v>DERECHOS DE BOTADERO - CIUDAD</v>
          </cell>
          <cell r="C109" t="str">
            <v>M3</v>
          </cell>
          <cell r="D109">
            <v>1000</v>
          </cell>
        </row>
        <row r="110">
          <cell r="A110" t="str">
            <v>MA149</v>
          </cell>
          <cell r="B110" t="str">
            <v>MATERIAL SELECCIONADO TIPO B-200</v>
          </cell>
          <cell r="C110" t="str">
            <v>M3</v>
          </cell>
          <cell r="D110">
            <v>10000</v>
          </cell>
        </row>
        <row r="111">
          <cell r="A111" t="str">
            <v>MA168</v>
          </cell>
          <cell r="B111" t="str">
            <v xml:space="preserve">DERECHOS DE BOTADERO </v>
          </cell>
          <cell r="C111" t="str">
            <v>M3</v>
          </cell>
          <cell r="D111">
            <v>800</v>
          </cell>
        </row>
        <row r="112">
          <cell r="A112" t="str">
            <v>MA169</v>
          </cell>
          <cell r="B112" t="str">
            <v>MEZCLA MDC-2/MDC-3</v>
          </cell>
          <cell r="C112" t="str">
            <v>M3</v>
          </cell>
          <cell r="D112">
            <v>134560</v>
          </cell>
        </row>
        <row r="113">
          <cell r="A113" t="str">
            <v>MA169B</v>
          </cell>
          <cell r="B113" t="str">
            <v>MEZCLA ASFALTICA EN PLANTA - INCLUYE IVA</v>
          </cell>
          <cell r="C113" t="str">
            <v>M3</v>
          </cell>
          <cell r="D113">
            <v>116000</v>
          </cell>
        </row>
        <row r="114">
          <cell r="A114" t="str">
            <v>MA169A</v>
          </cell>
          <cell r="B114" t="str">
            <v>MEZCLA DENSA MAC3</v>
          </cell>
          <cell r="C114" t="str">
            <v>M3</v>
          </cell>
          <cell r="D114">
            <v>110200</v>
          </cell>
        </row>
        <row r="115">
          <cell r="A115" t="str">
            <v>MA170</v>
          </cell>
          <cell r="B115" t="str">
            <v>MEZCLA MDC-1</v>
          </cell>
          <cell r="C115" t="str">
            <v>M3</v>
          </cell>
          <cell r="D115">
            <v>133400</v>
          </cell>
        </row>
        <row r="116">
          <cell r="A116" t="str">
            <v>MA170A</v>
          </cell>
          <cell r="B116" t="str">
            <v>BASE ASFALTICA</v>
          </cell>
          <cell r="C116" t="str">
            <v>M3</v>
          </cell>
          <cell r="D116">
            <v>116000</v>
          </cell>
        </row>
        <row r="117">
          <cell r="A117" t="str">
            <v>MA170B</v>
          </cell>
          <cell r="B117" t="str">
            <v>BASE ASFALTICA CON ASF ESPUMADO</v>
          </cell>
          <cell r="C117" t="str">
            <v>M3</v>
          </cell>
          <cell r="D117">
            <v>113520</v>
          </cell>
        </row>
        <row r="118">
          <cell r="A118" t="str">
            <v>MA171</v>
          </cell>
          <cell r="B118" t="str">
            <v>MATERIAL RELLENO - RECEBO</v>
          </cell>
          <cell r="C118" t="str">
            <v>M3</v>
          </cell>
          <cell r="D118">
            <v>10925</v>
          </cell>
        </row>
        <row r="119">
          <cell r="A119" t="str">
            <v>MA172</v>
          </cell>
          <cell r="B119" t="str">
            <v>ESTRUCTURA DE CONTENCIÓN</v>
          </cell>
          <cell r="C119" t="str">
            <v>UN</v>
          </cell>
          <cell r="D119">
            <v>7500000</v>
          </cell>
        </row>
        <row r="120">
          <cell r="A120" t="str">
            <v>MA173</v>
          </cell>
          <cell r="B120" t="str">
            <v>RELLENO FLUIDO F'C=30 KG/CM2</v>
          </cell>
          <cell r="C120" t="str">
            <v>M3</v>
          </cell>
          <cell r="D120">
            <v>93700</v>
          </cell>
        </row>
        <row r="121">
          <cell r="A121" t="str">
            <v>MA174</v>
          </cell>
          <cell r="B121" t="str">
            <v>CONCRETO MR=43 KG/CM2</v>
          </cell>
          <cell r="C121" t="str">
            <v>M3</v>
          </cell>
          <cell r="D121">
            <v>183077.7</v>
          </cell>
        </row>
        <row r="122">
          <cell r="A122" t="str">
            <v>MA174A</v>
          </cell>
          <cell r="B122" t="str">
            <v>CONCRETO MR=50 KG/CM2</v>
          </cell>
          <cell r="C122" t="str">
            <v>M3</v>
          </cell>
          <cell r="D122">
            <v>249000</v>
          </cell>
        </row>
        <row r="123">
          <cell r="A123" t="str">
            <v>MA174B</v>
          </cell>
          <cell r="B123" t="str">
            <v>CONCRETO WHITETOPPING</v>
          </cell>
          <cell r="C123" t="str">
            <v>M3</v>
          </cell>
          <cell r="D123">
            <v>249000</v>
          </cell>
        </row>
        <row r="124">
          <cell r="A124" t="str">
            <v>MA175</v>
          </cell>
          <cell r="B124" t="str">
            <v>JUNTAS EXPANSIÓN ML</v>
          </cell>
          <cell r="C124" t="str">
            <v>ML</v>
          </cell>
          <cell r="D124">
            <v>8428</v>
          </cell>
        </row>
        <row r="125">
          <cell r="A125" t="str">
            <v>MA176</v>
          </cell>
          <cell r="B125" t="str">
            <v>CURADO</v>
          </cell>
          <cell r="C125" t="str">
            <v>GL</v>
          </cell>
          <cell r="D125">
            <v>1000</v>
          </cell>
        </row>
        <row r="126">
          <cell r="A126" t="str">
            <v>MA177</v>
          </cell>
          <cell r="B126" t="str">
            <v>DOVELAS</v>
          </cell>
          <cell r="C126" t="str">
            <v>ML</v>
          </cell>
          <cell r="D126">
            <v>8000</v>
          </cell>
        </row>
        <row r="127">
          <cell r="A127" t="str">
            <v>MA178</v>
          </cell>
          <cell r="B127" t="str">
            <v>ACERO DE REFUERZO G40</v>
          </cell>
          <cell r="C127" t="str">
            <v>KG</v>
          </cell>
          <cell r="D127">
            <v>950</v>
          </cell>
        </row>
        <row r="128">
          <cell r="A128" t="str">
            <v>MA179</v>
          </cell>
          <cell r="B128" t="str">
            <v>DISCO PARA CORTE</v>
          </cell>
          <cell r="C128" t="str">
            <v>ML</v>
          </cell>
          <cell r="D128">
            <v>4250</v>
          </cell>
        </row>
        <row r="129">
          <cell r="A129" t="str">
            <v>MA180</v>
          </cell>
          <cell r="B129" t="str">
            <v>SELLO PARA JUNTAS</v>
          </cell>
          <cell r="C129" t="str">
            <v>ML</v>
          </cell>
          <cell r="D129">
            <v>2600</v>
          </cell>
        </row>
        <row r="130">
          <cell r="A130" t="str">
            <v>MA181</v>
          </cell>
          <cell r="B130" t="str">
            <v>MATERIAL FRESADO Y RECICLADO CON ASFALTO ESPUMADO</v>
          </cell>
          <cell r="C130" t="str">
            <v>M3</v>
          </cell>
          <cell r="D130">
            <v>30025</v>
          </cell>
        </row>
        <row r="131">
          <cell r="A131" t="str">
            <v>MA200</v>
          </cell>
          <cell r="B131" t="str">
            <v>AGROMANTO</v>
          </cell>
          <cell r="C131" t="str">
            <v>M2</v>
          </cell>
          <cell r="D131">
            <v>2000</v>
          </cell>
        </row>
        <row r="132">
          <cell r="A132" t="str">
            <v>MA201</v>
          </cell>
          <cell r="B132" t="str">
            <v>CESPEDON</v>
          </cell>
          <cell r="C132" t="str">
            <v>M2</v>
          </cell>
          <cell r="D132">
            <v>2000</v>
          </cell>
        </row>
        <row r="133">
          <cell r="A133" t="str">
            <v>MA924</v>
          </cell>
          <cell r="B133" t="str">
            <v>GEODREN CON TUBERIA DE  4"</v>
          </cell>
          <cell r="C133" t="str">
            <v>ML</v>
          </cell>
          <cell r="D133">
            <v>18203</v>
          </cell>
        </row>
        <row r="134">
          <cell r="A134" t="str">
            <v>NA</v>
          </cell>
        </row>
      </sheetData>
      <sheetData sheetId="4">
        <row r="13">
          <cell r="A13" t="str">
            <v>MO01</v>
          </cell>
          <cell r="B13" t="str">
            <v>CARGA</v>
          </cell>
          <cell r="C13">
            <v>1</v>
          </cell>
          <cell r="D13">
            <v>1</v>
          </cell>
          <cell r="E13">
            <v>8008.02</v>
          </cell>
          <cell r="F13">
            <v>4004</v>
          </cell>
        </row>
        <row r="14">
          <cell r="A14" t="str">
            <v>MO02</v>
          </cell>
          <cell r="B14" t="str">
            <v xml:space="preserve">EXCAVACIONES </v>
          </cell>
          <cell r="C14">
            <v>1</v>
          </cell>
          <cell r="D14">
            <v>3</v>
          </cell>
          <cell r="E14">
            <v>13346.7</v>
          </cell>
          <cell r="F14">
            <v>3337</v>
          </cell>
        </row>
        <row r="15">
          <cell r="A15" t="str">
            <v>MO03</v>
          </cell>
          <cell r="B15" t="str">
            <v>ELABORACION CONCRETO</v>
          </cell>
          <cell r="C15">
            <v>1</v>
          </cell>
          <cell r="D15">
            <v>3</v>
          </cell>
          <cell r="E15">
            <v>13346.7</v>
          </cell>
          <cell r="F15">
            <v>3337</v>
          </cell>
        </row>
        <row r="16">
          <cell r="A16" t="str">
            <v>MO04</v>
          </cell>
          <cell r="B16" t="str">
            <v>COLOCACIÓN CONCRETOS</v>
          </cell>
          <cell r="C16">
            <v>2</v>
          </cell>
          <cell r="D16">
            <v>8</v>
          </cell>
          <cell r="E16">
            <v>32032.080000000002</v>
          </cell>
          <cell r="F16">
            <v>3203</v>
          </cell>
        </row>
        <row r="17">
          <cell r="A17" t="str">
            <v>MO05</v>
          </cell>
          <cell r="B17" t="str">
            <v>FORMA Y DESFORMA</v>
          </cell>
          <cell r="C17">
            <v>1</v>
          </cell>
          <cell r="D17">
            <v>1</v>
          </cell>
          <cell r="E17">
            <v>8008.02</v>
          </cell>
          <cell r="F17">
            <v>4004</v>
          </cell>
        </row>
        <row r="18">
          <cell r="A18" t="str">
            <v>MO06</v>
          </cell>
          <cell r="B18" t="str">
            <v>CIMBRA</v>
          </cell>
          <cell r="C18">
            <v>1</v>
          </cell>
          <cell r="D18">
            <v>1</v>
          </cell>
          <cell r="E18">
            <v>8008.02</v>
          </cell>
          <cell r="F18">
            <v>4004</v>
          </cell>
        </row>
        <row r="19">
          <cell r="A19" t="str">
            <v>MO07</v>
          </cell>
          <cell r="B19" t="str">
            <v>APUNTALAMIENTO</v>
          </cell>
          <cell r="C19">
            <v>1</v>
          </cell>
          <cell r="D19">
            <v>1</v>
          </cell>
          <cell r="E19">
            <v>8008.02</v>
          </cell>
          <cell r="F19">
            <v>4004</v>
          </cell>
        </row>
        <row r="20">
          <cell r="A20" t="str">
            <v>MO08</v>
          </cell>
          <cell r="B20" t="str">
            <v>BARRIDO IMPRIMACION</v>
          </cell>
          <cell r="C20">
            <v>2</v>
          </cell>
          <cell r="D20">
            <v>8</v>
          </cell>
          <cell r="E20">
            <v>32032.080000000002</v>
          </cell>
          <cell r="F20">
            <v>3203</v>
          </cell>
        </row>
        <row r="21">
          <cell r="A21" t="str">
            <v>MO09</v>
          </cell>
          <cell r="B21" t="str">
            <v>COLOCACIONES VARIAS</v>
          </cell>
          <cell r="C21">
            <v>1</v>
          </cell>
          <cell r="D21">
            <v>4</v>
          </cell>
          <cell r="E21">
            <v>16016.04</v>
          </cell>
          <cell r="F21">
            <v>3203</v>
          </cell>
        </row>
        <row r="22">
          <cell r="A22" t="str">
            <v>MO10</v>
          </cell>
          <cell r="B22" t="str">
            <v>COLOCACION ASFALTO</v>
          </cell>
          <cell r="C22">
            <v>1</v>
          </cell>
          <cell r="D22">
            <v>4</v>
          </cell>
          <cell r="E22">
            <v>16016.04</v>
          </cell>
          <cell r="F22">
            <v>3203</v>
          </cell>
        </row>
        <row r="23">
          <cell r="A23" t="str">
            <v>MO11</v>
          </cell>
          <cell r="B23" t="str">
            <v>FIGURACION</v>
          </cell>
          <cell r="C23">
            <v>1</v>
          </cell>
          <cell r="D23">
            <v>4</v>
          </cell>
          <cell r="E23">
            <v>16016.04</v>
          </cell>
          <cell r="F23">
            <v>3203</v>
          </cell>
        </row>
        <row r="24">
          <cell r="A24" t="str">
            <v>MO13</v>
          </cell>
          <cell r="B24" t="str">
            <v>DEMOLICIONES</v>
          </cell>
          <cell r="C24">
            <v>1</v>
          </cell>
          <cell r="D24">
            <v>4</v>
          </cell>
          <cell r="E24">
            <v>16016.04</v>
          </cell>
          <cell r="F24">
            <v>3203</v>
          </cell>
        </row>
        <row r="25">
          <cell r="A25" t="str">
            <v>MO14</v>
          </cell>
          <cell r="B25" t="str">
            <v>LIMPIEZA Y REMOCION</v>
          </cell>
          <cell r="C25">
            <v>1</v>
          </cell>
          <cell r="D25">
            <v>10</v>
          </cell>
          <cell r="E25">
            <v>32032.080000000002</v>
          </cell>
          <cell r="F25">
            <v>2912</v>
          </cell>
        </row>
        <row r="26">
          <cell r="A26" t="str">
            <v>MO15</v>
          </cell>
          <cell r="B26" t="str">
            <v>MAMPOSTERIA</v>
          </cell>
          <cell r="C26">
            <v>1</v>
          </cell>
          <cell r="D26">
            <v>4</v>
          </cell>
          <cell r="E26">
            <v>16016.04</v>
          </cell>
          <cell r="F26">
            <v>3203</v>
          </cell>
        </row>
        <row r="27">
          <cell r="A27" t="str">
            <v>MO17</v>
          </cell>
          <cell r="B27" t="str">
            <v>EXCAVACIONES MANUALES</v>
          </cell>
          <cell r="C27">
            <v>1</v>
          </cell>
          <cell r="D27">
            <v>4</v>
          </cell>
          <cell r="E27">
            <v>16016.04</v>
          </cell>
          <cell r="F27">
            <v>3203</v>
          </cell>
        </row>
        <row r="28">
          <cell r="A28" t="str">
            <v>MO18</v>
          </cell>
          <cell r="B28" t="str">
            <v>COLOCACIÓN EMPRADIZACIÓN</v>
          </cell>
          <cell r="C28">
            <v>2</v>
          </cell>
          <cell r="D28">
            <v>8</v>
          </cell>
          <cell r="E28">
            <v>32032.080000000002</v>
          </cell>
          <cell r="F28">
            <v>3203</v>
          </cell>
        </row>
        <row r="29">
          <cell r="A29" t="str">
            <v>MO19</v>
          </cell>
          <cell r="B29" t="str">
            <v>COLOCACIÓN ELEMENTOS METÁLICOS</v>
          </cell>
          <cell r="C29">
            <v>2</v>
          </cell>
          <cell r="D29">
            <v>8</v>
          </cell>
          <cell r="E29">
            <v>32032.080000000002</v>
          </cell>
          <cell r="F29">
            <v>3203</v>
          </cell>
        </row>
        <row r="30">
          <cell r="A30" t="str">
            <v>MO20</v>
          </cell>
          <cell r="B30" t="str">
            <v>COLOCACIÓN SEÑALES</v>
          </cell>
          <cell r="C30">
            <v>2</v>
          </cell>
          <cell r="D30">
            <v>8</v>
          </cell>
          <cell r="E30">
            <v>32032.080000000002</v>
          </cell>
          <cell r="F30">
            <v>3203</v>
          </cell>
        </row>
        <row r="31">
          <cell r="A31" t="str">
            <v>MO21</v>
          </cell>
          <cell r="B31" t="str">
            <v>COLOCACIÓN TUBERIAS</v>
          </cell>
          <cell r="C31">
            <v>2</v>
          </cell>
          <cell r="D31">
            <v>8</v>
          </cell>
          <cell r="E31">
            <v>32032.080000000002</v>
          </cell>
          <cell r="F31">
            <v>3203</v>
          </cell>
        </row>
        <row r="32">
          <cell r="A32" t="str">
            <v>MO22</v>
          </cell>
          <cell r="B32" t="str">
            <v>COLOCACIÓN MATERIAL DE FILTROS</v>
          </cell>
          <cell r="C32">
            <v>2</v>
          </cell>
          <cell r="D32">
            <v>8</v>
          </cell>
          <cell r="E32">
            <v>32032.080000000002</v>
          </cell>
          <cell r="F32">
            <v>3203</v>
          </cell>
        </row>
        <row r="33">
          <cell r="A33" t="str">
            <v>MO23</v>
          </cell>
          <cell r="B33" t="str">
            <v>COLOCACIÓN GAVIONES</v>
          </cell>
          <cell r="C33">
            <v>2</v>
          </cell>
          <cell r="D33">
            <v>8</v>
          </cell>
          <cell r="E33">
            <v>32032.080000000002</v>
          </cell>
          <cell r="F33">
            <v>3203</v>
          </cell>
        </row>
        <row r="34">
          <cell r="A34" t="str">
            <v>MO24</v>
          </cell>
          <cell r="B34" t="str">
            <v>COLOCACIÓN GEOTEXTIL</v>
          </cell>
          <cell r="C34">
            <v>2</v>
          </cell>
          <cell r="D34">
            <v>8</v>
          </cell>
          <cell r="E34">
            <v>32032.080000000002</v>
          </cell>
          <cell r="F34">
            <v>3203</v>
          </cell>
        </row>
        <row r="35">
          <cell r="A35" t="str">
            <v>MO25</v>
          </cell>
          <cell r="B35" t="str">
            <v>COLOCACION  DE FORMALETA</v>
          </cell>
          <cell r="C35">
            <v>1</v>
          </cell>
          <cell r="D35">
            <v>1</v>
          </cell>
          <cell r="E35">
            <v>8008.02</v>
          </cell>
          <cell r="F35">
            <v>4004</v>
          </cell>
        </row>
        <row r="36">
          <cell r="A36" t="str">
            <v>MO26</v>
          </cell>
          <cell r="B36" t="str">
            <v>RETIROS VARIOS</v>
          </cell>
          <cell r="C36">
            <v>1</v>
          </cell>
          <cell r="D36">
            <v>4</v>
          </cell>
          <cell r="E36">
            <v>16016.04</v>
          </cell>
          <cell r="F36">
            <v>3203</v>
          </cell>
        </row>
        <row r="37">
          <cell r="A37" t="str">
            <v>MO27</v>
          </cell>
          <cell r="B37" t="str">
            <v>PREFABRICADOS</v>
          </cell>
          <cell r="C37">
            <v>1</v>
          </cell>
          <cell r="D37">
            <v>4</v>
          </cell>
          <cell r="E37">
            <v>16016.04</v>
          </cell>
          <cell r="F37">
            <v>3203</v>
          </cell>
        </row>
        <row r="38">
          <cell r="A38" t="str">
            <v>MO28</v>
          </cell>
          <cell r="B38" t="str">
            <v>SEGURIDAD</v>
          </cell>
          <cell r="C38">
            <v>1</v>
          </cell>
          <cell r="D38">
            <v>3</v>
          </cell>
          <cell r="E38">
            <v>13346.7</v>
          </cell>
          <cell r="F38">
            <v>3337</v>
          </cell>
        </row>
        <row r="39">
          <cell r="A39" t="str">
            <v>MO29</v>
          </cell>
          <cell r="B39" t="str">
            <v>SEÑALIZACION</v>
          </cell>
          <cell r="C39">
            <v>1</v>
          </cell>
          <cell r="D39">
            <v>4</v>
          </cell>
          <cell r="E39">
            <v>16016.04</v>
          </cell>
          <cell r="F39">
            <v>3203</v>
          </cell>
        </row>
        <row r="40">
          <cell r="A40" t="str">
            <v>MO30</v>
          </cell>
          <cell r="B40" t="str">
            <v>LLENOS</v>
          </cell>
          <cell r="C40">
            <v>1</v>
          </cell>
          <cell r="D40">
            <v>4</v>
          </cell>
          <cell r="E40">
            <v>16016.04</v>
          </cell>
          <cell r="F40">
            <v>3203</v>
          </cell>
        </row>
        <row r="41">
          <cell r="A41" t="str">
            <v>MO31</v>
          </cell>
          <cell r="B41" t="str">
            <v>AYUDANTES</v>
          </cell>
          <cell r="C41">
            <v>0</v>
          </cell>
          <cell r="D41">
            <v>6</v>
          </cell>
          <cell r="E41">
            <v>16016.04</v>
          </cell>
          <cell r="F41">
            <v>2669</v>
          </cell>
        </row>
        <row r="42">
          <cell r="A42" t="str">
            <v>MO32</v>
          </cell>
          <cell r="B42" t="str">
            <v>REFERENCIACIÓN DE REDES</v>
          </cell>
          <cell r="C42">
            <v>4</v>
          </cell>
          <cell r="D42">
            <v>4</v>
          </cell>
          <cell r="E42">
            <v>32032.080000000002</v>
          </cell>
          <cell r="F42">
            <v>4004</v>
          </cell>
        </row>
        <row r="43">
          <cell r="A43" t="str">
            <v>MO35</v>
          </cell>
          <cell r="B43" t="str">
            <v>MANTENIMIENTO VIAL</v>
          </cell>
          <cell r="C43">
            <v>1</v>
          </cell>
          <cell r="D43">
            <v>10</v>
          </cell>
          <cell r="E43">
            <v>32032.080000000002</v>
          </cell>
          <cell r="F43">
            <v>2912</v>
          </cell>
        </row>
        <row r="44">
          <cell r="A44" t="str">
            <v>MO33</v>
          </cell>
          <cell r="B44" t="str">
            <v>COLOCACIÓN ACERO DE REFUERZO</v>
          </cell>
          <cell r="C44">
            <v>1</v>
          </cell>
          <cell r="D44">
            <v>4</v>
          </cell>
          <cell r="E44">
            <v>16016.04</v>
          </cell>
          <cell r="F44">
            <v>3203</v>
          </cell>
        </row>
        <row r="45">
          <cell r="A45" t="str">
            <v>MO34</v>
          </cell>
          <cell r="B45" t="str">
            <v>DESMONTE Y LIMPIEZA</v>
          </cell>
          <cell r="C45">
            <v>1</v>
          </cell>
          <cell r="D45">
            <v>20</v>
          </cell>
          <cell r="E45">
            <v>58725.48</v>
          </cell>
          <cell r="F45">
            <v>2796</v>
          </cell>
        </row>
        <row r="46">
          <cell r="A46" t="str">
            <v>NA</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ESTADO RED"/>
      <sheetName val="CARRETERAS"/>
      <sheetName val="GENERALIDADES "/>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bla"/>
      <sheetName val="cantidades pH3"/>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2-AG96"/>
      <sheetName val="AC2_AG96"/>
      <sheetName val="Reprograma 4"/>
      <sheetName val="COSTOS"/>
      <sheetName val="Program"/>
      <sheetName val="EVA"/>
      <sheetName val="AIU"/>
      <sheetName val="BASE DATOS"/>
      <sheetName val="Formulario N° 4"/>
      <sheetName val="MATERIALES"/>
      <sheetName val="EQUIPO"/>
      <sheetName val="fdedo1"/>
      <sheetName val="INV"/>
      <sheetName val="Datos"/>
      <sheetName val="AASHTO"/>
      <sheetName val="PROPUESTA PRESENTADA"/>
      <sheetName val="PROPUESTA"/>
      <sheetName val="PREACTA"/>
      <sheetName val="G.G"/>
      <sheetName val="presupuesto"/>
      <sheetName val="Ind_SerieEmpcanasta gral y  (3"/>
      <sheetName val="Gabinetes ctrol, prot. y med. "/>
      <sheetName val="ANEXO 7"/>
      <sheetName val="PREACTA 5"/>
      <sheetName val="PREACTA 6"/>
      <sheetName val="LISTAS"/>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s1"/>
      <sheetName val="EQALT"/>
      <sheetName val="Equipo por Equipo"/>
      <sheetName val="TarifaPlena"/>
      <sheetName val="TarifaRepar+Propie"/>
      <sheetName val="TarifasPropiedad"/>
      <sheetName val="TarifaReparaciones"/>
      <sheetName val="MATERIALES"/>
      <sheetName val="SALARIOS"/>
      <sheetName val="Hoja1"/>
      <sheetName val="PRESOC"/>
      <sheetName val="Módulo1"/>
      <sheetName val="Módulo2"/>
      <sheetName val="Módulo3"/>
      <sheetName val="PLANNING"/>
    </sheetNames>
    <sheetDataSet>
      <sheetData sheetId="0" refreshError="1"/>
      <sheetData sheetId="1" refreshError="1">
        <row r="10">
          <cell r="G10" t="str">
            <v>EQ01</v>
          </cell>
          <cell r="H10" t="str">
            <v>EQ02</v>
          </cell>
          <cell r="I10" t="str">
            <v>EQ03</v>
          </cell>
          <cell r="J10" t="str">
            <v>EQ08</v>
          </cell>
          <cell r="K10" t="str">
            <v>EQ09</v>
          </cell>
          <cell r="L10" t="str">
            <v>EQ10</v>
          </cell>
          <cell r="M10" t="str">
            <v>EQ11</v>
          </cell>
          <cell r="N10" t="str">
            <v>EQ12</v>
          </cell>
          <cell r="O10" t="str">
            <v>EQ13</v>
          </cell>
          <cell r="P10" t="str">
            <v>EQ14</v>
          </cell>
          <cell r="Q10" t="str">
            <v>EQ15</v>
          </cell>
          <cell r="R10" t="str">
            <v>EQ16</v>
          </cell>
          <cell r="S10" t="str">
            <v>EQ17</v>
          </cell>
          <cell r="T10" t="str">
            <v>EQ18</v>
          </cell>
          <cell r="U10" t="str">
            <v>EQ19</v>
          </cell>
          <cell r="V10" t="str">
            <v>EQ20</v>
          </cell>
          <cell r="W10" t="str">
            <v>EQ21</v>
          </cell>
          <cell r="X10" t="str">
            <v>EQ22</v>
          </cell>
          <cell r="Y10" t="str">
            <v>EQ23</v>
          </cell>
          <cell r="Z10" t="str">
            <v>EQ24</v>
          </cell>
          <cell r="AA10" t="str">
            <v>EQ25</v>
          </cell>
          <cell r="AB10" t="str">
            <v>EQ26</v>
          </cell>
          <cell r="AC10" t="str">
            <v>EQ27</v>
          </cell>
          <cell r="AD10" t="str">
            <v>EQ28</v>
          </cell>
          <cell r="AE10" t="str">
            <v>EQ29</v>
          </cell>
          <cell r="AF10" t="str">
            <v>EQ30</v>
          </cell>
          <cell r="AG10" t="str">
            <v>EQ32</v>
          </cell>
          <cell r="AH10" t="str">
            <v>EQ34</v>
          </cell>
          <cell r="AI10" t="str">
            <v>EQ37</v>
          </cell>
          <cell r="AJ10" t="str">
            <v>EQ38</v>
          </cell>
          <cell r="AK10" t="str">
            <v>EQ39</v>
          </cell>
          <cell r="AL10" t="str">
            <v>EQ39A</v>
          </cell>
          <cell r="AM10" t="str">
            <v>EQ40</v>
          </cell>
          <cell r="AN10" t="str">
            <v>EQ41</v>
          </cell>
          <cell r="AO10" t="str">
            <v>EQ42</v>
          </cell>
          <cell r="AP10" t="str">
            <v>EQ43</v>
          </cell>
          <cell r="AQ10" t="str">
            <v>EQ44</v>
          </cell>
          <cell r="AR10" t="str">
            <v>EQ45</v>
          </cell>
          <cell r="AS10" t="str">
            <v>EQ46</v>
          </cell>
          <cell r="AT10" t="str">
            <v>EQ47</v>
          </cell>
          <cell r="AU10" t="str">
            <v>EQ48</v>
          </cell>
          <cell r="AV10" t="str">
            <v>EQ49</v>
          </cell>
          <cell r="AW10" t="str">
            <v>EQ50</v>
          </cell>
          <cell r="AX10" t="str">
            <v>EQ52</v>
          </cell>
          <cell r="AY10" t="str">
            <v>EQ53</v>
          </cell>
          <cell r="AZ10" t="str">
            <v>EQ54</v>
          </cell>
          <cell r="BA10" t="str">
            <v>EQ55</v>
          </cell>
          <cell r="BB10" t="str">
            <v>EQ56</v>
          </cell>
          <cell r="BC10" t="str">
            <v>EQ57</v>
          </cell>
          <cell r="BD10" t="str">
            <v>EQ58</v>
          </cell>
          <cell r="BE10" t="str">
            <v>EQ59</v>
          </cell>
          <cell r="BF10" t="str">
            <v>EQ61</v>
          </cell>
          <cell r="BG10" t="str">
            <v>EQ61a</v>
          </cell>
          <cell r="BH10" t="str">
            <v>EQ62</v>
          </cell>
          <cell r="BI10" t="str">
            <v>EQ63</v>
          </cell>
          <cell r="BJ10" t="str">
            <v>EQ64</v>
          </cell>
          <cell r="BK10" t="str">
            <v>EQ66</v>
          </cell>
        </row>
        <row r="11">
          <cell r="I11" t="str">
            <v>MINICARGADOR</v>
          </cell>
          <cell r="J11" t="str">
            <v>BULLDOZER D6D</v>
          </cell>
          <cell r="K11" t="str">
            <v>BULLDOZER D6H</v>
          </cell>
          <cell r="L11" t="str">
            <v>BULLDOZER D8L</v>
          </cell>
          <cell r="M11" t="str">
            <v>BULLDOZER D9L</v>
          </cell>
          <cell r="N11" t="str">
            <v>CARGADOR 4500</v>
          </cell>
          <cell r="O11" t="str">
            <v>CARGADOR 4600</v>
          </cell>
          <cell r="P11" t="str">
            <v>CARGADOR 910</v>
          </cell>
          <cell r="Q11" t="str">
            <v>CARGADOR 938F</v>
          </cell>
          <cell r="R11" t="str">
            <v>CARGADOR 955L</v>
          </cell>
          <cell r="S11" t="str">
            <v>CARGADOR 966D</v>
          </cell>
          <cell r="T11" t="str">
            <v>CARGADOR 966F</v>
          </cell>
          <cell r="U11" t="str">
            <v>CARGADOR 980C</v>
          </cell>
          <cell r="V11" t="str">
            <v>CARROTANQUE</v>
          </cell>
          <cell r="W11" t="str">
            <v>COMP.LLANTAS 9PC</v>
          </cell>
          <cell r="X11" t="str">
            <v>COMP.LLANTAS C530A</v>
          </cell>
          <cell r="Y11" t="str">
            <v>COMP.LLANTAS PT125R</v>
          </cell>
          <cell r="Z11" t="str">
            <v>COMPACTADOR CA25</v>
          </cell>
          <cell r="AA11" t="str">
            <v>COMPACTADOR CC21A</v>
          </cell>
          <cell r="AB11" t="str">
            <v>COMPACTADOR DD22</v>
          </cell>
          <cell r="AC11" t="str">
            <v>COMPACTADOR DD90</v>
          </cell>
          <cell r="AD11" t="str">
            <v>COMPACTADOR SD100</v>
          </cell>
          <cell r="AE11" t="str">
            <v>COMPACTADOR SD70</v>
          </cell>
          <cell r="AF11" t="str">
            <v>COMPACTADOR SP48</v>
          </cell>
          <cell r="AG11" t="str">
            <v>COMPRESOR DXL-850</v>
          </cell>
          <cell r="AH11" t="str">
            <v>COMPRESOR P-300</v>
          </cell>
          <cell r="AI11" t="str">
            <v>DOBLETROQUE 2674</v>
          </cell>
          <cell r="AJ11" t="str">
            <v>DUMPER A20</v>
          </cell>
          <cell r="AK11" t="str">
            <v>DUMPER D250E</v>
          </cell>
          <cell r="AL11" t="str">
            <v>DUMPER A25</v>
          </cell>
          <cell r="AM11" t="str">
            <v>FINISHER 500P</v>
          </cell>
          <cell r="AN11" t="str">
            <v>FINISHER 780T</v>
          </cell>
          <cell r="AO11" t="str">
            <v>IMPRIMADOR</v>
          </cell>
          <cell r="AP11" t="str">
            <v>IMPRIMADOR MC57</v>
          </cell>
          <cell r="AQ11" t="str">
            <v>MACK RD690S</v>
          </cell>
          <cell r="AR11" t="str">
            <v>CAMION HORMIGONERO BM-20</v>
          </cell>
          <cell r="AS11" t="str">
            <v>MOTONIVELADORA 104G</v>
          </cell>
          <cell r="AT11" t="str">
            <v>MOTONIVELADORA 120G</v>
          </cell>
          <cell r="AU11" t="str">
            <v>MOTONIVELADORA 140G</v>
          </cell>
          <cell r="AV11" t="str">
            <v>MOTONIVELADORA 14G</v>
          </cell>
          <cell r="AW11" t="str">
            <v>MOTONIVELADORA 16G</v>
          </cell>
          <cell r="AX11" t="str">
            <v>MOTONIVELADORA GD505</v>
          </cell>
          <cell r="AY11" t="str">
            <v>PLANTA ASFALTO DM-45</v>
          </cell>
          <cell r="AZ11" t="str">
            <v>PLANTA ASFALTO DM-50</v>
          </cell>
          <cell r="BA11" t="str">
            <v>PLANTA ELECTRICA</v>
          </cell>
          <cell r="BB11" t="str">
            <v>RETRO 320BL</v>
          </cell>
          <cell r="BC11" t="str">
            <v>RETRO 330L</v>
          </cell>
          <cell r="BD11" t="str">
            <v>RETRO 428B</v>
          </cell>
          <cell r="BE11" t="str">
            <v>RETRO 646</v>
          </cell>
          <cell r="BF11" t="str">
            <v>TRACK DRILL LM-100-YD</v>
          </cell>
          <cell r="BG11" t="str">
            <v>ROCK DRILL 712H</v>
          </cell>
          <cell r="BH11" t="str">
            <v>TRITURADORA</v>
          </cell>
          <cell r="BI11" t="str">
            <v>VOLQ. SENCILLA C-70</v>
          </cell>
          <cell r="BJ11" t="str">
            <v>VOLQ. SENCILLA DT408</v>
          </cell>
          <cell r="BK11" t="str">
            <v>COMPACTADOR CS533</v>
          </cell>
        </row>
        <row r="12">
          <cell r="I12" t="str">
            <v>CATERPILLAR</v>
          </cell>
          <cell r="J12" t="str">
            <v>CATERPILLAR</v>
          </cell>
          <cell r="K12" t="str">
            <v>CATERPILLAR</v>
          </cell>
          <cell r="L12" t="str">
            <v>CATERPILLAR</v>
          </cell>
          <cell r="M12" t="str">
            <v>CATERPILLAR</v>
          </cell>
          <cell r="N12" t="str">
            <v>VOLVO</v>
          </cell>
          <cell r="O12" t="str">
            <v>VOLVO</v>
          </cell>
          <cell r="P12" t="str">
            <v>CATERPILLAR</v>
          </cell>
          <cell r="Q12" t="str">
            <v>CATERPILLAR</v>
          </cell>
          <cell r="R12" t="str">
            <v>CATERPILLAR</v>
          </cell>
          <cell r="S12" t="str">
            <v>CATERPILLAR</v>
          </cell>
          <cell r="T12" t="str">
            <v>CATERPILLAR</v>
          </cell>
          <cell r="U12" t="str">
            <v>CATERPILLAR</v>
          </cell>
          <cell r="V12" t="str">
            <v>CHEVROLET</v>
          </cell>
          <cell r="W12" t="str">
            <v>GALION</v>
          </cell>
          <cell r="X12" t="str">
            <v>HYSTER</v>
          </cell>
          <cell r="Y12" t="str">
            <v>INGERSOLL RAND</v>
          </cell>
          <cell r="Z12" t="str">
            <v>DYNAPAC</v>
          </cell>
          <cell r="AA12" t="str">
            <v>DYNAPAC</v>
          </cell>
          <cell r="AB12" t="str">
            <v>INGERSOLL RAND</v>
          </cell>
          <cell r="AC12" t="str">
            <v>INGERSOLL RAND</v>
          </cell>
          <cell r="AD12" t="str">
            <v>INGERSOLL RAND</v>
          </cell>
          <cell r="AE12" t="str">
            <v>INGERSOLL RAND</v>
          </cell>
          <cell r="AF12" t="str">
            <v>INGERSOLL RAND</v>
          </cell>
          <cell r="AG12" t="str">
            <v>INGERSOLL RAND</v>
          </cell>
          <cell r="AH12" t="str">
            <v>INGERSOLL RAND</v>
          </cell>
          <cell r="AI12" t="str">
            <v>INTERNATIONAL</v>
          </cell>
          <cell r="AJ12" t="str">
            <v>VOLVO</v>
          </cell>
          <cell r="AK12" t="str">
            <v>CATERPILLAR</v>
          </cell>
          <cell r="AL12" t="str">
            <v>CATERPILLAR</v>
          </cell>
          <cell r="AM12" t="str">
            <v>INGERSOLL RAND</v>
          </cell>
          <cell r="AN12" t="str">
            <v>INGERSOLL RAND</v>
          </cell>
          <cell r="AO12" t="str">
            <v>FORD F-700</v>
          </cell>
          <cell r="AP12" t="str">
            <v>ASTECNIA+CABEZOTE</v>
          </cell>
          <cell r="AQ12" t="str">
            <v>MACK</v>
          </cell>
          <cell r="AR12" t="str">
            <v>ASTRA</v>
          </cell>
          <cell r="AS12" t="str">
            <v>GALION</v>
          </cell>
          <cell r="AT12" t="str">
            <v>CATERPILLAR</v>
          </cell>
          <cell r="AU12" t="str">
            <v>CATERPILLAR</v>
          </cell>
          <cell r="AV12" t="str">
            <v>CATERPILLAR</v>
          </cell>
          <cell r="AW12" t="str">
            <v>CATERPILLAR</v>
          </cell>
          <cell r="AX12" t="str">
            <v>KOMATSU</v>
          </cell>
          <cell r="AY12" t="str">
            <v>ASTECNIA</v>
          </cell>
          <cell r="AZ12" t="str">
            <v>ASTECNIA</v>
          </cell>
          <cell r="BA12" t="str">
            <v>CATERPILLAR CD150</v>
          </cell>
          <cell r="BB12" t="str">
            <v>CATERPILLAR</v>
          </cell>
          <cell r="BC12" t="str">
            <v>CATERPILLAR</v>
          </cell>
          <cell r="BD12" t="str">
            <v>CATERPILLAR</v>
          </cell>
          <cell r="BE12" t="str">
            <v>VOLVO</v>
          </cell>
          <cell r="BF12" t="str">
            <v>INGERSOLL RAND</v>
          </cell>
          <cell r="BG12" t="str">
            <v>ATLAS COPCO</v>
          </cell>
          <cell r="BI12" t="str">
            <v>CHEVROLET</v>
          </cell>
          <cell r="BJ12" t="str">
            <v>INTERNATIONAL</v>
          </cell>
          <cell r="BK12" t="str">
            <v>CATERPILLAR</v>
          </cell>
        </row>
        <row r="13">
          <cell r="I13" t="str">
            <v>0,6 M3, 50 HP</v>
          </cell>
          <cell r="J13" t="str">
            <v>140 HP</v>
          </cell>
          <cell r="K13" t="str">
            <v>165 HP</v>
          </cell>
          <cell r="L13" t="str">
            <v>335 HP</v>
          </cell>
          <cell r="M13" t="str">
            <v>460 HP</v>
          </cell>
          <cell r="N13" t="str">
            <v>2,48 M3, 186 HP</v>
          </cell>
          <cell r="O13" t="str">
            <v>4,2 M3, 264 HP</v>
          </cell>
          <cell r="P13" t="str">
            <v>1,0 M3, 65 HP</v>
          </cell>
          <cell r="R13" t="str">
            <v>1,52 M3, 130 HP</v>
          </cell>
          <cell r="S13" t="str">
            <v>3 M3, 200 HP</v>
          </cell>
          <cell r="T13" t="str">
            <v>3.8 M3, 220 HP</v>
          </cell>
          <cell r="U13" t="str">
            <v>4,2 M3, 260 HP</v>
          </cell>
          <cell r="V13" t="str">
            <v>C-70, 170 HP</v>
          </cell>
          <cell r="W13" t="str">
            <v>60 HP</v>
          </cell>
          <cell r="X13" t="str">
            <v>81 HP</v>
          </cell>
          <cell r="Y13" t="str">
            <v>76 HP</v>
          </cell>
          <cell r="Z13" t="str">
            <v>125 HP</v>
          </cell>
          <cell r="AA13" t="str">
            <v>71 HP</v>
          </cell>
          <cell r="AB13" t="str">
            <v>31 HP</v>
          </cell>
          <cell r="AC13" t="str">
            <v>82 HP</v>
          </cell>
          <cell r="AD13" t="str">
            <v>112 HP</v>
          </cell>
          <cell r="AE13" t="str">
            <v>82 HP</v>
          </cell>
          <cell r="AF13" t="str">
            <v>94 HP</v>
          </cell>
          <cell r="AG13" t="str">
            <v>850 PCM, 280 HP</v>
          </cell>
          <cell r="AH13" t="str">
            <v>300 PCM, 87 HP</v>
          </cell>
          <cell r="AI13" t="str">
            <v>10 M3,300 HP</v>
          </cell>
          <cell r="AJ13" t="str">
            <v>12 M3, 201 HP</v>
          </cell>
          <cell r="AK13" t="str">
            <v>13.7 M3, 275 HP</v>
          </cell>
          <cell r="AL13" t="str">
            <v>13.7 M3, 275 HP</v>
          </cell>
          <cell r="AM13" t="str">
            <v>50 HP</v>
          </cell>
          <cell r="AN13" t="str">
            <v>78 HP</v>
          </cell>
          <cell r="AO13" t="str">
            <v>170 HP</v>
          </cell>
          <cell r="AP13" t="str">
            <v xml:space="preserve">260 HP , </v>
          </cell>
          <cell r="AQ13" t="str">
            <v>12 M3,300 HP</v>
          </cell>
          <cell r="AR13" t="str">
            <v>7 M3 , 300 HP</v>
          </cell>
          <cell r="AS13" t="str">
            <v>120HP</v>
          </cell>
          <cell r="AT13" t="str">
            <v>125HP</v>
          </cell>
          <cell r="AU13" t="str">
            <v>150HP</v>
          </cell>
          <cell r="AV13" t="str">
            <v>200HP</v>
          </cell>
          <cell r="AW13" t="str">
            <v>275HP</v>
          </cell>
          <cell r="AX13" t="str">
            <v>130HP</v>
          </cell>
          <cell r="AY13" t="str">
            <v>60 TON/HR</v>
          </cell>
          <cell r="AZ13" t="str">
            <v>100 TON/HR</v>
          </cell>
          <cell r="BB13" t="str">
            <v>128 HP</v>
          </cell>
          <cell r="BC13" t="str">
            <v>222 HP</v>
          </cell>
          <cell r="BD13" t="str">
            <v>85 HP</v>
          </cell>
          <cell r="BE13" t="str">
            <v>0,7 M3, 92 HP</v>
          </cell>
          <cell r="BG13" t="str">
            <v>104 kw</v>
          </cell>
          <cell r="BH13" t="str">
            <v>100 TON/HR</v>
          </cell>
          <cell r="BI13" t="str">
            <v>5 M3, 170 HP</v>
          </cell>
          <cell r="BJ13" t="str">
            <v>5 M3, 170 HP</v>
          </cell>
          <cell r="BK13" t="str">
            <v>145 HP</v>
          </cell>
        </row>
        <row r="14">
          <cell r="G14">
            <v>4</v>
          </cell>
          <cell r="H14">
            <v>4</v>
          </cell>
          <cell r="I14">
            <v>4</v>
          </cell>
          <cell r="J14">
            <v>4</v>
          </cell>
          <cell r="K14">
            <v>4</v>
          </cell>
          <cell r="L14">
            <v>4</v>
          </cell>
          <cell r="M14">
            <v>4</v>
          </cell>
          <cell r="N14">
            <v>4</v>
          </cell>
          <cell r="O14">
            <v>4</v>
          </cell>
          <cell r="P14">
            <v>4</v>
          </cell>
          <cell r="Q14">
            <v>4</v>
          </cell>
          <cell r="R14">
            <v>4</v>
          </cell>
          <cell r="S14">
            <v>4</v>
          </cell>
          <cell r="T14">
            <v>4</v>
          </cell>
          <cell r="U14">
            <v>4</v>
          </cell>
          <cell r="V14">
            <v>4</v>
          </cell>
          <cell r="W14">
            <v>4</v>
          </cell>
          <cell r="X14">
            <v>4</v>
          </cell>
          <cell r="Y14">
            <v>4</v>
          </cell>
          <cell r="Z14">
            <v>4</v>
          </cell>
          <cell r="AA14">
            <v>4</v>
          </cell>
          <cell r="AB14">
            <v>4</v>
          </cell>
          <cell r="AC14">
            <v>4</v>
          </cell>
          <cell r="AD14">
            <v>4</v>
          </cell>
          <cell r="AE14">
            <v>4</v>
          </cell>
          <cell r="AF14">
            <v>4</v>
          </cell>
          <cell r="AG14">
            <v>4</v>
          </cell>
          <cell r="AH14">
            <v>4</v>
          </cell>
          <cell r="AI14">
            <v>4</v>
          </cell>
          <cell r="AJ14">
            <v>4</v>
          </cell>
          <cell r="AK14">
            <v>4</v>
          </cell>
          <cell r="AL14">
            <v>4</v>
          </cell>
          <cell r="AM14">
            <v>4</v>
          </cell>
          <cell r="AN14">
            <v>4</v>
          </cell>
          <cell r="AO14">
            <v>4</v>
          </cell>
          <cell r="AP14">
            <v>4</v>
          </cell>
          <cell r="AQ14">
            <v>4</v>
          </cell>
          <cell r="AR14">
            <v>4</v>
          </cell>
          <cell r="AS14">
            <v>4</v>
          </cell>
          <cell r="AT14">
            <v>4</v>
          </cell>
          <cell r="AU14">
            <v>4</v>
          </cell>
          <cell r="AV14">
            <v>4</v>
          </cell>
          <cell r="AW14">
            <v>4</v>
          </cell>
          <cell r="AX14">
            <v>4</v>
          </cell>
          <cell r="AY14">
            <v>4</v>
          </cell>
          <cell r="AZ14">
            <v>4</v>
          </cell>
          <cell r="BA14">
            <v>4</v>
          </cell>
          <cell r="BB14">
            <v>4</v>
          </cell>
          <cell r="BC14">
            <v>4</v>
          </cell>
          <cell r="BD14">
            <v>4</v>
          </cell>
          <cell r="BE14">
            <v>4</v>
          </cell>
          <cell r="BF14">
            <v>4</v>
          </cell>
          <cell r="BG14">
            <v>4</v>
          </cell>
          <cell r="BH14">
            <v>4</v>
          </cell>
          <cell r="BI14">
            <v>4</v>
          </cell>
          <cell r="BJ14">
            <v>4</v>
          </cell>
          <cell r="BK14">
            <v>4</v>
          </cell>
        </row>
        <row r="15">
          <cell r="G15">
            <v>10000</v>
          </cell>
          <cell r="H15">
            <v>10000</v>
          </cell>
          <cell r="I15">
            <v>10000</v>
          </cell>
          <cell r="J15">
            <v>10000</v>
          </cell>
          <cell r="K15">
            <v>10000</v>
          </cell>
          <cell r="L15">
            <v>10000</v>
          </cell>
          <cell r="M15">
            <v>10000</v>
          </cell>
          <cell r="N15">
            <v>10000</v>
          </cell>
          <cell r="O15">
            <v>10000</v>
          </cell>
          <cell r="P15">
            <v>10000</v>
          </cell>
          <cell r="Q15">
            <v>10000</v>
          </cell>
          <cell r="R15">
            <v>10000</v>
          </cell>
          <cell r="S15">
            <v>10000</v>
          </cell>
          <cell r="T15">
            <v>10000</v>
          </cell>
          <cell r="U15">
            <v>10000</v>
          </cell>
          <cell r="V15">
            <v>10000</v>
          </cell>
          <cell r="W15">
            <v>10000</v>
          </cell>
          <cell r="X15">
            <v>10000</v>
          </cell>
          <cell r="Y15">
            <v>10000</v>
          </cell>
          <cell r="Z15">
            <v>10000</v>
          </cell>
          <cell r="AA15">
            <v>10000</v>
          </cell>
          <cell r="AB15">
            <v>10000</v>
          </cell>
          <cell r="AC15">
            <v>10000</v>
          </cell>
          <cell r="AD15">
            <v>10000</v>
          </cell>
          <cell r="AE15">
            <v>10000</v>
          </cell>
          <cell r="AF15">
            <v>10000</v>
          </cell>
          <cell r="AG15">
            <v>10000</v>
          </cell>
          <cell r="AH15">
            <v>10000</v>
          </cell>
          <cell r="AI15">
            <v>10000</v>
          </cell>
          <cell r="AJ15">
            <v>10000</v>
          </cell>
          <cell r="AK15">
            <v>10000</v>
          </cell>
          <cell r="AL15">
            <v>10000</v>
          </cell>
          <cell r="AM15">
            <v>10000</v>
          </cell>
          <cell r="AN15">
            <v>10000</v>
          </cell>
          <cell r="AO15">
            <v>10000</v>
          </cell>
          <cell r="AP15">
            <v>10000</v>
          </cell>
          <cell r="AQ15">
            <v>10000</v>
          </cell>
          <cell r="AR15">
            <v>10000</v>
          </cell>
          <cell r="AS15">
            <v>10000</v>
          </cell>
          <cell r="AT15">
            <v>10000</v>
          </cell>
          <cell r="AU15">
            <v>10000</v>
          </cell>
          <cell r="AV15">
            <v>10000</v>
          </cell>
          <cell r="AW15">
            <v>10000</v>
          </cell>
          <cell r="AX15">
            <v>10000</v>
          </cell>
          <cell r="AY15">
            <v>10000</v>
          </cell>
          <cell r="AZ15">
            <v>10000</v>
          </cell>
          <cell r="BA15">
            <v>10000</v>
          </cell>
          <cell r="BB15">
            <v>10000</v>
          </cell>
          <cell r="BC15">
            <v>10000</v>
          </cell>
          <cell r="BD15">
            <v>10000</v>
          </cell>
          <cell r="BE15">
            <v>10000</v>
          </cell>
          <cell r="BF15">
            <v>10000</v>
          </cell>
          <cell r="BG15">
            <v>10000</v>
          </cell>
          <cell r="BH15">
            <v>10000</v>
          </cell>
          <cell r="BI15">
            <v>10000</v>
          </cell>
          <cell r="BJ15">
            <v>10000</v>
          </cell>
          <cell r="BK15">
            <v>10000</v>
          </cell>
        </row>
        <row r="16">
          <cell r="I16">
            <v>79299996.75</v>
          </cell>
          <cell r="J16">
            <v>740657970</v>
          </cell>
          <cell r="K16">
            <v>740657970</v>
          </cell>
          <cell r="L16">
            <v>1449017973</v>
          </cell>
          <cell r="M16">
            <v>2069730000</v>
          </cell>
          <cell r="N16">
            <v>599300003.25</v>
          </cell>
          <cell r="O16">
            <v>759200013</v>
          </cell>
          <cell r="P16">
            <v>334705878</v>
          </cell>
          <cell r="Q16">
            <v>535551120</v>
          </cell>
          <cell r="R16">
            <v>637884000</v>
          </cell>
          <cell r="S16">
            <v>1021099599</v>
          </cell>
          <cell r="T16">
            <v>1021099599</v>
          </cell>
          <cell r="U16">
            <v>1326663000</v>
          </cell>
          <cell r="V16">
            <v>87750000</v>
          </cell>
          <cell r="W16">
            <v>138703500</v>
          </cell>
          <cell r="X16">
            <v>93600000</v>
          </cell>
          <cell r="Y16">
            <v>291798000</v>
          </cell>
          <cell r="Z16">
            <v>109687500</v>
          </cell>
          <cell r="AA16">
            <v>236091375</v>
          </cell>
          <cell r="AB16">
            <v>141861330</v>
          </cell>
          <cell r="AC16">
            <v>461448000</v>
          </cell>
          <cell r="AD16">
            <v>396162000</v>
          </cell>
          <cell r="AE16">
            <v>330817500</v>
          </cell>
          <cell r="AF16">
            <v>286403130</v>
          </cell>
          <cell r="AG16">
            <v>276868800</v>
          </cell>
          <cell r="AH16">
            <v>135720000</v>
          </cell>
          <cell r="AI16">
            <v>375862500</v>
          </cell>
          <cell r="AJ16">
            <v>1107797535</v>
          </cell>
          <cell r="AK16">
            <v>1107797535</v>
          </cell>
          <cell r="AL16" t="e">
            <v>#N/A</v>
          </cell>
          <cell r="AM16">
            <v>638562600</v>
          </cell>
          <cell r="AN16">
            <v>950040000</v>
          </cell>
          <cell r="AO16">
            <v>166725000</v>
          </cell>
          <cell r="AP16">
            <v>58500000</v>
          </cell>
          <cell r="AQ16">
            <v>257400000</v>
          </cell>
          <cell r="AR16">
            <v>468000000</v>
          </cell>
          <cell r="AS16">
            <v>569790000</v>
          </cell>
          <cell r="AT16">
            <v>544223628</v>
          </cell>
          <cell r="AU16">
            <v>668421000</v>
          </cell>
          <cell r="AV16">
            <v>1143441000</v>
          </cell>
          <cell r="AW16">
            <v>1560780000</v>
          </cell>
          <cell r="AX16">
            <v>572715000</v>
          </cell>
          <cell r="AY16">
            <v>877500000</v>
          </cell>
          <cell r="AZ16">
            <v>1023750000</v>
          </cell>
          <cell r="BA16">
            <v>74646000</v>
          </cell>
          <cell r="BB16">
            <v>555750000</v>
          </cell>
          <cell r="BC16">
            <v>936000000</v>
          </cell>
          <cell r="BD16">
            <v>221890500</v>
          </cell>
          <cell r="BE16">
            <v>409500000</v>
          </cell>
          <cell r="BF16">
            <v>328103100</v>
          </cell>
          <cell r="BG16">
            <v>877500000</v>
          </cell>
          <cell r="BH16">
            <v>877500000</v>
          </cell>
          <cell r="BI16">
            <v>198900000</v>
          </cell>
          <cell r="BJ16">
            <v>219375000</v>
          </cell>
          <cell r="BK16">
            <v>343775250</v>
          </cell>
        </row>
        <row r="17">
          <cell r="I17">
            <v>35000000</v>
          </cell>
          <cell r="J17">
            <v>209228571</v>
          </cell>
          <cell r="K17">
            <v>209228571</v>
          </cell>
          <cell r="L17">
            <v>241200000</v>
          </cell>
          <cell r="M17">
            <v>273600000</v>
          </cell>
          <cell r="N17">
            <v>75600000</v>
          </cell>
          <cell r="O17">
            <v>108000000</v>
          </cell>
          <cell r="P17">
            <v>50400000</v>
          </cell>
          <cell r="Q17">
            <v>216000000</v>
          </cell>
          <cell r="R17">
            <v>120000000</v>
          </cell>
          <cell r="S17">
            <v>144000000</v>
          </cell>
          <cell r="T17">
            <v>234000000</v>
          </cell>
          <cell r="U17">
            <v>144000000</v>
          </cell>
          <cell r="V17">
            <v>75000000</v>
          </cell>
          <cell r="W17">
            <v>75000000</v>
          </cell>
          <cell r="X17">
            <v>24000000</v>
          </cell>
          <cell r="Y17">
            <v>82800000</v>
          </cell>
          <cell r="Z17">
            <v>36000000</v>
          </cell>
          <cell r="AA17">
            <v>48000000</v>
          </cell>
          <cell r="AB17">
            <v>38400000</v>
          </cell>
          <cell r="AC17">
            <v>99600000</v>
          </cell>
          <cell r="AD17">
            <v>96000000</v>
          </cell>
          <cell r="AE17">
            <v>78600000</v>
          </cell>
          <cell r="AF17">
            <v>24000000</v>
          </cell>
          <cell r="AG17">
            <v>30000000</v>
          </cell>
          <cell r="AH17">
            <v>12000000</v>
          </cell>
          <cell r="AI17">
            <v>95000000</v>
          </cell>
          <cell r="AJ17">
            <v>132000000</v>
          </cell>
          <cell r="AK17">
            <v>259200000</v>
          </cell>
          <cell r="AL17" t="e">
            <v>#N/A</v>
          </cell>
          <cell r="AM17">
            <v>165000000</v>
          </cell>
          <cell r="AN17">
            <v>72000000</v>
          </cell>
          <cell r="AO17">
            <v>45000000</v>
          </cell>
          <cell r="AP17">
            <v>30000000</v>
          </cell>
          <cell r="AQ17">
            <v>87916667</v>
          </cell>
          <cell r="AR17">
            <v>42000000</v>
          </cell>
          <cell r="AS17">
            <v>142000000</v>
          </cell>
          <cell r="AT17">
            <v>136800000</v>
          </cell>
          <cell r="AU17">
            <v>144000000</v>
          </cell>
          <cell r="AV17">
            <v>201600000</v>
          </cell>
          <cell r="AW17">
            <v>201600000</v>
          </cell>
          <cell r="AX17">
            <v>30000000</v>
          </cell>
          <cell r="AY17">
            <v>264000000</v>
          </cell>
          <cell r="AZ17">
            <v>300000000</v>
          </cell>
          <cell r="BA17">
            <v>50000000</v>
          </cell>
          <cell r="BB17">
            <v>242700000</v>
          </cell>
          <cell r="BC17">
            <v>186000000</v>
          </cell>
          <cell r="BD17">
            <v>72000000</v>
          </cell>
          <cell r="BE17">
            <v>75000000</v>
          </cell>
          <cell r="BF17">
            <v>100000000</v>
          </cell>
          <cell r="BG17">
            <v>150000000</v>
          </cell>
          <cell r="BH17">
            <v>600000000</v>
          </cell>
          <cell r="BI17">
            <v>19125000</v>
          </cell>
          <cell r="BJ17">
            <v>42000000</v>
          </cell>
          <cell r="BK17">
            <v>116400000</v>
          </cell>
        </row>
        <row r="18">
          <cell r="G18">
            <v>10</v>
          </cell>
          <cell r="H18">
            <v>10</v>
          </cell>
          <cell r="I18">
            <v>10</v>
          </cell>
          <cell r="J18">
            <v>10</v>
          </cell>
          <cell r="K18">
            <v>10</v>
          </cell>
          <cell r="L18">
            <v>10</v>
          </cell>
          <cell r="M18">
            <v>10</v>
          </cell>
          <cell r="N18">
            <v>10</v>
          </cell>
          <cell r="O18">
            <v>10</v>
          </cell>
          <cell r="P18">
            <v>10</v>
          </cell>
          <cell r="Q18">
            <v>10</v>
          </cell>
          <cell r="R18">
            <v>10</v>
          </cell>
          <cell r="S18">
            <v>10</v>
          </cell>
          <cell r="T18">
            <v>10</v>
          </cell>
          <cell r="U18">
            <v>10</v>
          </cell>
          <cell r="V18">
            <v>10</v>
          </cell>
          <cell r="W18">
            <v>10</v>
          </cell>
          <cell r="X18">
            <v>10</v>
          </cell>
          <cell r="Y18">
            <v>10</v>
          </cell>
          <cell r="Z18">
            <v>10</v>
          </cell>
          <cell r="AA18">
            <v>10</v>
          </cell>
          <cell r="AB18">
            <v>10</v>
          </cell>
          <cell r="AC18">
            <v>10</v>
          </cell>
          <cell r="AD18">
            <v>10</v>
          </cell>
          <cell r="AE18">
            <v>10</v>
          </cell>
          <cell r="AF18">
            <v>10</v>
          </cell>
          <cell r="AG18">
            <v>10</v>
          </cell>
          <cell r="AH18">
            <v>10</v>
          </cell>
          <cell r="AI18">
            <v>10</v>
          </cell>
          <cell r="AJ18">
            <v>10</v>
          </cell>
          <cell r="AK18">
            <v>10</v>
          </cell>
          <cell r="AL18">
            <v>10</v>
          </cell>
          <cell r="AM18">
            <v>10</v>
          </cell>
          <cell r="AN18">
            <v>10</v>
          </cell>
          <cell r="AO18">
            <v>10</v>
          </cell>
          <cell r="AP18">
            <v>10</v>
          </cell>
          <cell r="AQ18">
            <v>10</v>
          </cell>
          <cell r="AR18">
            <v>10</v>
          </cell>
          <cell r="AS18">
            <v>10</v>
          </cell>
          <cell r="AT18">
            <v>10</v>
          </cell>
          <cell r="AU18">
            <v>10</v>
          </cell>
          <cell r="AV18">
            <v>10</v>
          </cell>
          <cell r="AW18">
            <v>10</v>
          </cell>
          <cell r="AX18">
            <v>10</v>
          </cell>
          <cell r="AY18">
            <v>10</v>
          </cell>
          <cell r="AZ18">
            <v>10</v>
          </cell>
          <cell r="BA18">
            <v>10</v>
          </cell>
          <cell r="BB18">
            <v>10</v>
          </cell>
          <cell r="BC18">
            <v>10</v>
          </cell>
          <cell r="BD18">
            <v>10</v>
          </cell>
          <cell r="BE18">
            <v>10</v>
          </cell>
          <cell r="BF18">
            <v>10</v>
          </cell>
          <cell r="BG18">
            <v>10</v>
          </cell>
          <cell r="BH18">
            <v>10</v>
          </cell>
          <cell r="BI18">
            <v>10</v>
          </cell>
          <cell r="BJ18">
            <v>10</v>
          </cell>
          <cell r="BK18">
            <v>10</v>
          </cell>
        </row>
        <row r="19">
          <cell r="G19">
            <v>0</v>
          </cell>
          <cell r="H19">
            <v>0</v>
          </cell>
          <cell r="I19">
            <v>3500000</v>
          </cell>
          <cell r="J19">
            <v>20922857.100000001</v>
          </cell>
          <cell r="K19">
            <v>20922857.100000001</v>
          </cell>
          <cell r="L19">
            <v>24120000</v>
          </cell>
          <cell r="M19">
            <v>27360000</v>
          </cell>
          <cell r="N19">
            <v>7560000</v>
          </cell>
          <cell r="O19">
            <v>10800000</v>
          </cell>
          <cell r="P19">
            <v>5040000</v>
          </cell>
          <cell r="Q19">
            <v>21600000</v>
          </cell>
          <cell r="R19">
            <v>12000000</v>
          </cell>
          <cell r="S19">
            <v>14400000</v>
          </cell>
          <cell r="T19">
            <v>23400000</v>
          </cell>
          <cell r="U19">
            <v>14400000</v>
          </cell>
          <cell r="V19">
            <v>7500000</v>
          </cell>
          <cell r="W19">
            <v>7500000</v>
          </cell>
          <cell r="X19">
            <v>2400000</v>
          </cell>
          <cell r="Y19">
            <v>8280000</v>
          </cell>
          <cell r="Z19">
            <v>3600000</v>
          </cell>
          <cell r="AA19">
            <v>4800000</v>
          </cell>
          <cell r="AB19">
            <v>3840000</v>
          </cell>
          <cell r="AC19">
            <v>9960000</v>
          </cell>
          <cell r="AD19">
            <v>9600000</v>
          </cell>
          <cell r="AE19">
            <v>7860000</v>
          </cell>
          <cell r="AF19">
            <v>2400000</v>
          </cell>
          <cell r="AG19">
            <v>3000000</v>
          </cell>
          <cell r="AH19">
            <v>1200000</v>
          </cell>
          <cell r="AI19">
            <v>9500000</v>
          </cell>
          <cell r="AJ19">
            <v>13200000</v>
          </cell>
          <cell r="AK19">
            <v>25920000</v>
          </cell>
          <cell r="AL19" t="e">
            <v>#N/A</v>
          </cell>
          <cell r="AM19">
            <v>16500000</v>
          </cell>
          <cell r="AN19">
            <v>7200000</v>
          </cell>
          <cell r="AO19">
            <v>4500000</v>
          </cell>
          <cell r="AP19">
            <v>3000000</v>
          </cell>
          <cell r="AQ19">
            <v>8791666.6999999993</v>
          </cell>
          <cell r="AR19">
            <v>4200000</v>
          </cell>
          <cell r="AS19">
            <v>14200000</v>
          </cell>
          <cell r="AT19">
            <v>13680000</v>
          </cell>
          <cell r="AU19">
            <v>14400000</v>
          </cell>
          <cell r="AV19">
            <v>20160000</v>
          </cell>
          <cell r="AW19">
            <v>20160000</v>
          </cell>
          <cell r="AX19">
            <v>3000000</v>
          </cell>
          <cell r="AY19">
            <v>26400000</v>
          </cell>
          <cell r="AZ19">
            <v>30000000</v>
          </cell>
          <cell r="BA19">
            <v>5000000</v>
          </cell>
          <cell r="BB19">
            <v>24270000</v>
          </cell>
          <cell r="BC19">
            <v>18600000</v>
          </cell>
          <cell r="BD19">
            <v>7200000</v>
          </cell>
          <cell r="BE19">
            <v>7500000</v>
          </cell>
          <cell r="BF19">
            <v>10000000</v>
          </cell>
          <cell r="BG19">
            <v>15000000</v>
          </cell>
          <cell r="BH19">
            <v>60000000</v>
          </cell>
          <cell r="BI19">
            <v>1912500</v>
          </cell>
          <cell r="BJ19">
            <v>4200000</v>
          </cell>
          <cell r="BK19">
            <v>11640000</v>
          </cell>
        </row>
        <row r="20">
          <cell r="G20">
            <v>0</v>
          </cell>
          <cell r="H20">
            <v>0</v>
          </cell>
          <cell r="I20">
            <v>11593.75</v>
          </cell>
          <cell r="J20">
            <v>69306.960000000006</v>
          </cell>
          <cell r="K20">
            <v>69306.960000000006</v>
          </cell>
          <cell r="L20">
            <v>79897.5</v>
          </cell>
          <cell r="M20">
            <v>90630</v>
          </cell>
          <cell r="N20">
            <v>25042.5</v>
          </cell>
          <cell r="O20">
            <v>35775</v>
          </cell>
          <cell r="P20">
            <v>16695</v>
          </cell>
          <cell r="Q20">
            <v>71550</v>
          </cell>
          <cell r="R20">
            <v>39750</v>
          </cell>
          <cell r="S20">
            <v>47700</v>
          </cell>
          <cell r="T20">
            <v>77512.5</v>
          </cell>
          <cell r="U20">
            <v>47700</v>
          </cell>
          <cell r="V20">
            <v>24843.75</v>
          </cell>
          <cell r="W20">
            <v>24843.75</v>
          </cell>
          <cell r="X20">
            <v>7950</v>
          </cell>
          <cell r="Y20">
            <v>27427.5</v>
          </cell>
          <cell r="Z20">
            <v>11925</v>
          </cell>
          <cell r="AA20">
            <v>15900</v>
          </cell>
          <cell r="AB20">
            <v>12720</v>
          </cell>
          <cell r="AC20">
            <v>32992.5</v>
          </cell>
          <cell r="AD20">
            <v>31800</v>
          </cell>
          <cell r="AE20">
            <v>26036.25</v>
          </cell>
          <cell r="AF20">
            <v>7950</v>
          </cell>
          <cell r="AG20">
            <v>9937.5</v>
          </cell>
          <cell r="AH20">
            <v>3975</v>
          </cell>
          <cell r="AI20">
            <v>31468.75</v>
          </cell>
          <cell r="AJ20">
            <v>43725</v>
          </cell>
          <cell r="AK20">
            <v>85860</v>
          </cell>
          <cell r="AL20" t="e">
            <v>#N/A</v>
          </cell>
          <cell r="AM20">
            <v>54656.25</v>
          </cell>
          <cell r="AN20">
            <v>23850</v>
          </cell>
          <cell r="AO20">
            <v>14906.25</v>
          </cell>
          <cell r="AP20">
            <v>9937.5</v>
          </cell>
          <cell r="AQ20">
            <v>29122.400000000001</v>
          </cell>
          <cell r="AR20">
            <v>13912.5</v>
          </cell>
          <cell r="AS20">
            <v>47037.5</v>
          </cell>
          <cell r="AT20">
            <v>45315</v>
          </cell>
          <cell r="AU20">
            <v>47700</v>
          </cell>
          <cell r="AV20">
            <v>66780</v>
          </cell>
          <cell r="AW20">
            <v>66780</v>
          </cell>
          <cell r="AX20">
            <v>9937.5</v>
          </cell>
          <cell r="AY20">
            <v>87450</v>
          </cell>
          <cell r="AZ20">
            <v>99375</v>
          </cell>
          <cell r="BA20">
            <v>16562.5</v>
          </cell>
          <cell r="BB20">
            <v>80394.38</v>
          </cell>
          <cell r="BC20">
            <v>61612.5</v>
          </cell>
          <cell r="BD20">
            <v>23850</v>
          </cell>
          <cell r="BE20">
            <v>24843.75</v>
          </cell>
          <cell r="BF20">
            <v>33125</v>
          </cell>
          <cell r="BG20">
            <v>49687.5</v>
          </cell>
          <cell r="BH20">
            <v>198750</v>
          </cell>
          <cell r="BI20">
            <v>6335.16</v>
          </cell>
          <cell r="BJ20">
            <v>13912.5</v>
          </cell>
          <cell r="BK20">
            <v>38557.5</v>
          </cell>
        </row>
        <row r="21">
          <cell r="G21">
            <v>0</v>
          </cell>
          <cell r="H21">
            <v>0</v>
          </cell>
          <cell r="I21">
            <v>31500000</v>
          </cell>
          <cell r="J21">
            <v>188305713.90000001</v>
          </cell>
          <cell r="K21">
            <v>188305713.90000001</v>
          </cell>
          <cell r="L21">
            <v>217080000</v>
          </cell>
          <cell r="M21">
            <v>246240000</v>
          </cell>
          <cell r="N21">
            <v>68040000</v>
          </cell>
          <cell r="O21">
            <v>97200000</v>
          </cell>
          <cell r="P21">
            <v>45360000</v>
          </cell>
          <cell r="Q21">
            <v>194400000</v>
          </cell>
          <cell r="R21">
            <v>108000000</v>
          </cell>
          <cell r="S21">
            <v>129600000</v>
          </cell>
          <cell r="T21">
            <v>210600000</v>
          </cell>
          <cell r="U21">
            <v>129600000</v>
          </cell>
          <cell r="V21">
            <v>67500000</v>
          </cell>
          <cell r="W21">
            <v>67500000</v>
          </cell>
          <cell r="X21">
            <v>21600000</v>
          </cell>
          <cell r="Y21">
            <v>74520000</v>
          </cell>
          <cell r="Z21">
            <v>32400000</v>
          </cell>
          <cell r="AA21">
            <v>43200000</v>
          </cell>
          <cell r="AB21">
            <v>34560000</v>
          </cell>
          <cell r="AC21">
            <v>89640000</v>
          </cell>
          <cell r="AD21">
            <v>86400000</v>
          </cell>
          <cell r="AE21">
            <v>70740000</v>
          </cell>
          <cell r="AF21">
            <v>21600000</v>
          </cell>
          <cell r="AG21">
            <v>27000000</v>
          </cell>
          <cell r="AH21">
            <v>10800000</v>
          </cell>
          <cell r="AI21">
            <v>85500000</v>
          </cell>
          <cell r="AJ21">
            <v>118800000</v>
          </cell>
          <cell r="AK21">
            <v>233280000</v>
          </cell>
          <cell r="AL21" t="e">
            <v>#N/A</v>
          </cell>
          <cell r="AM21">
            <v>148500000</v>
          </cell>
          <cell r="AN21">
            <v>64800000</v>
          </cell>
          <cell r="AO21">
            <v>40500000</v>
          </cell>
          <cell r="AP21">
            <v>27000000</v>
          </cell>
          <cell r="AQ21">
            <v>79125000.299999997</v>
          </cell>
          <cell r="AR21">
            <v>37800000</v>
          </cell>
          <cell r="AS21">
            <v>127800000</v>
          </cell>
          <cell r="AT21">
            <v>123120000</v>
          </cell>
          <cell r="AU21">
            <v>129600000</v>
          </cell>
          <cell r="AV21">
            <v>181440000</v>
          </cell>
          <cell r="AW21">
            <v>181440000</v>
          </cell>
          <cell r="AX21">
            <v>27000000</v>
          </cell>
          <cell r="AY21">
            <v>237600000</v>
          </cell>
          <cell r="AZ21">
            <v>270000000</v>
          </cell>
          <cell r="BA21">
            <v>45000000</v>
          </cell>
          <cell r="BB21">
            <v>218430000</v>
          </cell>
          <cell r="BC21">
            <v>167400000</v>
          </cell>
          <cell r="BD21">
            <v>64800000</v>
          </cell>
          <cell r="BE21">
            <v>67500000</v>
          </cell>
          <cell r="BF21">
            <v>90000000</v>
          </cell>
          <cell r="BG21">
            <v>135000000</v>
          </cell>
          <cell r="BH21">
            <v>540000000</v>
          </cell>
          <cell r="BI21">
            <v>17212500</v>
          </cell>
          <cell r="BJ21">
            <v>37800000</v>
          </cell>
          <cell r="BK21">
            <v>104760000</v>
          </cell>
        </row>
        <row r="22">
          <cell r="G22">
            <v>0</v>
          </cell>
          <cell r="H22">
            <v>0</v>
          </cell>
          <cell r="I22">
            <v>3150</v>
          </cell>
          <cell r="J22">
            <v>18830.57</v>
          </cell>
          <cell r="K22">
            <v>18830.57</v>
          </cell>
          <cell r="L22">
            <v>21708</v>
          </cell>
          <cell r="M22">
            <v>24624</v>
          </cell>
          <cell r="N22">
            <v>6804</v>
          </cell>
          <cell r="O22">
            <v>9720</v>
          </cell>
          <cell r="P22">
            <v>4536</v>
          </cell>
          <cell r="Q22">
            <v>19440</v>
          </cell>
          <cell r="R22">
            <v>10800</v>
          </cell>
          <cell r="S22">
            <v>12960</v>
          </cell>
          <cell r="T22">
            <v>21060</v>
          </cell>
          <cell r="U22">
            <v>12960</v>
          </cell>
          <cell r="V22">
            <v>6750</v>
          </cell>
          <cell r="W22">
            <v>6750</v>
          </cell>
          <cell r="X22">
            <v>2160</v>
          </cell>
          <cell r="Y22">
            <v>7452</v>
          </cell>
          <cell r="Z22">
            <v>3240</v>
          </cell>
          <cell r="AA22">
            <v>4320</v>
          </cell>
          <cell r="AB22">
            <v>3456</v>
          </cell>
          <cell r="AC22">
            <v>8964</v>
          </cell>
          <cell r="AD22">
            <v>8640</v>
          </cell>
          <cell r="AE22">
            <v>7074</v>
          </cell>
          <cell r="AF22">
            <v>2160</v>
          </cell>
          <cell r="AG22">
            <v>2700</v>
          </cell>
          <cell r="AH22">
            <v>1080</v>
          </cell>
          <cell r="AI22">
            <v>8550</v>
          </cell>
          <cell r="AJ22">
            <v>11880</v>
          </cell>
          <cell r="AK22">
            <v>23328</v>
          </cell>
          <cell r="AL22" t="e">
            <v>#N/A</v>
          </cell>
          <cell r="AM22">
            <v>14850</v>
          </cell>
          <cell r="AN22">
            <v>6480</v>
          </cell>
          <cell r="AO22">
            <v>4050</v>
          </cell>
          <cell r="AP22">
            <v>2700</v>
          </cell>
          <cell r="AQ22">
            <v>7912.5</v>
          </cell>
          <cell r="AR22">
            <v>3780</v>
          </cell>
          <cell r="AS22">
            <v>12780</v>
          </cell>
          <cell r="AT22">
            <v>12312</v>
          </cell>
          <cell r="AU22">
            <v>12960</v>
          </cell>
          <cell r="AV22">
            <v>18144</v>
          </cell>
          <cell r="AW22">
            <v>18144</v>
          </cell>
          <cell r="AX22">
            <v>2700</v>
          </cell>
          <cell r="AY22">
            <v>23760</v>
          </cell>
          <cell r="AZ22">
            <v>27000</v>
          </cell>
          <cell r="BA22">
            <v>4500</v>
          </cell>
          <cell r="BB22">
            <v>21843</v>
          </cell>
          <cell r="BC22">
            <v>16740</v>
          </cell>
          <cell r="BD22">
            <v>6480</v>
          </cell>
          <cell r="BE22">
            <v>6750</v>
          </cell>
          <cell r="BF22">
            <v>9000</v>
          </cell>
          <cell r="BG22">
            <v>13500</v>
          </cell>
          <cell r="BH22">
            <v>54000</v>
          </cell>
          <cell r="BI22">
            <v>1721.25</v>
          </cell>
          <cell r="BJ22">
            <v>3780</v>
          </cell>
          <cell r="BK22">
            <v>10476</v>
          </cell>
        </row>
        <row r="23">
          <cell r="G23">
            <v>20</v>
          </cell>
          <cell r="H23">
            <v>20</v>
          </cell>
          <cell r="I23">
            <v>20</v>
          </cell>
          <cell r="J23">
            <v>20</v>
          </cell>
          <cell r="K23">
            <v>20</v>
          </cell>
          <cell r="L23">
            <v>20</v>
          </cell>
          <cell r="M23">
            <v>20</v>
          </cell>
          <cell r="N23">
            <v>20</v>
          </cell>
          <cell r="O23">
            <v>20</v>
          </cell>
          <cell r="P23">
            <v>20</v>
          </cell>
          <cell r="Q23">
            <v>20</v>
          </cell>
          <cell r="R23">
            <v>20</v>
          </cell>
          <cell r="S23">
            <v>20</v>
          </cell>
          <cell r="T23">
            <v>20</v>
          </cell>
          <cell r="U23">
            <v>20</v>
          </cell>
          <cell r="V23">
            <v>20</v>
          </cell>
          <cell r="W23">
            <v>20</v>
          </cell>
          <cell r="X23">
            <v>20</v>
          </cell>
          <cell r="Y23">
            <v>20</v>
          </cell>
          <cell r="Z23">
            <v>20</v>
          </cell>
          <cell r="AA23">
            <v>20</v>
          </cell>
          <cell r="AB23">
            <v>20</v>
          </cell>
          <cell r="AC23">
            <v>20</v>
          </cell>
          <cell r="AD23">
            <v>20</v>
          </cell>
          <cell r="AE23">
            <v>20</v>
          </cell>
          <cell r="AF23">
            <v>20</v>
          </cell>
          <cell r="AG23">
            <v>20</v>
          </cell>
          <cell r="AH23">
            <v>20</v>
          </cell>
          <cell r="AI23">
            <v>20</v>
          </cell>
          <cell r="AJ23">
            <v>20</v>
          </cell>
          <cell r="AK23">
            <v>20</v>
          </cell>
          <cell r="AL23">
            <v>20</v>
          </cell>
          <cell r="AM23">
            <v>20</v>
          </cell>
          <cell r="AN23">
            <v>20</v>
          </cell>
          <cell r="AO23">
            <v>20</v>
          </cell>
          <cell r="AP23">
            <v>20</v>
          </cell>
          <cell r="AQ23">
            <v>20</v>
          </cell>
          <cell r="AR23">
            <v>20</v>
          </cell>
          <cell r="AS23">
            <v>20</v>
          </cell>
          <cell r="AT23">
            <v>20</v>
          </cell>
          <cell r="AU23">
            <v>20</v>
          </cell>
          <cell r="AV23">
            <v>20</v>
          </cell>
          <cell r="AW23">
            <v>20</v>
          </cell>
          <cell r="AX23">
            <v>20</v>
          </cell>
          <cell r="AY23">
            <v>20</v>
          </cell>
          <cell r="AZ23">
            <v>20</v>
          </cell>
          <cell r="BA23">
            <v>20</v>
          </cell>
          <cell r="BB23">
            <v>20</v>
          </cell>
          <cell r="BC23">
            <v>20</v>
          </cell>
          <cell r="BD23">
            <v>20</v>
          </cell>
          <cell r="BE23">
            <v>20</v>
          </cell>
          <cell r="BF23">
            <v>20</v>
          </cell>
          <cell r="BG23">
            <v>20</v>
          </cell>
          <cell r="BH23">
            <v>20</v>
          </cell>
          <cell r="BI23">
            <v>20</v>
          </cell>
          <cell r="BJ23">
            <v>20</v>
          </cell>
          <cell r="BK23">
            <v>20</v>
          </cell>
        </row>
        <row r="24">
          <cell r="G24">
            <v>0</v>
          </cell>
          <cell r="H24">
            <v>0</v>
          </cell>
          <cell r="I24">
            <v>630</v>
          </cell>
          <cell r="J24">
            <v>3766.11</v>
          </cell>
          <cell r="K24">
            <v>3766.11</v>
          </cell>
          <cell r="L24">
            <v>4341.6000000000004</v>
          </cell>
          <cell r="M24">
            <v>4924.8</v>
          </cell>
          <cell r="N24">
            <v>1360.8</v>
          </cell>
          <cell r="O24">
            <v>1944</v>
          </cell>
          <cell r="P24">
            <v>907.2</v>
          </cell>
          <cell r="Q24">
            <v>3888</v>
          </cell>
          <cell r="R24">
            <v>2160</v>
          </cell>
          <cell r="S24">
            <v>2592</v>
          </cell>
          <cell r="T24">
            <v>4212</v>
          </cell>
          <cell r="U24">
            <v>2592</v>
          </cell>
          <cell r="V24">
            <v>1350</v>
          </cell>
          <cell r="W24">
            <v>1350</v>
          </cell>
          <cell r="X24">
            <v>432</v>
          </cell>
          <cell r="Y24">
            <v>1490.4</v>
          </cell>
          <cell r="Z24">
            <v>648</v>
          </cell>
          <cell r="AA24">
            <v>864</v>
          </cell>
          <cell r="AB24">
            <v>691.2</v>
          </cell>
          <cell r="AC24">
            <v>1792.8</v>
          </cell>
          <cell r="AD24">
            <v>1728</v>
          </cell>
          <cell r="AE24">
            <v>1414.8</v>
          </cell>
          <cell r="AF24">
            <v>432</v>
          </cell>
          <cell r="AG24">
            <v>540</v>
          </cell>
          <cell r="AH24">
            <v>216</v>
          </cell>
          <cell r="AI24">
            <v>1710</v>
          </cell>
          <cell r="AJ24">
            <v>2376</v>
          </cell>
          <cell r="AK24">
            <v>4665.6000000000004</v>
          </cell>
          <cell r="AL24" t="e">
            <v>#N/A</v>
          </cell>
          <cell r="AM24">
            <v>2970</v>
          </cell>
          <cell r="AN24">
            <v>1296</v>
          </cell>
          <cell r="AO24">
            <v>810</v>
          </cell>
          <cell r="AP24">
            <v>540</v>
          </cell>
          <cell r="AQ24">
            <v>1582.5</v>
          </cell>
          <cell r="AR24">
            <v>756</v>
          </cell>
          <cell r="AS24">
            <v>2556</v>
          </cell>
          <cell r="AT24">
            <v>2462.4</v>
          </cell>
          <cell r="AU24">
            <v>2592</v>
          </cell>
          <cell r="AV24">
            <v>3628.8</v>
          </cell>
          <cell r="AW24">
            <v>3628.8</v>
          </cell>
          <cell r="AX24">
            <v>540</v>
          </cell>
          <cell r="AY24">
            <v>4752</v>
          </cell>
          <cell r="AZ24">
            <v>5400</v>
          </cell>
          <cell r="BA24">
            <v>900</v>
          </cell>
          <cell r="BB24">
            <v>4368.6000000000004</v>
          </cell>
          <cell r="BC24">
            <v>3348</v>
          </cell>
          <cell r="BD24">
            <v>1296</v>
          </cell>
          <cell r="BE24">
            <v>1350</v>
          </cell>
          <cell r="BF24">
            <v>1800</v>
          </cell>
          <cell r="BG24">
            <v>2700</v>
          </cell>
          <cell r="BH24">
            <v>10800</v>
          </cell>
          <cell r="BI24">
            <v>344.25</v>
          </cell>
          <cell r="BJ24">
            <v>756</v>
          </cell>
          <cell r="BK24">
            <v>2095.1999999999998</v>
          </cell>
        </row>
        <row r="25">
          <cell r="G25">
            <v>0</v>
          </cell>
          <cell r="H25">
            <v>0</v>
          </cell>
          <cell r="I25">
            <v>3780</v>
          </cell>
          <cell r="J25">
            <v>22596.68</v>
          </cell>
          <cell r="K25">
            <v>22596.68</v>
          </cell>
          <cell r="L25">
            <v>26049.599999999999</v>
          </cell>
          <cell r="M25">
            <v>29548.799999999999</v>
          </cell>
          <cell r="N25">
            <v>8164.8</v>
          </cell>
          <cell r="O25">
            <v>11664</v>
          </cell>
          <cell r="P25">
            <v>5443.2</v>
          </cell>
          <cell r="Q25">
            <v>23328</v>
          </cell>
          <cell r="R25">
            <v>12960</v>
          </cell>
          <cell r="S25">
            <v>15552</v>
          </cell>
          <cell r="T25">
            <v>25272</v>
          </cell>
          <cell r="U25">
            <v>15552</v>
          </cell>
          <cell r="V25">
            <v>8100</v>
          </cell>
          <cell r="W25">
            <v>8100</v>
          </cell>
          <cell r="X25">
            <v>2592</v>
          </cell>
          <cell r="Y25">
            <v>8942.4</v>
          </cell>
          <cell r="Z25">
            <v>3888</v>
          </cell>
          <cell r="AA25">
            <v>5184</v>
          </cell>
          <cell r="AB25">
            <v>4147.2</v>
          </cell>
          <cell r="AC25">
            <v>10756.8</v>
          </cell>
          <cell r="AD25">
            <v>10368</v>
          </cell>
          <cell r="AE25">
            <v>8488.7999999999993</v>
          </cell>
          <cell r="AF25">
            <v>2592</v>
          </cell>
          <cell r="AG25">
            <v>3240</v>
          </cell>
          <cell r="AH25">
            <v>1296</v>
          </cell>
          <cell r="AI25">
            <v>10260</v>
          </cell>
          <cell r="AJ25">
            <v>14256</v>
          </cell>
          <cell r="AK25">
            <v>27993.599999999999</v>
          </cell>
          <cell r="AL25" t="e">
            <v>#N/A</v>
          </cell>
          <cell r="AM25">
            <v>17820</v>
          </cell>
          <cell r="AN25">
            <v>7776</v>
          </cell>
          <cell r="AO25">
            <v>4860</v>
          </cell>
          <cell r="AP25">
            <v>3240</v>
          </cell>
          <cell r="AQ25">
            <v>9495</v>
          </cell>
          <cell r="AR25">
            <v>4536</v>
          </cell>
          <cell r="AS25">
            <v>15336</v>
          </cell>
          <cell r="AT25">
            <v>14774.4</v>
          </cell>
          <cell r="AU25">
            <v>15552</v>
          </cell>
          <cell r="AV25">
            <v>21772.799999999999</v>
          </cell>
          <cell r="AW25">
            <v>21772.799999999999</v>
          </cell>
          <cell r="AX25">
            <v>3240</v>
          </cell>
          <cell r="AY25">
            <v>28512</v>
          </cell>
          <cell r="AZ25">
            <v>32400</v>
          </cell>
          <cell r="BA25">
            <v>5400</v>
          </cell>
          <cell r="BB25">
            <v>26211.599999999999</v>
          </cell>
          <cell r="BC25">
            <v>20088</v>
          </cell>
          <cell r="BD25">
            <v>7776</v>
          </cell>
          <cell r="BE25">
            <v>8100</v>
          </cell>
          <cell r="BF25">
            <v>10800</v>
          </cell>
          <cell r="BG25">
            <v>16200</v>
          </cell>
          <cell r="BH25">
            <v>64800</v>
          </cell>
          <cell r="BI25">
            <v>2065.5</v>
          </cell>
          <cell r="BJ25">
            <v>4536</v>
          </cell>
          <cell r="BK25">
            <v>12571.2</v>
          </cell>
        </row>
        <row r="26">
          <cell r="G26">
            <v>35</v>
          </cell>
          <cell r="H26">
            <v>35</v>
          </cell>
          <cell r="I26">
            <v>35</v>
          </cell>
          <cell r="J26">
            <v>50</v>
          </cell>
          <cell r="K26">
            <v>50</v>
          </cell>
          <cell r="L26">
            <v>50</v>
          </cell>
          <cell r="M26">
            <v>50</v>
          </cell>
          <cell r="N26">
            <v>35</v>
          </cell>
          <cell r="O26">
            <v>35</v>
          </cell>
          <cell r="P26">
            <v>35</v>
          </cell>
          <cell r="Q26">
            <v>35</v>
          </cell>
          <cell r="R26">
            <v>50</v>
          </cell>
          <cell r="S26">
            <v>35</v>
          </cell>
          <cell r="T26">
            <v>35</v>
          </cell>
          <cell r="U26">
            <v>35</v>
          </cell>
          <cell r="V26">
            <v>35</v>
          </cell>
          <cell r="W26">
            <v>35</v>
          </cell>
          <cell r="X26">
            <v>35</v>
          </cell>
          <cell r="Y26">
            <v>35</v>
          </cell>
          <cell r="Z26">
            <v>35</v>
          </cell>
          <cell r="AA26">
            <v>50</v>
          </cell>
          <cell r="AB26">
            <v>50</v>
          </cell>
          <cell r="AC26">
            <v>50</v>
          </cell>
          <cell r="AD26">
            <v>35</v>
          </cell>
          <cell r="AE26">
            <v>35</v>
          </cell>
          <cell r="AF26">
            <v>35</v>
          </cell>
          <cell r="AG26">
            <v>35</v>
          </cell>
          <cell r="AH26">
            <v>35</v>
          </cell>
          <cell r="AI26">
            <v>35</v>
          </cell>
          <cell r="AJ26">
            <v>35</v>
          </cell>
          <cell r="AK26">
            <v>35</v>
          </cell>
          <cell r="AL26">
            <v>35</v>
          </cell>
          <cell r="AM26">
            <v>50</v>
          </cell>
          <cell r="AN26">
            <v>50</v>
          </cell>
          <cell r="AO26">
            <v>35</v>
          </cell>
          <cell r="AP26">
            <v>35</v>
          </cell>
          <cell r="AQ26">
            <v>35</v>
          </cell>
          <cell r="AR26">
            <v>35</v>
          </cell>
          <cell r="AS26">
            <v>35</v>
          </cell>
          <cell r="AT26">
            <v>35</v>
          </cell>
          <cell r="AU26">
            <v>35</v>
          </cell>
          <cell r="AV26">
            <v>35</v>
          </cell>
          <cell r="AW26">
            <v>35</v>
          </cell>
          <cell r="AX26">
            <v>35</v>
          </cell>
          <cell r="AY26">
            <v>50</v>
          </cell>
          <cell r="AZ26">
            <v>50</v>
          </cell>
          <cell r="BA26">
            <v>50</v>
          </cell>
          <cell r="BB26">
            <v>50</v>
          </cell>
          <cell r="BC26">
            <v>50</v>
          </cell>
          <cell r="BD26">
            <v>35</v>
          </cell>
          <cell r="BE26">
            <v>35</v>
          </cell>
          <cell r="BF26">
            <v>50</v>
          </cell>
          <cell r="BG26">
            <v>50</v>
          </cell>
          <cell r="BH26">
            <v>50</v>
          </cell>
          <cell r="BI26">
            <v>35</v>
          </cell>
          <cell r="BJ26">
            <v>35</v>
          </cell>
          <cell r="BK26">
            <v>50</v>
          </cell>
        </row>
        <row r="27">
          <cell r="G27">
            <v>0</v>
          </cell>
          <cell r="H27">
            <v>0</v>
          </cell>
          <cell r="I27">
            <v>1102.5</v>
          </cell>
          <cell r="J27">
            <v>9415.2900000000009</v>
          </cell>
          <cell r="K27">
            <v>9415.2900000000009</v>
          </cell>
          <cell r="L27">
            <v>10854</v>
          </cell>
          <cell r="M27">
            <v>12312</v>
          </cell>
          <cell r="N27">
            <v>2381.4</v>
          </cell>
          <cell r="O27">
            <v>3402</v>
          </cell>
          <cell r="P27">
            <v>1587.6</v>
          </cell>
          <cell r="Q27">
            <v>6804</v>
          </cell>
          <cell r="R27">
            <v>5400</v>
          </cell>
          <cell r="S27">
            <v>4536</v>
          </cell>
          <cell r="T27">
            <v>7371</v>
          </cell>
          <cell r="U27">
            <v>4536</v>
          </cell>
          <cell r="V27">
            <v>2362.5</v>
          </cell>
          <cell r="W27">
            <v>2362.5</v>
          </cell>
          <cell r="X27">
            <v>756</v>
          </cell>
          <cell r="Y27">
            <v>2608.1999999999998</v>
          </cell>
          <cell r="Z27">
            <v>1134</v>
          </cell>
          <cell r="AA27">
            <v>2160</v>
          </cell>
          <cell r="AB27">
            <v>1728</v>
          </cell>
          <cell r="AC27">
            <v>4482</v>
          </cell>
          <cell r="AD27">
            <v>3024</v>
          </cell>
          <cell r="AE27">
            <v>2475.9</v>
          </cell>
          <cell r="AF27">
            <v>756</v>
          </cell>
          <cell r="AG27">
            <v>945</v>
          </cell>
          <cell r="AH27">
            <v>378</v>
          </cell>
          <cell r="AI27">
            <v>2992.5</v>
          </cell>
          <cell r="AJ27">
            <v>4158</v>
          </cell>
          <cell r="AK27">
            <v>8164.8</v>
          </cell>
          <cell r="AL27" t="e">
            <v>#N/A</v>
          </cell>
          <cell r="AM27">
            <v>7425</v>
          </cell>
          <cell r="AN27">
            <v>3240</v>
          </cell>
          <cell r="AO27">
            <v>1417.5</v>
          </cell>
          <cell r="AP27">
            <v>945</v>
          </cell>
          <cell r="AQ27">
            <v>2769.38</v>
          </cell>
          <cell r="AR27">
            <v>1323</v>
          </cell>
          <cell r="AS27">
            <v>4473</v>
          </cell>
          <cell r="AT27">
            <v>4309.2</v>
          </cell>
          <cell r="AU27">
            <v>4536</v>
          </cell>
          <cell r="AV27">
            <v>6350.4</v>
          </cell>
          <cell r="AW27">
            <v>6350.4</v>
          </cell>
          <cell r="AX27">
            <v>945</v>
          </cell>
          <cell r="AY27">
            <v>11880</v>
          </cell>
          <cell r="AZ27">
            <v>13500</v>
          </cell>
          <cell r="BA27">
            <v>2250</v>
          </cell>
          <cell r="BB27">
            <v>10921.5</v>
          </cell>
          <cell r="BC27">
            <v>8370</v>
          </cell>
          <cell r="BD27">
            <v>2268</v>
          </cell>
          <cell r="BE27">
            <v>2362.5</v>
          </cell>
          <cell r="BF27">
            <v>4500</v>
          </cell>
          <cell r="BG27">
            <v>6750</v>
          </cell>
          <cell r="BH27">
            <v>27000</v>
          </cell>
          <cell r="BI27">
            <v>602.44000000000005</v>
          </cell>
          <cell r="BJ27">
            <v>1323</v>
          </cell>
          <cell r="BK27">
            <v>5238</v>
          </cell>
        </row>
        <row r="28">
          <cell r="I28">
            <v>10000000</v>
          </cell>
          <cell r="N28">
            <v>16240000</v>
          </cell>
          <cell r="O28">
            <v>34800000</v>
          </cell>
          <cell r="P28">
            <v>16240000</v>
          </cell>
          <cell r="Q28">
            <v>16240000</v>
          </cell>
          <cell r="S28">
            <v>20880000</v>
          </cell>
          <cell r="T28">
            <v>34800000</v>
          </cell>
          <cell r="U28">
            <v>34800000</v>
          </cell>
          <cell r="V28">
            <v>4454400</v>
          </cell>
          <cell r="W28">
            <v>17400000</v>
          </cell>
          <cell r="X28">
            <v>17400000</v>
          </cell>
          <cell r="Y28">
            <v>17400000</v>
          </cell>
          <cell r="Z28">
            <v>17400000</v>
          </cell>
          <cell r="AD28">
            <v>17400000</v>
          </cell>
          <cell r="AE28">
            <v>17400000</v>
          </cell>
          <cell r="AF28">
            <v>17400000</v>
          </cell>
          <cell r="AG28">
            <v>928000</v>
          </cell>
          <cell r="AH28">
            <v>928000</v>
          </cell>
          <cell r="AI28">
            <v>7424000</v>
          </cell>
          <cell r="AJ28">
            <v>26912000</v>
          </cell>
          <cell r="AK28">
            <v>30624000</v>
          </cell>
          <cell r="AL28">
            <v>30624000</v>
          </cell>
          <cell r="AO28">
            <v>4454400</v>
          </cell>
          <cell r="AP28">
            <v>4454400</v>
          </cell>
          <cell r="AQ28">
            <v>7424000</v>
          </cell>
          <cell r="AR28">
            <v>7424000</v>
          </cell>
          <cell r="AS28">
            <v>52200000</v>
          </cell>
          <cell r="AT28">
            <v>52200000</v>
          </cell>
          <cell r="AU28">
            <v>52200000</v>
          </cell>
          <cell r="AV28">
            <v>52200000</v>
          </cell>
          <cell r="AW28">
            <v>52200000</v>
          </cell>
          <cell r="AX28">
            <v>52200000</v>
          </cell>
          <cell r="BD28">
            <v>16240000</v>
          </cell>
          <cell r="BE28">
            <v>16240000</v>
          </cell>
          <cell r="BI28">
            <v>4454400</v>
          </cell>
          <cell r="BJ28">
            <v>4454400</v>
          </cell>
        </row>
        <row r="29">
          <cell r="G29">
            <v>10000</v>
          </cell>
          <cell r="H29">
            <v>10000</v>
          </cell>
          <cell r="I29">
            <v>3000</v>
          </cell>
          <cell r="N29">
            <v>3000</v>
          </cell>
          <cell r="O29">
            <v>3000</v>
          </cell>
          <cell r="P29">
            <v>3000</v>
          </cell>
          <cell r="Q29">
            <v>3000</v>
          </cell>
          <cell r="S29">
            <v>3000</v>
          </cell>
          <cell r="T29">
            <v>3000</v>
          </cell>
          <cell r="U29">
            <v>3000</v>
          </cell>
          <cell r="V29">
            <v>3000</v>
          </cell>
          <cell r="W29">
            <v>3000</v>
          </cell>
          <cell r="X29">
            <v>3000</v>
          </cell>
          <cell r="Y29">
            <v>3000</v>
          </cell>
          <cell r="Z29">
            <v>3000</v>
          </cell>
          <cell r="AD29">
            <v>3000</v>
          </cell>
          <cell r="AE29">
            <v>3000</v>
          </cell>
          <cell r="AF29">
            <v>3000</v>
          </cell>
          <cell r="AG29">
            <v>10000</v>
          </cell>
          <cell r="AH29">
            <v>10000</v>
          </cell>
          <cell r="AI29">
            <v>5000</v>
          </cell>
          <cell r="AJ29">
            <v>5000</v>
          </cell>
          <cell r="AK29">
            <v>5000</v>
          </cell>
          <cell r="AL29">
            <v>5000</v>
          </cell>
          <cell r="AO29">
            <v>5000</v>
          </cell>
          <cell r="AP29">
            <v>5000</v>
          </cell>
          <cell r="AQ29">
            <v>5000</v>
          </cell>
          <cell r="AR29">
            <v>5000</v>
          </cell>
          <cell r="AS29">
            <v>10000</v>
          </cell>
          <cell r="AT29">
            <v>10000</v>
          </cell>
          <cell r="AU29">
            <v>10000</v>
          </cell>
          <cell r="AV29">
            <v>10000</v>
          </cell>
          <cell r="AW29">
            <v>10000</v>
          </cell>
          <cell r="AX29">
            <v>10000</v>
          </cell>
          <cell r="BD29">
            <v>3000</v>
          </cell>
          <cell r="BE29">
            <v>3000</v>
          </cell>
          <cell r="BI29">
            <v>5000</v>
          </cell>
          <cell r="BJ29">
            <v>5000</v>
          </cell>
        </row>
        <row r="30">
          <cell r="G30">
            <v>0</v>
          </cell>
          <cell r="H30">
            <v>0</v>
          </cell>
          <cell r="I30">
            <v>3333.33</v>
          </cell>
          <cell r="N30">
            <v>5413.33</v>
          </cell>
          <cell r="O30">
            <v>11600</v>
          </cell>
          <cell r="P30">
            <v>5413.33</v>
          </cell>
          <cell r="Q30">
            <v>5413.33</v>
          </cell>
          <cell r="S30">
            <v>6960</v>
          </cell>
          <cell r="T30">
            <v>11600</v>
          </cell>
          <cell r="U30">
            <v>11600</v>
          </cell>
          <cell r="V30">
            <v>1484.8</v>
          </cell>
          <cell r="W30">
            <v>5800</v>
          </cell>
          <cell r="X30">
            <v>5800</v>
          </cell>
          <cell r="Y30">
            <v>5800</v>
          </cell>
          <cell r="Z30">
            <v>5800</v>
          </cell>
          <cell r="AD30">
            <v>5800</v>
          </cell>
          <cell r="AE30">
            <v>5800</v>
          </cell>
          <cell r="AF30">
            <v>5800</v>
          </cell>
          <cell r="AG30">
            <v>92.8</v>
          </cell>
          <cell r="AH30">
            <v>92.8</v>
          </cell>
          <cell r="AI30">
            <v>1484.8</v>
          </cell>
          <cell r="AJ30">
            <v>5382.4</v>
          </cell>
          <cell r="AK30">
            <v>6124.8</v>
          </cell>
          <cell r="AL30">
            <v>6124.8</v>
          </cell>
          <cell r="AO30">
            <v>890.88</v>
          </cell>
          <cell r="AP30">
            <v>890.88</v>
          </cell>
          <cell r="AQ30">
            <v>1484.8</v>
          </cell>
          <cell r="AR30">
            <v>1484.8</v>
          </cell>
          <cell r="AS30">
            <v>5220</v>
          </cell>
          <cell r="AT30">
            <v>5220</v>
          </cell>
          <cell r="AU30">
            <v>5220</v>
          </cell>
          <cell r="AV30">
            <v>5220</v>
          </cell>
          <cell r="AW30">
            <v>5220</v>
          </cell>
          <cell r="AX30">
            <v>5220</v>
          </cell>
          <cell r="BD30">
            <v>5413.33</v>
          </cell>
          <cell r="BE30">
            <v>5413.33</v>
          </cell>
          <cell r="BI30">
            <v>890.88</v>
          </cell>
          <cell r="BJ30">
            <v>890.88</v>
          </cell>
        </row>
        <row r="31">
          <cell r="G31">
            <v>0</v>
          </cell>
          <cell r="H31">
            <v>0</v>
          </cell>
          <cell r="I31">
            <v>4435.83</v>
          </cell>
          <cell r="J31">
            <v>9415.2900000000009</v>
          </cell>
          <cell r="K31">
            <v>9415.2900000000009</v>
          </cell>
          <cell r="L31">
            <v>10854</v>
          </cell>
          <cell r="M31">
            <v>12312</v>
          </cell>
          <cell r="N31">
            <v>7794.73</v>
          </cell>
          <cell r="O31">
            <v>15002</v>
          </cell>
          <cell r="P31">
            <v>7000.93</v>
          </cell>
          <cell r="Q31">
            <v>12217.33</v>
          </cell>
          <cell r="R31">
            <v>5400</v>
          </cell>
          <cell r="S31">
            <v>11496</v>
          </cell>
          <cell r="T31">
            <v>18971</v>
          </cell>
          <cell r="U31">
            <v>16136</v>
          </cell>
          <cell r="V31">
            <v>3847.3</v>
          </cell>
          <cell r="W31">
            <v>8162.5</v>
          </cell>
          <cell r="X31">
            <v>6556</v>
          </cell>
          <cell r="Y31">
            <v>8408.2000000000007</v>
          </cell>
          <cell r="Z31">
            <v>6934</v>
          </cell>
          <cell r="AA31">
            <v>2160</v>
          </cell>
          <cell r="AB31">
            <v>1728</v>
          </cell>
          <cell r="AC31">
            <v>4482</v>
          </cell>
          <cell r="AD31">
            <v>8824</v>
          </cell>
          <cell r="AE31">
            <v>8275.9</v>
          </cell>
          <cell r="AF31">
            <v>6556</v>
          </cell>
          <cell r="AG31">
            <v>1037.8</v>
          </cell>
          <cell r="AH31">
            <v>470.8</v>
          </cell>
          <cell r="AI31">
            <v>4477.3</v>
          </cell>
          <cell r="AJ31">
            <v>9540.4</v>
          </cell>
          <cell r="AK31">
            <v>14289.6</v>
          </cell>
          <cell r="AL31" t="e">
            <v>#N/A</v>
          </cell>
          <cell r="AM31">
            <v>7425</v>
          </cell>
          <cell r="AN31">
            <v>3240</v>
          </cell>
          <cell r="AO31">
            <v>2308.38</v>
          </cell>
          <cell r="AP31">
            <v>1835.88</v>
          </cell>
          <cell r="AQ31">
            <v>4254.18</v>
          </cell>
          <cell r="AR31">
            <v>2807.8</v>
          </cell>
          <cell r="AS31">
            <v>9693</v>
          </cell>
          <cell r="AT31">
            <v>9529.2000000000007</v>
          </cell>
          <cell r="AU31">
            <v>9756</v>
          </cell>
          <cell r="AV31">
            <v>11570.4</v>
          </cell>
          <cell r="AW31">
            <v>11570.4</v>
          </cell>
          <cell r="AX31">
            <v>6165</v>
          </cell>
          <cell r="AY31">
            <v>11880</v>
          </cell>
          <cell r="AZ31">
            <v>13500</v>
          </cell>
          <cell r="BA31">
            <v>2250</v>
          </cell>
          <cell r="BB31">
            <v>10921.5</v>
          </cell>
          <cell r="BC31">
            <v>8370</v>
          </cell>
          <cell r="BD31">
            <v>7681.33</v>
          </cell>
          <cell r="BE31">
            <v>7775.83</v>
          </cell>
          <cell r="BF31">
            <v>4500</v>
          </cell>
          <cell r="BG31">
            <v>6750</v>
          </cell>
          <cell r="BH31">
            <v>27000</v>
          </cell>
          <cell r="BI31">
            <v>1493.32</v>
          </cell>
          <cell r="BJ31">
            <v>2213.88</v>
          </cell>
          <cell r="BK31">
            <v>5238</v>
          </cell>
        </row>
        <row r="32">
          <cell r="G32" t="str">
            <v>na</v>
          </cell>
          <cell r="H32" t="str">
            <v>na</v>
          </cell>
          <cell r="I32" t="str">
            <v>CAA</v>
          </cell>
          <cell r="J32" t="str">
            <v>BDA</v>
          </cell>
          <cell r="K32" t="str">
            <v>BDA</v>
          </cell>
          <cell r="L32" t="str">
            <v>BDA</v>
          </cell>
          <cell r="M32" t="str">
            <v>BDA</v>
          </cell>
          <cell r="N32" t="str">
            <v>CAA</v>
          </cell>
          <cell r="O32" t="str">
            <v>CAA</v>
          </cell>
          <cell r="P32" t="str">
            <v>CAA</v>
          </cell>
          <cell r="Q32" t="str">
            <v>CAA</v>
          </cell>
          <cell r="R32" t="str">
            <v>CAA</v>
          </cell>
          <cell r="S32" t="str">
            <v>CAA</v>
          </cell>
          <cell r="T32" t="str">
            <v>CAA</v>
          </cell>
          <cell r="U32" t="str">
            <v>CAA</v>
          </cell>
          <cell r="V32" t="str">
            <v>VS</v>
          </cell>
          <cell r="W32" t="str">
            <v>CL</v>
          </cell>
          <cell r="X32" t="str">
            <v>CL</v>
          </cell>
          <cell r="Y32" t="str">
            <v>CVB</v>
          </cell>
          <cell r="Z32" t="str">
            <v>CVB</v>
          </cell>
          <cell r="AA32" t="str">
            <v>CVB</v>
          </cell>
          <cell r="AB32" t="str">
            <v>CVP</v>
          </cell>
          <cell r="AC32" t="str">
            <v>CVP</v>
          </cell>
          <cell r="AD32" t="str">
            <v>CVB</v>
          </cell>
          <cell r="AE32" t="str">
            <v>CVP</v>
          </cell>
          <cell r="AF32" t="str">
            <v>CVP</v>
          </cell>
          <cell r="AG32" t="str">
            <v>OPV</v>
          </cell>
          <cell r="AH32" t="str">
            <v>OPV</v>
          </cell>
          <cell r="AI32" t="str">
            <v>VD</v>
          </cell>
          <cell r="AJ32" t="str">
            <v>DU</v>
          </cell>
          <cell r="AK32" t="str">
            <v>DU</v>
          </cell>
          <cell r="AL32" t="str">
            <v>DU</v>
          </cell>
          <cell r="AM32" t="str">
            <v>TPA</v>
          </cell>
          <cell r="AN32" t="str">
            <v>TPA</v>
          </cell>
          <cell r="AO32" t="str">
            <v>VS</v>
          </cell>
          <cell r="AP32" t="str">
            <v>VS</v>
          </cell>
          <cell r="AQ32" t="str">
            <v>VD</v>
          </cell>
          <cell r="AR32" t="str">
            <v>VD</v>
          </cell>
          <cell r="AS32" t="str">
            <v>MNA</v>
          </cell>
          <cell r="AT32" t="str">
            <v>MNA</v>
          </cell>
          <cell r="AU32" t="str">
            <v>MNA</v>
          </cell>
          <cell r="AV32" t="str">
            <v>MNA</v>
          </cell>
          <cell r="AW32" t="str">
            <v>MNA</v>
          </cell>
          <cell r="AX32" t="str">
            <v>MNA</v>
          </cell>
          <cell r="AY32" t="str">
            <v>PAA</v>
          </cell>
          <cell r="AZ32" t="str">
            <v>PAA</v>
          </cell>
          <cell r="BA32" t="str">
            <v>OPV</v>
          </cell>
          <cell r="BB32" t="str">
            <v>ROA</v>
          </cell>
          <cell r="BC32" t="str">
            <v>ROA</v>
          </cell>
          <cell r="BD32" t="str">
            <v>ROB</v>
          </cell>
          <cell r="BE32" t="str">
            <v>ROB</v>
          </cell>
          <cell r="BF32" t="str">
            <v>POA</v>
          </cell>
          <cell r="BG32" t="str">
            <v>POA</v>
          </cell>
          <cell r="BH32" t="str">
            <v>PAA</v>
          </cell>
          <cell r="BI32" t="str">
            <v>VS</v>
          </cell>
          <cell r="BJ32" t="str">
            <v>VS</v>
          </cell>
          <cell r="BK32" t="str">
            <v>CVB</v>
          </cell>
        </row>
        <row r="33">
          <cell r="G33">
            <v>0</v>
          </cell>
          <cell r="H33">
            <v>0</v>
          </cell>
          <cell r="I33">
            <v>3043.44</v>
          </cell>
          <cell r="J33">
            <v>3043.44</v>
          </cell>
          <cell r="K33">
            <v>3043.44</v>
          </cell>
          <cell r="L33">
            <v>3043.44</v>
          </cell>
          <cell r="M33">
            <v>3043.44</v>
          </cell>
          <cell r="N33">
            <v>3043.44</v>
          </cell>
          <cell r="O33">
            <v>3043.44</v>
          </cell>
          <cell r="P33">
            <v>3043.44</v>
          </cell>
          <cell r="Q33">
            <v>3043.44</v>
          </cell>
          <cell r="R33">
            <v>3043.44</v>
          </cell>
          <cell r="S33">
            <v>3043.44</v>
          </cell>
          <cell r="T33">
            <v>3043.44</v>
          </cell>
          <cell r="U33">
            <v>3043.44</v>
          </cell>
          <cell r="V33">
            <v>2155.6799999999998</v>
          </cell>
          <cell r="W33">
            <v>2155.6799999999998</v>
          </cell>
          <cell r="X33">
            <v>2155.6799999999998</v>
          </cell>
          <cell r="Y33">
            <v>2155.6799999999998</v>
          </cell>
          <cell r="Z33">
            <v>2155.6799999999998</v>
          </cell>
          <cell r="AA33">
            <v>2155.6799999999998</v>
          </cell>
          <cell r="AB33">
            <v>2518.56</v>
          </cell>
          <cell r="AC33">
            <v>2518.56</v>
          </cell>
          <cell r="AD33">
            <v>2155.6799999999998</v>
          </cell>
          <cell r="AE33">
            <v>2518.56</v>
          </cell>
          <cell r="AF33">
            <v>2518.56</v>
          </cell>
          <cell r="AG33">
            <v>1810.08</v>
          </cell>
          <cell r="AH33">
            <v>1810.08</v>
          </cell>
          <cell r="AI33">
            <v>2729.16</v>
          </cell>
          <cell r="AJ33">
            <v>2729.16</v>
          </cell>
          <cell r="AK33">
            <v>2729.16</v>
          </cell>
          <cell r="AL33">
            <v>2729.16</v>
          </cell>
          <cell r="AM33">
            <v>3043.44</v>
          </cell>
          <cell r="AN33">
            <v>3043.44</v>
          </cell>
          <cell r="AO33">
            <v>2155.6799999999998</v>
          </cell>
          <cell r="AP33">
            <v>2155.6799999999998</v>
          </cell>
          <cell r="AQ33">
            <v>2729.16</v>
          </cell>
          <cell r="AR33">
            <v>2729.16</v>
          </cell>
          <cell r="AS33">
            <v>4197.96</v>
          </cell>
          <cell r="AT33">
            <v>4197.96</v>
          </cell>
          <cell r="AU33">
            <v>4197.96</v>
          </cell>
          <cell r="AV33">
            <v>4197.96</v>
          </cell>
          <cell r="AW33">
            <v>4197.96</v>
          </cell>
          <cell r="AX33">
            <v>4197.96</v>
          </cell>
          <cell r="AY33">
            <v>3462.48</v>
          </cell>
          <cell r="AZ33">
            <v>3462.48</v>
          </cell>
          <cell r="BA33">
            <v>1810.08</v>
          </cell>
          <cell r="BB33">
            <v>3462.48</v>
          </cell>
          <cell r="BC33">
            <v>3462.48</v>
          </cell>
          <cell r="BD33">
            <v>3043.44</v>
          </cell>
          <cell r="BE33">
            <v>3043.44</v>
          </cell>
          <cell r="BF33">
            <v>3043.44</v>
          </cell>
          <cell r="BG33">
            <v>3043.44</v>
          </cell>
          <cell r="BH33">
            <v>3462.48</v>
          </cell>
          <cell r="BI33">
            <v>2155.6799999999998</v>
          </cell>
          <cell r="BJ33">
            <v>2155.6799999999998</v>
          </cell>
          <cell r="BK33">
            <v>2155.6799999999998</v>
          </cell>
        </row>
        <row r="34">
          <cell r="G34">
            <v>0</v>
          </cell>
          <cell r="H34">
            <v>0</v>
          </cell>
          <cell r="I34">
            <v>24347.52</v>
          </cell>
          <cell r="J34">
            <v>24347.52</v>
          </cell>
          <cell r="K34">
            <v>24347.52</v>
          </cell>
          <cell r="L34">
            <v>24347.52</v>
          </cell>
          <cell r="M34">
            <v>24347.52</v>
          </cell>
          <cell r="N34">
            <v>24347.52</v>
          </cell>
          <cell r="O34">
            <v>24347.52</v>
          </cell>
          <cell r="P34">
            <v>24347.52</v>
          </cell>
          <cell r="Q34">
            <v>24347.52</v>
          </cell>
          <cell r="R34">
            <v>24347.52</v>
          </cell>
          <cell r="S34">
            <v>24347.52</v>
          </cell>
          <cell r="T34">
            <v>24347.52</v>
          </cell>
          <cell r="U34">
            <v>24347.52</v>
          </cell>
          <cell r="V34">
            <v>17245.439999999999</v>
          </cell>
          <cell r="W34">
            <v>17245.439999999999</v>
          </cell>
          <cell r="X34">
            <v>17245.439999999999</v>
          </cell>
          <cell r="Y34">
            <v>17245.439999999999</v>
          </cell>
          <cell r="Z34">
            <v>17245.439999999999</v>
          </cell>
          <cell r="AA34">
            <v>17245.439999999999</v>
          </cell>
          <cell r="AB34">
            <v>20148.48</v>
          </cell>
          <cell r="AC34">
            <v>20148.48</v>
          </cell>
          <cell r="AD34">
            <v>17245.439999999999</v>
          </cell>
          <cell r="AE34">
            <v>20148.48</v>
          </cell>
          <cell r="AF34">
            <v>20148.48</v>
          </cell>
          <cell r="AG34">
            <v>14480.64</v>
          </cell>
          <cell r="AH34">
            <v>14480.64</v>
          </cell>
          <cell r="AI34">
            <v>21833.279999999999</v>
          </cell>
          <cell r="AJ34">
            <v>21833.279999999999</v>
          </cell>
          <cell r="AK34">
            <v>21833.279999999999</v>
          </cell>
          <cell r="AL34">
            <v>21833.279999999999</v>
          </cell>
          <cell r="AM34">
            <v>24347.52</v>
          </cell>
          <cell r="AN34">
            <v>24347.52</v>
          </cell>
          <cell r="AO34">
            <v>17245.439999999999</v>
          </cell>
          <cell r="AP34">
            <v>17245.439999999999</v>
          </cell>
          <cell r="AQ34">
            <v>21833.279999999999</v>
          </cell>
          <cell r="AR34">
            <v>21833.279999999999</v>
          </cell>
          <cell r="AS34">
            <v>33583.68</v>
          </cell>
          <cell r="AT34">
            <v>33583.68</v>
          </cell>
          <cell r="AU34">
            <v>33583.68</v>
          </cell>
          <cell r="AV34">
            <v>33583.68</v>
          </cell>
          <cell r="AW34">
            <v>33583.68</v>
          </cell>
          <cell r="AX34">
            <v>33583.68</v>
          </cell>
          <cell r="AY34">
            <v>27699.84</v>
          </cell>
          <cell r="AZ34">
            <v>27699.84</v>
          </cell>
          <cell r="BA34">
            <v>14480.64</v>
          </cell>
          <cell r="BB34">
            <v>27699.84</v>
          </cell>
          <cell r="BC34">
            <v>27699.84</v>
          </cell>
          <cell r="BD34">
            <v>24347.52</v>
          </cell>
          <cell r="BE34">
            <v>24347.52</v>
          </cell>
          <cell r="BF34">
            <v>24347.52</v>
          </cell>
          <cell r="BG34">
            <v>24347.52</v>
          </cell>
          <cell r="BH34">
            <v>27699.84</v>
          </cell>
          <cell r="BI34">
            <v>17245.439999999999</v>
          </cell>
          <cell r="BJ34">
            <v>17245.439999999999</v>
          </cell>
          <cell r="BK34">
            <v>17245.439999999999</v>
          </cell>
        </row>
        <row r="35">
          <cell r="G35">
            <v>0</v>
          </cell>
          <cell r="H35">
            <v>0</v>
          </cell>
          <cell r="I35">
            <v>54538.44</v>
          </cell>
          <cell r="J35">
            <v>54538.44</v>
          </cell>
          <cell r="K35">
            <v>54538.44</v>
          </cell>
          <cell r="L35">
            <v>54538.44</v>
          </cell>
          <cell r="M35">
            <v>54538.44</v>
          </cell>
          <cell r="N35">
            <v>54538.44</v>
          </cell>
          <cell r="O35">
            <v>54538.44</v>
          </cell>
          <cell r="P35">
            <v>54538.44</v>
          </cell>
          <cell r="Q35">
            <v>54538.44</v>
          </cell>
          <cell r="R35">
            <v>54538.44</v>
          </cell>
          <cell r="S35">
            <v>54538.44</v>
          </cell>
          <cell r="T35">
            <v>54538.44</v>
          </cell>
          <cell r="U35">
            <v>54538.44</v>
          </cell>
          <cell r="V35">
            <v>38629.79</v>
          </cell>
          <cell r="W35">
            <v>38629.79</v>
          </cell>
          <cell r="X35">
            <v>38629.79</v>
          </cell>
          <cell r="Y35">
            <v>38629.79</v>
          </cell>
          <cell r="Z35">
            <v>38629.79</v>
          </cell>
          <cell r="AA35">
            <v>38629.79</v>
          </cell>
          <cell r="AB35">
            <v>45132.6</v>
          </cell>
          <cell r="AC35">
            <v>45132.6</v>
          </cell>
          <cell r="AD35">
            <v>38629.79</v>
          </cell>
          <cell r="AE35">
            <v>45132.6</v>
          </cell>
          <cell r="AF35">
            <v>45132.6</v>
          </cell>
          <cell r="AG35">
            <v>32436.63</v>
          </cell>
          <cell r="AH35">
            <v>32436.63</v>
          </cell>
          <cell r="AI35">
            <v>48906.55</v>
          </cell>
          <cell r="AJ35">
            <v>48906.55</v>
          </cell>
          <cell r="AK35">
            <v>48906.55</v>
          </cell>
          <cell r="AL35">
            <v>48906.55</v>
          </cell>
          <cell r="AM35">
            <v>54538.44</v>
          </cell>
          <cell r="AN35">
            <v>54538.44</v>
          </cell>
          <cell r="AO35">
            <v>38629.79</v>
          </cell>
          <cell r="AP35">
            <v>38629.79</v>
          </cell>
          <cell r="AQ35">
            <v>48906.55</v>
          </cell>
          <cell r="AR35">
            <v>48906.55</v>
          </cell>
          <cell r="AS35">
            <v>75227.44</v>
          </cell>
          <cell r="AT35">
            <v>75227.44</v>
          </cell>
          <cell r="AU35">
            <v>75227.44</v>
          </cell>
          <cell r="AV35">
            <v>75227.44</v>
          </cell>
          <cell r="AW35">
            <v>75227.44</v>
          </cell>
          <cell r="AX35">
            <v>75227.44</v>
          </cell>
          <cell r="AY35">
            <v>62047.64</v>
          </cell>
          <cell r="AZ35">
            <v>62047.64</v>
          </cell>
          <cell r="BA35">
            <v>32436.63</v>
          </cell>
          <cell r="BB35">
            <v>62047.64</v>
          </cell>
          <cell r="BC35">
            <v>62047.64</v>
          </cell>
          <cell r="BD35">
            <v>54538.44</v>
          </cell>
          <cell r="BE35">
            <v>54538.44</v>
          </cell>
          <cell r="BF35">
            <v>54538.44</v>
          </cell>
          <cell r="BG35">
            <v>54538.44</v>
          </cell>
          <cell r="BH35">
            <v>62047.64</v>
          </cell>
          <cell r="BI35">
            <v>38629.79</v>
          </cell>
          <cell r="BJ35">
            <v>38629.79</v>
          </cell>
          <cell r="BK35">
            <v>38629.79</v>
          </cell>
        </row>
        <row r="36">
          <cell r="G36">
            <v>1.25</v>
          </cell>
          <cell r="H36">
            <v>1.25</v>
          </cell>
          <cell r="I36">
            <v>1.25</v>
          </cell>
          <cell r="J36">
            <v>1.25</v>
          </cell>
          <cell r="K36">
            <v>1.25</v>
          </cell>
          <cell r="L36">
            <v>1.25</v>
          </cell>
          <cell r="M36">
            <v>1.25</v>
          </cell>
          <cell r="N36">
            <v>1.25</v>
          </cell>
          <cell r="O36">
            <v>1.25</v>
          </cell>
          <cell r="P36">
            <v>1.25</v>
          </cell>
          <cell r="Q36">
            <v>1.25</v>
          </cell>
          <cell r="R36">
            <v>1.25</v>
          </cell>
          <cell r="S36">
            <v>1.25</v>
          </cell>
          <cell r="T36">
            <v>1.25</v>
          </cell>
          <cell r="U36">
            <v>1.25</v>
          </cell>
          <cell r="V36">
            <v>1.25</v>
          </cell>
          <cell r="W36">
            <v>1.25</v>
          </cell>
          <cell r="X36">
            <v>1.25</v>
          </cell>
          <cell r="Y36">
            <v>1.25</v>
          </cell>
          <cell r="Z36">
            <v>1.25</v>
          </cell>
          <cell r="AA36">
            <v>1.25</v>
          </cell>
          <cell r="AB36">
            <v>1.25</v>
          </cell>
          <cell r="AC36">
            <v>1.25</v>
          </cell>
          <cell r="AD36">
            <v>1.25</v>
          </cell>
          <cell r="AE36">
            <v>1.25</v>
          </cell>
          <cell r="AF36">
            <v>1.25</v>
          </cell>
          <cell r="AG36">
            <v>1.25</v>
          </cell>
          <cell r="AH36">
            <v>1.25</v>
          </cell>
          <cell r="AI36">
            <v>1.25</v>
          </cell>
          <cell r="AJ36">
            <v>1.25</v>
          </cell>
          <cell r="AK36">
            <v>1.25</v>
          </cell>
          <cell r="AL36">
            <v>1.25</v>
          </cell>
          <cell r="AM36">
            <v>1.25</v>
          </cell>
          <cell r="AN36">
            <v>1.25</v>
          </cell>
          <cell r="AO36">
            <v>1.25</v>
          </cell>
          <cell r="AP36">
            <v>1.25</v>
          </cell>
          <cell r="AQ36">
            <v>1.25</v>
          </cell>
          <cell r="AR36">
            <v>1.25</v>
          </cell>
          <cell r="AS36">
            <v>1.25</v>
          </cell>
          <cell r="AT36">
            <v>1.25</v>
          </cell>
          <cell r="AU36">
            <v>1.25</v>
          </cell>
          <cell r="AV36">
            <v>1.25</v>
          </cell>
          <cell r="AW36">
            <v>1.25</v>
          </cell>
          <cell r="AX36">
            <v>1.25</v>
          </cell>
          <cell r="AY36">
            <v>1.25</v>
          </cell>
          <cell r="AZ36">
            <v>1.25</v>
          </cell>
          <cell r="BA36">
            <v>1.25</v>
          </cell>
          <cell r="BB36">
            <v>1.25</v>
          </cell>
          <cell r="BC36">
            <v>1.25</v>
          </cell>
          <cell r="BD36">
            <v>1.25</v>
          </cell>
          <cell r="BE36">
            <v>1.25</v>
          </cell>
          <cell r="BF36">
            <v>1.25</v>
          </cell>
          <cell r="BG36">
            <v>1.25</v>
          </cell>
          <cell r="BH36">
            <v>1.25</v>
          </cell>
          <cell r="BI36">
            <v>1.25</v>
          </cell>
          <cell r="BJ36">
            <v>1.25</v>
          </cell>
          <cell r="BK36">
            <v>1.25</v>
          </cell>
        </row>
        <row r="37">
          <cell r="G37">
            <v>0</v>
          </cell>
          <cell r="H37">
            <v>0</v>
          </cell>
          <cell r="I37">
            <v>15217.2</v>
          </cell>
          <cell r="J37">
            <v>15217.2</v>
          </cell>
          <cell r="K37">
            <v>15217.2</v>
          </cell>
          <cell r="L37">
            <v>15217.2</v>
          </cell>
          <cell r="M37">
            <v>15217.2</v>
          </cell>
          <cell r="N37">
            <v>15217.2</v>
          </cell>
          <cell r="O37">
            <v>15217.2</v>
          </cell>
          <cell r="P37">
            <v>15217.2</v>
          </cell>
          <cell r="Q37">
            <v>15217.2</v>
          </cell>
          <cell r="R37">
            <v>15217.2</v>
          </cell>
          <cell r="S37">
            <v>15217.2</v>
          </cell>
          <cell r="T37">
            <v>15217.2</v>
          </cell>
          <cell r="U37">
            <v>15217.2</v>
          </cell>
          <cell r="V37">
            <v>10778.4</v>
          </cell>
          <cell r="W37">
            <v>10778.4</v>
          </cell>
          <cell r="X37">
            <v>10778.4</v>
          </cell>
          <cell r="Y37">
            <v>10778.4</v>
          </cell>
          <cell r="Z37">
            <v>10778.4</v>
          </cell>
          <cell r="AA37">
            <v>10778.4</v>
          </cell>
          <cell r="AB37">
            <v>12592.8</v>
          </cell>
          <cell r="AC37">
            <v>12592.8</v>
          </cell>
          <cell r="AD37">
            <v>10778.4</v>
          </cell>
          <cell r="AE37">
            <v>12592.8</v>
          </cell>
          <cell r="AF37">
            <v>12592.8</v>
          </cell>
          <cell r="AG37">
            <v>9050.4</v>
          </cell>
          <cell r="AH37">
            <v>9050.4</v>
          </cell>
          <cell r="AI37">
            <v>13645.8</v>
          </cell>
          <cell r="AJ37">
            <v>13645.8</v>
          </cell>
          <cell r="AK37">
            <v>13645.8</v>
          </cell>
          <cell r="AL37">
            <v>13645.8</v>
          </cell>
          <cell r="AM37">
            <v>15217.2</v>
          </cell>
          <cell r="AN37">
            <v>15217.2</v>
          </cell>
          <cell r="AO37">
            <v>10778.4</v>
          </cell>
          <cell r="AP37">
            <v>10778.4</v>
          </cell>
          <cell r="AQ37">
            <v>13645.8</v>
          </cell>
          <cell r="AR37">
            <v>13645.8</v>
          </cell>
          <cell r="AS37">
            <v>20989.8</v>
          </cell>
          <cell r="AT37">
            <v>20989.8</v>
          </cell>
          <cell r="AU37">
            <v>20989.8</v>
          </cell>
          <cell r="AV37">
            <v>20989.8</v>
          </cell>
          <cell r="AW37">
            <v>20989.8</v>
          </cell>
          <cell r="AX37">
            <v>20989.8</v>
          </cell>
          <cell r="AY37">
            <v>17312.400000000001</v>
          </cell>
          <cell r="AZ37">
            <v>17312.400000000001</v>
          </cell>
          <cell r="BA37">
            <v>9050.4</v>
          </cell>
          <cell r="BB37">
            <v>17312.400000000001</v>
          </cell>
          <cell r="BC37">
            <v>17312.400000000001</v>
          </cell>
          <cell r="BD37">
            <v>15217.2</v>
          </cell>
          <cell r="BE37">
            <v>15217.2</v>
          </cell>
          <cell r="BF37">
            <v>15217.2</v>
          </cell>
          <cell r="BG37">
            <v>15217.2</v>
          </cell>
          <cell r="BH37">
            <v>17312.400000000001</v>
          </cell>
          <cell r="BI37">
            <v>10778.4</v>
          </cell>
          <cell r="BJ37">
            <v>10778.4</v>
          </cell>
          <cell r="BK37">
            <v>10778.4</v>
          </cell>
        </row>
        <row r="38">
          <cell r="G38">
            <v>0</v>
          </cell>
          <cell r="H38">
            <v>0</v>
          </cell>
          <cell r="I38">
            <v>34086.53</v>
          </cell>
          <cell r="J38">
            <v>34086.53</v>
          </cell>
          <cell r="K38">
            <v>34086.53</v>
          </cell>
          <cell r="L38">
            <v>34086.53</v>
          </cell>
          <cell r="M38">
            <v>34086.53</v>
          </cell>
          <cell r="N38">
            <v>34086.53</v>
          </cell>
          <cell r="O38">
            <v>34086.53</v>
          </cell>
          <cell r="P38">
            <v>34086.53</v>
          </cell>
          <cell r="Q38">
            <v>34086.53</v>
          </cell>
          <cell r="R38">
            <v>34086.53</v>
          </cell>
          <cell r="S38">
            <v>34086.53</v>
          </cell>
          <cell r="T38">
            <v>34086.53</v>
          </cell>
          <cell r="U38">
            <v>34086.53</v>
          </cell>
          <cell r="V38">
            <v>24143.62</v>
          </cell>
          <cell r="W38">
            <v>24143.62</v>
          </cell>
          <cell r="X38">
            <v>24143.62</v>
          </cell>
          <cell r="Y38">
            <v>24143.62</v>
          </cell>
          <cell r="Z38">
            <v>24143.62</v>
          </cell>
          <cell r="AA38">
            <v>24143.62</v>
          </cell>
          <cell r="AB38">
            <v>28207.87</v>
          </cell>
          <cell r="AC38">
            <v>28207.87</v>
          </cell>
          <cell r="AD38">
            <v>24143.62</v>
          </cell>
          <cell r="AE38">
            <v>28207.87</v>
          </cell>
          <cell r="AF38">
            <v>28207.87</v>
          </cell>
          <cell r="AG38">
            <v>20272.900000000001</v>
          </cell>
          <cell r="AH38">
            <v>20272.900000000001</v>
          </cell>
          <cell r="AI38">
            <v>30566.59</v>
          </cell>
          <cell r="AJ38">
            <v>30566.59</v>
          </cell>
          <cell r="AK38">
            <v>30566.59</v>
          </cell>
          <cell r="AL38">
            <v>30566.59</v>
          </cell>
          <cell r="AM38">
            <v>34086.53</v>
          </cell>
          <cell r="AN38">
            <v>34086.53</v>
          </cell>
          <cell r="AO38">
            <v>24143.62</v>
          </cell>
          <cell r="AP38">
            <v>24143.62</v>
          </cell>
          <cell r="AQ38">
            <v>30566.59</v>
          </cell>
          <cell r="AR38">
            <v>30566.59</v>
          </cell>
          <cell r="AS38">
            <v>47017.15</v>
          </cell>
          <cell r="AT38">
            <v>47017.15</v>
          </cell>
          <cell r="AU38">
            <v>47017.15</v>
          </cell>
          <cell r="AV38">
            <v>47017.15</v>
          </cell>
          <cell r="AW38">
            <v>47017.15</v>
          </cell>
          <cell r="AX38">
            <v>47017.15</v>
          </cell>
          <cell r="AY38">
            <v>38779.78</v>
          </cell>
          <cell r="AZ38">
            <v>38779.78</v>
          </cell>
          <cell r="BA38">
            <v>20272.900000000001</v>
          </cell>
          <cell r="BB38">
            <v>38779.78</v>
          </cell>
          <cell r="BC38">
            <v>38779.78</v>
          </cell>
          <cell r="BD38">
            <v>34086.53</v>
          </cell>
          <cell r="BE38">
            <v>34086.53</v>
          </cell>
          <cell r="BF38">
            <v>34086.53</v>
          </cell>
          <cell r="BG38">
            <v>34086.53</v>
          </cell>
          <cell r="BH38">
            <v>38779.78</v>
          </cell>
          <cell r="BI38">
            <v>24143.62</v>
          </cell>
          <cell r="BJ38">
            <v>24143.62</v>
          </cell>
          <cell r="BK38">
            <v>24143.62</v>
          </cell>
        </row>
        <row r="39">
          <cell r="G39">
            <v>0</v>
          </cell>
          <cell r="H39">
            <v>0</v>
          </cell>
          <cell r="I39">
            <v>88624.97</v>
          </cell>
          <cell r="J39">
            <v>88624.97</v>
          </cell>
          <cell r="K39">
            <v>88624.97</v>
          </cell>
          <cell r="L39">
            <v>88624.97</v>
          </cell>
          <cell r="M39">
            <v>88624.97</v>
          </cell>
          <cell r="N39">
            <v>88624.97</v>
          </cell>
          <cell r="O39">
            <v>88624.97</v>
          </cell>
          <cell r="P39">
            <v>88624.97</v>
          </cell>
          <cell r="Q39">
            <v>88624.97</v>
          </cell>
          <cell r="R39">
            <v>88624.97</v>
          </cell>
          <cell r="S39">
            <v>88624.97</v>
          </cell>
          <cell r="T39">
            <v>88624.97</v>
          </cell>
          <cell r="U39">
            <v>88624.97</v>
          </cell>
          <cell r="V39">
            <v>62773.41</v>
          </cell>
          <cell r="W39">
            <v>62773.41</v>
          </cell>
          <cell r="X39">
            <v>62773.41</v>
          </cell>
          <cell r="Y39">
            <v>62773.41</v>
          </cell>
          <cell r="Z39">
            <v>62773.41</v>
          </cell>
          <cell r="AA39">
            <v>62773.41</v>
          </cell>
          <cell r="AB39">
            <v>73340.47</v>
          </cell>
          <cell r="AC39">
            <v>73340.47</v>
          </cell>
          <cell r="AD39">
            <v>62773.41</v>
          </cell>
          <cell r="AE39">
            <v>73340.47</v>
          </cell>
          <cell r="AF39">
            <v>73340.47</v>
          </cell>
          <cell r="AG39">
            <v>52709.53</v>
          </cell>
          <cell r="AH39">
            <v>52709.53</v>
          </cell>
          <cell r="AI39">
            <v>79473.14</v>
          </cell>
          <cell r="AJ39">
            <v>79473.14</v>
          </cell>
          <cell r="AK39">
            <v>79473.14</v>
          </cell>
          <cell r="AL39">
            <v>79473.14</v>
          </cell>
          <cell r="AM39">
            <v>88624.97</v>
          </cell>
          <cell r="AN39">
            <v>88624.97</v>
          </cell>
          <cell r="AO39">
            <v>62773.41</v>
          </cell>
          <cell r="AP39">
            <v>62773.41</v>
          </cell>
          <cell r="AQ39">
            <v>79473.14</v>
          </cell>
          <cell r="AR39">
            <v>79473.14</v>
          </cell>
          <cell r="AS39">
            <v>122244.59</v>
          </cell>
          <cell r="AT39">
            <v>122244.59</v>
          </cell>
          <cell r="AU39">
            <v>122244.59</v>
          </cell>
          <cell r="AV39">
            <v>122244.59</v>
          </cell>
          <cell r="AW39">
            <v>122244.59</v>
          </cell>
          <cell r="AX39">
            <v>122244.59</v>
          </cell>
          <cell r="AY39">
            <v>100827.42</v>
          </cell>
          <cell r="AZ39">
            <v>100827.42</v>
          </cell>
          <cell r="BA39">
            <v>52709.53</v>
          </cell>
          <cell r="BB39">
            <v>100827.42</v>
          </cell>
          <cell r="BC39">
            <v>100827.42</v>
          </cell>
          <cell r="BD39">
            <v>88624.97</v>
          </cell>
          <cell r="BE39">
            <v>88624.97</v>
          </cell>
          <cell r="BF39">
            <v>88624.97</v>
          </cell>
          <cell r="BG39">
            <v>88624.97</v>
          </cell>
          <cell r="BH39">
            <v>100827.42</v>
          </cell>
          <cell r="BI39">
            <v>62773.41</v>
          </cell>
          <cell r="BJ39">
            <v>62773.41</v>
          </cell>
          <cell r="BK39">
            <v>62773.41</v>
          </cell>
        </row>
        <row r="40">
          <cell r="G40">
            <v>0</v>
          </cell>
          <cell r="H40">
            <v>0</v>
          </cell>
          <cell r="I40">
            <v>7385.41</v>
          </cell>
          <cell r="J40">
            <v>7385.41</v>
          </cell>
          <cell r="K40">
            <v>7385.41</v>
          </cell>
          <cell r="L40">
            <v>7385.41</v>
          </cell>
          <cell r="M40">
            <v>7385.41</v>
          </cell>
          <cell r="N40">
            <v>7385.41</v>
          </cell>
          <cell r="O40">
            <v>7385.41</v>
          </cell>
          <cell r="P40">
            <v>7385.41</v>
          </cell>
          <cell r="Q40">
            <v>7385.41</v>
          </cell>
          <cell r="R40">
            <v>7385.41</v>
          </cell>
          <cell r="S40">
            <v>7385.41</v>
          </cell>
          <cell r="T40">
            <v>7385.41</v>
          </cell>
          <cell r="U40">
            <v>7385.41</v>
          </cell>
          <cell r="V40">
            <v>5231.12</v>
          </cell>
          <cell r="W40">
            <v>5231.12</v>
          </cell>
          <cell r="X40">
            <v>5231.12</v>
          </cell>
          <cell r="Y40">
            <v>5231.12</v>
          </cell>
          <cell r="Z40">
            <v>5231.12</v>
          </cell>
          <cell r="AA40">
            <v>5231.12</v>
          </cell>
          <cell r="AB40">
            <v>6111.71</v>
          </cell>
          <cell r="AC40">
            <v>6111.71</v>
          </cell>
          <cell r="AD40">
            <v>5231.12</v>
          </cell>
          <cell r="AE40">
            <v>6111.71</v>
          </cell>
          <cell r="AF40">
            <v>6111.71</v>
          </cell>
          <cell r="AG40">
            <v>4392.46</v>
          </cell>
          <cell r="AH40">
            <v>4392.46</v>
          </cell>
          <cell r="AI40">
            <v>6622.76</v>
          </cell>
          <cell r="AJ40">
            <v>6622.76</v>
          </cell>
          <cell r="AK40">
            <v>6622.76</v>
          </cell>
          <cell r="AL40">
            <v>6622.76</v>
          </cell>
          <cell r="AM40">
            <v>7385.41</v>
          </cell>
          <cell r="AN40">
            <v>7385.41</v>
          </cell>
          <cell r="AO40">
            <v>5231.12</v>
          </cell>
          <cell r="AP40">
            <v>5231.12</v>
          </cell>
          <cell r="AQ40">
            <v>6622.76</v>
          </cell>
          <cell r="AR40">
            <v>6622.76</v>
          </cell>
          <cell r="AS40">
            <v>10187.049999999999</v>
          </cell>
          <cell r="AT40">
            <v>10187.049999999999</v>
          </cell>
          <cell r="AU40">
            <v>10187.049999999999</v>
          </cell>
          <cell r="AV40">
            <v>10187.049999999999</v>
          </cell>
          <cell r="AW40">
            <v>10187.049999999999</v>
          </cell>
          <cell r="AX40">
            <v>10187.049999999999</v>
          </cell>
          <cell r="AY40">
            <v>8402.2900000000009</v>
          </cell>
          <cell r="AZ40">
            <v>8402.2900000000009</v>
          </cell>
          <cell r="BA40">
            <v>4392.46</v>
          </cell>
          <cell r="BB40">
            <v>8402.2900000000009</v>
          </cell>
          <cell r="BC40">
            <v>8402.2900000000009</v>
          </cell>
          <cell r="BD40">
            <v>7385.41</v>
          </cell>
          <cell r="BE40">
            <v>7385.41</v>
          </cell>
          <cell r="BF40">
            <v>7385.41</v>
          </cell>
          <cell r="BG40">
            <v>7385.41</v>
          </cell>
          <cell r="BH40">
            <v>8402.2900000000009</v>
          </cell>
          <cell r="BI40">
            <v>5231.12</v>
          </cell>
          <cell r="BJ40">
            <v>5231.12</v>
          </cell>
          <cell r="BK40">
            <v>5231.12</v>
          </cell>
        </row>
        <row r="41">
          <cell r="G41" t="str">
            <v>na</v>
          </cell>
          <cell r="H41" t="str">
            <v>na</v>
          </cell>
          <cell r="I41" t="str">
            <v>AYA</v>
          </cell>
          <cell r="J41" t="str">
            <v>AYA</v>
          </cell>
          <cell r="K41" t="str">
            <v>AYA</v>
          </cell>
          <cell r="L41" t="str">
            <v>AYA</v>
          </cell>
          <cell r="M41" t="str">
            <v>AYA</v>
          </cell>
          <cell r="N41" t="str">
            <v>AYA</v>
          </cell>
          <cell r="O41" t="str">
            <v>AYA</v>
          </cell>
          <cell r="P41" t="str">
            <v>AYA</v>
          </cell>
          <cell r="Q41" t="str">
            <v>AYA</v>
          </cell>
          <cell r="R41" t="str">
            <v>AYA</v>
          </cell>
          <cell r="S41" t="str">
            <v>AYA</v>
          </cell>
          <cell r="T41" t="str">
            <v>AYA</v>
          </cell>
          <cell r="U41" t="str">
            <v>AYA</v>
          </cell>
          <cell r="V41" t="str">
            <v>AYA</v>
          </cell>
          <cell r="W41" t="str">
            <v>AYA</v>
          </cell>
          <cell r="X41" t="str">
            <v>AYA</v>
          </cell>
          <cell r="Y41" t="str">
            <v>AYA</v>
          </cell>
          <cell r="Z41" t="str">
            <v>AYA</v>
          </cell>
          <cell r="AA41" t="str">
            <v>AYA</v>
          </cell>
          <cell r="AB41" t="str">
            <v>AYA</v>
          </cell>
          <cell r="AC41" t="str">
            <v>AYA</v>
          </cell>
          <cell r="AD41" t="str">
            <v>AYA</v>
          </cell>
          <cell r="AE41" t="str">
            <v>AYA</v>
          </cell>
          <cell r="AF41" t="str">
            <v>AYA</v>
          </cell>
          <cell r="AG41" t="str">
            <v>AYA</v>
          </cell>
          <cell r="AH41" t="str">
            <v>AYA</v>
          </cell>
          <cell r="AI41" t="str">
            <v>AYA</v>
          </cell>
          <cell r="AJ41" t="str">
            <v>AYA</v>
          </cell>
          <cell r="AK41" t="str">
            <v>AYA</v>
          </cell>
          <cell r="AL41" t="str">
            <v>AYA</v>
          </cell>
          <cell r="AM41" t="str">
            <v>AYA</v>
          </cell>
          <cell r="AN41" t="str">
            <v>AYA</v>
          </cell>
          <cell r="AO41" t="str">
            <v>AYA</v>
          </cell>
          <cell r="AP41" t="str">
            <v>AYA</v>
          </cell>
          <cell r="AQ41" t="str">
            <v>AYA</v>
          </cell>
          <cell r="AR41" t="str">
            <v>AYA</v>
          </cell>
          <cell r="AS41" t="str">
            <v>AYA</v>
          </cell>
          <cell r="AT41" t="str">
            <v>AYA</v>
          </cell>
          <cell r="AU41" t="str">
            <v>AYA</v>
          </cell>
          <cell r="AV41" t="str">
            <v>AYA</v>
          </cell>
          <cell r="AW41" t="str">
            <v>AYA</v>
          </cell>
          <cell r="AX41" t="str">
            <v>AYA</v>
          </cell>
          <cell r="AY41" t="str">
            <v>AYA</v>
          </cell>
          <cell r="AZ41" t="str">
            <v>AYA</v>
          </cell>
          <cell r="BA41" t="str">
            <v>AYA</v>
          </cell>
          <cell r="BB41" t="str">
            <v>AYA</v>
          </cell>
          <cell r="BC41" t="str">
            <v>AYA</v>
          </cell>
          <cell r="BD41" t="str">
            <v>AYA</v>
          </cell>
          <cell r="BE41" t="str">
            <v>AYA</v>
          </cell>
          <cell r="BF41" t="str">
            <v>AYA</v>
          </cell>
          <cell r="BG41" t="str">
            <v>AYA</v>
          </cell>
          <cell r="BH41" t="str">
            <v>AYA</v>
          </cell>
          <cell r="BI41" t="str">
            <v>AYA</v>
          </cell>
          <cell r="BJ41" t="str">
            <v>AYA</v>
          </cell>
          <cell r="BK41" t="str">
            <v>AYA</v>
          </cell>
        </row>
        <row r="42">
          <cell r="G42">
            <v>0</v>
          </cell>
          <cell r="H42">
            <v>0</v>
          </cell>
          <cell r="I42">
            <v>1810.08</v>
          </cell>
          <cell r="J42">
            <v>1810.08</v>
          </cell>
          <cell r="K42">
            <v>1810.08</v>
          </cell>
          <cell r="L42">
            <v>1810.08</v>
          </cell>
          <cell r="M42">
            <v>1810.08</v>
          </cell>
          <cell r="N42">
            <v>1810.08</v>
          </cell>
          <cell r="O42">
            <v>1810.08</v>
          </cell>
          <cell r="P42">
            <v>1810.08</v>
          </cell>
          <cell r="Q42">
            <v>1810.08</v>
          </cell>
          <cell r="R42">
            <v>1810.08</v>
          </cell>
          <cell r="S42">
            <v>1810.08</v>
          </cell>
          <cell r="T42">
            <v>1810.08</v>
          </cell>
          <cell r="U42">
            <v>1810.08</v>
          </cell>
          <cell r="V42">
            <v>1810.08</v>
          </cell>
          <cell r="W42">
            <v>1810.08</v>
          </cell>
          <cell r="X42">
            <v>1810.08</v>
          </cell>
          <cell r="Y42">
            <v>1810.08</v>
          </cell>
          <cell r="Z42">
            <v>1810.08</v>
          </cell>
          <cell r="AA42">
            <v>1810.08</v>
          </cell>
          <cell r="AB42">
            <v>1810.08</v>
          </cell>
          <cell r="AC42">
            <v>1810.08</v>
          </cell>
          <cell r="AD42">
            <v>1810.08</v>
          </cell>
          <cell r="AE42">
            <v>1810.08</v>
          </cell>
          <cell r="AF42">
            <v>1810.08</v>
          </cell>
          <cell r="AG42">
            <v>1810.08</v>
          </cell>
          <cell r="AH42">
            <v>1810.08</v>
          </cell>
          <cell r="AI42">
            <v>1810.08</v>
          </cell>
          <cell r="AJ42">
            <v>1810.08</v>
          </cell>
          <cell r="AK42">
            <v>1810.08</v>
          </cell>
          <cell r="AL42">
            <v>1810.08</v>
          </cell>
          <cell r="AM42">
            <v>1810.08</v>
          </cell>
          <cell r="AN42">
            <v>1810.08</v>
          </cell>
          <cell r="AO42">
            <v>1810.08</v>
          </cell>
          <cell r="AP42">
            <v>1810.08</v>
          </cell>
          <cell r="AQ42">
            <v>1810.08</v>
          </cell>
          <cell r="AR42">
            <v>1810.08</v>
          </cell>
          <cell r="AS42">
            <v>1810.08</v>
          </cell>
          <cell r="AT42">
            <v>1810.08</v>
          </cell>
          <cell r="AU42">
            <v>1810.08</v>
          </cell>
          <cell r="AV42">
            <v>1810.08</v>
          </cell>
          <cell r="AW42">
            <v>1810.08</v>
          </cell>
          <cell r="AX42">
            <v>1810.08</v>
          </cell>
          <cell r="AY42">
            <v>1810.08</v>
          </cell>
          <cell r="AZ42">
            <v>1810.08</v>
          </cell>
          <cell r="BA42">
            <v>1810.08</v>
          </cell>
          <cell r="BB42">
            <v>1810.08</v>
          </cell>
          <cell r="BC42">
            <v>1810.08</v>
          </cell>
          <cell r="BD42">
            <v>1810.08</v>
          </cell>
          <cell r="BE42">
            <v>1810.08</v>
          </cell>
          <cell r="BF42">
            <v>1810.08</v>
          </cell>
          <cell r="BG42">
            <v>1810.08</v>
          </cell>
          <cell r="BH42">
            <v>1810.08</v>
          </cell>
          <cell r="BI42">
            <v>1810.08</v>
          </cell>
          <cell r="BJ42">
            <v>1810.08</v>
          </cell>
          <cell r="BK42">
            <v>1810.08</v>
          </cell>
        </row>
        <row r="43">
          <cell r="G43">
            <v>0</v>
          </cell>
          <cell r="H43">
            <v>0</v>
          </cell>
          <cell r="I43">
            <v>14480.64</v>
          </cell>
          <cell r="J43">
            <v>14480.64</v>
          </cell>
          <cell r="K43">
            <v>14480.64</v>
          </cell>
          <cell r="L43">
            <v>14480.64</v>
          </cell>
          <cell r="M43">
            <v>14480.64</v>
          </cell>
          <cell r="N43">
            <v>14480.64</v>
          </cell>
          <cell r="O43">
            <v>14480.64</v>
          </cell>
          <cell r="P43">
            <v>14480.64</v>
          </cell>
          <cell r="Q43">
            <v>14480.64</v>
          </cell>
          <cell r="R43">
            <v>14480.64</v>
          </cell>
          <cell r="S43">
            <v>14480.64</v>
          </cell>
          <cell r="T43">
            <v>14480.64</v>
          </cell>
          <cell r="U43">
            <v>14480.64</v>
          </cell>
          <cell r="V43">
            <v>14480.64</v>
          </cell>
          <cell r="W43">
            <v>14480.64</v>
          </cell>
          <cell r="X43">
            <v>14480.64</v>
          </cell>
          <cell r="Y43">
            <v>14480.64</v>
          </cell>
          <cell r="Z43">
            <v>14480.64</v>
          </cell>
          <cell r="AA43">
            <v>14480.64</v>
          </cell>
          <cell r="AB43">
            <v>14480.64</v>
          </cell>
          <cell r="AC43">
            <v>14480.64</v>
          </cell>
          <cell r="AD43">
            <v>14480.64</v>
          </cell>
          <cell r="AE43">
            <v>14480.64</v>
          </cell>
          <cell r="AF43">
            <v>14480.64</v>
          </cell>
          <cell r="AG43">
            <v>14480.64</v>
          </cell>
          <cell r="AH43">
            <v>14480.64</v>
          </cell>
          <cell r="AI43">
            <v>14480.64</v>
          </cell>
          <cell r="AJ43">
            <v>14480.64</v>
          </cell>
          <cell r="AK43">
            <v>14480.64</v>
          </cell>
          <cell r="AL43">
            <v>14480.64</v>
          </cell>
          <cell r="AM43">
            <v>14480.64</v>
          </cell>
          <cell r="AN43">
            <v>14480.64</v>
          </cell>
          <cell r="AO43">
            <v>14480.64</v>
          </cell>
          <cell r="AP43">
            <v>14480.64</v>
          </cell>
          <cell r="AQ43">
            <v>14480.64</v>
          </cell>
          <cell r="AR43">
            <v>14480.64</v>
          </cell>
          <cell r="AS43">
            <v>14480.64</v>
          </cell>
          <cell r="AT43">
            <v>14480.64</v>
          </cell>
          <cell r="AU43">
            <v>14480.64</v>
          </cell>
          <cell r="AV43">
            <v>14480.64</v>
          </cell>
          <cell r="AW43">
            <v>14480.64</v>
          </cell>
          <cell r="AX43">
            <v>14480.64</v>
          </cell>
          <cell r="AY43">
            <v>14480.64</v>
          </cell>
          <cell r="AZ43">
            <v>14480.64</v>
          </cell>
          <cell r="BA43">
            <v>14480.64</v>
          </cell>
          <cell r="BB43">
            <v>14480.64</v>
          </cell>
          <cell r="BC43">
            <v>14480.64</v>
          </cell>
          <cell r="BD43">
            <v>14480.64</v>
          </cell>
          <cell r="BE43">
            <v>14480.64</v>
          </cell>
          <cell r="BF43">
            <v>14480.64</v>
          </cell>
          <cell r="BG43">
            <v>14480.64</v>
          </cell>
          <cell r="BH43">
            <v>14480.64</v>
          </cell>
          <cell r="BI43">
            <v>14480.64</v>
          </cell>
          <cell r="BJ43">
            <v>14480.64</v>
          </cell>
          <cell r="BK43">
            <v>14480.64</v>
          </cell>
        </row>
        <row r="44">
          <cell r="G44">
            <v>0</v>
          </cell>
          <cell r="H44">
            <v>0</v>
          </cell>
          <cell r="I44">
            <v>32436.63</v>
          </cell>
          <cell r="J44">
            <v>32436.63</v>
          </cell>
          <cell r="K44">
            <v>32436.63</v>
          </cell>
          <cell r="L44">
            <v>32436.63</v>
          </cell>
          <cell r="M44">
            <v>32436.63</v>
          </cell>
          <cell r="N44">
            <v>32436.63</v>
          </cell>
          <cell r="O44">
            <v>32436.63</v>
          </cell>
          <cell r="P44">
            <v>32436.63</v>
          </cell>
          <cell r="Q44">
            <v>32436.63</v>
          </cell>
          <cell r="R44">
            <v>32436.63</v>
          </cell>
          <cell r="S44">
            <v>32436.63</v>
          </cell>
          <cell r="T44">
            <v>32436.63</v>
          </cell>
          <cell r="U44">
            <v>32436.63</v>
          </cell>
          <cell r="V44">
            <v>32436.63</v>
          </cell>
          <cell r="W44">
            <v>32436.63</v>
          </cell>
          <cell r="X44">
            <v>32436.63</v>
          </cell>
          <cell r="Y44">
            <v>32436.63</v>
          </cell>
          <cell r="Z44">
            <v>32436.63</v>
          </cell>
          <cell r="AA44">
            <v>32436.63</v>
          </cell>
          <cell r="AB44">
            <v>32436.63</v>
          </cell>
          <cell r="AC44">
            <v>32436.63</v>
          </cell>
          <cell r="AD44">
            <v>32436.63</v>
          </cell>
          <cell r="AE44">
            <v>32436.63</v>
          </cell>
          <cell r="AF44">
            <v>32436.63</v>
          </cell>
          <cell r="AG44">
            <v>32436.63</v>
          </cell>
          <cell r="AH44">
            <v>32436.63</v>
          </cell>
          <cell r="AI44">
            <v>32436.63</v>
          </cell>
          <cell r="AJ44">
            <v>32436.63</v>
          </cell>
          <cell r="AK44">
            <v>32436.63</v>
          </cell>
          <cell r="AL44">
            <v>32436.63</v>
          </cell>
          <cell r="AM44">
            <v>32436.63</v>
          </cell>
          <cell r="AN44">
            <v>32436.63</v>
          </cell>
          <cell r="AO44">
            <v>32436.63</v>
          </cell>
          <cell r="AP44">
            <v>32436.63</v>
          </cell>
          <cell r="AQ44">
            <v>32436.63</v>
          </cell>
          <cell r="AR44">
            <v>32436.63</v>
          </cell>
          <cell r="AS44">
            <v>32436.63</v>
          </cell>
          <cell r="AT44">
            <v>32436.63</v>
          </cell>
          <cell r="AU44">
            <v>32436.63</v>
          </cell>
          <cell r="AV44">
            <v>32436.63</v>
          </cell>
          <cell r="AW44">
            <v>32436.63</v>
          </cell>
          <cell r="AX44">
            <v>32436.63</v>
          </cell>
          <cell r="AY44">
            <v>32436.63</v>
          </cell>
          <cell r="AZ44">
            <v>32436.63</v>
          </cell>
          <cell r="BA44">
            <v>32436.63</v>
          </cell>
          <cell r="BB44">
            <v>32436.63</v>
          </cell>
          <cell r="BC44">
            <v>32436.63</v>
          </cell>
          <cell r="BD44">
            <v>32436.63</v>
          </cell>
          <cell r="BE44">
            <v>32436.63</v>
          </cell>
          <cell r="BF44">
            <v>32436.63</v>
          </cell>
          <cell r="BG44">
            <v>32436.63</v>
          </cell>
          <cell r="BH44">
            <v>32436.63</v>
          </cell>
          <cell r="BI44">
            <v>32436.63</v>
          </cell>
          <cell r="BJ44">
            <v>32436.63</v>
          </cell>
          <cell r="BK44">
            <v>32436.63</v>
          </cell>
        </row>
        <row r="45">
          <cell r="G45">
            <v>1.25</v>
          </cell>
          <cell r="H45">
            <v>1.25</v>
          </cell>
          <cell r="I45">
            <v>1.25</v>
          </cell>
          <cell r="J45">
            <v>1.25</v>
          </cell>
          <cell r="K45">
            <v>1.25</v>
          </cell>
          <cell r="L45">
            <v>1.25</v>
          </cell>
          <cell r="M45">
            <v>1.25</v>
          </cell>
          <cell r="N45">
            <v>1.25</v>
          </cell>
          <cell r="O45">
            <v>1.25</v>
          </cell>
          <cell r="P45">
            <v>1.25</v>
          </cell>
          <cell r="Q45">
            <v>1.25</v>
          </cell>
          <cell r="R45">
            <v>1.25</v>
          </cell>
          <cell r="S45">
            <v>1.25</v>
          </cell>
          <cell r="T45">
            <v>1.25</v>
          </cell>
          <cell r="U45">
            <v>1.25</v>
          </cell>
          <cell r="V45">
            <v>1.25</v>
          </cell>
          <cell r="W45">
            <v>1.25</v>
          </cell>
          <cell r="X45">
            <v>1.25</v>
          </cell>
          <cell r="Y45">
            <v>1.25</v>
          </cell>
          <cell r="Z45">
            <v>1.25</v>
          </cell>
          <cell r="AA45">
            <v>1.25</v>
          </cell>
          <cell r="AB45">
            <v>1.25</v>
          </cell>
          <cell r="AC45">
            <v>1.25</v>
          </cell>
          <cell r="AD45">
            <v>1.25</v>
          </cell>
          <cell r="AE45">
            <v>1.25</v>
          </cell>
          <cell r="AF45">
            <v>1.25</v>
          </cell>
          <cell r="AG45">
            <v>1.25</v>
          </cell>
          <cell r="AH45">
            <v>1.25</v>
          </cell>
          <cell r="AI45">
            <v>1.25</v>
          </cell>
          <cell r="AJ45">
            <v>1.25</v>
          </cell>
          <cell r="AK45">
            <v>1.25</v>
          </cell>
          <cell r="AL45">
            <v>1.25</v>
          </cell>
          <cell r="AM45">
            <v>1.25</v>
          </cell>
          <cell r="AN45">
            <v>1.25</v>
          </cell>
          <cell r="AO45">
            <v>1.25</v>
          </cell>
          <cell r="AP45">
            <v>1.25</v>
          </cell>
          <cell r="AQ45">
            <v>1.25</v>
          </cell>
          <cell r="AR45">
            <v>1.25</v>
          </cell>
          <cell r="AS45">
            <v>1.25</v>
          </cell>
          <cell r="AT45">
            <v>1.25</v>
          </cell>
          <cell r="AU45">
            <v>1.25</v>
          </cell>
          <cell r="AV45">
            <v>1.25</v>
          </cell>
          <cell r="AW45">
            <v>1.25</v>
          </cell>
          <cell r="AX45">
            <v>1.25</v>
          </cell>
          <cell r="AY45">
            <v>1.25</v>
          </cell>
          <cell r="AZ45">
            <v>1.25</v>
          </cell>
          <cell r="BA45">
            <v>1.25</v>
          </cell>
          <cell r="BB45">
            <v>1.25</v>
          </cell>
          <cell r="BC45">
            <v>1.25</v>
          </cell>
          <cell r="BD45">
            <v>1.25</v>
          </cell>
          <cell r="BE45">
            <v>1.25</v>
          </cell>
          <cell r="BF45">
            <v>1.25</v>
          </cell>
          <cell r="BG45">
            <v>1.25</v>
          </cell>
          <cell r="BH45">
            <v>1.25</v>
          </cell>
          <cell r="BI45">
            <v>1.25</v>
          </cell>
          <cell r="BJ45">
            <v>1.25</v>
          </cell>
          <cell r="BK45">
            <v>1.25</v>
          </cell>
        </row>
        <row r="46">
          <cell r="G46">
            <v>0</v>
          </cell>
          <cell r="H46">
            <v>0</v>
          </cell>
          <cell r="I46">
            <v>9050.4</v>
          </cell>
          <cell r="J46">
            <v>9050.4</v>
          </cell>
          <cell r="K46">
            <v>9050.4</v>
          </cell>
          <cell r="L46">
            <v>9050.4</v>
          </cell>
          <cell r="M46">
            <v>9050.4</v>
          </cell>
          <cell r="N46">
            <v>9050.4</v>
          </cell>
          <cell r="O46">
            <v>9050.4</v>
          </cell>
          <cell r="P46">
            <v>9050.4</v>
          </cell>
          <cell r="Q46">
            <v>9050.4</v>
          </cell>
          <cell r="R46">
            <v>9050.4</v>
          </cell>
          <cell r="S46">
            <v>9050.4</v>
          </cell>
          <cell r="T46">
            <v>9050.4</v>
          </cell>
          <cell r="U46">
            <v>9050.4</v>
          </cell>
          <cell r="V46">
            <v>9050.4</v>
          </cell>
          <cell r="W46">
            <v>9050.4</v>
          </cell>
          <cell r="X46">
            <v>9050.4</v>
          </cell>
          <cell r="Y46">
            <v>9050.4</v>
          </cell>
          <cell r="Z46">
            <v>9050.4</v>
          </cell>
          <cell r="AA46">
            <v>9050.4</v>
          </cell>
          <cell r="AB46">
            <v>9050.4</v>
          </cell>
          <cell r="AC46">
            <v>9050.4</v>
          </cell>
          <cell r="AD46">
            <v>9050.4</v>
          </cell>
          <cell r="AE46">
            <v>9050.4</v>
          </cell>
          <cell r="AF46">
            <v>9050.4</v>
          </cell>
          <cell r="AG46">
            <v>9050.4</v>
          </cell>
          <cell r="AH46">
            <v>9050.4</v>
          </cell>
          <cell r="AI46">
            <v>9050.4</v>
          </cell>
          <cell r="AJ46">
            <v>9050.4</v>
          </cell>
          <cell r="AK46">
            <v>9050.4</v>
          </cell>
          <cell r="AL46">
            <v>9050.4</v>
          </cell>
          <cell r="AM46">
            <v>9050.4</v>
          </cell>
          <cell r="AN46">
            <v>9050.4</v>
          </cell>
          <cell r="AO46">
            <v>9050.4</v>
          </cell>
          <cell r="AP46">
            <v>9050.4</v>
          </cell>
          <cell r="AQ46">
            <v>9050.4</v>
          </cell>
          <cell r="AR46">
            <v>9050.4</v>
          </cell>
          <cell r="AS46">
            <v>9050.4</v>
          </cell>
          <cell r="AT46">
            <v>9050.4</v>
          </cell>
          <cell r="AU46">
            <v>9050.4</v>
          </cell>
          <cell r="AV46">
            <v>9050.4</v>
          </cell>
          <cell r="AW46">
            <v>9050.4</v>
          </cell>
          <cell r="AX46">
            <v>9050.4</v>
          </cell>
          <cell r="AY46">
            <v>9050.4</v>
          </cell>
          <cell r="AZ46">
            <v>9050.4</v>
          </cell>
          <cell r="BA46">
            <v>9050.4</v>
          </cell>
          <cell r="BB46">
            <v>9050.4</v>
          </cell>
          <cell r="BC46">
            <v>9050.4</v>
          </cell>
          <cell r="BD46">
            <v>9050.4</v>
          </cell>
          <cell r="BE46">
            <v>9050.4</v>
          </cell>
          <cell r="BF46">
            <v>9050.4</v>
          </cell>
          <cell r="BG46">
            <v>9050.4</v>
          </cell>
          <cell r="BH46">
            <v>9050.4</v>
          </cell>
          <cell r="BI46">
            <v>9050.4</v>
          </cell>
          <cell r="BJ46">
            <v>9050.4</v>
          </cell>
          <cell r="BK46">
            <v>9050.4</v>
          </cell>
        </row>
        <row r="47">
          <cell r="G47">
            <v>0</v>
          </cell>
          <cell r="H47">
            <v>0</v>
          </cell>
          <cell r="I47">
            <v>20272.900000000001</v>
          </cell>
          <cell r="J47">
            <v>20272.900000000001</v>
          </cell>
          <cell r="K47">
            <v>20272.900000000001</v>
          </cell>
          <cell r="L47">
            <v>20272.900000000001</v>
          </cell>
          <cell r="M47">
            <v>20272.900000000001</v>
          </cell>
          <cell r="N47">
            <v>20272.900000000001</v>
          </cell>
          <cell r="O47">
            <v>20272.900000000001</v>
          </cell>
          <cell r="P47">
            <v>20272.900000000001</v>
          </cell>
          <cell r="Q47">
            <v>20272.900000000001</v>
          </cell>
          <cell r="R47">
            <v>20272.900000000001</v>
          </cell>
          <cell r="S47">
            <v>20272.900000000001</v>
          </cell>
          <cell r="T47">
            <v>20272.900000000001</v>
          </cell>
          <cell r="U47">
            <v>20272.900000000001</v>
          </cell>
          <cell r="V47">
            <v>20272.900000000001</v>
          </cell>
          <cell r="W47">
            <v>20272.900000000001</v>
          </cell>
          <cell r="X47">
            <v>20272.900000000001</v>
          </cell>
          <cell r="Y47">
            <v>20272.900000000001</v>
          </cell>
          <cell r="Z47">
            <v>20272.900000000001</v>
          </cell>
          <cell r="AA47">
            <v>20272.900000000001</v>
          </cell>
          <cell r="AB47">
            <v>20272.900000000001</v>
          </cell>
          <cell r="AC47">
            <v>20272.900000000001</v>
          </cell>
          <cell r="AD47">
            <v>20272.900000000001</v>
          </cell>
          <cell r="AE47">
            <v>20272.900000000001</v>
          </cell>
          <cell r="AF47">
            <v>20272.900000000001</v>
          </cell>
          <cell r="AG47">
            <v>20272.900000000001</v>
          </cell>
          <cell r="AH47">
            <v>20272.900000000001</v>
          </cell>
          <cell r="AI47">
            <v>20272.900000000001</v>
          </cell>
          <cell r="AJ47">
            <v>20272.900000000001</v>
          </cell>
          <cell r="AK47">
            <v>20272.900000000001</v>
          </cell>
          <cell r="AL47">
            <v>20272.900000000001</v>
          </cell>
          <cell r="AM47">
            <v>20272.900000000001</v>
          </cell>
          <cell r="AN47">
            <v>20272.900000000001</v>
          </cell>
          <cell r="AO47">
            <v>20272.900000000001</v>
          </cell>
          <cell r="AP47">
            <v>20272.900000000001</v>
          </cell>
          <cell r="AQ47">
            <v>20272.900000000001</v>
          </cell>
          <cell r="AR47">
            <v>20272.900000000001</v>
          </cell>
          <cell r="AS47">
            <v>20272.900000000001</v>
          </cell>
          <cell r="AT47">
            <v>20272.900000000001</v>
          </cell>
          <cell r="AU47">
            <v>20272.900000000001</v>
          </cell>
          <cell r="AV47">
            <v>20272.900000000001</v>
          </cell>
          <cell r="AW47">
            <v>20272.900000000001</v>
          </cell>
          <cell r="AX47">
            <v>20272.900000000001</v>
          </cell>
          <cell r="AY47">
            <v>20272.900000000001</v>
          </cell>
          <cell r="AZ47">
            <v>20272.900000000001</v>
          </cell>
          <cell r="BA47">
            <v>20272.900000000001</v>
          </cell>
          <cell r="BB47">
            <v>20272.900000000001</v>
          </cell>
          <cell r="BC47">
            <v>20272.900000000001</v>
          </cell>
          <cell r="BD47">
            <v>20272.900000000001</v>
          </cell>
          <cell r="BE47">
            <v>20272.900000000001</v>
          </cell>
          <cell r="BF47">
            <v>20272.900000000001</v>
          </cell>
          <cell r="BG47">
            <v>20272.900000000001</v>
          </cell>
          <cell r="BH47">
            <v>20272.900000000001</v>
          </cell>
          <cell r="BI47">
            <v>20272.900000000001</v>
          </cell>
          <cell r="BJ47">
            <v>20272.900000000001</v>
          </cell>
          <cell r="BK47">
            <v>20272.900000000001</v>
          </cell>
        </row>
        <row r="48">
          <cell r="G48">
            <v>0</v>
          </cell>
          <cell r="H48">
            <v>0</v>
          </cell>
          <cell r="I48">
            <v>52709.53</v>
          </cell>
          <cell r="J48">
            <v>52709.53</v>
          </cell>
          <cell r="K48">
            <v>52709.53</v>
          </cell>
          <cell r="L48">
            <v>52709.53</v>
          </cell>
          <cell r="M48">
            <v>52709.53</v>
          </cell>
          <cell r="N48">
            <v>52709.53</v>
          </cell>
          <cell r="O48">
            <v>52709.53</v>
          </cell>
          <cell r="P48">
            <v>52709.53</v>
          </cell>
          <cell r="Q48">
            <v>52709.53</v>
          </cell>
          <cell r="R48">
            <v>52709.53</v>
          </cell>
          <cell r="S48">
            <v>52709.53</v>
          </cell>
          <cell r="T48">
            <v>52709.53</v>
          </cell>
          <cell r="U48">
            <v>52709.53</v>
          </cell>
          <cell r="V48">
            <v>52709.53</v>
          </cell>
          <cell r="W48">
            <v>52709.53</v>
          </cell>
          <cell r="X48">
            <v>52709.53</v>
          </cell>
          <cell r="Y48">
            <v>52709.53</v>
          </cell>
          <cell r="Z48">
            <v>52709.53</v>
          </cell>
          <cell r="AA48">
            <v>52709.53</v>
          </cell>
          <cell r="AB48">
            <v>52709.53</v>
          </cell>
          <cell r="AC48">
            <v>52709.53</v>
          </cell>
          <cell r="AD48">
            <v>52709.53</v>
          </cell>
          <cell r="AE48">
            <v>52709.53</v>
          </cell>
          <cell r="AF48">
            <v>52709.53</v>
          </cell>
          <cell r="AG48">
            <v>52709.53</v>
          </cell>
          <cell r="AH48">
            <v>52709.53</v>
          </cell>
          <cell r="AI48">
            <v>52709.53</v>
          </cell>
          <cell r="AJ48">
            <v>52709.53</v>
          </cell>
          <cell r="AK48">
            <v>52709.53</v>
          </cell>
          <cell r="AL48">
            <v>52709.53</v>
          </cell>
          <cell r="AM48">
            <v>52709.53</v>
          </cell>
          <cell r="AN48">
            <v>52709.53</v>
          </cell>
          <cell r="AO48">
            <v>52709.53</v>
          </cell>
          <cell r="AP48">
            <v>52709.53</v>
          </cell>
          <cell r="AQ48">
            <v>52709.53</v>
          </cell>
          <cell r="AR48">
            <v>52709.53</v>
          </cell>
          <cell r="AS48">
            <v>52709.53</v>
          </cell>
          <cell r="AT48">
            <v>52709.53</v>
          </cell>
          <cell r="AU48">
            <v>52709.53</v>
          </cell>
          <cell r="AV48">
            <v>52709.53</v>
          </cell>
          <cell r="AW48">
            <v>52709.53</v>
          </cell>
          <cell r="AX48">
            <v>52709.53</v>
          </cell>
          <cell r="AY48">
            <v>52709.53</v>
          </cell>
          <cell r="AZ48">
            <v>52709.53</v>
          </cell>
          <cell r="BA48">
            <v>52709.53</v>
          </cell>
          <cell r="BB48">
            <v>52709.53</v>
          </cell>
          <cell r="BC48">
            <v>52709.53</v>
          </cell>
          <cell r="BD48">
            <v>52709.53</v>
          </cell>
          <cell r="BE48">
            <v>52709.53</v>
          </cell>
          <cell r="BF48">
            <v>52709.53</v>
          </cell>
          <cell r="BG48">
            <v>52709.53</v>
          </cell>
          <cell r="BH48">
            <v>52709.53</v>
          </cell>
          <cell r="BI48">
            <v>52709.53</v>
          </cell>
          <cell r="BJ48">
            <v>52709.53</v>
          </cell>
          <cell r="BK48">
            <v>52709.53</v>
          </cell>
        </row>
        <row r="49">
          <cell r="G49">
            <v>0</v>
          </cell>
          <cell r="H49">
            <v>0</v>
          </cell>
          <cell r="I49">
            <v>4392.46</v>
          </cell>
          <cell r="J49">
            <v>4392.46</v>
          </cell>
          <cell r="K49">
            <v>4392.46</v>
          </cell>
          <cell r="L49">
            <v>4392.46</v>
          </cell>
          <cell r="M49">
            <v>4392.46</v>
          </cell>
          <cell r="N49">
            <v>4392.46</v>
          </cell>
          <cell r="O49">
            <v>4392.46</v>
          </cell>
          <cell r="P49">
            <v>4392.46</v>
          </cell>
          <cell r="Q49">
            <v>4392.46</v>
          </cell>
          <cell r="R49">
            <v>4392.46</v>
          </cell>
          <cell r="S49">
            <v>4392.46</v>
          </cell>
          <cell r="T49">
            <v>4392.46</v>
          </cell>
          <cell r="U49">
            <v>4392.46</v>
          </cell>
          <cell r="V49">
            <v>4392.46</v>
          </cell>
          <cell r="W49">
            <v>4392.46</v>
          </cell>
          <cell r="X49">
            <v>4392.46</v>
          </cell>
          <cell r="Y49">
            <v>4392.46</v>
          </cell>
          <cell r="Z49">
            <v>4392.46</v>
          </cell>
          <cell r="AA49">
            <v>4392.46</v>
          </cell>
          <cell r="AB49">
            <v>4392.46</v>
          </cell>
          <cell r="AC49">
            <v>4392.46</v>
          </cell>
          <cell r="AD49">
            <v>4392.46</v>
          </cell>
          <cell r="AE49">
            <v>4392.46</v>
          </cell>
          <cell r="AF49">
            <v>4392.46</v>
          </cell>
          <cell r="AG49">
            <v>4392.46</v>
          </cell>
          <cell r="AH49">
            <v>4392.46</v>
          </cell>
          <cell r="AI49">
            <v>4392.46</v>
          </cell>
          <cell r="AJ49">
            <v>4392.46</v>
          </cell>
          <cell r="AK49">
            <v>4392.46</v>
          </cell>
          <cell r="AL49">
            <v>4392.46</v>
          </cell>
          <cell r="AM49">
            <v>4392.46</v>
          </cell>
          <cell r="AN49">
            <v>4392.46</v>
          </cell>
          <cell r="AO49">
            <v>4392.46</v>
          </cell>
          <cell r="AP49">
            <v>4392.46</v>
          </cell>
          <cell r="AQ49">
            <v>4392.46</v>
          </cell>
          <cell r="AR49">
            <v>4392.46</v>
          </cell>
          <cell r="AS49">
            <v>4392.46</v>
          </cell>
          <cell r="AT49">
            <v>4392.46</v>
          </cell>
          <cell r="AU49">
            <v>4392.46</v>
          </cell>
          <cell r="AV49">
            <v>4392.46</v>
          </cell>
          <cell r="AW49">
            <v>4392.46</v>
          </cell>
          <cell r="AX49">
            <v>4392.46</v>
          </cell>
          <cell r="AY49">
            <v>4392.46</v>
          </cell>
          <cell r="AZ49">
            <v>4392.46</v>
          </cell>
          <cell r="BA49">
            <v>4392.46</v>
          </cell>
          <cell r="BB49">
            <v>4392.46</v>
          </cell>
          <cell r="BC49">
            <v>4392.46</v>
          </cell>
          <cell r="BD49">
            <v>4392.46</v>
          </cell>
          <cell r="BE49">
            <v>4392.46</v>
          </cell>
          <cell r="BF49">
            <v>4392.46</v>
          </cell>
          <cell r="BG49">
            <v>4392.46</v>
          </cell>
          <cell r="BH49">
            <v>4392.46</v>
          </cell>
          <cell r="BI49">
            <v>4392.46</v>
          </cell>
          <cell r="BJ49">
            <v>4392.46</v>
          </cell>
          <cell r="BK49">
            <v>4392.46</v>
          </cell>
        </row>
        <row r="50">
          <cell r="G50">
            <v>0</v>
          </cell>
          <cell r="H50">
            <v>0</v>
          </cell>
          <cell r="I50">
            <v>11777.87</v>
          </cell>
          <cell r="J50">
            <v>11777.87</v>
          </cell>
          <cell r="K50">
            <v>11777.87</v>
          </cell>
          <cell r="L50">
            <v>11777.87</v>
          </cell>
          <cell r="M50">
            <v>11777.87</v>
          </cell>
          <cell r="N50">
            <v>11777.87</v>
          </cell>
          <cell r="O50">
            <v>11777.87</v>
          </cell>
          <cell r="P50">
            <v>11777.87</v>
          </cell>
          <cell r="Q50">
            <v>11777.87</v>
          </cell>
          <cell r="R50">
            <v>11777.87</v>
          </cell>
          <cell r="S50">
            <v>11777.87</v>
          </cell>
          <cell r="T50">
            <v>11777.87</v>
          </cell>
          <cell r="U50">
            <v>11777.87</v>
          </cell>
          <cell r="V50">
            <v>9623.58</v>
          </cell>
          <cell r="W50">
            <v>9623.58</v>
          </cell>
          <cell r="X50">
            <v>9623.58</v>
          </cell>
          <cell r="Y50">
            <v>9623.58</v>
          </cell>
          <cell r="Z50">
            <v>9623.58</v>
          </cell>
          <cell r="AA50">
            <v>9623.58</v>
          </cell>
          <cell r="AB50">
            <v>10504.17</v>
          </cell>
          <cell r="AC50">
            <v>10504.17</v>
          </cell>
          <cell r="AD50">
            <v>9623.58</v>
          </cell>
          <cell r="AE50">
            <v>10504.17</v>
          </cell>
          <cell r="AF50">
            <v>10504.17</v>
          </cell>
          <cell r="AG50">
            <v>8784.92</v>
          </cell>
          <cell r="AH50">
            <v>8784.92</v>
          </cell>
          <cell r="AI50">
            <v>11015.22</v>
          </cell>
          <cell r="AJ50">
            <v>11015.22</v>
          </cell>
          <cell r="AK50">
            <v>11015.22</v>
          </cell>
          <cell r="AL50">
            <v>11015.22</v>
          </cell>
          <cell r="AM50">
            <v>11777.87</v>
          </cell>
          <cell r="AN50">
            <v>11777.87</v>
          </cell>
          <cell r="AO50">
            <v>9623.58</v>
          </cell>
          <cell r="AP50">
            <v>9623.58</v>
          </cell>
          <cell r="AQ50">
            <v>11015.22</v>
          </cell>
          <cell r="AR50">
            <v>11015.22</v>
          </cell>
          <cell r="AS50">
            <v>14579.51</v>
          </cell>
          <cell r="AT50">
            <v>14579.51</v>
          </cell>
          <cell r="AU50">
            <v>14579.51</v>
          </cell>
          <cell r="AV50">
            <v>14579.51</v>
          </cell>
          <cell r="AW50">
            <v>14579.51</v>
          </cell>
          <cell r="AX50">
            <v>14579.51</v>
          </cell>
          <cell r="AY50">
            <v>12794.75</v>
          </cell>
          <cell r="AZ50">
            <v>12794.75</v>
          </cell>
          <cell r="BA50">
            <v>8784.92</v>
          </cell>
          <cell r="BB50">
            <v>12794.75</v>
          </cell>
          <cell r="BC50">
            <v>12794.75</v>
          </cell>
          <cell r="BD50">
            <v>11777.87</v>
          </cell>
          <cell r="BE50">
            <v>11777.87</v>
          </cell>
          <cell r="BF50">
            <v>11777.87</v>
          </cell>
          <cell r="BG50">
            <v>11777.87</v>
          </cell>
          <cell r="BH50">
            <v>12794.75</v>
          </cell>
          <cell r="BI50">
            <v>9623.58</v>
          </cell>
          <cell r="BJ50">
            <v>9623.58</v>
          </cell>
          <cell r="BK50">
            <v>9623.58</v>
          </cell>
        </row>
        <row r="51">
          <cell r="G51">
            <v>0</v>
          </cell>
          <cell r="H51">
            <v>0</v>
          </cell>
          <cell r="I51">
            <v>2.5</v>
          </cell>
          <cell r="J51">
            <v>5.5</v>
          </cell>
          <cell r="K51">
            <v>5.5</v>
          </cell>
          <cell r="L51">
            <v>12</v>
          </cell>
          <cell r="M51">
            <v>14</v>
          </cell>
          <cell r="N51">
            <v>6.47</v>
          </cell>
          <cell r="O51">
            <v>9.19</v>
          </cell>
          <cell r="P51">
            <v>2.5</v>
          </cell>
          <cell r="Q51">
            <v>4.5</v>
          </cell>
          <cell r="R51">
            <v>5</v>
          </cell>
          <cell r="S51">
            <v>7.5</v>
          </cell>
          <cell r="T51">
            <v>7.5</v>
          </cell>
          <cell r="U51">
            <v>9.5</v>
          </cell>
          <cell r="V51">
            <v>5.92</v>
          </cell>
          <cell r="W51">
            <v>2.09</v>
          </cell>
          <cell r="X51">
            <v>2.82</v>
          </cell>
          <cell r="Y51">
            <v>2.64</v>
          </cell>
          <cell r="Z51">
            <v>4.3499999999999996</v>
          </cell>
          <cell r="AA51">
            <v>2.4700000000000002</v>
          </cell>
          <cell r="AB51">
            <v>1.08</v>
          </cell>
          <cell r="AC51">
            <v>2.85</v>
          </cell>
          <cell r="AD51">
            <v>3.9</v>
          </cell>
          <cell r="AE51">
            <v>2.85</v>
          </cell>
          <cell r="AF51">
            <v>3.27</v>
          </cell>
          <cell r="AG51">
            <v>9.74</v>
          </cell>
          <cell r="AH51">
            <v>3.03</v>
          </cell>
          <cell r="AI51">
            <v>6.18</v>
          </cell>
          <cell r="AJ51">
            <v>4.1399999999999997</v>
          </cell>
          <cell r="AK51">
            <v>5.67</v>
          </cell>
          <cell r="AL51">
            <v>5.67</v>
          </cell>
          <cell r="AM51">
            <v>1.74</v>
          </cell>
          <cell r="AN51">
            <v>2.71</v>
          </cell>
          <cell r="AO51">
            <v>3.5</v>
          </cell>
          <cell r="AP51">
            <v>5.36</v>
          </cell>
          <cell r="AQ51">
            <v>6.18</v>
          </cell>
          <cell r="AR51">
            <v>10.44</v>
          </cell>
          <cell r="AS51">
            <v>4.18</v>
          </cell>
          <cell r="AT51">
            <v>4.3499999999999996</v>
          </cell>
          <cell r="AU51">
            <v>5.22</v>
          </cell>
          <cell r="AV51">
            <v>6.96</v>
          </cell>
          <cell r="AW51">
            <v>9.57</v>
          </cell>
          <cell r="AX51">
            <v>4.5199999999999996</v>
          </cell>
          <cell r="AY51">
            <v>0.5</v>
          </cell>
          <cell r="AZ51">
            <v>0.5</v>
          </cell>
          <cell r="BA51">
            <v>11.73</v>
          </cell>
          <cell r="BB51">
            <v>4.45</v>
          </cell>
          <cell r="BC51">
            <v>7.73</v>
          </cell>
          <cell r="BD51">
            <v>2.58</v>
          </cell>
          <cell r="BE51">
            <v>3.2</v>
          </cell>
          <cell r="BF51">
            <v>4</v>
          </cell>
          <cell r="BG51">
            <v>4</v>
          </cell>
          <cell r="BH51">
            <v>0.5</v>
          </cell>
          <cell r="BI51">
            <v>3.5</v>
          </cell>
          <cell r="BJ51">
            <v>3.5</v>
          </cell>
          <cell r="BK51">
            <v>2.85</v>
          </cell>
        </row>
        <row r="52">
          <cell r="G52">
            <v>0</v>
          </cell>
          <cell r="H52">
            <v>0</v>
          </cell>
          <cell r="I52">
            <v>6281.35</v>
          </cell>
          <cell r="J52">
            <v>13818.97</v>
          </cell>
          <cell r="K52">
            <v>13818.97</v>
          </cell>
          <cell r="L52">
            <v>30150.48</v>
          </cell>
          <cell r="M52">
            <v>35175.56</v>
          </cell>
          <cell r="N52">
            <v>16256.13</v>
          </cell>
          <cell r="O52">
            <v>23090.240000000002</v>
          </cell>
          <cell r="P52">
            <v>6281.35</v>
          </cell>
          <cell r="Q52">
            <v>11306.43</v>
          </cell>
          <cell r="R52">
            <v>12562.7</v>
          </cell>
          <cell r="S52">
            <v>18844.05</v>
          </cell>
          <cell r="T52">
            <v>18844.05</v>
          </cell>
          <cell r="U52">
            <v>23869.13</v>
          </cell>
          <cell r="V52">
            <v>14874.24</v>
          </cell>
          <cell r="W52">
            <v>5251.21</v>
          </cell>
          <cell r="X52">
            <v>7085.36</v>
          </cell>
          <cell r="Y52">
            <v>6633.11</v>
          </cell>
          <cell r="Z52">
            <v>10929.55</v>
          </cell>
          <cell r="AA52">
            <v>6205.97</v>
          </cell>
          <cell r="AB52">
            <v>2713.54</v>
          </cell>
          <cell r="AC52">
            <v>7160.74</v>
          </cell>
          <cell r="AD52">
            <v>9798.91</v>
          </cell>
          <cell r="AE52">
            <v>7160.74</v>
          </cell>
          <cell r="AF52">
            <v>8216.01</v>
          </cell>
          <cell r="AG52">
            <v>24472.14</v>
          </cell>
          <cell r="AH52">
            <v>7613</v>
          </cell>
          <cell r="AI52">
            <v>15527.5</v>
          </cell>
          <cell r="AJ52">
            <v>10401.92</v>
          </cell>
          <cell r="AK52">
            <v>14246.1</v>
          </cell>
          <cell r="AL52">
            <v>14246.1</v>
          </cell>
          <cell r="AM52">
            <v>4371.82</v>
          </cell>
          <cell r="AN52">
            <v>6808.98</v>
          </cell>
          <cell r="AO52">
            <v>8793.89</v>
          </cell>
          <cell r="AP52">
            <v>13467.21</v>
          </cell>
          <cell r="AQ52">
            <v>15527.5</v>
          </cell>
          <cell r="AR52">
            <v>26230.92</v>
          </cell>
          <cell r="AS52">
            <v>10502.42</v>
          </cell>
          <cell r="AT52">
            <v>10929.55</v>
          </cell>
          <cell r="AU52">
            <v>13115.46</v>
          </cell>
          <cell r="AV52">
            <v>17487.28</v>
          </cell>
          <cell r="AW52">
            <v>24045.01</v>
          </cell>
          <cell r="AX52">
            <v>11356.68</v>
          </cell>
          <cell r="AY52">
            <v>1256.27</v>
          </cell>
          <cell r="AZ52">
            <v>1256.27</v>
          </cell>
          <cell r="BA52">
            <v>29472.09</v>
          </cell>
          <cell r="BB52">
            <v>11180.8</v>
          </cell>
          <cell r="BC52">
            <v>19421.93</v>
          </cell>
          <cell r="BD52">
            <v>6482.35</v>
          </cell>
          <cell r="BE52">
            <v>8040.13</v>
          </cell>
          <cell r="BF52">
            <v>10050.16</v>
          </cell>
          <cell r="BG52">
            <v>10050.16</v>
          </cell>
          <cell r="BH52">
            <v>1256.27</v>
          </cell>
          <cell r="BI52">
            <v>8793.89</v>
          </cell>
          <cell r="BJ52">
            <v>8793.89</v>
          </cell>
          <cell r="BK52">
            <v>7160.74</v>
          </cell>
        </row>
        <row r="53">
          <cell r="G53">
            <v>0</v>
          </cell>
          <cell r="H53">
            <v>0</v>
          </cell>
          <cell r="I53">
            <v>0.01</v>
          </cell>
          <cell r="J53">
            <v>0.03</v>
          </cell>
          <cell r="K53">
            <v>0.03</v>
          </cell>
          <cell r="L53">
            <v>0.05</v>
          </cell>
          <cell r="M53">
            <v>0.05</v>
          </cell>
          <cell r="N53">
            <v>0.16</v>
          </cell>
          <cell r="O53">
            <v>0.16</v>
          </cell>
          <cell r="P53">
            <v>0.01</v>
          </cell>
          <cell r="Q53">
            <v>0.02</v>
          </cell>
          <cell r="R53">
            <v>0.02</v>
          </cell>
          <cell r="S53">
            <v>0.03</v>
          </cell>
          <cell r="T53">
            <v>0.03</v>
          </cell>
          <cell r="U53">
            <v>0.04</v>
          </cell>
          <cell r="V53">
            <v>7.0000000000000007E-2</v>
          </cell>
          <cell r="W53">
            <v>0.05</v>
          </cell>
          <cell r="X53">
            <v>0.05</v>
          </cell>
          <cell r="Y53">
            <v>0.05</v>
          </cell>
          <cell r="Z53">
            <v>0.08</v>
          </cell>
          <cell r="AA53">
            <v>0.04</v>
          </cell>
          <cell r="AB53">
            <v>0.02</v>
          </cell>
          <cell r="AC53">
            <v>0.05</v>
          </cell>
          <cell r="AD53">
            <v>7.0000000000000007E-2</v>
          </cell>
          <cell r="AE53">
            <v>0.05</v>
          </cell>
          <cell r="AF53">
            <v>0.06</v>
          </cell>
          <cell r="AG53">
            <v>0.17</v>
          </cell>
          <cell r="AH53">
            <v>0.05</v>
          </cell>
          <cell r="AI53">
            <v>0.18</v>
          </cell>
          <cell r="AJ53">
            <v>0.12</v>
          </cell>
          <cell r="AK53">
            <v>0.18</v>
          </cell>
          <cell r="AL53">
            <v>0.18</v>
          </cell>
          <cell r="AM53">
            <v>7.0000000000000007E-2</v>
          </cell>
          <cell r="AN53">
            <v>7.0000000000000007E-2</v>
          </cell>
          <cell r="AO53">
            <v>0.1</v>
          </cell>
          <cell r="AP53">
            <v>0.16</v>
          </cell>
          <cell r="AQ53">
            <v>0.18</v>
          </cell>
          <cell r="AR53">
            <v>0.16</v>
          </cell>
          <cell r="AS53">
            <v>7.0000000000000007E-2</v>
          </cell>
          <cell r="AT53">
            <v>0.08</v>
          </cell>
          <cell r="AU53">
            <v>0.09</v>
          </cell>
          <cell r="AV53">
            <v>0.12</v>
          </cell>
          <cell r="AW53">
            <v>0.17</v>
          </cell>
          <cell r="AX53">
            <v>0.08</v>
          </cell>
          <cell r="AY53">
            <v>0</v>
          </cell>
          <cell r="AZ53">
            <v>0</v>
          </cell>
          <cell r="BA53">
            <v>0.21</v>
          </cell>
          <cell r="BB53">
            <v>0.08</v>
          </cell>
          <cell r="BC53">
            <v>0.13</v>
          </cell>
          <cell r="BD53">
            <v>0.05</v>
          </cell>
          <cell r="BE53">
            <v>0.06</v>
          </cell>
          <cell r="BF53">
            <v>0.06</v>
          </cell>
          <cell r="BG53">
            <v>0.06</v>
          </cell>
          <cell r="BH53">
            <v>0</v>
          </cell>
          <cell r="BI53">
            <v>0.1</v>
          </cell>
          <cell r="BJ53">
            <v>0.1</v>
          </cell>
          <cell r="BK53">
            <v>0.05</v>
          </cell>
        </row>
        <row r="54">
          <cell r="G54">
            <v>0</v>
          </cell>
          <cell r="H54">
            <v>0</v>
          </cell>
          <cell r="I54">
            <v>212.98</v>
          </cell>
          <cell r="J54">
            <v>638.92999999999995</v>
          </cell>
          <cell r="K54">
            <v>638.92999999999995</v>
          </cell>
          <cell r="L54">
            <v>1064.8800000000001</v>
          </cell>
          <cell r="M54">
            <v>1064.8800000000001</v>
          </cell>
          <cell r="N54">
            <v>3407.62</v>
          </cell>
          <cell r="O54">
            <v>3407.62</v>
          </cell>
          <cell r="P54">
            <v>212.98</v>
          </cell>
          <cell r="Q54">
            <v>425.95</v>
          </cell>
          <cell r="R54">
            <v>425.95</v>
          </cell>
          <cell r="S54">
            <v>638.92999999999995</v>
          </cell>
          <cell r="T54">
            <v>638.92999999999995</v>
          </cell>
          <cell r="U54">
            <v>851.9</v>
          </cell>
          <cell r="V54">
            <v>1490.83</v>
          </cell>
          <cell r="W54">
            <v>1064.8800000000001</v>
          </cell>
          <cell r="X54">
            <v>1064.8800000000001</v>
          </cell>
          <cell r="Y54">
            <v>1064.8800000000001</v>
          </cell>
          <cell r="Z54">
            <v>1703.81</v>
          </cell>
          <cell r="AA54">
            <v>851.9</v>
          </cell>
          <cell r="AB54">
            <v>425.95</v>
          </cell>
          <cell r="AC54">
            <v>1064.8800000000001</v>
          </cell>
          <cell r="AD54">
            <v>1490.83</v>
          </cell>
          <cell r="AE54">
            <v>1064.8800000000001</v>
          </cell>
          <cell r="AF54">
            <v>1277.8599999999999</v>
          </cell>
          <cell r="AG54">
            <v>3620.59</v>
          </cell>
          <cell r="AH54">
            <v>1064.8800000000001</v>
          </cell>
          <cell r="AI54">
            <v>3833.57</v>
          </cell>
          <cell r="AJ54">
            <v>2555.71</v>
          </cell>
          <cell r="AK54">
            <v>3833.57</v>
          </cell>
          <cell r="AL54">
            <v>3833.57</v>
          </cell>
          <cell r="AM54">
            <v>1490.83</v>
          </cell>
          <cell r="AN54">
            <v>1490.83</v>
          </cell>
          <cell r="AO54">
            <v>2129.7600000000002</v>
          </cell>
          <cell r="AP54">
            <v>3407.62</v>
          </cell>
          <cell r="AQ54">
            <v>3833.57</v>
          </cell>
          <cell r="AR54">
            <v>3407.62</v>
          </cell>
          <cell r="AS54">
            <v>1490.83</v>
          </cell>
          <cell r="AT54">
            <v>1703.81</v>
          </cell>
          <cell r="AU54">
            <v>1916.78</v>
          </cell>
          <cell r="AV54">
            <v>2555.71</v>
          </cell>
          <cell r="AW54">
            <v>3620.59</v>
          </cell>
          <cell r="AX54">
            <v>1703.81</v>
          </cell>
          <cell r="AY54">
            <v>0</v>
          </cell>
          <cell r="AZ54">
            <v>0</v>
          </cell>
          <cell r="BA54">
            <v>4472.5</v>
          </cell>
          <cell r="BB54">
            <v>1703.81</v>
          </cell>
          <cell r="BC54">
            <v>2768.69</v>
          </cell>
          <cell r="BD54">
            <v>1064.8800000000001</v>
          </cell>
          <cell r="BE54">
            <v>1277.8599999999999</v>
          </cell>
          <cell r="BF54">
            <v>1277.8599999999999</v>
          </cell>
          <cell r="BG54">
            <v>1277.8599999999999</v>
          </cell>
          <cell r="BH54">
            <v>0</v>
          </cell>
          <cell r="BI54">
            <v>2129.7600000000002</v>
          </cell>
          <cell r="BJ54">
            <v>2129.7600000000002</v>
          </cell>
          <cell r="BK54">
            <v>1064.8800000000001</v>
          </cell>
        </row>
        <row r="55">
          <cell r="G55">
            <v>0.01</v>
          </cell>
          <cell r="H55">
            <v>0.01</v>
          </cell>
          <cell r="I55">
            <v>0.01</v>
          </cell>
          <cell r="J55">
            <v>0.01</v>
          </cell>
          <cell r="K55">
            <v>0.01</v>
          </cell>
          <cell r="L55">
            <v>0.04</v>
          </cell>
          <cell r="M55">
            <v>0.04</v>
          </cell>
          <cell r="N55">
            <v>0.04</v>
          </cell>
          <cell r="O55">
            <v>0.04</v>
          </cell>
          <cell r="P55">
            <v>0.01</v>
          </cell>
          <cell r="Q55">
            <v>0.01</v>
          </cell>
          <cell r="R55">
            <v>0.01</v>
          </cell>
          <cell r="S55">
            <v>0.01</v>
          </cell>
          <cell r="T55">
            <v>0.01</v>
          </cell>
          <cell r="U55">
            <v>0.02</v>
          </cell>
          <cell r="V55">
            <v>0.03</v>
          </cell>
          <cell r="W55">
            <v>0.02</v>
          </cell>
          <cell r="X55">
            <v>0.02</v>
          </cell>
          <cell r="Y55">
            <v>0.02</v>
          </cell>
          <cell r="Z55">
            <v>0.03</v>
          </cell>
          <cell r="AA55">
            <v>0.02</v>
          </cell>
          <cell r="AB55">
            <v>0.01</v>
          </cell>
          <cell r="AC55">
            <v>0.02</v>
          </cell>
          <cell r="AD55">
            <v>0.03</v>
          </cell>
          <cell r="AE55">
            <v>0.02</v>
          </cell>
          <cell r="AF55">
            <v>0.02</v>
          </cell>
          <cell r="AG55">
            <v>0.03</v>
          </cell>
          <cell r="AH55">
            <v>0.02</v>
          </cell>
          <cell r="AI55">
            <v>0.04</v>
          </cell>
          <cell r="AJ55">
            <v>0.03</v>
          </cell>
          <cell r="AK55">
            <v>0.04</v>
          </cell>
          <cell r="AL55">
            <v>0.04</v>
          </cell>
          <cell r="AM55">
            <v>0.03</v>
          </cell>
          <cell r="AN55">
            <v>0.03</v>
          </cell>
          <cell r="AO55">
            <v>0.03</v>
          </cell>
          <cell r="AP55">
            <v>0.04</v>
          </cell>
          <cell r="AQ55">
            <v>0.04</v>
          </cell>
          <cell r="AR55">
            <v>0.04</v>
          </cell>
          <cell r="AS55">
            <v>0.03</v>
          </cell>
          <cell r="AT55">
            <v>0.03</v>
          </cell>
          <cell r="AU55">
            <v>0.03</v>
          </cell>
          <cell r="AV55">
            <v>0.03</v>
          </cell>
          <cell r="AW55">
            <v>0.04</v>
          </cell>
          <cell r="AX55">
            <v>0.03</v>
          </cell>
          <cell r="AY55">
            <v>0</v>
          </cell>
          <cell r="AZ55">
            <v>0</v>
          </cell>
          <cell r="BA55">
            <v>0.06</v>
          </cell>
          <cell r="BB55">
            <v>0.03</v>
          </cell>
          <cell r="BC55">
            <v>0.04</v>
          </cell>
          <cell r="BD55">
            <v>0.02</v>
          </cell>
          <cell r="BE55">
            <v>0.02</v>
          </cell>
          <cell r="BF55">
            <v>0.03</v>
          </cell>
          <cell r="BG55">
            <v>0.03</v>
          </cell>
          <cell r="BH55">
            <v>0</v>
          </cell>
          <cell r="BI55">
            <v>0.05</v>
          </cell>
          <cell r="BJ55">
            <v>0.05</v>
          </cell>
          <cell r="BK55">
            <v>0.02</v>
          </cell>
        </row>
        <row r="56">
          <cell r="G56">
            <v>0</v>
          </cell>
          <cell r="H56">
            <v>0</v>
          </cell>
          <cell r="I56">
            <v>190.43</v>
          </cell>
          <cell r="J56">
            <v>190.43</v>
          </cell>
          <cell r="K56">
            <v>190.43</v>
          </cell>
          <cell r="L56">
            <v>761.7</v>
          </cell>
          <cell r="M56">
            <v>761.7</v>
          </cell>
          <cell r="N56">
            <v>761.7</v>
          </cell>
          <cell r="O56">
            <v>761.7</v>
          </cell>
          <cell r="P56">
            <v>190.43</v>
          </cell>
          <cell r="Q56">
            <v>190.43</v>
          </cell>
          <cell r="R56">
            <v>190.43</v>
          </cell>
          <cell r="S56">
            <v>190.43</v>
          </cell>
          <cell r="T56">
            <v>190.43</v>
          </cell>
          <cell r="U56">
            <v>380.85</v>
          </cell>
          <cell r="V56">
            <v>571.28</v>
          </cell>
          <cell r="W56">
            <v>380.85</v>
          </cell>
          <cell r="X56">
            <v>380.85</v>
          </cell>
          <cell r="Y56">
            <v>380.85</v>
          </cell>
          <cell r="Z56">
            <v>571.28</v>
          </cell>
          <cell r="AA56">
            <v>380.85</v>
          </cell>
          <cell r="AB56">
            <v>190.43</v>
          </cell>
          <cell r="AC56">
            <v>380.85</v>
          </cell>
          <cell r="AD56">
            <v>571.28</v>
          </cell>
          <cell r="AE56">
            <v>380.85</v>
          </cell>
          <cell r="AF56">
            <v>380.85</v>
          </cell>
          <cell r="AG56">
            <v>571.28</v>
          </cell>
          <cell r="AH56">
            <v>380.85</v>
          </cell>
          <cell r="AI56">
            <v>761.7</v>
          </cell>
          <cell r="AJ56">
            <v>571.28</v>
          </cell>
          <cell r="AK56">
            <v>761.7</v>
          </cell>
          <cell r="AL56">
            <v>761.7</v>
          </cell>
          <cell r="AM56">
            <v>571.28</v>
          </cell>
          <cell r="AN56">
            <v>571.28</v>
          </cell>
          <cell r="AO56">
            <v>571.28</v>
          </cell>
          <cell r="AP56">
            <v>761.7</v>
          </cell>
          <cell r="AQ56">
            <v>761.7</v>
          </cell>
          <cell r="AR56">
            <v>761.7</v>
          </cell>
          <cell r="AS56">
            <v>571.28</v>
          </cell>
          <cell r="AT56">
            <v>571.28</v>
          </cell>
          <cell r="AU56">
            <v>571.28</v>
          </cell>
          <cell r="AV56">
            <v>571.28</v>
          </cell>
          <cell r="AW56">
            <v>761.7</v>
          </cell>
          <cell r="AX56">
            <v>571.28</v>
          </cell>
          <cell r="AY56">
            <v>0</v>
          </cell>
          <cell r="AZ56">
            <v>0</v>
          </cell>
          <cell r="BA56">
            <v>1142.55</v>
          </cell>
          <cell r="BB56">
            <v>571.28</v>
          </cell>
          <cell r="BC56">
            <v>761.7</v>
          </cell>
          <cell r="BD56">
            <v>380.85</v>
          </cell>
          <cell r="BE56">
            <v>380.85</v>
          </cell>
          <cell r="BF56">
            <v>571.28</v>
          </cell>
          <cell r="BG56">
            <v>571.28</v>
          </cell>
          <cell r="BH56">
            <v>0</v>
          </cell>
          <cell r="BI56">
            <v>952.13</v>
          </cell>
          <cell r="BJ56">
            <v>952.13</v>
          </cell>
          <cell r="BK56">
            <v>380.85</v>
          </cell>
        </row>
        <row r="57">
          <cell r="G57">
            <v>0.01</v>
          </cell>
          <cell r="H57">
            <v>0.01</v>
          </cell>
          <cell r="I57">
            <v>0.01</v>
          </cell>
          <cell r="J57">
            <v>0.02</v>
          </cell>
          <cell r="K57">
            <v>0.02</v>
          </cell>
          <cell r="L57">
            <v>0.08</v>
          </cell>
          <cell r="M57">
            <v>0.08</v>
          </cell>
          <cell r="N57">
            <v>0.03</v>
          </cell>
          <cell r="O57">
            <v>0.03</v>
          </cell>
          <cell r="P57">
            <v>0.01</v>
          </cell>
          <cell r="Q57">
            <v>0.01</v>
          </cell>
          <cell r="R57">
            <v>0.01</v>
          </cell>
          <cell r="S57">
            <v>0.03</v>
          </cell>
          <cell r="T57">
            <v>0.03</v>
          </cell>
          <cell r="U57">
            <v>0.03</v>
          </cell>
          <cell r="V57">
            <v>0.02</v>
          </cell>
          <cell r="W57">
            <v>0.01</v>
          </cell>
          <cell r="X57">
            <v>0.01</v>
          </cell>
          <cell r="Y57">
            <v>0.01</v>
          </cell>
          <cell r="Z57">
            <v>0.02</v>
          </cell>
          <cell r="AA57">
            <v>0.01</v>
          </cell>
          <cell r="AB57">
            <v>0.01</v>
          </cell>
          <cell r="AC57">
            <v>0.01</v>
          </cell>
          <cell r="AD57">
            <v>0.02</v>
          </cell>
          <cell r="AE57">
            <v>0.01</v>
          </cell>
          <cell r="AF57">
            <v>0.01</v>
          </cell>
          <cell r="AG57">
            <v>0.04</v>
          </cell>
          <cell r="AH57">
            <v>0.01</v>
          </cell>
          <cell r="AI57">
            <v>0.03</v>
          </cell>
          <cell r="AJ57">
            <v>0.02</v>
          </cell>
          <cell r="AK57">
            <v>0.03</v>
          </cell>
          <cell r="AL57">
            <v>0.03</v>
          </cell>
          <cell r="AM57">
            <v>0.02</v>
          </cell>
          <cell r="AN57">
            <v>0.02</v>
          </cell>
          <cell r="AO57">
            <v>0.02</v>
          </cell>
          <cell r="AP57">
            <v>0.03</v>
          </cell>
          <cell r="AQ57">
            <v>0.03</v>
          </cell>
          <cell r="AR57">
            <v>0.03</v>
          </cell>
          <cell r="AS57">
            <v>0.02</v>
          </cell>
          <cell r="AT57">
            <v>0.02</v>
          </cell>
          <cell r="AU57">
            <v>0.02</v>
          </cell>
          <cell r="AV57">
            <v>0.02</v>
          </cell>
          <cell r="AW57">
            <v>0.03</v>
          </cell>
          <cell r="AX57">
            <v>0.02</v>
          </cell>
          <cell r="AY57">
            <v>0.04</v>
          </cell>
          <cell r="AZ57">
            <v>0.04</v>
          </cell>
          <cell r="BA57">
            <v>0.03</v>
          </cell>
          <cell r="BB57">
            <v>0.02</v>
          </cell>
          <cell r="BC57">
            <v>0.03</v>
          </cell>
          <cell r="BD57">
            <v>0.01</v>
          </cell>
          <cell r="BE57">
            <v>0.01</v>
          </cell>
          <cell r="BF57">
            <v>0.01</v>
          </cell>
          <cell r="BG57">
            <v>0.01</v>
          </cell>
          <cell r="BH57">
            <v>0</v>
          </cell>
          <cell r="BI57">
            <v>0.04</v>
          </cell>
          <cell r="BJ57">
            <v>0.04</v>
          </cell>
          <cell r="BK57">
            <v>0.01</v>
          </cell>
        </row>
        <row r="58">
          <cell r="G58">
            <v>0</v>
          </cell>
          <cell r="H58">
            <v>0</v>
          </cell>
          <cell r="I58">
            <v>163.27000000000001</v>
          </cell>
          <cell r="J58">
            <v>326.55</v>
          </cell>
          <cell r="K58">
            <v>326.55</v>
          </cell>
          <cell r="L58">
            <v>1306.19</v>
          </cell>
          <cell r="M58">
            <v>1306.19</v>
          </cell>
          <cell r="N58">
            <v>489.82</v>
          </cell>
          <cell r="O58">
            <v>489.82</v>
          </cell>
          <cell r="P58">
            <v>163.27000000000001</v>
          </cell>
          <cell r="Q58">
            <v>163.27000000000001</v>
          </cell>
          <cell r="R58">
            <v>163.27000000000001</v>
          </cell>
          <cell r="S58">
            <v>489.82</v>
          </cell>
          <cell r="T58">
            <v>489.82</v>
          </cell>
          <cell r="U58">
            <v>489.82</v>
          </cell>
          <cell r="V58">
            <v>326.55</v>
          </cell>
          <cell r="W58">
            <v>163.27000000000001</v>
          </cell>
          <cell r="X58">
            <v>163.27000000000001</v>
          </cell>
          <cell r="Y58">
            <v>163.27000000000001</v>
          </cell>
          <cell r="Z58">
            <v>326.55</v>
          </cell>
          <cell r="AA58">
            <v>163.27000000000001</v>
          </cell>
          <cell r="AB58">
            <v>163.27000000000001</v>
          </cell>
          <cell r="AC58">
            <v>163.27000000000001</v>
          </cell>
          <cell r="AD58">
            <v>326.55</v>
          </cell>
          <cell r="AE58">
            <v>163.27000000000001</v>
          </cell>
          <cell r="AF58">
            <v>163.27000000000001</v>
          </cell>
          <cell r="AG58">
            <v>653.1</v>
          </cell>
          <cell r="AH58">
            <v>163.27000000000001</v>
          </cell>
          <cell r="AI58">
            <v>489.82</v>
          </cell>
          <cell r="AJ58">
            <v>326.55</v>
          </cell>
          <cell r="AK58">
            <v>489.82</v>
          </cell>
          <cell r="AL58">
            <v>489.82</v>
          </cell>
          <cell r="AM58">
            <v>326.55</v>
          </cell>
          <cell r="AN58">
            <v>326.55</v>
          </cell>
          <cell r="AO58">
            <v>326.55</v>
          </cell>
          <cell r="AP58">
            <v>489.82</v>
          </cell>
          <cell r="AQ58">
            <v>489.82</v>
          </cell>
          <cell r="AR58">
            <v>489.82</v>
          </cell>
          <cell r="AS58">
            <v>326.55</v>
          </cell>
          <cell r="AT58">
            <v>326.55</v>
          </cell>
          <cell r="AU58">
            <v>326.55</v>
          </cell>
          <cell r="AV58">
            <v>326.55</v>
          </cell>
          <cell r="AW58">
            <v>489.82</v>
          </cell>
          <cell r="AX58">
            <v>326.55</v>
          </cell>
          <cell r="AY58">
            <v>653.1</v>
          </cell>
          <cell r="AZ58">
            <v>653.1</v>
          </cell>
          <cell r="BA58">
            <v>489.82</v>
          </cell>
          <cell r="BB58">
            <v>326.55</v>
          </cell>
          <cell r="BC58">
            <v>489.82</v>
          </cell>
          <cell r="BD58">
            <v>163.27000000000001</v>
          </cell>
          <cell r="BE58">
            <v>163.27000000000001</v>
          </cell>
          <cell r="BF58">
            <v>163.27000000000001</v>
          </cell>
          <cell r="BG58">
            <v>163.27000000000001</v>
          </cell>
          <cell r="BH58">
            <v>0</v>
          </cell>
          <cell r="BI58">
            <v>653.1</v>
          </cell>
          <cell r="BJ58">
            <v>653.1</v>
          </cell>
          <cell r="BK58">
            <v>163.27000000000001</v>
          </cell>
        </row>
        <row r="59">
          <cell r="G59">
            <v>0</v>
          </cell>
          <cell r="H59">
            <v>0</v>
          </cell>
          <cell r="I59">
            <v>0.03</v>
          </cell>
          <cell r="J59">
            <v>0.04</v>
          </cell>
          <cell r="K59">
            <v>0.04</v>
          </cell>
          <cell r="L59">
            <v>0.06</v>
          </cell>
          <cell r="M59">
            <v>0.06</v>
          </cell>
          <cell r="N59">
            <v>0.03</v>
          </cell>
          <cell r="O59">
            <v>0.04</v>
          </cell>
          <cell r="P59">
            <v>0.03</v>
          </cell>
          <cell r="Q59">
            <v>0.03</v>
          </cell>
          <cell r="R59">
            <v>0.03</v>
          </cell>
          <cell r="S59">
            <v>0.04</v>
          </cell>
          <cell r="T59">
            <v>0.04</v>
          </cell>
          <cell r="U59">
            <v>0.04</v>
          </cell>
          <cell r="V59">
            <v>0.05</v>
          </cell>
          <cell r="W59">
            <v>0.1</v>
          </cell>
          <cell r="X59">
            <v>0.1</v>
          </cell>
          <cell r="Y59">
            <v>0.1</v>
          </cell>
          <cell r="Z59">
            <v>0.12</v>
          </cell>
          <cell r="AA59">
            <v>0.1</v>
          </cell>
          <cell r="AB59">
            <v>0.1</v>
          </cell>
          <cell r="AC59">
            <v>0.1</v>
          </cell>
          <cell r="AD59">
            <v>0.12</v>
          </cell>
          <cell r="AE59">
            <v>0.1</v>
          </cell>
          <cell r="AF59">
            <v>0.1</v>
          </cell>
          <cell r="AG59">
            <v>0.25</v>
          </cell>
          <cell r="AH59">
            <v>0.1</v>
          </cell>
          <cell r="AI59">
            <v>0.1</v>
          </cell>
          <cell r="AJ59">
            <v>0.1</v>
          </cell>
          <cell r="AK59">
            <v>0.1</v>
          </cell>
          <cell r="AL59">
            <v>0.1</v>
          </cell>
          <cell r="AM59">
            <v>0.1</v>
          </cell>
          <cell r="AN59">
            <v>0.1</v>
          </cell>
          <cell r="AO59">
            <v>0.09</v>
          </cell>
          <cell r="AP59">
            <v>0.1</v>
          </cell>
          <cell r="AQ59">
            <v>0.1</v>
          </cell>
          <cell r="AR59">
            <v>0.09</v>
          </cell>
          <cell r="AS59">
            <v>0.03</v>
          </cell>
          <cell r="AT59">
            <v>0.03</v>
          </cell>
          <cell r="AU59">
            <v>0.03</v>
          </cell>
          <cell r="AV59">
            <v>0.03</v>
          </cell>
          <cell r="AW59">
            <v>0.03</v>
          </cell>
          <cell r="AX59">
            <v>0.05</v>
          </cell>
          <cell r="AY59">
            <v>3</v>
          </cell>
          <cell r="AZ59">
            <v>3</v>
          </cell>
          <cell r="BA59">
            <v>0.05</v>
          </cell>
          <cell r="BB59">
            <v>0.15</v>
          </cell>
          <cell r="BC59">
            <v>0.25</v>
          </cell>
          <cell r="BD59">
            <v>0.1</v>
          </cell>
          <cell r="BE59">
            <v>0.05</v>
          </cell>
          <cell r="BF59">
            <v>0.05</v>
          </cell>
          <cell r="BG59">
            <v>0.05</v>
          </cell>
          <cell r="BH59">
            <v>3</v>
          </cell>
          <cell r="BI59">
            <v>0.05</v>
          </cell>
          <cell r="BJ59">
            <v>0.05</v>
          </cell>
          <cell r="BK59">
            <v>0.1</v>
          </cell>
        </row>
        <row r="60">
          <cell r="G60">
            <v>0</v>
          </cell>
          <cell r="H60">
            <v>0</v>
          </cell>
          <cell r="I60">
            <v>355.46</v>
          </cell>
          <cell r="J60">
            <v>473.95</v>
          </cell>
          <cell r="K60">
            <v>473.95</v>
          </cell>
          <cell r="L60">
            <v>710.92</v>
          </cell>
          <cell r="M60">
            <v>710.92</v>
          </cell>
          <cell r="N60">
            <v>355.46</v>
          </cell>
          <cell r="O60">
            <v>473.95</v>
          </cell>
          <cell r="P60">
            <v>355.46</v>
          </cell>
          <cell r="Q60">
            <v>355.46</v>
          </cell>
          <cell r="R60">
            <v>355.46</v>
          </cell>
          <cell r="S60">
            <v>473.95</v>
          </cell>
          <cell r="T60">
            <v>473.95</v>
          </cell>
          <cell r="U60">
            <v>473.95</v>
          </cell>
          <cell r="V60">
            <v>592.44000000000005</v>
          </cell>
          <cell r="W60">
            <v>1184.8699999999999</v>
          </cell>
          <cell r="X60">
            <v>1184.8699999999999</v>
          </cell>
          <cell r="Y60">
            <v>1184.8699999999999</v>
          </cell>
          <cell r="Z60">
            <v>1421.84</v>
          </cell>
          <cell r="AA60">
            <v>1184.8699999999999</v>
          </cell>
          <cell r="AB60">
            <v>1184.8699999999999</v>
          </cell>
          <cell r="AC60">
            <v>1184.8699999999999</v>
          </cell>
          <cell r="AD60">
            <v>1421.84</v>
          </cell>
          <cell r="AE60">
            <v>1184.8699999999999</v>
          </cell>
          <cell r="AF60">
            <v>1184.8699999999999</v>
          </cell>
          <cell r="AG60">
            <v>2962.18</v>
          </cell>
          <cell r="AH60">
            <v>1184.8699999999999</v>
          </cell>
          <cell r="AI60">
            <v>1184.8699999999999</v>
          </cell>
          <cell r="AJ60">
            <v>1184.8699999999999</v>
          </cell>
          <cell r="AK60">
            <v>1184.8699999999999</v>
          </cell>
          <cell r="AL60">
            <v>1184.8699999999999</v>
          </cell>
          <cell r="AM60">
            <v>1184.8699999999999</v>
          </cell>
          <cell r="AN60">
            <v>1184.8699999999999</v>
          </cell>
          <cell r="AO60">
            <v>1066.3800000000001</v>
          </cell>
          <cell r="AP60">
            <v>1184.8699999999999</v>
          </cell>
          <cell r="AQ60">
            <v>1184.8699999999999</v>
          </cell>
          <cell r="AR60">
            <v>1066.3800000000001</v>
          </cell>
          <cell r="AS60">
            <v>355.46</v>
          </cell>
          <cell r="AT60">
            <v>355.46</v>
          </cell>
          <cell r="AU60">
            <v>355.46</v>
          </cell>
          <cell r="AV60">
            <v>355.46</v>
          </cell>
          <cell r="AW60">
            <v>355.46</v>
          </cell>
          <cell r="AX60">
            <v>592.44000000000005</v>
          </cell>
          <cell r="AY60">
            <v>35546.1</v>
          </cell>
          <cell r="AZ60">
            <v>35546.1</v>
          </cell>
          <cell r="BA60">
            <v>592.44000000000005</v>
          </cell>
          <cell r="BB60">
            <v>1777.31</v>
          </cell>
          <cell r="BC60">
            <v>2962.18</v>
          </cell>
          <cell r="BD60">
            <v>1184.8699999999999</v>
          </cell>
          <cell r="BE60">
            <v>592.44000000000005</v>
          </cell>
          <cell r="BF60">
            <v>592.44000000000005</v>
          </cell>
          <cell r="BG60">
            <v>592.44000000000005</v>
          </cell>
          <cell r="BH60">
            <v>35546.1</v>
          </cell>
          <cell r="BI60">
            <v>592.44000000000005</v>
          </cell>
          <cell r="BJ60">
            <v>592.44000000000005</v>
          </cell>
          <cell r="BK60">
            <v>1184.8699999999999</v>
          </cell>
        </row>
        <row r="61">
          <cell r="G61">
            <v>0</v>
          </cell>
          <cell r="H61">
            <v>0</v>
          </cell>
          <cell r="I61">
            <v>7203.49</v>
          </cell>
          <cell r="J61">
            <v>15448.83</v>
          </cell>
          <cell r="K61">
            <v>15448.83</v>
          </cell>
          <cell r="L61">
            <v>33994.17</v>
          </cell>
          <cell r="M61">
            <v>39019.25</v>
          </cell>
          <cell r="N61">
            <v>21270.73</v>
          </cell>
          <cell r="O61">
            <v>28223.33</v>
          </cell>
          <cell r="P61">
            <v>7203.49</v>
          </cell>
          <cell r="Q61">
            <v>12441.54</v>
          </cell>
          <cell r="R61">
            <v>13697.81</v>
          </cell>
          <cell r="S61">
            <v>20637.18</v>
          </cell>
          <cell r="T61">
            <v>20637.18</v>
          </cell>
          <cell r="U61">
            <v>26065.65</v>
          </cell>
          <cell r="V61">
            <v>17855.34</v>
          </cell>
          <cell r="W61">
            <v>8045.08</v>
          </cell>
          <cell r="X61">
            <v>9879.23</v>
          </cell>
          <cell r="Y61">
            <v>9426.98</v>
          </cell>
          <cell r="Z61">
            <v>14953.03</v>
          </cell>
          <cell r="AA61">
            <v>8786.86</v>
          </cell>
          <cell r="AB61">
            <v>4678.0600000000004</v>
          </cell>
          <cell r="AC61">
            <v>9954.61</v>
          </cell>
          <cell r="AD61">
            <v>13609.41</v>
          </cell>
          <cell r="AE61">
            <v>9954.61</v>
          </cell>
          <cell r="AF61">
            <v>11222.86</v>
          </cell>
          <cell r="AG61">
            <v>32279.29</v>
          </cell>
          <cell r="AH61">
            <v>10406.870000000001</v>
          </cell>
          <cell r="AI61">
            <v>21797.46</v>
          </cell>
          <cell r="AJ61">
            <v>15040.33</v>
          </cell>
          <cell r="AK61">
            <v>20516.060000000001</v>
          </cell>
          <cell r="AL61">
            <v>20516.060000000001</v>
          </cell>
          <cell r="AM61">
            <v>7945.35</v>
          </cell>
          <cell r="AN61">
            <v>10382.51</v>
          </cell>
          <cell r="AO61">
            <v>12887.86</v>
          </cell>
          <cell r="AP61">
            <v>19311.22</v>
          </cell>
          <cell r="AQ61">
            <v>21797.46</v>
          </cell>
          <cell r="AR61">
            <v>31956.44</v>
          </cell>
          <cell r="AS61">
            <v>13246.54</v>
          </cell>
          <cell r="AT61">
            <v>13886.65</v>
          </cell>
          <cell r="AU61">
            <v>16285.53</v>
          </cell>
          <cell r="AV61">
            <v>21296.28</v>
          </cell>
          <cell r="AW61">
            <v>29272.58</v>
          </cell>
          <cell r="AX61">
            <v>14550.76</v>
          </cell>
          <cell r="AY61">
            <v>37455.47</v>
          </cell>
          <cell r="AZ61">
            <v>37455.47</v>
          </cell>
          <cell r="BA61">
            <v>36169.4</v>
          </cell>
          <cell r="BB61">
            <v>15559.75</v>
          </cell>
          <cell r="BC61">
            <v>26404.32</v>
          </cell>
          <cell r="BD61">
            <v>9276.2199999999993</v>
          </cell>
          <cell r="BE61">
            <v>10454.549999999999</v>
          </cell>
          <cell r="BF61">
            <v>12655.01</v>
          </cell>
          <cell r="BG61">
            <v>12655.01</v>
          </cell>
          <cell r="BH61">
            <v>36802.370000000003</v>
          </cell>
          <cell r="BI61">
            <v>13121.32</v>
          </cell>
          <cell r="BJ61">
            <v>13121.32</v>
          </cell>
          <cell r="BK61">
            <v>9954.61</v>
          </cell>
        </row>
        <row r="62">
          <cell r="G62" t="str">
            <v>ND</v>
          </cell>
          <cell r="H62" t="str">
            <v>ND</v>
          </cell>
          <cell r="I62">
            <v>27197.19</v>
          </cell>
          <cell r="J62">
            <v>59238.67</v>
          </cell>
          <cell r="K62">
            <v>59238.67</v>
          </cell>
          <cell r="L62">
            <v>82675.64</v>
          </cell>
          <cell r="M62">
            <v>92657.919999999998</v>
          </cell>
          <cell r="N62">
            <v>49008.13</v>
          </cell>
          <cell r="O62">
            <v>66667.199999999997</v>
          </cell>
          <cell r="P62">
            <v>31425.49</v>
          </cell>
          <cell r="Q62">
            <v>59764.74</v>
          </cell>
          <cell r="R62">
            <v>43835.68</v>
          </cell>
          <cell r="S62">
            <v>59463.05</v>
          </cell>
          <cell r="T62">
            <v>76658.05</v>
          </cell>
          <cell r="U62">
            <v>69531.520000000004</v>
          </cell>
          <cell r="V62">
            <v>39426.22</v>
          </cell>
          <cell r="W62">
            <v>33931.160000000003</v>
          </cell>
          <cell r="X62">
            <v>28650.81</v>
          </cell>
          <cell r="Y62">
            <v>36401.160000000003</v>
          </cell>
          <cell r="Z62">
            <v>35398.61</v>
          </cell>
          <cell r="AA62">
            <v>25754.44</v>
          </cell>
          <cell r="AB62">
            <v>21057.43</v>
          </cell>
          <cell r="AC62">
            <v>35697.58</v>
          </cell>
          <cell r="AD62">
            <v>42424.99</v>
          </cell>
          <cell r="AE62">
            <v>37223.480000000003</v>
          </cell>
          <cell r="AF62">
            <v>30875.03</v>
          </cell>
          <cell r="AG62">
            <v>45342.01</v>
          </cell>
          <cell r="AH62">
            <v>20958.59</v>
          </cell>
          <cell r="AI62">
            <v>47549.98</v>
          </cell>
          <cell r="AJ62">
            <v>49851.95</v>
          </cell>
          <cell r="AK62">
            <v>73814.48</v>
          </cell>
          <cell r="AL62">
            <v>85000</v>
          </cell>
          <cell r="AM62">
            <v>44968.22</v>
          </cell>
          <cell r="AN62">
            <v>33176.379999999997</v>
          </cell>
          <cell r="AO62">
            <v>29679.82</v>
          </cell>
          <cell r="AP62">
            <v>34010.68</v>
          </cell>
          <cell r="AQ62">
            <v>46561.86</v>
          </cell>
          <cell r="AR62">
            <v>50315.46</v>
          </cell>
          <cell r="AS62">
            <v>52855.05</v>
          </cell>
          <cell r="AT62">
            <v>52769.760000000002</v>
          </cell>
          <cell r="AU62">
            <v>56173.04</v>
          </cell>
          <cell r="AV62">
            <v>69218.990000000005</v>
          </cell>
          <cell r="AW62">
            <v>77195.289999999994</v>
          </cell>
          <cell r="AX62">
            <v>38535.269999999997</v>
          </cell>
          <cell r="AY62">
            <v>90642.22</v>
          </cell>
          <cell r="AZ62">
            <v>96150.22</v>
          </cell>
          <cell r="BA62">
            <v>52604.32</v>
          </cell>
          <cell r="BB62">
            <v>65487.6</v>
          </cell>
          <cell r="BC62">
            <v>67657.070000000007</v>
          </cell>
          <cell r="BD62">
            <v>36511.42</v>
          </cell>
          <cell r="BE62">
            <v>38108.25</v>
          </cell>
          <cell r="BF62">
            <v>39732.879999999997</v>
          </cell>
          <cell r="BG62">
            <v>47382.879999999997</v>
          </cell>
          <cell r="BH62">
            <v>141397.12</v>
          </cell>
          <cell r="BI62">
            <v>26303.72</v>
          </cell>
          <cell r="BJ62">
            <v>29494.78</v>
          </cell>
          <cell r="BK62">
            <v>37387.39</v>
          </cell>
        </row>
        <row r="63">
          <cell r="G63" t="str">
            <v>ND</v>
          </cell>
          <cell r="H63" t="str">
            <v>ND</v>
          </cell>
          <cell r="I63">
            <v>3780</v>
          </cell>
          <cell r="J63">
            <v>22596.68</v>
          </cell>
          <cell r="K63">
            <v>22596.68</v>
          </cell>
          <cell r="L63">
            <v>26049.599999999999</v>
          </cell>
          <cell r="M63">
            <v>29548.799999999999</v>
          </cell>
          <cell r="N63">
            <v>8164.8</v>
          </cell>
          <cell r="O63">
            <v>11664</v>
          </cell>
          <cell r="P63">
            <v>5443.2</v>
          </cell>
          <cell r="Q63">
            <v>23328</v>
          </cell>
          <cell r="R63">
            <v>12960</v>
          </cell>
          <cell r="S63">
            <v>15552</v>
          </cell>
          <cell r="T63">
            <v>25272</v>
          </cell>
          <cell r="U63">
            <v>15552</v>
          </cell>
          <cell r="V63">
            <v>8100</v>
          </cell>
          <cell r="W63">
            <v>8100</v>
          </cell>
          <cell r="X63">
            <v>2592</v>
          </cell>
          <cell r="Y63">
            <v>8942.4</v>
          </cell>
          <cell r="Z63">
            <v>3888</v>
          </cell>
          <cell r="AA63">
            <v>5184</v>
          </cell>
          <cell r="AB63">
            <v>4147.2</v>
          </cell>
          <cell r="AC63">
            <v>10756.8</v>
          </cell>
          <cell r="AD63">
            <v>10368</v>
          </cell>
          <cell r="AE63">
            <v>8488.7999999999993</v>
          </cell>
          <cell r="AF63">
            <v>2592</v>
          </cell>
          <cell r="AG63">
            <v>3240</v>
          </cell>
          <cell r="AH63">
            <v>1296</v>
          </cell>
          <cell r="AI63">
            <v>10260</v>
          </cell>
          <cell r="AJ63">
            <v>14256</v>
          </cell>
          <cell r="AK63">
            <v>27993.599999999999</v>
          </cell>
          <cell r="AL63" t="e">
            <v>#N/A</v>
          </cell>
          <cell r="AM63">
            <v>17820</v>
          </cell>
          <cell r="AN63">
            <v>7776</v>
          </cell>
          <cell r="AO63">
            <v>4860</v>
          </cell>
          <cell r="AP63">
            <v>3240</v>
          </cell>
          <cell r="AQ63">
            <v>9495</v>
          </cell>
          <cell r="AR63">
            <v>4536</v>
          </cell>
          <cell r="AS63">
            <v>15336</v>
          </cell>
          <cell r="AT63">
            <v>14774.4</v>
          </cell>
          <cell r="AU63">
            <v>15552</v>
          </cell>
          <cell r="AV63">
            <v>21772.799999999999</v>
          </cell>
          <cell r="AW63">
            <v>21772.799999999999</v>
          </cell>
          <cell r="AX63">
            <v>3240</v>
          </cell>
          <cell r="AY63">
            <v>28512</v>
          </cell>
          <cell r="AZ63">
            <v>32400</v>
          </cell>
          <cell r="BA63">
            <v>5400</v>
          </cell>
          <cell r="BB63">
            <v>26211.599999999999</v>
          </cell>
          <cell r="BC63">
            <v>20088</v>
          </cell>
          <cell r="BD63">
            <v>7776</v>
          </cell>
          <cell r="BE63">
            <v>8100</v>
          </cell>
          <cell r="BF63">
            <v>10800</v>
          </cell>
          <cell r="BG63">
            <v>16200</v>
          </cell>
          <cell r="BH63">
            <v>64800</v>
          </cell>
          <cell r="BI63">
            <v>2065.5</v>
          </cell>
          <cell r="BJ63">
            <v>4536</v>
          </cell>
          <cell r="BK63">
            <v>12571.2</v>
          </cell>
        </row>
        <row r="64">
          <cell r="G64" t="str">
            <v>ND</v>
          </cell>
          <cell r="H64" t="str">
            <v>ND</v>
          </cell>
          <cell r="I64">
            <v>4435.83</v>
          </cell>
          <cell r="J64">
            <v>9415.2900000000009</v>
          </cell>
          <cell r="K64">
            <v>9415.2900000000009</v>
          </cell>
          <cell r="L64">
            <v>10854</v>
          </cell>
          <cell r="M64">
            <v>12312</v>
          </cell>
          <cell r="N64">
            <v>7794.73</v>
          </cell>
          <cell r="O64">
            <v>15002</v>
          </cell>
          <cell r="P64">
            <v>7000.93</v>
          </cell>
          <cell r="Q64">
            <v>12217.33</v>
          </cell>
          <cell r="R64">
            <v>5400</v>
          </cell>
          <cell r="S64">
            <v>11496</v>
          </cell>
          <cell r="T64">
            <v>18971</v>
          </cell>
          <cell r="U64">
            <v>16136</v>
          </cell>
          <cell r="V64">
            <v>3847.3</v>
          </cell>
          <cell r="W64">
            <v>8162.5</v>
          </cell>
          <cell r="X64">
            <v>6556</v>
          </cell>
          <cell r="Y64">
            <v>8408.2000000000007</v>
          </cell>
          <cell r="Z64">
            <v>6934</v>
          </cell>
          <cell r="AA64">
            <v>2160</v>
          </cell>
          <cell r="AB64">
            <v>1728</v>
          </cell>
          <cell r="AC64">
            <v>4482</v>
          </cell>
          <cell r="AD64">
            <v>8824</v>
          </cell>
          <cell r="AE64">
            <v>8275.9</v>
          </cell>
          <cell r="AF64">
            <v>6556</v>
          </cell>
          <cell r="AG64">
            <v>1037.8</v>
          </cell>
          <cell r="AH64">
            <v>470.8</v>
          </cell>
          <cell r="AI64">
            <v>4477.3</v>
          </cell>
          <cell r="AJ64">
            <v>9540.4</v>
          </cell>
          <cell r="AK64">
            <v>14289.6</v>
          </cell>
          <cell r="AL64" t="e">
            <v>#N/A</v>
          </cell>
          <cell r="AM64">
            <v>7425</v>
          </cell>
          <cell r="AN64">
            <v>3240</v>
          </cell>
          <cell r="AO64">
            <v>2308.38</v>
          </cell>
          <cell r="AP64">
            <v>1835.88</v>
          </cell>
          <cell r="AQ64">
            <v>4254.18</v>
          </cell>
          <cell r="AR64">
            <v>2807.8</v>
          </cell>
          <cell r="AS64">
            <v>9693</v>
          </cell>
          <cell r="AT64">
            <v>9529.2000000000007</v>
          </cell>
          <cell r="AU64">
            <v>9756</v>
          </cell>
          <cell r="AV64">
            <v>11570.4</v>
          </cell>
          <cell r="AW64">
            <v>11570.4</v>
          </cell>
          <cell r="AX64">
            <v>6165</v>
          </cell>
          <cell r="AY64">
            <v>11880</v>
          </cell>
          <cell r="AZ64">
            <v>13500</v>
          </cell>
          <cell r="BA64">
            <v>2250</v>
          </cell>
          <cell r="BB64">
            <v>10921.5</v>
          </cell>
          <cell r="BC64">
            <v>8370</v>
          </cell>
          <cell r="BD64">
            <v>7681.33</v>
          </cell>
          <cell r="BE64">
            <v>7775.83</v>
          </cell>
          <cell r="BF64">
            <v>4500</v>
          </cell>
          <cell r="BG64">
            <v>6750</v>
          </cell>
          <cell r="BH64">
            <v>27000</v>
          </cell>
          <cell r="BI64">
            <v>1493.32</v>
          </cell>
          <cell r="BJ64">
            <v>2213.88</v>
          </cell>
          <cell r="BK64">
            <v>5238</v>
          </cell>
        </row>
        <row r="65">
          <cell r="G65" t="e">
            <v>#VALUE!</v>
          </cell>
          <cell r="H65" t="e">
            <v>#VALUE!</v>
          </cell>
          <cell r="I65">
            <v>1.1735</v>
          </cell>
          <cell r="J65">
            <v>0.41670000000000001</v>
          </cell>
          <cell r="K65">
            <v>0.41670000000000001</v>
          </cell>
          <cell r="L65">
            <v>0.41670000000000001</v>
          </cell>
          <cell r="M65">
            <v>0.41670000000000001</v>
          </cell>
          <cell r="N65">
            <v>0.95469999999999999</v>
          </cell>
          <cell r="O65">
            <v>1.2862</v>
          </cell>
          <cell r="P65">
            <v>1.2862</v>
          </cell>
          <cell r="Q65">
            <v>0.52370000000000005</v>
          </cell>
          <cell r="R65">
            <v>0.41670000000000001</v>
          </cell>
          <cell r="S65">
            <v>0.73919999999999997</v>
          </cell>
          <cell r="T65">
            <v>0.75070000000000003</v>
          </cell>
          <cell r="U65">
            <v>1.0376000000000001</v>
          </cell>
          <cell r="V65">
            <v>0.47499999999999998</v>
          </cell>
          <cell r="W65">
            <v>1.0077</v>
          </cell>
          <cell r="X65">
            <v>2.5293000000000001</v>
          </cell>
          <cell r="Y65">
            <v>0.94030000000000002</v>
          </cell>
          <cell r="Z65">
            <v>1.7834000000000001</v>
          </cell>
          <cell r="AA65">
            <v>0.41670000000000001</v>
          </cell>
          <cell r="AB65">
            <v>0.41670000000000001</v>
          </cell>
          <cell r="AC65">
            <v>0.41670000000000001</v>
          </cell>
          <cell r="AD65">
            <v>0.85109999999999997</v>
          </cell>
          <cell r="AE65">
            <v>0.97489999999999999</v>
          </cell>
          <cell r="AF65">
            <v>2.5293000000000001</v>
          </cell>
          <cell r="AG65">
            <v>0.32029999999999997</v>
          </cell>
          <cell r="AH65">
            <v>0.36330000000000001</v>
          </cell>
          <cell r="AI65">
            <v>0.43640000000000001</v>
          </cell>
          <cell r="AJ65">
            <v>0.66920000000000002</v>
          </cell>
          <cell r="AK65">
            <v>0.51049999999999995</v>
          </cell>
          <cell r="AL65" t="e">
            <v>#N/A</v>
          </cell>
          <cell r="AM65">
            <v>0.41670000000000001</v>
          </cell>
          <cell r="AN65">
            <v>0.41670000000000001</v>
          </cell>
          <cell r="AO65">
            <v>0.47499999999999998</v>
          </cell>
          <cell r="AP65">
            <v>0.56659999999999999</v>
          </cell>
          <cell r="AQ65">
            <v>0.44800000000000001</v>
          </cell>
          <cell r="AR65">
            <v>0.61899999999999999</v>
          </cell>
          <cell r="AS65">
            <v>0.63200000000000001</v>
          </cell>
          <cell r="AT65">
            <v>0.64500000000000002</v>
          </cell>
          <cell r="AU65">
            <v>0.62729999999999997</v>
          </cell>
          <cell r="AV65">
            <v>0.53139999999999998</v>
          </cell>
          <cell r="AW65">
            <v>0.53139999999999998</v>
          </cell>
          <cell r="AX65">
            <v>1.9028</v>
          </cell>
          <cell r="AY65">
            <v>0.41670000000000001</v>
          </cell>
          <cell r="AZ65">
            <v>0.41670000000000001</v>
          </cell>
          <cell r="BA65">
            <v>0.41670000000000001</v>
          </cell>
          <cell r="BB65">
            <v>0.41670000000000001</v>
          </cell>
          <cell r="BC65">
            <v>0.41670000000000001</v>
          </cell>
          <cell r="BD65">
            <v>0.98780000000000001</v>
          </cell>
          <cell r="BE65">
            <v>0.96</v>
          </cell>
          <cell r="BF65">
            <v>0.41670000000000001</v>
          </cell>
          <cell r="BG65">
            <v>0.41670000000000001</v>
          </cell>
          <cell r="BH65">
            <v>0.41670000000000001</v>
          </cell>
          <cell r="BI65">
            <v>0.72299999999999998</v>
          </cell>
          <cell r="BJ65">
            <v>0.48809999999999998</v>
          </cell>
          <cell r="BK65">
            <v>0.41670000000000001</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SKJ452"/>
      <sheetName val="ITA878"/>
      <sheetName val="AEA-944"/>
      <sheetName val="DUB-823"/>
      <sheetName val="GPI 526"/>
      <sheetName val="XXJ617"/>
      <sheetName val="SNG_855"/>
      <sheetName val="VEA 374"/>
      <sheetName val="HFB024"/>
      <sheetName val="PAJ825"/>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dicional Invias"/>
      <sheetName val="alternativa 2"/>
      <sheetName val="alternativa 1"/>
      <sheetName val="VR-PROP"/>
      <sheetName val="ICCP"/>
      <sheetName val="BSC VS OBJ. CALIDAD"/>
    </sheetNames>
    <sheetDataSet>
      <sheetData sheetId="0"/>
      <sheetData sheetId="1"/>
      <sheetData sheetId="2"/>
      <sheetData sheetId="3"/>
      <sheetData sheetId="4">
        <row r="103">
          <cell r="C103" t="str">
            <v>EXP</v>
          </cell>
          <cell r="D103" t="str">
            <v>BYB</v>
          </cell>
          <cell r="E103" t="str">
            <v>TRANS</v>
          </cell>
          <cell r="F103" t="str">
            <v>AYELM</v>
          </cell>
          <cell r="G103" t="str">
            <v>ACESTR</v>
          </cell>
          <cell r="H103" t="str">
            <v>CONMOROB</v>
          </cell>
          <cell r="I103" t="str">
            <v>CONMORPUE</v>
          </cell>
          <cell r="J103" t="str">
            <v>PAV</v>
          </cell>
        </row>
        <row r="104">
          <cell r="C104">
            <v>0.99428299190090519</v>
          </cell>
          <cell r="D104">
            <v>1.0220111942645116</v>
          </cell>
          <cell r="E104">
            <v>1.0530321782178218</v>
          </cell>
          <cell r="F104">
            <v>0.99528901517984003</v>
          </cell>
          <cell r="G104">
            <v>1.0460205739036277</v>
          </cell>
          <cell r="H104">
            <v>0.99757616082885803</v>
          </cell>
          <cell r="I104">
            <v>1.0123786296074733</v>
          </cell>
          <cell r="J104">
            <v>0.99751229389644192</v>
          </cell>
        </row>
      </sheetData>
      <sheetData sheetId="5"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LECTRICO"/>
      <sheetName val="Vuelta"/>
      <sheetName val="Vuelta AIA"/>
      <sheetName val="75 Item"/>
      <sheetName val="Vuelta AD 5"/>
      <sheetName val="APU-Vuelta"/>
      <sheetName val="Equipos"/>
      <sheetName val="Materiales"/>
      <sheetName val="MO"/>
      <sheetName val="Acarreo"/>
      <sheetName val="PRESOC"/>
      <sheetName val="Módulo1"/>
      <sheetName val="Módulo2"/>
      <sheetName val="Módulo3"/>
      <sheetName val="ICCP"/>
    </sheetNames>
    <sheetDataSet>
      <sheetData sheetId="0" refreshError="1">
        <row r="6">
          <cell r="A6" t="str">
            <v>0008 6340 01</v>
          </cell>
          <cell r="B6" t="str">
            <v>0008 6340 01</v>
          </cell>
          <cell r="C6">
            <v>8634001</v>
          </cell>
          <cell r="D6" t="str">
            <v>Tubería de acero galvanizada, semipesada, de 3/4" de diámetro, expuesta</v>
          </cell>
          <cell r="E6" t="str">
            <v>m</v>
          </cell>
          <cell r="F6">
            <v>980</v>
          </cell>
          <cell r="G6">
            <v>8684</v>
          </cell>
        </row>
        <row r="7">
          <cell r="A7" t="str">
            <v>0008 6340 02</v>
          </cell>
          <cell r="B7" t="str">
            <v>0008 6340 02</v>
          </cell>
          <cell r="C7">
            <v>8634002</v>
          </cell>
          <cell r="D7" t="str">
            <v>Tubería de acero galvanizada, semipesada, de 1" de diámetro, expuesta</v>
          </cell>
          <cell r="E7" t="str">
            <v>m</v>
          </cell>
          <cell r="F7">
            <v>275</v>
          </cell>
          <cell r="G7">
            <v>11561</v>
          </cell>
        </row>
        <row r="8">
          <cell r="A8" t="str">
            <v>0008 6340 03</v>
          </cell>
          <cell r="B8" t="str">
            <v>0008 6340 03</v>
          </cell>
          <cell r="C8">
            <v>8634003</v>
          </cell>
          <cell r="D8" t="str">
            <v>Tubería de acero galvanizada, semipesada, de 1.1/2" de diámetro, expuesta</v>
          </cell>
          <cell r="E8" t="str">
            <v>m</v>
          </cell>
          <cell r="F8">
            <v>15</v>
          </cell>
          <cell r="G8">
            <v>16737</v>
          </cell>
        </row>
        <row r="9">
          <cell r="A9" t="str">
            <v>0008 6340 04</v>
          </cell>
          <cell r="B9" t="str">
            <v>0008 6340 04</v>
          </cell>
          <cell r="C9">
            <v>8634004</v>
          </cell>
          <cell r="D9" t="str">
            <v>Tubería de acero galvanizada, semipesada, de 2" de diámetro, expuesta</v>
          </cell>
          <cell r="E9" t="str">
            <v>m</v>
          </cell>
          <cell r="F9">
            <v>525</v>
          </cell>
          <cell r="G9">
            <v>19676</v>
          </cell>
        </row>
        <row r="10">
          <cell r="A10" t="str">
            <v>0008 6340 05</v>
          </cell>
          <cell r="B10" t="str">
            <v>0008 6340 05</v>
          </cell>
          <cell r="C10">
            <v>8634005</v>
          </cell>
          <cell r="D10" t="str">
            <v>Tubería de PVC, de 3/4" de diámetro, empotrada</v>
          </cell>
          <cell r="E10" t="str">
            <v>m</v>
          </cell>
          <cell r="F10">
            <v>950</v>
          </cell>
          <cell r="G10">
            <v>2530</v>
          </cell>
        </row>
        <row r="11">
          <cell r="A11" t="str">
            <v>0008 6340 06</v>
          </cell>
          <cell r="B11" t="str">
            <v>0008 6340 06</v>
          </cell>
          <cell r="C11">
            <v>8634006</v>
          </cell>
          <cell r="D11" t="str">
            <v>Tubería de PVC, de 1" de diámetro, empotrada</v>
          </cell>
          <cell r="E11" t="str">
            <v>m</v>
          </cell>
          <cell r="F11">
            <v>65</v>
          </cell>
          <cell r="G11">
            <v>2751</v>
          </cell>
        </row>
        <row r="12">
          <cell r="A12" t="str">
            <v>0008 6340 07</v>
          </cell>
          <cell r="B12" t="str">
            <v>0008 6340 07</v>
          </cell>
          <cell r="C12">
            <v>8634007</v>
          </cell>
          <cell r="D12" t="str">
            <v>Tubería de PVC, de 2" de diámetro, empotrada</v>
          </cell>
          <cell r="E12" t="str">
            <v>m</v>
          </cell>
          <cell r="F12">
            <v>20</v>
          </cell>
          <cell r="G12">
            <v>4792</v>
          </cell>
        </row>
        <row r="13">
          <cell r="A13" t="str">
            <v>0008 6340 08</v>
          </cell>
          <cell r="B13" t="str">
            <v>0008 6340 08</v>
          </cell>
          <cell r="C13">
            <v>8634008</v>
          </cell>
          <cell r="D13" t="str">
            <v>Tubería de PVC, Tipo "DB", de 2" de diámetro, enterrada</v>
          </cell>
          <cell r="E13" t="str">
            <v>m</v>
          </cell>
          <cell r="F13">
            <v>685</v>
          </cell>
          <cell r="G13">
            <v>4792</v>
          </cell>
        </row>
        <row r="14">
          <cell r="A14" t="str">
            <v>0008 6340 09</v>
          </cell>
          <cell r="B14" t="str">
            <v>0008 6340 09</v>
          </cell>
          <cell r="C14">
            <v>8634009</v>
          </cell>
          <cell r="D14" t="str">
            <v>Cajas de distribución en concreto para energía</v>
          </cell>
          <cell r="E14" t="str">
            <v>U</v>
          </cell>
          <cell r="F14">
            <v>25</v>
          </cell>
          <cell r="G14">
            <v>77302</v>
          </cell>
        </row>
        <row r="15">
          <cell r="A15" t="str">
            <v>0008 6340 10</v>
          </cell>
          <cell r="B15" t="str">
            <v>0008 6340 10</v>
          </cell>
          <cell r="C15">
            <v>8634010</v>
          </cell>
          <cell r="D15" t="str">
            <v>Cajas de distribución en concreto para comunicaciones</v>
          </cell>
          <cell r="E15" t="str">
            <v>U</v>
          </cell>
          <cell r="F15">
            <v>27</v>
          </cell>
          <cell r="G15">
            <v>104417</v>
          </cell>
        </row>
        <row r="16">
          <cell r="A16" t="str">
            <v>0008 6340 11</v>
          </cell>
          <cell r="B16" t="str">
            <v>0008 6340 11</v>
          </cell>
          <cell r="C16">
            <v>8634011</v>
          </cell>
          <cell r="D16" t="str">
            <v>Cajas de dispersión telefónica de 10 pares</v>
          </cell>
          <cell r="E16" t="str">
            <v>U</v>
          </cell>
          <cell r="F16">
            <v>6</v>
          </cell>
          <cell r="G16">
            <v>61625</v>
          </cell>
        </row>
        <row r="17">
          <cell r="A17" t="str">
            <v>0008 6340 12</v>
          </cell>
          <cell r="B17" t="str">
            <v>0008 6340 12</v>
          </cell>
          <cell r="C17">
            <v>8634012</v>
          </cell>
          <cell r="D17" t="str">
            <v>Cajas metalicas para conexión, con borneras, para instalación a a interperie NEMA 3R</v>
          </cell>
          <cell r="E17" t="str">
            <v>U</v>
          </cell>
          <cell r="F17">
            <v>1</v>
          </cell>
          <cell r="G17">
            <v>105502</v>
          </cell>
        </row>
        <row r="18">
          <cell r="A18" t="str">
            <v>0008 6340 13</v>
          </cell>
          <cell r="B18" t="str">
            <v>0008 6340 13</v>
          </cell>
          <cell r="C18">
            <v>8634013</v>
          </cell>
          <cell r="D18" t="str">
            <v xml:space="preserve">Cajas de potencia con tomacorrientes e interruptores automáticos </v>
          </cell>
          <cell r="E18" t="str">
            <v>U</v>
          </cell>
          <cell r="F18">
            <v>3</v>
          </cell>
          <cell r="G18">
            <v>299744</v>
          </cell>
        </row>
        <row r="19">
          <cell r="A19" t="str">
            <v>0008 6340 14</v>
          </cell>
          <cell r="B19" t="str">
            <v>0008 6340 14</v>
          </cell>
          <cell r="C19">
            <v>8634014</v>
          </cell>
          <cell r="D19" t="str">
            <v>Conmutador tipo secretarial, cuatro troncales</v>
          </cell>
          <cell r="E19" t="str">
            <v>U</v>
          </cell>
          <cell r="F19">
            <v>1</v>
          </cell>
          <cell r="G19">
            <v>2664750</v>
          </cell>
        </row>
        <row r="20">
          <cell r="A20" t="str">
            <v>0008 6340 15</v>
          </cell>
          <cell r="B20" t="str">
            <v>0008 6340 15</v>
          </cell>
          <cell r="C20">
            <v>8634015</v>
          </cell>
          <cell r="D20" t="str">
            <v>Tabl.de distrib. TD1,  3ø, 208/120Vca, 24 ctos, con totaliz., con barr.de 225A</v>
          </cell>
          <cell r="E20" t="str">
            <v>U</v>
          </cell>
          <cell r="F20">
            <v>1</v>
          </cell>
          <cell r="G20">
            <v>756432</v>
          </cell>
        </row>
        <row r="21">
          <cell r="A21" t="str">
            <v>0008 6340 16</v>
          </cell>
          <cell r="B21" t="str">
            <v>0008 6340 16</v>
          </cell>
          <cell r="C21">
            <v>8634016</v>
          </cell>
          <cell r="D21" t="str">
            <v>Tabl.de distrib. TD2,  3ø, 208/120Vca, 24 ctos, con totaliz., con barr.de 225A</v>
          </cell>
          <cell r="E21" t="str">
            <v>U</v>
          </cell>
          <cell r="F21">
            <v>1</v>
          </cell>
          <cell r="G21">
            <v>793900</v>
          </cell>
        </row>
        <row r="22">
          <cell r="A22" t="str">
            <v>0008 6340 17</v>
          </cell>
          <cell r="B22" t="str">
            <v>0008 6340 17</v>
          </cell>
          <cell r="C22">
            <v>8634017</v>
          </cell>
          <cell r="D22" t="str">
            <v>Tabl.de dist.TD8, 208/120Vca, con espacio para trf. 3ø de 75kVA, con barr. de 225A</v>
          </cell>
          <cell r="E22" t="str">
            <v>U</v>
          </cell>
          <cell r="F22">
            <v>1</v>
          </cell>
          <cell r="G22">
            <v>3023365</v>
          </cell>
        </row>
        <row r="23">
          <cell r="A23" t="str">
            <v>0008 6340 18</v>
          </cell>
          <cell r="B23" t="str">
            <v>0008 6340 18</v>
          </cell>
          <cell r="C23">
            <v>8634018</v>
          </cell>
          <cell r="D23" t="str">
            <v>Tabl.de int.autom.de alum.  TA1, 3ø,208/120Vca, 24 ctos, con tot. con barr. de 225A</v>
          </cell>
          <cell r="E23" t="str">
            <v>U</v>
          </cell>
          <cell r="F23">
            <v>1</v>
          </cell>
          <cell r="G23">
            <v>477865</v>
          </cell>
        </row>
        <row r="24">
          <cell r="A24" t="str">
            <v>0008 6340 19</v>
          </cell>
          <cell r="B24" t="str">
            <v>0008 6340 19</v>
          </cell>
          <cell r="C24">
            <v>8634019</v>
          </cell>
          <cell r="D24" t="str">
            <v>Tabl.de int.autom.de alum.  TA2, 3ø,208/120Vca, 24 ctos, sinn tot. con barr. de 225A</v>
          </cell>
          <cell r="E24" t="str">
            <v>U</v>
          </cell>
          <cell r="F24">
            <v>1</v>
          </cell>
          <cell r="G24">
            <v>363489</v>
          </cell>
        </row>
        <row r="25">
          <cell r="A25" t="str">
            <v>0008 6340 20</v>
          </cell>
          <cell r="B25" t="str">
            <v>0008 6340 20</v>
          </cell>
          <cell r="C25">
            <v>8634020</v>
          </cell>
          <cell r="D25" t="str">
            <v>Tabl.de int.autom.de alum.  De emergencia TAE1, 3ø,208/120Vca, 12 ctos,  con barr. de 225A</v>
          </cell>
          <cell r="E25" t="str">
            <v>U</v>
          </cell>
          <cell r="F25">
            <v>1</v>
          </cell>
          <cell r="G25">
            <v>190781</v>
          </cell>
        </row>
        <row r="26">
          <cell r="A26" t="str">
            <v>0008 6340 21</v>
          </cell>
          <cell r="B26" t="str">
            <v>0008 6340 21</v>
          </cell>
          <cell r="C26">
            <v>8634021</v>
          </cell>
          <cell r="D26" t="str">
            <v>Tabl.de int.autom.de  fuerza T1, 3ø,208/120Vca, 36 ctos, con barr. de 225A</v>
          </cell>
          <cell r="E26" t="str">
            <v>U</v>
          </cell>
          <cell r="F26">
            <v>1</v>
          </cell>
          <cell r="G26">
            <v>831445</v>
          </cell>
        </row>
        <row r="27">
          <cell r="A27" t="str">
            <v>0008 6340 22</v>
          </cell>
          <cell r="B27" t="str">
            <v>0008 6340 22</v>
          </cell>
          <cell r="C27">
            <v>8634022</v>
          </cell>
          <cell r="D27" t="str">
            <v>Tabl.de int.autom. TSA, 208/120Vca, 18 ctos,con totaliz. con barr. de 225A</v>
          </cell>
          <cell r="E27" t="str">
            <v>U</v>
          </cell>
          <cell r="F27">
            <v>1</v>
          </cell>
          <cell r="G27">
            <v>477125</v>
          </cell>
        </row>
        <row r="28">
          <cell r="A28" t="str">
            <v>0008 6340 23</v>
          </cell>
          <cell r="B28" t="str">
            <v>0008 6340 23</v>
          </cell>
          <cell r="C28">
            <v>8634023</v>
          </cell>
          <cell r="D28" t="str">
            <v>Tabl.de int.autom.de alum. y fuerza TAF1, 3ø,208/120Vca, 18 ctos, con barr. de 225A</v>
          </cell>
          <cell r="E28" t="str">
            <v>U</v>
          </cell>
          <cell r="F28">
            <v>1</v>
          </cell>
          <cell r="G28">
            <v>350690</v>
          </cell>
        </row>
        <row r="29">
          <cell r="A29" t="str">
            <v>0008 6340 24</v>
          </cell>
          <cell r="B29" t="str">
            <v>0008 6340 24</v>
          </cell>
          <cell r="C29">
            <v>8634024</v>
          </cell>
          <cell r="D29" t="str">
            <v>Tabl.de int.autom.de alum. y fuerza TAF2, 2ø,208/120Vca,8ctos, barr.de 150A</v>
          </cell>
          <cell r="E29" t="str">
            <v>U</v>
          </cell>
          <cell r="F29">
            <v>1</v>
          </cell>
          <cell r="G29">
            <v>234185</v>
          </cell>
        </row>
        <row r="30">
          <cell r="A30" t="str">
            <v>0008 6340 25</v>
          </cell>
          <cell r="B30" t="str">
            <v>0008 6340 25</v>
          </cell>
          <cell r="C30">
            <v>8634025</v>
          </cell>
          <cell r="D30" t="str">
            <v>Tabl.de int.autom.de alum. y fuerza TAF3, 3ø,208/120Vca, 18 ctos, con barr. de 225A</v>
          </cell>
          <cell r="E30" t="str">
            <v>U</v>
          </cell>
          <cell r="F30">
            <v>1</v>
          </cell>
          <cell r="G30">
            <v>312809</v>
          </cell>
        </row>
        <row r="31">
          <cell r="A31" t="str">
            <v>0008 6340 26</v>
          </cell>
          <cell r="B31" t="str">
            <v>0008 6340 26</v>
          </cell>
          <cell r="C31">
            <v>8634026</v>
          </cell>
          <cell r="D31" t="str">
            <v>Interruptores de seguridad de 150A, 480 Vca</v>
          </cell>
          <cell r="E31" t="str">
            <v>U</v>
          </cell>
          <cell r="F31">
            <v>1</v>
          </cell>
          <cell r="G31">
            <v>241570</v>
          </cell>
        </row>
        <row r="32">
          <cell r="A32" t="str">
            <v>0008 6340 27</v>
          </cell>
          <cell r="B32" t="str">
            <v>0008 6340 27</v>
          </cell>
          <cell r="C32">
            <v>8634027</v>
          </cell>
          <cell r="D32" t="str">
            <v>Interruptores de seguridad de 30A, 208 Vca</v>
          </cell>
          <cell r="E32" t="str">
            <v>U</v>
          </cell>
          <cell r="F32">
            <v>5</v>
          </cell>
          <cell r="G32">
            <v>156528</v>
          </cell>
        </row>
        <row r="33">
          <cell r="A33" t="str">
            <v>0008 6340 28</v>
          </cell>
          <cell r="B33" t="str">
            <v>0008 6340 28</v>
          </cell>
          <cell r="C33">
            <v>8634028</v>
          </cell>
          <cell r="D33" t="str">
            <v>Interruptores de seguridad de 60A, 208 Vca</v>
          </cell>
          <cell r="E33" t="str">
            <v>U</v>
          </cell>
          <cell r="F33">
            <v>1</v>
          </cell>
          <cell r="G33">
            <v>156528</v>
          </cell>
        </row>
        <row r="34">
          <cell r="A34" t="str">
            <v>0008 6340 29</v>
          </cell>
          <cell r="B34" t="str">
            <v>0008 6340 29</v>
          </cell>
          <cell r="C34">
            <v>8634029</v>
          </cell>
          <cell r="D34" t="str">
            <v>Tomacte con conex.tierra,1ø doble,2p,3h,15A,125Vca,(línea NEMA 5),decorativo,trab.liv.</v>
          </cell>
          <cell r="E34" t="str">
            <v>U</v>
          </cell>
          <cell r="F34">
            <v>60</v>
          </cell>
          <cell r="G34">
            <v>4314</v>
          </cell>
        </row>
        <row r="35">
          <cell r="A35" t="str">
            <v>0008 6340 30</v>
          </cell>
          <cell r="B35" t="str">
            <v>0008 6340 30</v>
          </cell>
          <cell r="C35">
            <v>8634030</v>
          </cell>
          <cell r="D35" t="str">
            <v>Tomacte con conex.tierra,1ø doble,2p,3h,15A,125Vca,(línea NEMA 5),trab.pesado.</v>
          </cell>
          <cell r="E35" t="str">
            <v>U</v>
          </cell>
          <cell r="F35">
            <v>25</v>
          </cell>
          <cell r="G35">
            <v>11709</v>
          </cell>
        </row>
        <row r="36">
          <cell r="A36" t="str">
            <v>0008 6340 31</v>
          </cell>
          <cell r="B36" t="str">
            <v>0008 6340 31</v>
          </cell>
          <cell r="C36">
            <v>8634031</v>
          </cell>
          <cell r="D36" t="str">
            <v>Tomacte con conex.tierra,2ø doble,2p,3h,20A,250Vca,(línea NEMA 5),trab.pesado.</v>
          </cell>
          <cell r="E36" t="str">
            <v>U</v>
          </cell>
          <cell r="F36">
            <v>20</v>
          </cell>
          <cell r="G36">
            <v>11709</v>
          </cell>
        </row>
        <row r="37">
          <cell r="A37" t="str">
            <v>0008 6340 32</v>
          </cell>
          <cell r="B37" t="str">
            <v>0008 6340 32</v>
          </cell>
          <cell r="C37">
            <v>8634032</v>
          </cell>
          <cell r="D37" t="str">
            <v>Tomacorrientes trifilares de 30A,250Vca,(línea NEMA 10)</v>
          </cell>
          <cell r="E37" t="str">
            <v>U</v>
          </cell>
          <cell r="F37">
            <v>1</v>
          </cell>
          <cell r="G37">
            <v>52998</v>
          </cell>
        </row>
        <row r="38">
          <cell r="A38" t="str">
            <v>0008 6340 33</v>
          </cell>
          <cell r="B38" t="str">
            <v>0008 6340 33</v>
          </cell>
          <cell r="C38">
            <v>8634033</v>
          </cell>
          <cell r="D38" t="str">
            <v>Tomacorrientes trifilares,3 polos , 50A, 250Vca,(línea NEMA 10)</v>
          </cell>
          <cell r="E38" t="str">
            <v>U</v>
          </cell>
          <cell r="F38">
            <v>1</v>
          </cell>
          <cell r="G38">
            <v>62858</v>
          </cell>
        </row>
        <row r="39">
          <cell r="A39" t="str">
            <v>0008 6340 34</v>
          </cell>
          <cell r="B39" t="str">
            <v>0008 6340 34</v>
          </cell>
          <cell r="C39">
            <v>8634034</v>
          </cell>
          <cell r="D39" t="str">
            <v>Tomas para teléfonos</v>
          </cell>
          <cell r="E39" t="str">
            <v>U</v>
          </cell>
          <cell r="F39">
            <v>15</v>
          </cell>
          <cell r="G39">
            <v>7642</v>
          </cell>
        </row>
        <row r="40">
          <cell r="A40" t="str">
            <v>0008 6340 35</v>
          </cell>
          <cell r="B40" t="str">
            <v>0008 6340 35</v>
          </cell>
          <cell r="C40">
            <v>8634035</v>
          </cell>
          <cell r="D40" t="str">
            <v>Tomas para señal tv.</v>
          </cell>
          <cell r="E40" t="str">
            <v>U</v>
          </cell>
          <cell r="F40">
            <v>3</v>
          </cell>
          <cell r="G40">
            <v>5793</v>
          </cell>
        </row>
        <row r="41">
          <cell r="A41" t="str">
            <v>0008 6340 36</v>
          </cell>
          <cell r="B41" t="str">
            <v>0008 6340 36</v>
          </cell>
          <cell r="C41">
            <v>8634036</v>
          </cell>
          <cell r="D41" t="str">
            <v>Toma interruptores manuales,15A,120Vca</v>
          </cell>
          <cell r="E41" t="str">
            <v>U</v>
          </cell>
          <cell r="F41">
            <v>7</v>
          </cell>
          <cell r="G41">
            <v>5300</v>
          </cell>
        </row>
        <row r="42">
          <cell r="A42" t="str">
            <v>0008 6340 37</v>
          </cell>
          <cell r="B42" t="str">
            <v>0008 6340 37</v>
          </cell>
          <cell r="C42">
            <v>8634037</v>
          </cell>
          <cell r="D42" t="str">
            <v>Interruptores manuales de una y dos palancas,15A,120Vca</v>
          </cell>
          <cell r="E42" t="str">
            <v>U</v>
          </cell>
          <cell r="F42">
            <v>45</v>
          </cell>
          <cell r="G42">
            <v>6779</v>
          </cell>
        </row>
        <row r="43">
          <cell r="A43" t="str">
            <v>0008 6340 38</v>
          </cell>
          <cell r="B43" t="str">
            <v>0008 6340 38</v>
          </cell>
          <cell r="C43">
            <v>8634038</v>
          </cell>
          <cell r="D43" t="str">
            <v>Interruptores manuales conmutables de dos vias,15A,120Vca</v>
          </cell>
          <cell r="E43" t="str">
            <v>U</v>
          </cell>
          <cell r="F43">
            <v>2</v>
          </cell>
          <cell r="G43">
            <v>7272</v>
          </cell>
        </row>
        <row r="44">
          <cell r="A44" t="str">
            <v>0008 6340 39</v>
          </cell>
          <cell r="B44" t="str">
            <v>0008 6340 39</v>
          </cell>
          <cell r="C44">
            <v>8634039</v>
          </cell>
          <cell r="D44" t="str">
            <v>Conductores ACSR #2, aislados para 13200 v</v>
          </cell>
          <cell r="E44" t="str">
            <v>m</v>
          </cell>
          <cell r="F44">
            <v>420</v>
          </cell>
          <cell r="G44">
            <v>1757</v>
          </cell>
        </row>
        <row r="45">
          <cell r="A45" t="str">
            <v>0008 6340 40</v>
          </cell>
          <cell r="B45" t="str">
            <v>0008 6340 40</v>
          </cell>
          <cell r="C45">
            <v>8634040</v>
          </cell>
          <cell r="D45" t="str">
            <v>Conductores monopolares de cobre, aislados para 600V,THW,calibre Nº12AWG</v>
          </cell>
          <cell r="E45" t="str">
            <v>m</v>
          </cell>
          <cell r="F45">
            <v>9600</v>
          </cell>
          <cell r="G45">
            <v>502</v>
          </cell>
        </row>
        <row r="46">
          <cell r="A46" t="str">
            <v>0008 6340 41</v>
          </cell>
          <cell r="B46" t="str">
            <v>0008 6340 41</v>
          </cell>
          <cell r="C46">
            <v>8634041</v>
          </cell>
          <cell r="D46" t="str">
            <v>Conductores monopolares de cobre, aislados para 600V,THW,calibre Nº10AWG</v>
          </cell>
          <cell r="E46" t="str">
            <v>m</v>
          </cell>
          <cell r="F46">
            <v>1000</v>
          </cell>
          <cell r="G46">
            <v>782</v>
          </cell>
        </row>
        <row r="47">
          <cell r="A47" t="str">
            <v>0008 6340 42</v>
          </cell>
          <cell r="B47" t="str">
            <v>0008 6340 42</v>
          </cell>
          <cell r="C47">
            <v>8634042</v>
          </cell>
          <cell r="D47" t="str">
            <v>Conductores monopolares de cobre, aislados para 600V,THW,calibre Nº8AWG</v>
          </cell>
          <cell r="E47" t="str">
            <v>m</v>
          </cell>
          <cell r="F47">
            <v>1000</v>
          </cell>
          <cell r="G47">
            <v>1034</v>
          </cell>
        </row>
        <row r="48">
          <cell r="A48" t="str">
            <v>0008 6340 43</v>
          </cell>
          <cell r="B48" t="str">
            <v>0008 6340 43</v>
          </cell>
          <cell r="C48">
            <v>8634043</v>
          </cell>
          <cell r="D48" t="str">
            <v>Conductores monopolares de cobre, aislados para 600V,THW,calibre Nº6AWG</v>
          </cell>
          <cell r="E48" t="str">
            <v>m</v>
          </cell>
          <cell r="F48">
            <v>150</v>
          </cell>
          <cell r="G48">
            <v>2181</v>
          </cell>
        </row>
        <row r="49">
          <cell r="A49" t="str">
            <v>0008 6340 44</v>
          </cell>
          <cell r="B49" t="str">
            <v>0008 6340 44</v>
          </cell>
          <cell r="C49">
            <v>8634044</v>
          </cell>
          <cell r="D49" t="str">
            <v>Conductores monopolares de cobre, aislados para 600V,THW,calibre Nº4AWG</v>
          </cell>
          <cell r="E49" t="str">
            <v>m</v>
          </cell>
          <cell r="F49">
            <v>310</v>
          </cell>
          <cell r="G49">
            <v>3321</v>
          </cell>
        </row>
        <row r="50">
          <cell r="A50" t="str">
            <v>0008 6340 45</v>
          </cell>
          <cell r="B50" t="str">
            <v>0008 6340 45</v>
          </cell>
          <cell r="C50">
            <v>8634045</v>
          </cell>
          <cell r="D50" t="str">
            <v>Conductores monopolares de cobre, aislados para 600V,THW,calibre Nº2AWG</v>
          </cell>
          <cell r="E50" t="str">
            <v>m</v>
          </cell>
          <cell r="F50">
            <v>90</v>
          </cell>
          <cell r="G50">
            <v>5088</v>
          </cell>
        </row>
        <row r="51">
          <cell r="A51" t="str">
            <v>0008 6340 46</v>
          </cell>
          <cell r="B51" t="str">
            <v>0008 6340 46</v>
          </cell>
          <cell r="C51">
            <v>8634046</v>
          </cell>
          <cell r="D51" t="str">
            <v>Conductores monopolares de cobre, aislados para 600V,THW,calibre Nº1/0AWG</v>
          </cell>
          <cell r="E51" t="str">
            <v>m</v>
          </cell>
          <cell r="F51">
            <v>100</v>
          </cell>
          <cell r="G51">
            <v>7889</v>
          </cell>
        </row>
        <row r="52">
          <cell r="A52" t="str">
            <v>0008 6340 47</v>
          </cell>
          <cell r="B52" t="str">
            <v>0008 6340 47</v>
          </cell>
          <cell r="C52">
            <v>8634047</v>
          </cell>
          <cell r="D52" t="str">
            <v>Cable de cobre encauchetado,aislado para 600V,THW,calibre 3 Nº 12AWG</v>
          </cell>
          <cell r="E52" t="str">
            <v>m</v>
          </cell>
          <cell r="F52">
            <v>400</v>
          </cell>
          <cell r="G52">
            <v>2814</v>
          </cell>
        </row>
        <row r="53">
          <cell r="A53" t="str">
            <v>0008 6340 48</v>
          </cell>
          <cell r="B53" t="str">
            <v>0008 6340 48</v>
          </cell>
          <cell r="C53">
            <v>8634048</v>
          </cell>
          <cell r="D53" t="str">
            <v>Conductor trensado del tipo cuadruplex 3x#1/0+#2</v>
          </cell>
          <cell r="E53" t="str">
            <v>m</v>
          </cell>
          <cell r="F53">
            <v>200</v>
          </cell>
          <cell r="G53">
            <v>16764</v>
          </cell>
        </row>
        <row r="54">
          <cell r="A54" t="str">
            <v>0008 6340 49</v>
          </cell>
          <cell r="B54" t="str">
            <v>0008 6340 49</v>
          </cell>
          <cell r="C54">
            <v>8634049</v>
          </cell>
          <cell r="D54" t="str">
            <v>Conductor trensado del tipo cuadruplex 3x#4+#8</v>
          </cell>
          <cell r="E54" t="str">
            <v>m</v>
          </cell>
          <cell r="F54">
            <v>200</v>
          </cell>
          <cell r="G54">
            <v>8425</v>
          </cell>
        </row>
        <row r="55">
          <cell r="A55" t="str">
            <v>0008 6340 50</v>
          </cell>
          <cell r="B55" t="str">
            <v>0008 6340 50</v>
          </cell>
          <cell r="C55">
            <v>8634050</v>
          </cell>
          <cell r="D55" t="str">
            <v>Cable telefónico de 10 pares</v>
          </cell>
          <cell r="E55" t="str">
            <v>m</v>
          </cell>
          <cell r="F55">
            <v>300</v>
          </cell>
          <cell r="G55">
            <v>1290</v>
          </cell>
        </row>
        <row r="56">
          <cell r="A56" t="str">
            <v>0008 6340 51</v>
          </cell>
          <cell r="B56" t="str">
            <v>0008 6340 51</v>
          </cell>
          <cell r="C56">
            <v>8634051</v>
          </cell>
          <cell r="D56" t="str">
            <v>Cable telefónico de 1 par 2x22AWG</v>
          </cell>
          <cell r="E56" t="str">
            <v>m</v>
          </cell>
          <cell r="F56">
            <v>200</v>
          </cell>
          <cell r="G56">
            <v>272</v>
          </cell>
        </row>
        <row r="57">
          <cell r="A57" t="str">
            <v>0008 6340 52</v>
          </cell>
          <cell r="B57" t="str">
            <v>0008 6340 52</v>
          </cell>
          <cell r="C57">
            <v>8634052</v>
          </cell>
          <cell r="D57" t="str">
            <v>Cable coaxial RG-59</v>
          </cell>
          <cell r="E57" t="str">
            <v>m</v>
          </cell>
          <cell r="F57">
            <v>50</v>
          </cell>
          <cell r="G57">
            <v>524</v>
          </cell>
        </row>
        <row r="58">
          <cell r="A58" t="str">
            <v>0008 6340 53</v>
          </cell>
          <cell r="B58" t="str">
            <v>0008 6340 53</v>
          </cell>
          <cell r="C58">
            <v>8634053</v>
          </cell>
          <cell r="D58" t="str">
            <v>Luminarias fluorescentes tipo A</v>
          </cell>
          <cell r="E58" t="str">
            <v>U</v>
          </cell>
          <cell r="F58">
            <v>100</v>
          </cell>
          <cell r="G58">
            <v>81197</v>
          </cell>
        </row>
        <row r="59">
          <cell r="A59" t="str">
            <v>0008 6340 54</v>
          </cell>
          <cell r="B59" t="str">
            <v>0008 6340 54</v>
          </cell>
          <cell r="C59">
            <v>8634054</v>
          </cell>
          <cell r="D59" t="str">
            <v>Luminarias fluorescentes tipo B</v>
          </cell>
          <cell r="E59" t="str">
            <v>U</v>
          </cell>
          <cell r="F59">
            <v>5</v>
          </cell>
          <cell r="G59">
            <v>426839</v>
          </cell>
        </row>
        <row r="60">
          <cell r="A60" t="str">
            <v>0008 6340 55</v>
          </cell>
          <cell r="B60" t="str">
            <v>0008 6340 55</v>
          </cell>
          <cell r="C60">
            <v>8634055</v>
          </cell>
          <cell r="D60" t="str">
            <v>Luminarias fluorescentes de seguridad con bomb. de13W,120Vca,tipo tortuga, FT</v>
          </cell>
          <cell r="E60" t="str">
            <v>U</v>
          </cell>
          <cell r="F60">
            <v>5</v>
          </cell>
          <cell r="G60">
            <v>103629</v>
          </cell>
        </row>
        <row r="61">
          <cell r="A61" t="str">
            <v>0008 6340 56</v>
          </cell>
          <cell r="B61" t="str">
            <v>0008 6340 56</v>
          </cell>
          <cell r="C61">
            <v>8634056</v>
          </cell>
          <cell r="D61" t="str">
            <v>Luminarias autonomo de emergencia tipo EV con bombillas tipo halogeno 2x20 trabajo</v>
          </cell>
          <cell r="E61" t="str">
            <v>U</v>
          </cell>
          <cell r="F61">
            <v>12</v>
          </cell>
          <cell r="G61">
            <v>224315</v>
          </cell>
        </row>
        <row r="62">
          <cell r="A62" t="str">
            <v>0008 6340 57</v>
          </cell>
          <cell r="B62" t="str">
            <v>0008 6340 57</v>
          </cell>
          <cell r="C62">
            <v>8634057</v>
          </cell>
          <cell r="D62" t="str">
            <v>Luminaria industrial,tipo MH,con bombilla de Metal Halide de 400W</v>
          </cell>
          <cell r="E62" t="str">
            <v>U</v>
          </cell>
          <cell r="F62">
            <v>8</v>
          </cell>
          <cell r="G62">
            <v>340515</v>
          </cell>
        </row>
        <row r="63">
          <cell r="A63" t="str">
            <v>0008 6340 58</v>
          </cell>
          <cell r="B63" t="str">
            <v>0008 6340 58</v>
          </cell>
          <cell r="C63">
            <v>8634058</v>
          </cell>
          <cell r="D63" t="str">
            <v>Luminaria industrial,tipo S, con bombilla de vapor de sodio de 400W</v>
          </cell>
          <cell r="E63" t="str">
            <v>U</v>
          </cell>
          <cell r="F63">
            <v>8</v>
          </cell>
          <cell r="G63">
            <v>294814</v>
          </cell>
        </row>
        <row r="64">
          <cell r="A64" t="str">
            <v>0008 6340 59</v>
          </cell>
          <cell r="B64" t="str">
            <v>0008 6340 59</v>
          </cell>
          <cell r="C64">
            <v>8634059</v>
          </cell>
          <cell r="D64" t="str">
            <v>Reflectores, tipo RC, con bombilla de vapor de sodio de 150W, 208Vca</v>
          </cell>
          <cell r="E64" t="str">
            <v>U</v>
          </cell>
          <cell r="F64">
            <v>2</v>
          </cell>
          <cell r="G64">
            <v>440298</v>
          </cell>
        </row>
        <row r="65">
          <cell r="A65" t="str">
            <v>0008 6340 60</v>
          </cell>
          <cell r="B65" t="str">
            <v>0008 6340 60</v>
          </cell>
          <cell r="C65">
            <v>8634060</v>
          </cell>
          <cell r="D65" t="str">
            <v>Reflectores, tipo S, con bombilla de vapor de sodio de 70W, 208Vca</v>
          </cell>
          <cell r="E65" t="str">
            <v>U</v>
          </cell>
          <cell r="F65">
            <v>6</v>
          </cell>
          <cell r="G65">
            <v>337261</v>
          </cell>
        </row>
        <row r="66">
          <cell r="A66" t="str">
            <v>0008 6340 61</v>
          </cell>
          <cell r="B66" t="str">
            <v>0008 6340 61</v>
          </cell>
          <cell r="C66">
            <v>8634061</v>
          </cell>
          <cell r="D66" t="str">
            <v>Luminaria tipo "Wall-pack",de alta presión de sodio, 70 W, 208Vca tipo WS</v>
          </cell>
          <cell r="E66" t="str">
            <v>U</v>
          </cell>
          <cell r="F66">
            <v>6</v>
          </cell>
          <cell r="G66">
            <v>277608</v>
          </cell>
        </row>
        <row r="67">
          <cell r="A67" t="str">
            <v>0008 6340 62</v>
          </cell>
          <cell r="B67" t="str">
            <v>0008 6340 62</v>
          </cell>
          <cell r="C67">
            <v>8634062</v>
          </cell>
          <cell r="D67" t="str">
            <v>Lumin.cerr.tipo alumb. públ.,bomb..sodio 70W,208Vca,FCI.,p.conct.,br. metál.1,35m</v>
          </cell>
          <cell r="E67" t="str">
            <v>U</v>
          </cell>
          <cell r="F67">
            <v>22</v>
          </cell>
          <cell r="G67">
            <v>181424</v>
          </cell>
        </row>
        <row r="68">
          <cell r="A68" t="str">
            <v>0008 6340 63</v>
          </cell>
          <cell r="B68" t="str">
            <v>0008 6340 63</v>
          </cell>
          <cell r="C68">
            <v>8634063</v>
          </cell>
          <cell r="D68" t="str">
            <v>Lumin.cerr.tipo alumb. públ.,bomb..sodio 150W,208Vca,FCI.,p.conct.,br. metál.1,35m</v>
          </cell>
          <cell r="E68" t="str">
            <v>U</v>
          </cell>
          <cell r="F68">
            <v>2</v>
          </cell>
          <cell r="G68">
            <v>313745</v>
          </cell>
        </row>
        <row r="69">
          <cell r="A69" t="str">
            <v>0008 6340 64</v>
          </cell>
          <cell r="B69" t="str">
            <v>0008 6340 64</v>
          </cell>
          <cell r="C69">
            <v>8634064</v>
          </cell>
          <cell r="D69" t="str">
            <v>Luminarias incandescentes con bombilla de 100W o 60W,120Vca,con plafón losa tipo IC o IS</v>
          </cell>
          <cell r="E69" t="str">
            <v>U</v>
          </cell>
          <cell r="F69">
            <v>50</v>
          </cell>
          <cell r="G69">
            <v>29334</v>
          </cell>
        </row>
        <row r="70">
          <cell r="A70" t="str">
            <v>0008 6340 65</v>
          </cell>
          <cell r="B70" t="str">
            <v>0008 6340 65</v>
          </cell>
          <cell r="C70">
            <v>8634065</v>
          </cell>
          <cell r="D70" t="str">
            <v>Luminarias incandescentes tipo ojo de buey con bombilla de 100W</v>
          </cell>
          <cell r="E70" t="str">
            <v>U</v>
          </cell>
          <cell r="F70">
            <v>15</v>
          </cell>
          <cell r="G70">
            <v>29334</v>
          </cell>
        </row>
        <row r="71">
          <cell r="A71" t="str">
            <v>0008 6340 66</v>
          </cell>
          <cell r="B71" t="str">
            <v>0008 6340 66</v>
          </cell>
          <cell r="C71">
            <v>8634066</v>
          </cell>
          <cell r="D71" t="str">
            <v>Fotocelda 208 v ca, 60 Hz</v>
          </cell>
          <cell r="E71" t="str">
            <v>U</v>
          </cell>
          <cell r="F71">
            <v>5</v>
          </cell>
          <cell r="G71">
            <v>35743</v>
          </cell>
        </row>
        <row r="72">
          <cell r="A72" t="str">
            <v>0008 6340 67</v>
          </cell>
          <cell r="B72" t="str">
            <v>0008 6340 67</v>
          </cell>
          <cell r="C72">
            <v>8634067</v>
          </cell>
          <cell r="D72" t="str">
            <v>Poste de concreto de 12m</v>
          </cell>
          <cell r="E72" t="str">
            <v>U</v>
          </cell>
          <cell r="F72">
            <v>22</v>
          </cell>
          <cell r="G72">
            <v>433330</v>
          </cell>
        </row>
        <row r="73">
          <cell r="A73" t="str">
            <v>0008 6340 68</v>
          </cell>
          <cell r="B73" t="str">
            <v>0008 6340 68</v>
          </cell>
          <cell r="C73">
            <v>8634068</v>
          </cell>
          <cell r="D73" t="str">
            <v>Poste de concreto de 8m</v>
          </cell>
          <cell r="E73" t="str">
            <v>U</v>
          </cell>
          <cell r="F73">
            <v>12</v>
          </cell>
          <cell r="G73">
            <v>297415</v>
          </cell>
        </row>
        <row r="74">
          <cell r="A74" t="str">
            <v>0008 6340 69</v>
          </cell>
          <cell r="B74" t="str">
            <v>0008 6340 69</v>
          </cell>
          <cell r="C74">
            <v>8634069</v>
          </cell>
          <cell r="D74" t="str">
            <v xml:space="preserve">Contador de energia activa 15A(100) ciclometrico 60HZ </v>
          </cell>
          <cell r="E74" t="str">
            <v>U</v>
          </cell>
          <cell r="F74">
            <v>4</v>
          </cell>
          <cell r="G74">
            <v>117003</v>
          </cell>
        </row>
        <row r="75">
          <cell r="A75" t="str">
            <v>0008 6340 70</v>
          </cell>
          <cell r="B75" t="str">
            <v>0008 6340 70</v>
          </cell>
          <cell r="C75">
            <v>8634070</v>
          </cell>
          <cell r="D75" t="str">
            <v>Trf.sumergido en aceite, trifásico , 13.2kV-208/120Vca,30kVA,)</v>
          </cell>
          <cell r="E75" t="str">
            <v>U</v>
          </cell>
          <cell r="F75">
            <v>3</v>
          </cell>
          <cell r="G75">
            <v>4645332</v>
          </cell>
        </row>
        <row r="76">
          <cell r="A76" t="str">
            <v>0008 6340 71</v>
          </cell>
          <cell r="B76" t="str">
            <v>0008 6340 71</v>
          </cell>
          <cell r="C76">
            <v>8634071</v>
          </cell>
          <cell r="D76" t="str">
            <v>Trf.tipo seco, trifásico, 480-208/120Vca,75kVA</v>
          </cell>
          <cell r="E76" t="str">
            <v>U</v>
          </cell>
          <cell r="F76">
            <v>1</v>
          </cell>
          <cell r="G76">
            <v>2367250</v>
          </cell>
        </row>
        <row r="77">
          <cell r="D77" t="str">
            <v>SUBTOTAL INSTALACIONES ELECTRICAS</v>
          </cell>
        </row>
        <row r="79">
          <cell r="D79" t="str">
            <v>SISTEMA DE CONEXION DE TIERRA Y PROTECCION CONTRA DESCARGAS ATMOSFERICAS</v>
          </cell>
        </row>
        <row r="80">
          <cell r="A80" t="str">
            <v>0008 6340 72</v>
          </cell>
          <cell r="B80" t="str">
            <v>0008 6340 72</v>
          </cell>
          <cell r="C80">
            <v>8634072</v>
          </cell>
          <cell r="D80" t="str">
            <v>Conductor de cobre desnudo trenzado,embebido en concreto,calibre Nº 1/0AWG</v>
          </cell>
          <cell r="E80" t="str">
            <v>m</v>
          </cell>
          <cell r="F80">
            <v>150</v>
          </cell>
          <cell r="G80">
            <v>8554</v>
          </cell>
        </row>
        <row r="81">
          <cell r="A81" t="str">
            <v>0008 6340 73</v>
          </cell>
          <cell r="B81" t="str">
            <v>0008 6340 73</v>
          </cell>
          <cell r="C81">
            <v>8634073</v>
          </cell>
          <cell r="D81" t="str">
            <v>Conductor de cobre desnudo trenzado,embebido en concreto,calibre Nº 2 AWG</v>
          </cell>
          <cell r="E81" t="str">
            <v>m</v>
          </cell>
          <cell r="F81">
            <v>250</v>
          </cell>
          <cell r="G81">
            <v>10476</v>
          </cell>
        </row>
        <row r="82">
          <cell r="A82" t="str">
            <v>0008 6340 74</v>
          </cell>
          <cell r="B82" t="str">
            <v>0008 6340 74</v>
          </cell>
          <cell r="C82">
            <v>8634074</v>
          </cell>
          <cell r="D82" t="str">
            <v>Conductor de cobre desnudo trenzado, canalizado, calibre Nº 1/0AWG</v>
          </cell>
          <cell r="E82" t="str">
            <v>m</v>
          </cell>
          <cell r="F82">
            <v>50</v>
          </cell>
          <cell r="G82">
            <v>8554</v>
          </cell>
        </row>
        <row r="83">
          <cell r="A83" t="str">
            <v>0008 6340 75</v>
          </cell>
          <cell r="B83" t="str">
            <v>0008 6340 75</v>
          </cell>
          <cell r="C83">
            <v>8634075</v>
          </cell>
          <cell r="D83" t="str">
            <v>Conductor de cobre desnudo trenzado, expuesto, calibre Nº 1/0AWG</v>
          </cell>
          <cell r="E83" t="str">
            <v>m</v>
          </cell>
          <cell r="F83">
            <v>180</v>
          </cell>
          <cell r="G83">
            <v>8554</v>
          </cell>
        </row>
        <row r="84">
          <cell r="A84" t="str">
            <v>0008 6340 76</v>
          </cell>
          <cell r="B84" t="str">
            <v>0008 6340 76</v>
          </cell>
          <cell r="C84">
            <v>8634076</v>
          </cell>
          <cell r="D84" t="str">
            <v>Conductor de cobre desnudo trenzado,enterrado,calibre Nº 2/0 AWG</v>
          </cell>
          <cell r="E84" t="str">
            <v>m</v>
          </cell>
          <cell r="F84">
            <v>170</v>
          </cell>
          <cell r="G84">
            <v>10723</v>
          </cell>
        </row>
        <row r="85">
          <cell r="A85" t="str">
            <v>0008 6340 77</v>
          </cell>
          <cell r="B85" t="str">
            <v>0008 6340 77</v>
          </cell>
          <cell r="C85">
            <v>8634077</v>
          </cell>
          <cell r="D85" t="str">
            <v>Unión con soldadura exotérmica entre cables calibres Nº1/0</v>
          </cell>
          <cell r="E85" t="str">
            <v>U</v>
          </cell>
          <cell r="F85">
            <v>30</v>
          </cell>
          <cell r="G85">
            <v>26461</v>
          </cell>
        </row>
        <row r="86">
          <cell r="A86" t="str">
            <v>0008 6340 78</v>
          </cell>
          <cell r="B86" t="str">
            <v>0008 6340 78</v>
          </cell>
          <cell r="C86">
            <v>8634078</v>
          </cell>
          <cell r="D86" t="str">
            <v>Unión con soldadura exotérmica entre cables calibres Nº2/0</v>
          </cell>
          <cell r="E86" t="str">
            <v>U</v>
          </cell>
          <cell r="F86">
            <v>90</v>
          </cell>
          <cell r="G86">
            <v>26461</v>
          </cell>
        </row>
        <row r="87">
          <cell r="A87" t="str">
            <v>0008 6340 79</v>
          </cell>
          <cell r="B87" t="str">
            <v>0008 6340 79</v>
          </cell>
          <cell r="C87">
            <v>8634079</v>
          </cell>
          <cell r="D87" t="str">
            <v>Unión con soldadura exotérmica entre cables calibres Nº2/0 y Nº1/0</v>
          </cell>
          <cell r="E87" t="str">
            <v>U</v>
          </cell>
          <cell r="F87">
            <v>50</v>
          </cell>
          <cell r="G87">
            <v>26461</v>
          </cell>
        </row>
        <row r="88">
          <cell r="A88" t="str">
            <v>0008 6340 80</v>
          </cell>
          <cell r="B88" t="str">
            <v>0008 6340 80</v>
          </cell>
          <cell r="C88">
            <v>8634080</v>
          </cell>
          <cell r="D88" t="str">
            <v>Unión con soldadura exotérmica entre cable calibre Nº1/0 y varilla de acero</v>
          </cell>
          <cell r="E88" t="str">
            <v>U</v>
          </cell>
          <cell r="F88">
            <v>10</v>
          </cell>
          <cell r="G88">
            <v>26461</v>
          </cell>
        </row>
        <row r="89">
          <cell r="A89" t="str">
            <v>0008 6340 81</v>
          </cell>
          <cell r="B89" t="str">
            <v>0008 6340 81</v>
          </cell>
          <cell r="C89">
            <v>8634081</v>
          </cell>
          <cell r="D89" t="str">
            <v>Unión con soldadura exotérmica entre cable calibre Nº2/0 y varilla de acero</v>
          </cell>
          <cell r="E89" t="str">
            <v>U</v>
          </cell>
          <cell r="F89">
            <v>10</v>
          </cell>
          <cell r="G89">
            <v>26461</v>
          </cell>
        </row>
        <row r="90">
          <cell r="A90" t="str">
            <v>0008 6340 82</v>
          </cell>
          <cell r="B90" t="str">
            <v>0008 6340 82</v>
          </cell>
          <cell r="C90">
            <v>8634082</v>
          </cell>
          <cell r="D90" t="str">
            <v>Unión con soldadura exotérmica entre cable calibre Nº1/0 y varilla de Copperweld</v>
          </cell>
          <cell r="E90" t="str">
            <v>U</v>
          </cell>
          <cell r="F90">
            <v>6</v>
          </cell>
          <cell r="G90">
            <v>26461</v>
          </cell>
        </row>
        <row r="91">
          <cell r="A91" t="str">
            <v>0008 6340 83</v>
          </cell>
          <cell r="B91" t="str">
            <v>0008 6340 83</v>
          </cell>
          <cell r="C91">
            <v>8634083</v>
          </cell>
          <cell r="D91" t="str">
            <v>Unión con soldadura exotérmica entre cable calibre Nº2/0 y varilla de Copperweld</v>
          </cell>
          <cell r="E91" t="str">
            <v>U</v>
          </cell>
          <cell r="F91">
            <v>14</v>
          </cell>
          <cell r="G91">
            <v>26461</v>
          </cell>
        </row>
        <row r="92">
          <cell r="A92" t="str">
            <v>0008 6340 84</v>
          </cell>
          <cell r="B92" t="str">
            <v>0008 6340 84</v>
          </cell>
          <cell r="C92">
            <v>8634084</v>
          </cell>
          <cell r="D92" t="str">
            <v>Unión con soldadura exotérmica entre cable calibre Nº1/0 y riel</v>
          </cell>
          <cell r="E92" t="str">
            <v>U</v>
          </cell>
          <cell r="F92">
            <v>2</v>
          </cell>
          <cell r="G92">
            <v>26461</v>
          </cell>
        </row>
        <row r="93">
          <cell r="A93" t="str">
            <v>0008 6340 85</v>
          </cell>
          <cell r="B93" t="str">
            <v>0008 6340 85</v>
          </cell>
          <cell r="C93">
            <v>8634085</v>
          </cell>
          <cell r="D93" t="str">
            <v>Tomas de puesta a tierra, 4 Huecos de 1/2" de diámetro</v>
          </cell>
          <cell r="E93" t="str">
            <v>U</v>
          </cell>
          <cell r="F93">
            <v>15</v>
          </cell>
          <cell r="G93">
            <v>41905</v>
          </cell>
        </row>
        <row r="94">
          <cell r="A94" t="str">
            <v>0008 6340 86</v>
          </cell>
          <cell r="B94" t="str">
            <v>0008 6340 86</v>
          </cell>
          <cell r="C94">
            <v>8634086</v>
          </cell>
          <cell r="D94" t="str">
            <v>Conexiones al acero de refuerzo</v>
          </cell>
          <cell r="E94" t="str">
            <v>U</v>
          </cell>
          <cell r="F94">
            <v>20</v>
          </cell>
          <cell r="G94">
            <v>27115</v>
          </cell>
        </row>
        <row r="95">
          <cell r="A95" t="str">
            <v>0008 6340 87</v>
          </cell>
          <cell r="B95" t="str">
            <v>0008 6340 87</v>
          </cell>
          <cell r="C95">
            <v>8634087</v>
          </cell>
          <cell r="D95" t="str">
            <v>Varilla de acero galvanizado de 3/4" de diámetro, 0,65m, doblada en L, empotrada en concreto</v>
          </cell>
          <cell r="E95" t="str">
            <v>U</v>
          </cell>
          <cell r="F95">
            <v>15</v>
          </cell>
          <cell r="G95">
            <v>21692</v>
          </cell>
        </row>
        <row r="96">
          <cell r="A96" t="str">
            <v>0008 6340 88</v>
          </cell>
          <cell r="B96" t="str">
            <v>0008 6340 88</v>
          </cell>
          <cell r="C96">
            <v>8634088</v>
          </cell>
          <cell r="D96" t="str">
            <v>Pozo de tierra</v>
          </cell>
          <cell r="E96" t="str">
            <v>U</v>
          </cell>
          <cell r="F96">
            <v>2</v>
          </cell>
          <cell r="G96">
            <v>153323</v>
          </cell>
        </row>
        <row r="97">
          <cell r="A97" t="str">
            <v>0008 6340 89</v>
          </cell>
          <cell r="B97" t="str">
            <v>0008 6340 89</v>
          </cell>
          <cell r="C97">
            <v>8634089</v>
          </cell>
          <cell r="D97" t="str">
            <v>Varilla Copperweld de 5/8" de diámetro , 2,44m</v>
          </cell>
          <cell r="E97" t="str">
            <v>U</v>
          </cell>
          <cell r="F97">
            <v>20</v>
          </cell>
          <cell r="G97">
            <v>39440</v>
          </cell>
        </row>
        <row r="98">
          <cell r="A98" t="str">
            <v>0008 6340 90</v>
          </cell>
          <cell r="B98" t="str">
            <v>0008 6340 90</v>
          </cell>
          <cell r="C98">
            <v>8634090</v>
          </cell>
          <cell r="D98" t="str">
            <v>Punta pararrayos tipo Franklin</v>
          </cell>
          <cell r="E98" t="str">
            <v>U</v>
          </cell>
          <cell r="F98">
            <v>15</v>
          </cell>
          <cell r="G98">
            <v>52998</v>
          </cell>
        </row>
        <row r="99">
          <cell r="A99" t="str">
            <v>0008 6340 91</v>
          </cell>
          <cell r="B99" t="str">
            <v>0008 6340 91</v>
          </cell>
          <cell r="C99">
            <v>8634091</v>
          </cell>
          <cell r="D99" t="str">
            <v>Conector de cobre para unir dos cables calibre Nº1/0AWG, paralelos a tubos metálico</v>
          </cell>
          <cell r="E99" t="str">
            <v>U</v>
          </cell>
          <cell r="F99">
            <v>50</v>
          </cell>
          <cell r="G99">
            <v>32661</v>
          </cell>
        </row>
        <row r="100">
          <cell r="A100" t="str">
            <v>0008 6340 92</v>
          </cell>
          <cell r="B100" t="str">
            <v>0008 6340 92</v>
          </cell>
          <cell r="C100">
            <v>8634092</v>
          </cell>
          <cell r="D100" t="str">
            <v>Terminal de compresion de cobre estañada</v>
          </cell>
          <cell r="E100" t="str">
            <v>U</v>
          </cell>
          <cell r="F100">
            <v>12</v>
          </cell>
          <cell r="G100">
            <v>11339</v>
          </cell>
        </row>
        <row r="101">
          <cell r="A101" t="str">
            <v>0008 6340 93</v>
          </cell>
          <cell r="B101" t="str">
            <v>0008 6340 93</v>
          </cell>
          <cell r="C101">
            <v>8634093</v>
          </cell>
          <cell r="D101" t="str">
            <v>Puesta a tierra en la tuberia de presion</v>
          </cell>
          <cell r="E101" t="str">
            <v>sg</v>
          </cell>
          <cell r="F101">
            <v>1</v>
          </cell>
          <cell r="G101">
            <v>44370</v>
          </cell>
        </row>
      </sheetData>
      <sheetData sheetId="1" refreshError="1">
        <row r="6">
          <cell r="D6" t="str">
            <v>OBRA: OBRAS DE DERIVACIÓN</v>
          </cell>
        </row>
        <row r="7">
          <cell r="D7" t="str">
            <v>ACTIVIDADES GENERALES</v>
          </cell>
        </row>
        <row r="8">
          <cell r="C8" t="str">
            <v>0001 6003 00</v>
          </cell>
          <cell r="D8" t="str">
            <v>Desmonte y limpieza</v>
          </cell>
          <cell r="E8">
            <v>0.5</v>
          </cell>
          <cell r="F8" t="str">
            <v>Ha</v>
          </cell>
          <cell r="G8">
            <v>768807</v>
          </cell>
          <cell r="H8">
            <v>384403.5</v>
          </cell>
          <cell r="J8">
            <v>522225</v>
          </cell>
        </row>
        <row r="9">
          <cell r="C9" t="str">
            <v>0001 6005 00</v>
          </cell>
          <cell r="D9" t="str">
            <v>Manejo del río y control de aguas en las obras de derivación</v>
          </cell>
          <cell r="E9">
            <v>1</v>
          </cell>
          <cell r="F9" t="str">
            <v>S.G.</v>
          </cell>
          <cell r="G9">
            <v>77363402</v>
          </cell>
          <cell r="H9">
            <v>77363402</v>
          </cell>
          <cell r="J9">
            <v>52550357.142857142</v>
          </cell>
        </row>
        <row r="10">
          <cell r="D10" t="str">
            <v>EXCAVACIONES EXTERIORES</v>
          </cell>
          <cell r="J10" t="e">
            <v>#DIV/0!</v>
          </cell>
        </row>
        <row r="11">
          <cell r="C11" t="str">
            <v>0001 6020 00</v>
          </cell>
          <cell r="D11" t="str">
            <v>Descapote</v>
          </cell>
          <cell r="E11">
            <v>15000</v>
          </cell>
          <cell r="F11" t="str">
            <v>m3</v>
          </cell>
          <cell r="G11">
            <v>3176</v>
          </cell>
          <cell r="H11">
            <v>47640000</v>
          </cell>
          <cell r="J11">
            <v>2157.6166666666668</v>
          </cell>
        </row>
        <row r="12">
          <cell r="C12" t="str">
            <v>0001 6020 10</v>
          </cell>
          <cell r="D12" t="str">
            <v>Excavaciones exteriores en material común por encima del nivel freático</v>
          </cell>
          <cell r="E12">
            <v>66000</v>
          </cell>
          <cell r="F12" t="str">
            <v>m3</v>
          </cell>
          <cell r="G12">
            <v>3466</v>
          </cell>
          <cell r="H12">
            <v>228756000</v>
          </cell>
          <cell r="J12">
            <v>2354.1999999999998</v>
          </cell>
        </row>
        <row r="13">
          <cell r="C13" t="str">
            <v>0001 6020 20</v>
          </cell>
          <cell r="D13" t="str">
            <v>Excavaciones exteriores en material común por debajo del nivel freático</v>
          </cell>
          <cell r="E13">
            <v>4400</v>
          </cell>
          <cell r="F13" t="str">
            <v>m3</v>
          </cell>
          <cell r="G13">
            <v>4158</v>
          </cell>
          <cell r="H13">
            <v>18295200</v>
          </cell>
          <cell r="J13">
            <v>2824.3332236842107</v>
          </cell>
        </row>
        <row r="14">
          <cell r="C14" t="str">
            <v>0001 6022 00</v>
          </cell>
          <cell r="D14" t="str">
            <v>Excavaciones exteriores en roca</v>
          </cell>
          <cell r="E14">
            <v>3600</v>
          </cell>
          <cell r="F14" t="str">
            <v>m3</v>
          </cell>
          <cell r="G14">
            <v>15338</v>
          </cell>
          <cell r="H14">
            <v>55216800</v>
          </cell>
          <cell r="J14">
            <v>10418.517133333335</v>
          </cell>
        </row>
        <row r="15">
          <cell r="C15" t="str">
            <v>0001 6023 00</v>
          </cell>
          <cell r="D15" t="str">
            <v>Excavación estructural en material común por encima del nivel freático</v>
          </cell>
          <cell r="E15">
            <v>5200</v>
          </cell>
          <cell r="F15" t="str">
            <v>m3</v>
          </cell>
          <cell r="G15">
            <v>7446</v>
          </cell>
          <cell r="H15">
            <v>38719200</v>
          </cell>
          <cell r="J15">
            <v>5057.7</v>
          </cell>
        </row>
        <row r="16">
          <cell r="C16" t="str">
            <v>0001 6023 20</v>
          </cell>
          <cell r="D16" t="str">
            <v>Excavación estructural en material común por debajo del nivel freático</v>
          </cell>
          <cell r="E16">
            <v>4500</v>
          </cell>
          <cell r="F16" t="str">
            <v>m3</v>
          </cell>
          <cell r="G16">
            <v>10238</v>
          </cell>
          <cell r="H16">
            <v>46071000</v>
          </cell>
          <cell r="J16">
            <v>6954.2</v>
          </cell>
        </row>
        <row r="17">
          <cell r="C17" t="str">
            <v>0001 6024 00</v>
          </cell>
          <cell r="D17" t="str">
            <v>Excavación estructural en roca</v>
          </cell>
          <cell r="E17">
            <v>500</v>
          </cell>
          <cell r="F17" t="str">
            <v>m3</v>
          </cell>
          <cell r="G17">
            <v>28235</v>
          </cell>
          <cell r="H17">
            <v>14117500</v>
          </cell>
          <cell r="J17">
            <v>19179.273846153847</v>
          </cell>
        </row>
        <row r="18">
          <cell r="D18" t="str">
            <v>LLENOS</v>
          </cell>
          <cell r="J18" t="e">
            <v>#DIV/0!</v>
          </cell>
        </row>
        <row r="19">
          <cell r="C19" t="str">
            <v>0001 6060 04</v>
          </cell>
          <cell r="D19" t="str">
            <v>Manto de impermeabilización</v>
          </cell>
          <cell r="E19">
            <v>1600</v>
          </cell>
          <cell r="F19" t="str">
            <v>m3</v>
          </cell>
          <cell r="G19">
            <v>18898</v>
          </cell>
          <cell r="H19">
            <v>30236800</v>
          </cell>
          <cell r="J19">
            <v>12837</v>
          </cell>
        </row>
        <row r="20">
          <cell r="C20" t="str">
            <v>0001 6060 10</v>
          </cell>
          <cell r="D20" t="str">
            <v>Colocación y compactación de llenos en material común</v>
          </cell>
          <cell r="E20">
            <v>9800</v>
          </cell>
          <cell r="F20" t="str">
            <v>m3</v>
          </cell>
          <cell r="G20">
            <v>6576</v>
          </cell>
          <cell r="H20">
            <v>64444800</v>
          </cell>
          <cell r="J20">
            <v>4466.8857142857141</v>
          </cell>
        </row>
        <row r="21">
          <cell r="C21" t="str">
            <v>0001 6062 00</v>
          </cell>
          <cell r="D21" t="str">
            <v>Llenos estructurales en material común</v>
          </cell>
          <cell r="E21">
            <v>6500</v>
          </cell>
          <cell r="F21" t="str">
            <v>m3</v>
          </cell>
          <cell r="G21">
            <v>14373</v>
          </cell>
          <cell r="H21">
            <v>93424500</v>
          </cell>
          <cell r="J21">
            <v>9763.3333333333339</v>
          </cell>
        </row>
        <row r="22">
          <cell r="D22" t="str">
            <v>PAVIMENTOS</v>
          </cell>
          <cell r="J22" t="e">
            <v>#DIV/0!</v>
          </cell>
        </row>
        <row r="23">
          <cell r="C23" t="str">
            <v>0001 6080 10</v>
          </cell>
          <cell r="D23" t="str">
            <v>Afirmado tipo 1</v>
          </cell>
          <cell r="E23">
            <v>600</v>
          </cell>
          <cell r="F23" t="str">
            <v>m3</v>
          </cell>
          <cell r="G23">
            <v>30481</v>
          </cell>
          <cell r="H23">
            <v>18288600</v>
          </cell>
          <cell r="J23">
            <v>20705.000000000004</v>
          </cell>
        </row>
        <row r="24">
          <cell r="D24" t="str">
            <v>DRENAJES</v>
          </cell>
          <cell r="J24" t="e">
            <v>#DIV/0!</v>
          </cell>
        </row>
        <row r="25">
          <cell r="C25" t="str">
            <v>0001 6100 10</v>
          </cell>
          <cell r="D25" t="str">
            <v>Filtros de cascajo procesado</v>
          </cell>
          <cell r="E25">
            <v>700</v>
          </cell>
          <cell r="F25" t="str">
            <v>m3</v>
          </cell>
          <cell r="G25">
            <v>36234</v>
          </cell>
          <cell r="H25">
            <v>25363800</v>
          </cell>
          <cell r="J25">
            <v>24612.5</v>
          </cell>
        </row>
        <row r="26">
          <cell r="C26" t="str">
            <v>0001 6100 15</v>
          </cell>
          <cell r="D26" t="str">
            <v>Filtros de cascajo y arena revueltos</v>
          </cell>
          <cell r="E26">
            <v>160</v>
          </cell>
          <cell r="F26" t="str">
            <v>m3</v>
          </cell>
          <cell r="G26">
            <v>49368</v>
          </cell>
          <cell r="H26">
            <v>7898880</v>
          </cell>
          <cell r="J26">
            <v>33534</v>
          </cell>
        </row>
        <row r="27">
          <cell r="C27" t="str">
            <v>0001 6100 10</v>
          </cell>
          <cell r="D27" t="str">
            <v>Filtros de cascajo procesado</v>
          </cell>
          <cell r="E27">
            <v>700</v>
          </cell>
          <cell r="F27" t="str">
            <v>m3</v>
          </cell>
          <cell r="G27">
            <v>36234</v>
          </cell>
          <cell r="H27">
            <v>25363800</v>
          </cell>
          <cell r="J27">
            <v>24612.5</v>
          </cell>
        </row>
        <row r="28">
          <cell r="C28" t="str">
            <v>0001 6102 10</v>
          </cell>
          <cell r="D28" t="str">
            <v>Tubería de PVC para drenaje de 0.10 m (4") sin perforar</v>
          </cell>
          <cell r="E28">
            <v>7</v>
          </cell>
          <cell r="F28" t="str">
            <v>m</v>
          </cell>
          <cell r="G28">
            <v>26686</v>
          </cell>
          <cell r="H28">
            <v>186802</v>
          </cell>
          <cell r="J28">
            <v>18126.849999999999</v>
          </cell>
        </row>
        <row r="29">
          <cell r="C29" t="str">
            <v>0001 6102 15</v>
          </cell>
          <cell r="D29" t="str">
            <v>Tubería de PVC para drenaje de 0.15 m (6") sin perforar</v>
          </cell>
          <cell r="E29">
            <v>10</v>
          </cell>
          <cell r="F29" t="str">
            <v>m</v>
          </cell>
          <cell r="G29">
            <v>45704</v>
          </cell>
          <cell r="H29">
            <v>457040</v>
          </cell>
          <cell r="J29">
            <v>31045</v>
          </cell>
        </row>
        <row r="30">
          <cell r="C30" t="str">
            <v>0001 6102 25</v>
          </cell>
          <cell r="D30" t="str">
            <v>Tubería de PVC para drenaje de 0.25 m (10") sin perforar</v>
          </cell>
          <cell r="E30">
            <v>2.5</v>
          </cell>
          <cell r="F30" t="str">
            <v>m</v>
          </cell>
          <cell r="G30">
            <v>49752</v>
          </cell>
          <cell r="H30">
            <v>124380</v>
          </cell>
          <cell r="J30">
            <v>33795</v>
          </cell>
        </row>
        <row r="31">
          <cell r="C31" t="str">
            <v>0001 6102 90</v>
          </cell>
          <cell r="D31" t="str">
            <v>Alcantarillas de tubería de concreto de 0.90 m de diámetro</v>
          </cell>
          <cell r="E31">
            <v>50</v>
          </cell>
          <cell r="F31" t="str">
            <v>m</v>
          </cell>
          <cell r="G31">
            <v>249302</v>
          </cell>
          <cell r="H31">
            <v>12465100</v>
          </cell>
          <cell r="J31">
            <v>169342.67733333333</v>
          </cell>
        </row>
        <row r="32">
          <cell r="C32" t="str">
            <v>0001 6103 00</v>
          </cell>
          <cell r="D32" t="str">
            <v>Cunetas en tierra</v>
          </cell>
          <cell r="E32">
            <v>200</v>
          </cell>
          <cell r="F32" t="str">
            <v>m</v>
          </cell>
          <cell r="G32">
            <v>6154</v>
          </cell>
          <cell r="H32">
            <v>1230800</v>
          </cell>
          <cell r="J32">
            <v>4180</v>
          </cell>
        </row>
        <row r="33">
          <cell r="C33" t="str">
            <v>0001 6103 40</v>
          </cell>
          <cell r="D33" t="str">
            <v>Cunetas de tejón prefabricado de concreto</v>
          </cell>
          <cell r="E33">
            <v>600</v>
          </cell>
          <cell r="F33" t="str">
            <v>m</v>
          </cell>
          <cell r="G33">
            <v>32884</v>
          </cell>
          <cell r="H33">
            <v>19730400</v>
          </cell>
          <cell r="J33">
            <v>22337.222222222223</v>
          </cell>
        </row>
        <row r="34">
          <cell r="D34" t="str">
            <v>OBRAS DE PROTECCIÓN</v>
          </cell>
          <cell r="J34" t="e">
            <v>#DIV/0!</v>
          </cell>
        </row>
        <row r="35">
          <cell r="C35" t="str">
            <v>0001 6140 10</v>
          </cell>
          <cell r="D35" t="str">
            <v>Engramados</v>
          </cell>
          <cell r="E35">
            <v>13000</v>
          </cell>
          <cell r="F35" t="str">
            <v>m2</v>
          </cell>
          <cell r="G35">
            <v>4031</v>
          </cell>
          <cell r="H35">
            <v>52403000</v>
          </cell>
          <cell r="J35">
            <v>2738.333333333333</v>
          </cell>
        </row>
        <row r="36">
          <cell r="C36" t="str">
            <v>0001 6143 00</v>
          </cell>
          <cell r="D36" t="str">
            <v>Enrocados de protección</v>
          </cell>
          <cell r="E36">
            <v>7420</v>
          </cell>
          <cell r="F36" t="str">
            <v>m3</v>
          </cell>
          <cell r="G36">
            <v>17872</v>
          </cell>
          <cell r="H36">
            <v>132610240</v>
          </cell>
          <cell r="J36">
            <v>12139.583333333334</v>
          </cell>
        </row>
        <row r="37">
          <cell r="D37" t="str">
            <v>OBRAS DE CONCRETO</v>
          </cell>
          <cell r="J37" t="e">
            <v>#DIV/0!</v>
          </cell>
        </row>
        <row r="38">
          <cell r="C38" t="str">
            <v>0001 6160 15</v>
          </cell>
          <cell r="D38" t="str">
            <v>Concreto primario para losas vaciadas sobre el terreno</v>
          </cell>
          <cell r="E38">
            <v>2400</v>
          </cell>
          <cell r="F38" t="str">
            <v>m3</v>
          </cell>
          <cell r="G38">
            <v>319372</v>
          </cell>
          <cell r="H38">
            <v>766492800</v>
          </cell>
          <cell r="J38">
            <v>216938.43199999997</v>
          </cell>
        </row>
        <row r="39">
          <cell r="C39" t="str">
            <v>0001 6160 16</v>
          </cell>
          <cell r="D39" t="str">
            <v>Concreto primario para vigas y losas vaciadas sobre formaleta</v>
          </cell>
          <cell r="E39">
            <v>100</v>
          </cell>
          <cell r="F39" t="str">
            <v>m3</v>
          </cell>
          <cell r="G39">
            <v>338913</v>
          </cell>
          <cell r="H39">
            <v>33891300</v>
          </cell>
          <cell r="J39">
            <v>230212.4136</v>
          </cell>
        </row>
        <row r="40">
          <cell r="C40" t="str">
            <v>0001 6160 19</v>
          </cell>
          <cell r="D40" t="str">
            <v>Concreto para muros</v>
          </cell>
          <cell r="E40">
            <v>2300</v>
          </cell>
          <cell r="F40" t="str">
            <v>m3</v>
          </cell>
          <cell r="G40">
            <v>332245</v>
          </cell>
          <cell r="H40">
            <v>764163500</v>
          </cell>
          <cell r="J40">
            <v>225683.18066666668</v>
          </cell>
        </row>
        <row r="41">
          <cell r="C41" t="str">
            <v>0001 6160 22</v>
          </cell>
          <cell r="D41" t="str">
            <v>Concreto para el vertedero</v>
          </cell>
          <cell r="E41">
            <v>4200</v>
          </cell>
          <cell r="F41" t="str">
            <v>m3</v>
          </cell>
          <cell r="G41">
            <v>283799</v>
          </cell>
          <cell r="H41">
            <v>1191955800</v>
          </cell>
          <cell r="J41">
            <v>192775.40643725495</v>
          </cell>
        </row>
        <row r="42">
          <cell r="C42" t="str">
            <v>0001 6160 25</v>
          </cell>
          <cell r="D42" t="str">
            <v>Concreto masivo para llaves</v>
          </cell>
          <cell r="E42">
            <v>1500</v>
          </cell>
          <cell r="F42" t="str">
            <v>m3</v>
          </cell>
          <cell r="G42">
            <v>324259</v>
          </cell>
          <cell r="H42">
            <v>486388500</v>
          </cell>
          <cell r="J42">
            <v>220258.33199999997</v>
          </cell>
        </row>
        <row r="43">
          <cell r="C43" t="str">
            <v>0001 6160 30</v>
          </cell>
          <cell r="D43" t="str">
            <v>Concreto para estructuras varias</v>
          </cell>
          <cell r="E43">
            <v>15</v>
          </cell>
          <cell r="F43" t="str">
            <v>m3</v>
          </cell>
          <cell r="G43">
            <v>398814</v>
          </cell>
          <cell r="H43">
            <v>5982210</v>
          </cell>
          <cell r="J43">
            <v>270900.88531343284</v>
          </cell>
        </row>
        <row r="44">
          <cell r="C44" t="str">
            <v>0001 6164 00</v>
          </cell>
          <cell r="D44" t="str">
            <v>Concreto ciclópeo</v>
          </cell>
          <cell r="E44">
            <v>200</v>
          </cell>
          <cell r="F44" t="str">
            <v>m3</v>
          </cell>
          <cell r="G44">
            <v>231057</v>
          </cell>
          <cell r="H44">
            <v>46211400</v>
          </cell>
          <cell r="J44">
            <v>156949.33118009951</v>
          </cell>
        </row>
        <row r="45">
          <cell r="D45" t="str">
            <v>DISPOSITIVO PARA ELEMNTOS ESTRUCTURALES</v>
          </cell>
          <cell r="J45" t="e">
            <v>#DIV/0!</v>
          </cell>
        </row>
        <row r="46">
          <cell r="C46" t="str">
            <v>0001 6180 20</v>
          </cell>
          <cell r="D46" t="str">
            <v>Sellos de PVC de 0.22 m de ancho</v>
          </cell>
          <cell r="E46">
            <v>1000</v>
          </cell>
          <cell r="F46" t="str">
            <v>m</v>
          </cell>
          <cell r="G46">
            <v>31167</v>
          </cell>
          <cell r="H46">
            <v>31167000</v>
          </cell>
          <cell r="J46">
            <v>21171</v>
          </cell>
        </row>
        <row r="47">
          <cell r="D47" t="str">
            <v>ACERO</v>
          </cell>
          <cell r="J47" t="e">
            <v>#DIV/0!</v>
          </cell>
        </row>
        <row r="48">
          <cell r="C48" t="str">
            <v>0001 6200 00</v>
          </cell>
          <cell r="D48" t="str">
            <v>Barras de acero de refuerzo de 420 Mpa</v>
          </cell>
          <cell r="E48">
            <v>4015</v>
          </cell>
          <cell r="F48" t="str">
            <v>kN</v>
          </cell>
          <cell r="G48">
            <v>175482</v>
          </cell>
          <cell r="H48">
            <v>704560230</v>
          </cell>
          <cell r="J48">
            <v>119198.7159683073</v>
          </cell>
        </row>
        <row r="49">
          <cell r="C49" t="str">
            <v>0001 6200 20</v>
          </cell>
          <cell r="D49" t="str">
            <v>Barras de acero de refuerzo de 280 Mpa</v>
          </cell>
          <cell r="E49">
            <v>80</v>
          </cell>
          <cell r="F49" t="str">
            <v>kN</v>
          </cell>
          <cell r="G49">
            <v>170497</v>
          </cell>
          <cell r="H49">
            <v>13639760</v>
          </cell>
          <cell r="J49">
            <v>115812.75519999999</v>
          </cell>
        </row>
        <row r="50">
          <cell r="D50" t="str">
            <v>TUBERÍAS</v>
          </cell>
          <cell r="J50" t="e">
            <v>#DIV/0!</v>
          </cell>
        </row>
        <row r="51">
          <cell r="C51" t="str">
            <v>0001 6261 12</v>
          </cell>
          <cell r="D51" t="str">
            <v>Tubería de acero galvanizado de 4" de diámetro (incluye válvula)</v>
          </cell>
          <cell r="E51">
            <v>0.6</v>
          </cell>
          <cell r="F51" t="str">
            <v>kN</v>
          </cell>
          <cell r="G51">
            <v>1770803</v>
          </cell>
          <cell r="H51">
            <v>1062481.8</v>
          </cell>
          <cell r="J51">
            <v>1202847.2333333332</v>
          </cell>
        </row>
        <row r="52">
          <cell r="C52" t="str">
            <v>0001 6261 18</v>
          </cell>
          <cell r="D52" t="str">
            <v>Tubería de acero galvanizado de 8" de diámetro</v>
          </cell>
          <cell r="E52">
            <v>2</v>
          </cell>
          <cell r="F52" t="str">
            <v>kN</v>
          </cell>
          <cell r="G52">
            <v>768741</v>
          </cell>
          <cell r="H52">
            <v>1537482</v>
          </cell>
          <cell r="J52">
            <v>522179.68333333335</v>
          </cell>
        </row>
        <row r="53">
          <cell r="D53" t="str">
            <v>ELEMENTOS METÁLICOS</v>
          </cell>
          <cell r="J53" t="e">
            <v>#DIV/0!</v>
          </cell>
        </row>
        <row r="54">
          <cell r="C54" t="str">
            <v>0001 6285 00</v>
          </cell>
          <cell r="D54" t="str">
            <v>Escaleras metálicas</v>
          </cell>
          <cell r="E54">
            <v>2</v>
          </cell>
          <cell r="F54" t="str">
            <v>kN</v>
          </cell>
          <cell r="G54">
            <v>498312</v>
          </cell>
          <cell r="H54">
            <v>996624</v>
          </cell>
          <cell r="J54">
            <v>338486.39455782314</v>
          </cell>
        </row>
        <row r="55">
          <cell r="C55" t="str">
            <v>0001 6285 30</v>
          </cell>
          <cell r="D55" t="str">
            <v>Pasamanos metálicos</v>
          </cell>
          <cell r="E55">
            <v>30</v>
          </cell>
          <cell r="F55" t="str">
            <v>kN</v>
          </cell>
          <cell r="G55">
            <v>1242203</v>
          </cell>
          <cell r="H55">
            <v>37266090</v>
          </cell>
          <cell r="J55">
            <v>843786.39455782319</v>
          </cell>
        </row>
        <row r="56">
          <cell r="C56" t="str">
            <v>0001 6285 40</v>
          </cell>
          <cell r="D56" t="str">
            <v>Elemetos metálicos varios</v>
          </cell>
          <cell r="E56">
            <v>12</v>
          </cell>
          <cell r="F56" t="str">
            <v>kN</v>
          </cell>
          <cell r="G56">
            <v>1242203</v>
          </cell>
          <cell r="H56">
            <v>14906436</v>
          </cell>
          <cell r="J56">
            <v>843786.39455782319</v>
          </cell>
        </row>
        <row r="57">
          <cell r="D57" t="str">
            <v>TRABAJOS VARIOS</v>
          </cell>
          <cell r="J57" t="e">
            <v>#DIV/0!</v>
          </cell>
        </row>
        <row r="58">
          <cell r="C58" t="str">
            <v>0001 6440 10</v>
          </cell>
          <cell r="D58" t="str">
            <v>Cercas de alambre de púas con postería de concreto</v>
          </cell>
          <cell r="E58">
            <v>1000</v>
          </cell>
          <cell r="F58" t="str">
            <v>m</v>
          </cell>
          <cell r="G58">
            <v>11984</v>
          </cell>
          <cell r="H58">
            <v>11984000</v>
          </cell>
          <cell r="J58">
            <v>8140</v>
          </cell>
        </row>
        <row r="59">
          <cell r="C59" t="str">
            <v>0001 6443 00</v>
          </cell>
          <cell r="D59" t="str">
            <v>Andenes de concreto</v>
          </cell>
          <cell r="E59">
            <v>50</v>
          </cell>
          <cell r="F59" t="str">
            <v>m2</v>
          </cell>
          <cell r="G59">
            <v>71865</v>
          </cell>
          <cell r="H59">
            <v>3593250</v>
          </cell>
          <cell r="J59">
            <v>48815.456444444448</v>
          </cell>
        </row>
        <row r="60">
          <cell r="H60">
            <v>5126591311.3000002</v>
          </cell>
          <cell r="J60" t="e">
            <v>#DIV/0!</v>
          </cell>
        </row>
        <row r="61">
          <cell r="D61" t="str">
            <v>OBRA: OBRAS DE CONDUCCIÓN</v>
          </cell>
          <cell r="J61" t="e">
            <v>#DIV/0!</v>
          </cell>
        </row>
        <row r="62">
          <cell r="D62" t="str">
            <v>EXCAVACIONES EXTERIORES</v>
          </cell>
          <cell r="J62" t="e">
            <v>#DIV/0!</v>
          </cell>
        </row>
        <row r="63">
          <cell r="C63" t="str">
            <v>0002 6020 10</v>
          </cell>
          <cell r="D63" t="str">
            <v>Excavación en material común por encima del nivel freático</v>
          </cell>
          <cell r="E63">
            <v>6490</v>
          </cell>
          <cell r="F63" t="str">
            <v>m3</v>
          </cell>
          <cell r="G63">
            <v>4504</v>
          </cell>
          <cell r="H63">
            <v>29230960</v>
          </cell>
          <cell r="J63">
            <v>3059.2333333333336</v>
          </cell>
        </row>
        <row r="64">
          <cell r="C64" t="str">
            <v>0002 6022 10</v>
          </cell>
          <cell r="D64" t="str">
            <v>Excavaciones exteriores en roca</v>
          </cell>
          <cell r="E64">
            <v>410</v>
          </cell>
          <cell r="F64" t="str">
            <v>m3</v>
          </cell>
          <cell r="G64">
            <v>17752</v>
          </cell>
          <cell r="H64">
            <v>7278320</v>
          </cell>
          <cell r="J64">
            <v>12058.197688888889</v>
          </cell>
        </row>
        <row r="65">
          <cell r="C65" t="str">
            <v>0002 6023 10</v>
          </cell>
          <cell r="D65" t="str">
            <v>Excavación estructural en material común por encima del nivel freático</v>
          </cell>
          <cell r="E65">
            <v>1613</v>
          </cell>
          <cell r="F65" t="str">
            <v>m3</v>
          </cell>
          <cell r="G65">
            <v>10449</v>
          </cell>
          <cell r="H65">
            <v>16854237</v>
          </cell>
          <cell r="J65">
            <v>7097.4</v>
          </cell>
        </row>
        <row r="66">
          <cell r="C66" t="str">
            <v>0002 6024 00</v>
          </cell>
          <cell r="D66" t="str">
            <v>Excavación estructural en roca</v>
          </cell>
          <cell r="E66">
            <v>150</v>
          </cell>
          <cell r="F66" t="str">
            <v>m3</v>
          </cell>
          <cell r="G66">
            <v>28235</v>
          </cell>
          <cell r="H66">
            <v>4235250</v>
          </cell>
          <cell r="J66">
            <v>19179.273846153847</v>
          </cell>
        </row>
        <row r="67">
          <cell r="C67" t="str">
            <v>0002 6025 00</v>
          </cell>
          <cell r="D67" t="str">
            <v>Excavación de pilas de 1.00 m de diámetro</v>
          </cell>
          <cell r="E67">
            <v>63</v>
          </cell>
          <cell r="F67" t="str">
            <v>m3</v>
          </cell>
          <cell r="G67">
            <v>285157</v>
          </cell>
          <cell r="H67">
            <v>17964891</v>
          </cell>
          <cell r="J67">
            <v>193697.8</v>
          </cell>
        </row>
        <row r="68">
          <cell r="C68" t="str">
            <v>0002 6025 05</v>
          </cell>
          <cell r="D68" t="str">
            <v>Excavación de pilas de 2.50 m de diámetro</v>
          </cell>
          <cell r="E68">
            <v>80</v>
          </cell>
          <cell r="F68" t="str">
            <v>m3</v>
          </cell>
          <cell r="G68">
            <v>131756</v>
          </cell>
          <cell r="H68">
            <v>10540480</v>
          </cell>
          <cell r="J68">
            <v>89497.68</v>
          </cell>
        </row>
        <row r="69">
          <cell r="C69" t="str">
            <v>0002 6025 10</v>
          </cell>
          <cell r="D69" t="str">
            <v>Excavación de pilotes de 0.30 m de diámetro</v>
          </cell>
          <cell r="E69">
            <v>10</v>
          </cell>
          <cell r="F69" t="str">
            <v>m3</v>
          </cell>
          <cell r="G69">
            <v>199872</v>
          </cell>
          <cell r="H69">
            <v>1998720</v>
          </cell>
          <cell r="J69">
            <v>135766.34</v>
          </cell>
        </row>
        <row r="70">
          <cell r="C70" t="str">
            <v>0002 6025 15</v>
          </cell>
          <cell r="D70" t="str">
            <v>Excavación de pilotes de 0.50 m de diámetro</v>
          </cell>
          <cell r="E70">
            <v>22</v>
          </cell>
          <cell r="F70" t="str">
            <v>m3</v>
          </cell>
          <cell r="G70">
            <v>197909</v>
          </cell>
          <cell r="H70">
            <v>4353998</v>
          </cell>
          <cell r="J70">
            <v>134433.00666666665</v>
          </cell>
        </row>
        <row r="71">
          <cell r="D71" t="str">
            <v>EXCAVACIONES SUBTERRÁNEAS</v>
          </cell>
          <cell r="J71" t="e">
            <v>#DIV/0!</v>
          </cell>
        </row>
        <row r="72">
          <cell r="C72" t="str">
            <v>0002 6040 00</v>
          </cell>
          <cell r="D72" t="str">
            <v>Excavación en roca</v>
          </cell>
          <cell r="E72">
            <v>100</v>
          </cell>
          <cell r="F72" t="str">
            <v>m3</v>
          </cell>
          <cell r="G72">
            <v>68110</v>
          </cell>
          <cell r="H72">
            <v>6811000</v>
          </cell>
          <cell r="J72">
            <v>46264.55362774666</v>
          </cell>
        </row>
        <row r="73">
          <cell r="C73" t="str">
            <v>0002 6041 00</v>
          </cell>
          <cell r="D73" t="str">
            <v>Excavación en tierra</v>
          </cell>
          <cell r="E73">
            <v>5500</v>
          </cell>
          <cell r="F73" t="str">
            <v>m3</v>
          </cell>
          <cell r="G73">
            <v>121095</v>
          </cell>
          <cell r="H73">
            <v>666022500</v>
          </cell>
          <cell r="J73">
            <v>82255.676163176176</v>
          </cell>
        </row>
        <row r="74">
          <cell r="C74" t="str">
            <v>0002 6043 00</v>
          </cell>
          <cell r="D74" t="str">
            <v>Perfiles metálicos de soporte</v>
          </cell>
          <cell r="E74">
            <v>2100</v>
          </cell>
          <cell r="F74" t="str">
            <v>kN</v>
          </cell>
          <cell r="G74">
            <v>347941</v>
          </cell>
          <cell r="H74">
            <v>730676100</v>
          </cell>
          <cell r="J74">
            <v>236344.65772151898</v>
          </cell>
        </row>
        <row r="75">
          <cell r="C75" t="str">
            <v>0002 6044 00</v>
          </cell>
          <cell r="D75" t="str">
            <v>Atizado placa para puente calibre 10</v>
          </cell>
          <cell r="E75">
            <v>155</v>
          </cell>
          <cell r="F75" t="str">
            <v>kN</v>
          </cell>
          <cell r="G75">
            <v>367518</v>
          </cell>
          <cell r="H75">
            <v>56965290</v>
          </cell>
          <cell r="J75">
            <v>249642.81348686267</v>
          </cell>
        </row>
        <row r="76">
          <cell r="D76" t="str">
            <v>LLENOS</v>
          </cell>
          <cell r="J76" t="e">
            <v>#DIV/0!</v>
          </cell>
        </row>
        <row r="77">
          <cell r="C77" t="str">
            <v>0002 6060 10</v>
          </cell>
          <cell r="D77" t="str">
            <v>Colocación y compactación de llenos en material común</v>
          </cell>
          <cell r="E77">
            <v>4400</v>
          </cell>
          <cell r="F77" t="str">
            <v>m3</v>
          </cell>
          <cell r="G77">
            <v>9459</v>
          </cell>
          <cell r="H77">
            <v>41619600</v>
          </cell>
          <cell r="J77">
            <v>6425.25</v>
          </cell>
        </row>
        <row r="78">
          <cell r="C78" t="str">
            <v>0002 6062 00</v>
          </cell>
          <cell r="D78" t="str">
            <v>Llenos estructurales en material común</v>
          </cell>
          <cell r="E78">
            <v>122</v>
          </cell>
          <cell r="F78" t="str">
            <v>m3</v>
          </cell>
          <cell r="G78">
            <v>20664</v>
          </cell>
          <cell r="H78">
            <v>2521008</v>
          </cell>
          <cell r="J78">
            <v>14036.666666666666</v>
          </cell>
        </row>
        <row r="79">
          <cell r="D79" t="str">
            <v>DRENAJES</v>
          </cell>
          <cell r="J79" t="e">
            <v>#DIV/0!</v>
          </cell>
        </row>
        <row r="80">
          <cell r="C80" t="str">
            <v>0002 6100 10</v>
          </cell>
          <cell r="D80" t="str">
            <v>Filtros de cascajo procesado</v>
          </cell>
          <cell r="E80">
            <v>220</v>
          </cell>
          <cell r="F80" t="str">
            <v>m3</v>
          </cell>
          <cell r="G80">
            <v>35883</v>
          </cell>
          <cell r="H80">
            <v>7894260</v>
          </cell>
          <cell r="J80">
            <v>24374</v>
          </cell>
        </row>
        <row r="81">
          <cell r="C81" t="str">
            <v>0002 6100 35</v>
          </cell>
          <cell r="D81" t="str">
            <v>Tubería perforada de PVC de 6" de diámetro</v>
          </cell>
          <cell r="E81">
            <v>550</v>
          </cell>
          <cell r="F81" t="str">
            <v>m</v>
          </cell>
          <cell r="G81">
            <v>40023</v>
          </cell>
          <cell r="H81">
            <v>22012650</v>
          </cell>
          <cell r="J81">
            <v>27186.350000000002</v>
          </cell>
        </row>
        <row r="82">
          <cell r="C82" t="str">
            <v>0002 6102 60</v>
          </cell>
          <cell r="D82" t="str">
            <v>Alcantarillas de tubería de concreto de 0.60 m de diámetro</v>
          </cell>
          <cell r="E82">
            <v>83</v>
          </cell>
          <cell r="F82" t="str">
            <v>m</v>
          </cell>
          <cell r="G82">
            <v>191488</v>
          </cell>
          <cell r="H82">
            <v>15893504</v>
          </cell>
          <cell r="J82">
            <v>130071.58</v>
          </cell>
        </row>
        <row r="83">
          <cell r="C83" t="str">
            <v>0002 6103 01</v>
          </cell>
          <cell r="D83" t="str">
            <v>Cunetas triangulares de concreto</v>
          </cell>
          <cell r="E83">
            <v>84</v>
          </cell>
          <cell r="F83" t="str">
            <v>m</v>
          </cell>
          <cell r="G83">
            <v>63641</v>
          </cell>
          <cell r="H83">
            <v>5345844</v>
          </cell>
          <cell r="J83">
            <v>43229.008000000002</v>
          </cell>
        </row>
        <row r="84">
          <cell r="C84" t="str">
            <v>0002 6103 04</v>
          </cell>
          <cell r="D84" t="str">
            <v>Cunetas semicirculares de concreto</v>
          </cell>
          <cell r="E84">
            <v>264</v>
          </cell>
          <cell r="F84" t="str">
            <v>m</v>
          </cell>
          <cell r="G84">
            <v>117428</v>
          </cell>
          <cell r="H84">
            <v>31000992</v>
          </cell>
          <cell r="J84">
            <v>79765.099333333332</v>
          </cell>
        </row>
        <row r="85">
          <cell r="C85" t="str">
            <v>0002 6103 10</v>
          </cell>
          <cell r="D85" t="str">
            <v>Cunetas de piedra pegada</v>
          </cell>
          <cell r="E85">
            <v>60</v>
          </cell>
          <cell r="F85" t="str">
            <v>m</v>
          </cell>
          <cell r="G85">
            <v>70373</v>
          </cell>
          <cell r="H85">
            <v>4222380</v>
          </cell>
          <cell r="J85">
            <v>47802.004000000001</v>
          </cell>
        </row>
        <row r="86">
          <cell r="C86" t="str">
            <v>0002 6103 15</v>
          </cell>
          <cell r="D86" t="str">
            <v>Canaletas de caída</v>
          </cell>
          <cell r="E86">
            <v>134</v>
          </cell>
          <cell r="F86" t="str">
            <v>m</v>
          </cell>
          <cell r="G86">
            <v>118232</v>
          </cell>
          <cell r="H86">
            <v>15843088</v>
          </cell>
          <cell r="J86">
            <v>80311.012000000002</v>
          </cell>
        </row>
        <row r="87">
          <cell r="C87" t="str">
            <v>0002 6164 00</v>
          </cell>
          <cell r="D87" t="str">
            <v>Geotextil no tejido</v>
          </cell>
          <cell r="E87">
            <v>1260</v>
          </cell>
          <cell r="F87" t="str">
            <v>m2</v>
          </cell>
          <cell r="G87">
            <v>4923</v>
          </cell>
          <cell r="H87">
            <v>6202980</v>
          </cell>
          <cell r="J87">
            <v>3344</v>
          </cell>
        </row>
        <row r="88">
          <cell r="D88" t="str">
            <v>OBRAS DE PROTECCIÓN</v>
          </cell>
          <cell r="J88" t="e">
            <v>#DIV/0!</v>
          </cell>
        </row>
        <row r="89">
          <cell r="C89" t="str">
            <v>0002 6140 10</v>
          </cell>
          <cell r="D89" t="str">
            <v>Engramados</v>
          </cell>
          <cell r="E89">
            <v>2800</v>
          </cell>
          <cell r="F89" t="str">
            <v>m2</v>
          </cell>
          <cell r="G89">
            <v>4031</v>
          </cell>
          <cell r="H89">
            <v>11286800</v>
          </cell>
          <cell r="J89">
            <v>2738.333333333333</v>
          </cell>
        </row>
        <row r="90">
          <cell r="D90" t="str">
            <v>OBRAS DE CONCRETO</v>
          </cell>
          <cell r="J90" t="e">
            <v>#DIV/0!</v>
          </cell>
        </row>
        <row r="91">
          <cell r="C91" t="str">
            <v>0002 6160 09</v>
          </cell>
          <cell r="D91" t="str">
            <v>Concreto primario para anclajes y silletas de 21 Mpa</v>
          </cell>
          <cell r="E91">
            <v>1400</v>
          </cell>
          <cell r="F91" t="str">
            <v>m3</v>
          </cell>
          <cell r="G91">
            <v>358507</v>
          </cell>
          <cell r="H91">
            <v>501909800</v>
          </cell>
          <cell r="J91">
            <v>243521.43199999997</v>
          </cell>
        </row>
        <row r="92">
          <cell r="C92" t="str">
            <v>0002 6160 11</v>
          </cell>
          <cell r="D92" t="str">
            <v>Concreto para pilas de 1.00 m de diámetro</v>
          </cell>
          <cell r="E92">
            <v>135</v>
          </cell>
          <cell r="F92" t="str">
            <v>m3</v>
          </cell>
          <cell r="G92">
            <v>343715</v>
          </cell>
          <cell r="H92">
            <v>46401525</v>
          </cell>
          <cell r="J92">
            <v>233474.31971343284</v>
          </cell>
        </row>
        <row r="93">
          <cell r="C93" t="str">
            <v>0002 6160 12</v>
          </cell>
          <cell r="D93" t="str">
            <v>Concreto para pilas de 2.80 m de diámetro</v>
          </cell>
          <cell r="E93">
            <v>60</v>
          </cell>
          <cell r="F93" t="str">
            <v>m3</v>
          </cell>
          <cell r="G93">
            <v>311802</v>
          </cell>
          <cell r="H93">
            <v>18708120</v>
          </cell>
          <cell r="J93">
            <v>211796.71864676615</v>
          </cell>
        </row>
        <row r="94">
          <cell r="C94" t="str">
            <v>0002 6160 13</v>
          </cell>
          <cell r="D94" t="str">
            <v>Concreto de revestimiento en paredes del túnel</v>
          </cell>
          <cell r="E94">
            <v>400</v>
          </cell>
          <cell r="F94" t="str">
            <v>m3</v>
          </cell>
          <cell r="G94">
            <v>379970</v>
          </cell>
          <cell r="H94">
            <v>151988000</v>
          </cell>
          <cell r="J94">
            <v>258101.07331343283</v>
          </cell>
        </row>
        <row r="95">
          <cell r="C95" t="str">
            <v>0002 6160 14</v>
          </cell>
          <cell r="D95" t="str">
            <v>Concreto para columnas</v>
          </cell>
          <cell r="E95">
            <v>36</v>
          </cell>
          <cell r="F95" t="str">
            <v>m3</v>
          </cell>
          <cell r="G95">
            <v>374376</v>
          </cell>
          <cell r="H95">
            <v>13477536</v>
          </cell>
          <cell r="J95">
            <v>254300.848</v>
          </cell>
        </row>
        <row r="96">
          <cell r="C96" t="str">
            <v>0002 6160 15</v>
          </cell>
          <cell r="D96" t="str">
            <v>Concreto primario para losas vaciadas sobre el terreno</v>
          </cell>
          <cell r="E96">
            <v>500</v>
          </cell>
          <cell r="F96" t="str">
            <v>m3</v>
          </cell>
          <cell r="G96">
            <v>319372</v>
          </cell>
          <cell r="H96">
            <v>159686000</v>
          </cell>
          <cell r="J96">
            <v>216938.43199999997</v>
          </cell>
        </row>
        <row r="97">
          <cell r="C97" t="str">
            <v>0002 6160 16</v>
          </cell>
          <cell r="D97" t="str">
            <v>Concreto primario para vigas y losas vaciadas sobre formaletas</v>
          </cell>
          <cell r="E97">
            <v>130</v>
          </cell>
          <cell r="F97" t="str">
            <v>m3</v>
          </cell>
          <cell r="G97">
            <v>329904</v>
          </cell>
          <cell r="H97">
            <v>42887520</v>
          </cell>
          <cell r="J97">
            <v>224092.4136</v>
          </cell>
        </row>
        <row r="98">
          <cell r="C98" t="str">
            <v>0002 6160 19</v>
          </cell>
          <cell r="D98" t="str">
            <v>Concreto en muros</v>
          </cell>
          <cell r="E98">
            <v>310</v>
          </cell>
          <cell r="F98" t="str">
            <v>m3</v>
          </cell>
          <cell r="G98">
            <v>332245</v>
          </cell>
          <cell r="H98">
            <v>102995950</v>
          </cell>
          <cell r="J98">
            <v>225683.18066666668</v>
          </cell>
        </row>
        <row r="99">
          <cell r="C99" t="str">
            <v>0002 6160 25</v>
          </cell>
          <cell r="D99" t="str">
            <v>Concreto para llaves</v>
          </cell>
          <cell r="E99">
            <v>75</v>
          </cell>
          <cell r="F99" t="str">
            <v>m3</v>
          </cell>
          <cell r="G99">
            <v>324259</v>
          </cell>
          <cell r="H99">
            <v>24319425</v>
          </cell>
          <cell r="J99">
            <v>220258.33199999997</v>
          </cell>
        </row>
        <row r="100">
          <cell r="C100" t="str">
            <v>0002 6160 29</v>
          </cell>
          <cell r="D100" t="str">
            <v>Concreto secundario para anclajes y silletas de 21 Mpa</v>
          </cell>
          <cell r="E100">
            <v>350</v>
          </cell>
          <cell r="F100" t="str">
            <v>m3</v>
          </cell>
          <cell r="G100">
            <v>409773</v>
          </cell>
          <cell r="H100">
            <v>143420550</v>
          </cell>
          <cell r="J100">
            <v>278345.05198009952</v>
          </cell>
        </row>
        <row r="101">
          <cell r="C101" t="str">
            <v>0002 6160 30</v>
          </cell>
          <cell r="D101" t="str">
            <v>Concreto para estructuras varias</v>
          </cell>
          <cell r="E101">
            <v>40</v>
          </cell>
          <cell r="F101" t="str">
            <v>m3</v>
          </cell>
          <cell r="G101">
            <v>398814</v>
          </cell>
          <cell r="H101">
            <v>15952560</v>
          </cell>
          <cell r="J101">
            <v>270900.88531343284</v>
          </cell>
        </row>
        <row r="102">
          <cell r="C102" t="str">
            <v>0002 6160 50</v>
          </cell>
          <cell r="D102" t="str">
            <v>Concreto para pilotes preexcavados de 0.30 m de diámetro</v>
          </cell>
          <cell r="E102">
            <v>10</v>
          </cell>
          <cell r="F102" t="str">
            <v>m3</v>
          </cell>
          <cell r="G102">
            <v>1233152</v>
          </cell>
          <cell r="H102">
            <v>12331520</v>
          </cell>
          <cell r="J102">
            <v>837638.93731343269</v>
          </cell>
        </row>
        <row r="103">
          <cell r="C103" t="str">
            <v>0002 6160 52</v>
          </cell>
          <cell r="D103" t="str">
            <v>Concreto para pilotes preexcavados de 0.50 m de diámetro</v>
          </cell>
          <cell r="E103">
            <v>22</v>
          </cell>
          <cell r="F103" t="str">
            <v>m3</v>
          </cell>
          <cell r="G103">
            <v>999795</v>
          </cell>
          <cell r="H103">
            <v>21995490</v>
          </cell>
          <cell r="J103">
            <v>679127.25731343275</v>
          </cell>
        </row>
        <row r="104">
          <cell r="C104" t="str">
            <v>0002 6165 06</v>
          </cell>
          <cell r="D104" t="str">
            <v>Concreto lanzado en excavaciones subterráneas usando fibra de acero</v>
          </cell>
          <cell r="E104">
            <v>136</v>
          </cell>
          <cell r="F104" t="str">
            <v>m3</v>
          </cell>
          <cell r="G104">
            <v>781984</v>
          </cell>
          <cell r="H104">
            <v>106349824</v>
          </cell>
          <cell r="J104">
            <v>531175.3743452382</v>
          </cell>
        </row>
        <row r="105">
          <cell r="C105" t="str">
            <v>0002 6165 05</v>
          </cell>
          <cell r="D105" t="str">
            <v>Concreto lanzado en excavaciones subterráneas usando malla de refuerzo</v>
          </cell>
          <cell r="E105">
            <v>665</v>
          </cell>
          <cell r="F105" t="str">
            <v>m3</v>
          </cell>
          <cell r="G105">
            <v>850372</v>
          </cell>
          <cell r="H105">
            <v>565497380</v>
          </cell>
          <cell r="J105">
            <v>577629.30905476201</v>
          </cell>
        </row>
        <row r="106">
          <cell r="D106" t="str">
            <v>DISPOSITIVO PARA ELEMNTOS ESTRUCTURALES</v>
          </cell>
          <cell r="J106" t="e">
            <v>#DIV/0!</v>
          </cell>
        </row>
        <row r="107">
          <cell r="C107" t="str">
            <v>0002 6180 20</v>
          </cell>
          <cell r="D107" t="str">
            <v>Sellos de PVC de 0.22 m de ancho</v>
          </cell>
          <cell r="E107">
            <v>142</v>
          </cell>
          <cell r="F107" t="str">
            <v>m</v>
          </cell>
          <cell r="G107">
            <v>31167</v>
          </cell>
          <cell r="H107">
            <v>4425714</v>
          </cell>
          <cell r="J107">
            <v>21171</v>
          </cell>
        </row>
        <row r="108">
          <cell r="C108" t="str">
            <v>0002 6180 25</v>
          </cell>
          <cell r="D108" t="str">
            <v>Sellos de lámina galvanizada de 0.22 m de ancho</v>
          </cell>
          <cell r="E108">
            <v>40</v>
          </cell>
          <cell r="F108" t="str">
            <v>m</v>
          </cell>
          <cell r="G108">
            <v>52326</v>
          </cell>
          <cell r="H108">
            <v>2093040</v>
          </cell>
          <cell r="J108">
            <v>35543.4</v>
          </cell>
        </row>
        <row r="109">
          <cell r="C109" t="str">
            <v>0002 6180 30</v>
          </cell>
          <cell r="D109" t="str">
            <v>Sellos de cinta elástica Sikadur Combiflex</v>
          </cell>
          <cell r="E109">
            <v>186</v>
          </cell>
          <cell r="F109" t="str">
            <v>m</v>
          </cell>
          <cell r="G109">
            <v>56271</v>
          </cell>
          <cell r="H109">
            <v>10466406</v>
          </cell>
          <cell r="J109">
            <v>38223</v>
          </cell>
        </row>
        <row r="110">
          <cell r="C110" t="str">
            <v>0002 6180 32</v>
          </cell>
          <cell r="D110" t="str">
            <v>Igas negro para juntas de concreto</v>
          </cell>
          <cell r="E110">
            <v>200</v>
          </cell>
          <cell r="F110" t="str">
            <v>N</v>
          </cell>
          <cell r="G110">
            <v>6139</v>
          </cell>
          <cell r="H110">
            <v>1227800</v>
          </cell>
          <cell r="J110">
            <v>4170</v>
          </cell>
        </row>
        <row r="111">
          <cell r="D111" t="str">
            <v>ACERO</v>
          </cell>
          <cell r="J111" t="e">
            <v>#DIV/0!</v>
          </cell>
        </row>
        <row r="112">
          <cell r="C112" t="str">
            <v>0002 6200 00</v>
          </cell>
          <cell r="D112" t="str">
            <v>Barras de acero de refuerzo de 420 Mpa</v>
          </cell>
          <cell r="E112">
            <v>1647</v>
          </cell>
          <cell r="F112" t="str">
            <v>kN</v>
          </cell>
          <cell r="G112">
            <v>175482</v>
          </cell>
          <cell r="H112">
            <v>289018854</v>
          </cell>
          <cell r="J112">
            <v>119198.7159683073</v>
          </cell>
        </row>
        <row r="113">
          <cell r="C113" t="str">
            <v>0002 6200 20</v>
          </cell>
          <cell r="D113" t="str">
            <v>Barras de acero de refuerzo de 280 Mpa</v>
          </cell>
          <cell r="E113">
            <v>60</v>
          </cell>
          <cell r="F113" t="str">
            <v>kN</v>
          </cell>
          <cell r="G113">
            <v>170497</v>
          </cell>
          <cell r="H113">
            <v>10229820</v>
          </cell>
          <cell r="J113">
            <v>115812.75519999999</v>
          </cell>
        </row>
        <row r="114">
          <cell r="C114" t="str">
            <v>0002 6201 00</v>
          </cell>
          <cell r="D114" t="str">
            <v>Malla de refuerzo</v>
          </cell>
          <cell r="E114">
            <v>40</v>
          </cell>
          <cell r="F114" t="str">
            <v>kN</v>
          </cell>
          <cell r="G114">
            <v>567296</v>
          </cell>
          <cell r="H114">
            <v>22691840</v>
          </cell>
          <cell r="J114">
            <v>385344.95</v>
          </cell>
        </row>
        <row r="115">
          <cell r="C115" t="str">
            <v>0002 6202 00</v>
          </cell>
          <cell r="D115" t="str">
            <v>Fibras de acero de refuerzo</v>
          </cell>
          <cell r="E115">
            <v>55</v>
          </cell>
          <cell r="F115" t="str">
            <v>kN</v>
          </cell>
          <cell r="G115">
            <v>866641</v>
          </cell>
          <cell r="H115">
            <v>47665255</v>
          </cell>
          <cell r="J115">
            <v>588680</v>
          </cell>
        </row>
        <row r="116">
          <cell r="D116" t="str">
            <v xml:space="preserve">SUMINISTRO Y MONTAJE DE TUBERÍAS    </v>
          </cell>
          <cell r="J116" t="e">
            <v>#DIV/0!</v>
          </cell>
        </row>
        <row r="117">
          <cell r="D117" t="str">
            <v>OPCIÓN TUBERÍA METÁLICA</v>
          </cell>
          <cell r="J117" t="e">
            <v>#DIV/0!</v>
          </cell>
        </row>
        <row r="118">
          <cell r="C118" t="str">
            <v>0002 6270 00</v>
          </cell>
          <cell r="D118" t="str">
            <v>Suministro, montaje de la tubería de Presión. (Según diámetros y espesores mostrados en planos)</v>
          </cell>
          <cell r="E118">
            <v>1510</v>
          </cell>
          <cell r="F118" t="str">
            <v>kN</v>
          </cell>
          <cell r="G118">
            <v>773039</v>
          </cell>
          <cell r="H118">
            <v>1167288890</v>
          </cell>
          <cell r="J118">
            <v>525099.57849028462</v>
          </cell>
        </row>
        <row r="119">
          <cell r="C119" t="str">
            <v>0002 6270 40</v>
          </cell>
          <cell r="D119" t="str">
            <v>Limpieza y restitución de pintura</v>
          </cell>
          <cell r="E119">
            <v>3570</v>
          </cell>
          <cell r="F119" t="str">
            <v>m2</v>
          </cell>
          <cell r="G119">
            <v>41957</v>
          </cell>
          <cell r="H119">
            <v>149786490</v>
          </cell>
          <cell r="J119">
            <v>28500</v>
          </cell>
        </row>
        <row r="120">
          <cell r="C120" t="str">
            <v>0002 6270 50</v>
          </cell>
          <cell r="D120" t="str">
            <v>Espuma de poliuretano</v>
          </cell>
          <cell r="E120">
            <v>25</v>
          </cell>
          <cell r="F120" t="str">
            <v>m2</v>
          </cell>
          <cell r="G120">
            <v>14722</v>
          </cell>
          <cell r="H120">
            <v>368050</v>
          </cell>
          <cell r="J120">
            <v>10000</v>
          </cell>
        </row>
        <row r="121">
          <cell r="D121" t="str">
            <v>OPCIÓN TUBERÍA FIBRA DE VIDRIO</v>
          </cell>
          <cell r="J121" t="e">
            <v>#DIV/0!</v>
          </cell>
        </row>
        <row r="122">
          <cell r="C122" t="str">
            <v>0002 6270 01</v>
          </cell>
          <cell r="D122" t="str">
            <v>Suministro, montaje y reparaciones de la tubería de la tubería de presión. (Según diámetros y espesores mostrados en planos)</v>
          </cell>
          <cell r="E122">
            <v>320</v>
          </cell>
          <cell r="F122" t="str">
            <v>m</v>
          </cell>
          <cell r="G122">
            <v>0</v>
          </cell>
          <cell r="H122">
            <v>0</v>
          </cell>
          <cell r="J122">
            <v>0</v>
          </cell>
        </row>
        <row r="123">
          <cell r="C123" t="str">
            <v>0002 6270 25</v>
          </cell>
          <cell r="D123" t="str">
            <v>Tramo de acople final a válvula mariposa, según planos</v>
          </cell>
          <cell r="E123">
            <v>1</v>
          </cell>
          <cell r="F123" t="str">
            <v>U</v>
          </cell>
          <cell r="G123">
            <v>0</v>
          </cell>
          <cell r="H123">
            <v>0</v>
          </cell>
          <cell r="J123">
            <v>0</v>
          </cell>
        </row>
        <row r="124">
          <cell r="D124" t="str">
            <v>ELEMENTOS METÁLICOS</v>
          </cell>
          <cell r="J124" t="e">
            <v>#DIV/0!</v>
          </cell>
        </row>
        <row r="125">
          <cell r="C125" t="str">
            <v>0002 6285 10</v>
          </cell>
          <cell r="D125" t="str">
            <v>Rieles metálicos de soporte</v>
          </cell>
          <cell r="E125">
            <v>10</v>
          </cell>
          <cell r="F125" t="str">
            <v>kN</v>
          </cell>
          <cell r="G125">
            <v>1242203</v>
          </cell>
          <cell r="H125">
            <v>12422030</v>
          </cell>
          <cell r="J125">
            <v>843786.39455782319</v>
          </cell>
        </row>
        <row r="126">
          <cell r="C126" t="str">
            <v>0002 6285 40</v>
          </cell>
          <cell r="D126" t="str">
            <v>Elementos metálicos varios</v>
          </cell>
          <cell r="E126">
            <v>12</v>
          </cell>
          <cell r="F126" t="str">
            <v>kN</v>
          </cell>
          <cell r="G126">
            <v>1242203</v>
          </cell>
          <cell r="H126">
            <v>14906436</v>
          </cell>
          <cell r="J126">
            <v>843786.39455782319</v>
          </cell>
        </row>
        <row r="127">
          <cell r="H127">
            <v>5377286677</v>
          </cell>
          <cell r="J127" t="e">
            <v>#DIV/0!</v>
          </cell>
        </row>
        <row r="128">
          <cell r="D128" t="str">
            <v>OBRA: CASA DE MÁQUINAS</v>
          </cell>
          <cell r="J128" t="e">
            <v>#DIV/0!</v>
          </cell>
        </row>
        <row r="129">
          <cell r="D129" t="str">
            <v>ACTIVIDADES GENERALES</v>
          </cell>
          <cell r="J129" t="e">
            <v>#DIV/0!</v>
          </cell>
        </row>
        <row r="130">
          <cell r="C130" t="str">
            <v>0003 6003 00</v>
          </cell>
          <cell r="D130" t="str">
            <v>Desmonte y limpieza</v>
          </cell>
          <cell r="E130">
            <v>0.2</v>
          </cell>
          <cell r="F130" t="str">
            <v>Ha</v>
          </cell>
          <cell r="G130">
            <v>769580</v>
          </cell>
          <cell r="H130">
            <v>153916</v>
          </cell>
          <cell r="J130">
            <v>522750</v>
          </cell>
        </row>
        <row r="131">
          <cell r="D131" t="str">
            <v>EXCAVACIONES EXTERIORES</v>
          </cell>
          <cell r="J131" t="e">
            <v>#DIV/0!</v>
          </cell>
        </row>
        <row r="132">
          <cell r="C132" t="str">
            <v>0003 6020 00</v>
          </cell>
          <cell r="D132" t="str">
            <v>Descapote</v>
          </cell>
          <cell r="E132">
            <v>1980</v>
          </cell>
          <cell r="F132" t="str">
            <v>m3</v>
          </cell>
          <cell r="G132">
            <v>3172</v>
          </cell>
          <cell r="H132">
            <v>6280560</v>
          </cell>
          <cell r="J132">
            <v>2154.6166666666668</v>
          </cell>
        </row>
        <row r="133">
          <cell r="C133" t="str">
            <v>0003 6020 10</v>
          </cell>
          <cell r="D133" t="str">
            <v>Excavación en material común por encima del nivel freático</v>
          </cell>
          <cell r="E133">
            <v>14500</v>
          </cell>
          <cell r="F133" t="str">
            <v>m3</v>
          </cell>
          <cell r="G133">
            <v>3781</v>
          </cell>
          <cell r="H133">
            <v>54824500</v>
          </cell>
          <cell r="J133">
            <v>2568.5749999999998</v>
          </cell>
        </row>
        <row r="134">
          <cell r="C134" t="str">
            <v>0003 6022 10</v>
          </cell>
          <cell r="D134" t="str">
            <v>Excavaciones en roca</v>
          </cell>
          <cell r="E134">
            <v>100</v>
          </cell>
          <cell r="F134" t="str">
            <v>m3</v>
          </cell>
          <cell r="G134">
            <v>15338</v>
          </cell>
          <cell r="H134">
            <v>1533800</v>
          </cell>
          <cell r="J134">
            <v>10418.517133333335</v>
          </cell>
        </row>
        <row r="135">
          <cell r="C135" t="str">
            <v>0003 6023 10</v>
          </cell>
          <cell r="D135" t="str">
            <v>Excavación estructural en material común por encima del nivel freático</v>
          </cell>
          <cell r="E135">
            <v>2900</v>
          </cell>
          <cell r="F135" t="str">
            <v>m3</v>
          </cell>
          <cell r="G135">
            <v>8829</v>
          </cell>
          <cell r="H135">
            <v>25604100</v>
          </cell>
          <cell r="J135">
            <v>5997.4</v>
          </cell>
        </row>
        <row r="136">
          <cell r="C136" t="str">
            <v>0003 6023 20</v>
          </cell>
          <cell r="D136" t="str">
            <v>Excavación estructural en material común por debajo del nivel freático</v>
          </cell>
          <cell r="E136">
            <v>200</v>
          </cell>
          <cell r="F136" t="str">
            <v>m3</v>
          </cell>
          <cell r="G136">
            <v>10238</v>
          </cell>
          <cell r="H136">
            <v>2047600</v>
          </cell>
          <cell r="J136">
            <v>6954.2</v>
          </cell>
        </row>
        <row r="137">
          <cell r="C137" t="str">
            <v>0003 6024 00</v>
          </cell>
          <cell r="D137" t="str">
            <v>Excavación estructural en roca</v>
          </cell>
          <cell r="E137">
            <v>50</v>
          </cell>
          <cell r="F137" t="str">
            <v>m3</v>
          </cell>
          <cell r="G137">
            <v>28235</v>
          </cell>
          <cell r="H137">
            <v>1411750</v>
          </cell>
          <cell r="J137">
            <v>19179.273846153847</v>
          </cell>
        </row>
        <row r="138">
          <cell r="D138" t="str">
            <v>LLENOS</v>
          </cell>
          <cell r="J138" t="e">
            <v>#DIV/0!</v>
          </cell>
        </row>
        <row r="139">
          <cell r="C139" t="str">
            <v>0003 6060 10</v>
          </cell>
          <cell r="D139" t="str">
            <v>Colocación y compactación de llenos en material común</v>
          </cell>
          <cell r="E139">
            <v>6300</v>
          </cell>
          <cell r="F139" t="str">
            <v>m3</v>
          </cell>
          <cell r="G139">
            <v>6576</v>
          </cell>
          <cell r="H139">
            <v>41428800</v>
          </cell>
          <cell r="J139">
            <v>4466.8857142857141</v>
          </cell>
        </row>
        <row r="140">
          <cell r="C140" t="str">
            <v>0003 6062 00</v>
          </cell>
          <cell r="D140" t="str">
            <v>Llenos estructurales en material común</v>
          </cell>
          <cell r="E140">
            <v>950</v>
          </cell>
          <cell r="F140" t="str">
            <v>m3</v>
          </cell>
          <cell r="G140">
            <v>14373</v>
          </cell>
          <cell r="H140">
            <v>13654350</v>
          </cell>
          <cell r="J140">
            <v>9763.3333333333339</v>
          </cell>
        </row>
        <row r="141">
          <cell r="C141" t="str">
            <v>0003 6062 20</v>
          </cell>
          <cell r="D141" t="e">
            <v>#N/A</v>
          </cell>
          <cell r="E141" t="e">
            <v>#N/A</v>
          </cell>
          <cell r="F141" t="e">
            <v>#N/A</v>
          </cell>
          <cell r="G141">
            <v>31444</v>
          </cell>
          <cell r="H141" t="e">
            <v>#N/A</v>
          </cell>
          <cell r="J141">
            <v>21358.666666666668</v>
          </cell>
        </row>
        <row r="142">
          <cell r="D142" t="str">
            <v>PAVIMENTOS</v>
          </cell>
          <cell r="J142" t="e">
            <v>#DIV/0!</v>
          </cell>
        </row>
        <row r="143">
          <cell r="C143" t="str">
            <v>0003 6080 10</v>
          </cell>
          <cell r="D143" t="str">
            <v>Afirmado tipo 1</v>
          </cell>
          <cell r="E143">
            <v>375</v>
          </cell>
          <cell r="F143" t="str">
            <v>m3</v>
          </cell>
          <cell r="G143">
            <v>30481</v>
          </cell>
          <cell r="H143">
            <v>11430375</v>
          </cell>
          <cell r="J143">
            <v>20705.000000000004</v>
          </cell>
        </row>
        <row r="144">
          <cell r="C144" t="str">
            <v>0003 6080 20</v>
          </cell>
          <cell r="D144" t="str">
            <v>Afirmado tipo 2</v>
          </cell>
          <cell r="E144">
            <v>41</v>
          </cell>
          <cell r="F144" t="str">
            <v>m3</v>
          </cell>
          <cell r="G144">
            <v>44966</v>
          </cell>
          <cell r="H144">
            <v>1843606</v>
          </cell>
          <cell r="J144">
            <v>30544.120370370369</v>
          </cell>
        </row>
        <row r="145">
          <cell r="D145" t="str">
            <v>DRENAJES</v>
          </cell>
          <cell r="J145" t="e">
            <v>#DIV/0!</v>
          </cell>
        </row>
        <row r="146">
          <cell r="C146" t="str">
            <v>0003 6100 00</v>
          </cell>
          <cell r="D146" t="str">
            <v>Filtros en arena fina</v>
          </cell>
          <cell r="E146">
            <v>72</v>
          </cell>
          <cell r="F146" t="str">
            <v>m3</v>
          </cell>
          <cell r="G146">
            <v>45599</v>
          </cell>
          <cell r="H146">
            <v>3283128</v>
          </cell>
          <cell r="J146">
            <v>30974</v>
          </cell>
        </row>
        <row r="147">
          <cell r="C147" t="str">
            <v>0003 6100 10</v>
          </cell>
          <cell r="D147" t="str">
            <v>Filtros en cascajo procesado</v>
          </cell>
          <cell r="E147">
            <v>16</v>
          </cell>
          <cell r="F147" t="str">
            <v>m3</v>
          </cell>
          <cell r="G147">
            <v>35883</v>
          </cell>
          <cell r="H147">
            <v>574128</v>
          </cell>
          <cell r="J147">
            <v>24374</v>
          </cell>
        </row>
        <row r="148">
          <cell r="C148" t="str">
            <v>0003 6100 35</v>
          </cell>
          <cell r="D148" t="str">
            <v>Tubería perforada de PVC de 4" de diámetro</v>
          </cell>
          <cell r="E148">
            <v>33</v>
          </cell>
          <cell r="F148" t="str">
            <v>m</v>
          </cell>
          <cell r="G148">
            <v>19007</v>
          </cell>
          <cell r="H148">
            <v>627231</v>
          </cell>
          <cell r="J148">
            <v>12910.550000000001</v>
          </cell>
        </row>
        <row r="149">
          <cell r="C149" t="str">
            <v>0003 6103 02</v>
          </cell>
          <cell r="D149" t="str">
            <v>Cunetas trapezoidales de concreto</v>
          </cell>
          <cell r="E149">
            <v>490</v>
          </cell>
          <cell r="F149" t="str">
            <v>m</v>
          </cell>
          <cell r="G149">
            <v>75228</v>
          </cell>
          <cell r="H149">
            <v>36861720</v>
          </cell>
          <cell r="J149">
            <v>51100.071829787237</v>
          </cell>
        </row>
        <row r="150">
          <cell r="C150" t="str">
            <v>0003 6104 00</v>
          </cell>
          <cell r="D150" t="str">
            <v>Geotextil no tejido</v>
          </cell>
          <cell r="E150">
            <v>160</v>
          </cell>
          <cell r="F150" t="str">
            <v>m2</v>
          </cell>
          <cell r="G150">
            <v>4923</v>
          </cell>
          <cell r="H150">
            <v>787680</v>
          </cell>
          <cell r="J150">
            <v>3344</v>
          </cell>
        </row>
        <row r="151">
          <cell r="D151" t="str">
            <v>OBRAS DE PROTECCIÓN</v>
          </cell>
          <cell r="J151" t="e">
            <v>#DIV/0!</v>
          </cell>
        </row>
        <row r="152">
          <cell r="C152" t="str">
            <v>0003 6140 10</v>
          </cell>
          <cell r="D152" t="str">
            <v>Engramados</v>
          </cell>
          <cell r="E152">
            <v>1720</v>
          </cell>
          <cell r="F152" t="str">
            <v>m2</v>
          </cell>
          <cell r="G152">
            <v>4031</v>
          </cell>
          <cell r="H152">
            <v>6933320</v>
          </cell>
          <cell r="J152">
            <v>2738.333333333333</v>
          </cell>
        </row>
        <row r="153">
          <cell r="C153" t="str">
            <v>0003 6143 00</v>
          </cell>
          <cell r="D153" t="str">
            <v>Enrocados de protección</v>
          </cell>
          <cell r="E153">
            <v>655</v>
          </cell>
          <cell r="F153" t="str">
            <v>m3</v>
          </cell>
          <cell r="G153">
            <v>17872</v>
          </cell>
          <cell r="H153">
            <v>11706160</v>
          </cell>
          <cell r="J153">
            <v>12139.583333333334</v>
          </cell>
        </row>
        <row r="154">
          <cell r="D154" t="str">
            <v>OBRAS DE CONCRETO</v>
          </cell>
          <cell r="J154" t="e">
            <v>#DIV/0!</v>
          </cell>
        </row>
        <row r="155">
          <cell r="C155" t="str">
            <v>0003 6160 10</v>
          </cell>
          <cell r="D155" t="str">
            <v>Concreto para muros bajo cota 1.475.95 y losas de fundación</v>
          </cell>
          <cell r="E155">
            <v>431</v>
          </cell>
          <cell r="F155" t="str">
            <v>m3</v>
          </cell>
          <cell r="G155">
            <v>327822</v>
          </cell>
          <cell r="H155">
            <v>141291282</v>
          </cell>
          <cell r="J155">
            <v>222678.38537643291</v>
          </cell>
        </row>
        <row r="156">
          <cell r="C156" t="str">
            <v>0003 6160 16</v>
          </cell>
          <cell r="D156" t="str">
            <v>Concreto primario para vigas y losas vaciadas sobre formaletas</v>
          </cell>
          <cell r="E156">
            <v>30</v>
          </cell>
          <cell r="F156" t="str">
            <v>m3</v>
          </cell>
          <cell r="G156">
            <v>329904</v>
          </cell>
          <cell r="H156">
            <v>9897120</v>
          </cell>
          <cell r="J156">
            <v>224092.4136</v>
          </cell>
        </row>
        <row r="157">
          <cell r="C157" t="str">
            <v>0003 6160 17</v>
          </cell>
          <cell r="D157" t="str">
            <v>Concreto en el canal de descarga</v>
          </cell>
          <cell r="E157">
            <v>125</v>
          </cell>
          <cell r="F157" t="str">
            <v>m3</v>
          </cell>
          <cell r="G157">
            <v>345455</v>
          </cell>
          <cell r="H157">
            <v>43181875</v>
          </cell>
          <cell r="J157">
            <v>234655.83542857142</v>
          </cell>
        </row>
        <row r="158">
          <cell r="C158" t="str">
            <v>0003 6160 18</v>
          </cell>
          <cell r="D158" t="str">
            <v>Concreto primario para vigas del puente grúa y vigas de amarre</v>
          </cell>
          <cell r="E158">
            <v>40</v>
          </cell>
          <cell r="F158" t="str">
            <v>m3</v>
          </cell>
          <cell r="G158">
            <v>367923</v>
          </cell>
          <cell r="H158">
            <v>14716920</v>
          </cell>
          <cell r="J158">
            <v>249917.80131343284</v>
          </cell>
        </row>
        <row r="159">
          <cell r="C159" t="str">
            <v>0003 6160 20</v>
          </cell>
          <cell r="D159" t="str">
            <v>Concreto para columnas</v>
          </cell>
          <cell r="E159">
            <v>23</v>
          </cell>
          <cell r="F159" t="str">
            <v>m3</v>
          </cell>
          <cell r="G159">
            <v>361651</v>
          </cell>
          <cell r="H159">
            <v>8317973</v>
          </cell>
          <cell r="J159">
            <v>245657.51466666668</v>
          </cell>
        </row>
        <row r="160">
          <cell r="C160" t="str">
            <v>0003 6160 21</v>
          </cell>
          <cell r="D160" t="str">
            <v>Mortero sin refracción, para anclaje y nivelación de equipos</v>
          </cell>
          <cell r="E160">
            <v>1</v>
          </cell>
          <cell r="F160" t="str">
            <v>m3</v>
          </cell>
          <cell r="G160">
            <v>4515460</v>
          </cell>
          <cell r="H160">
            <v>4515460</v>
          </cell>
          <cell r="J160">
            <v>3067200</v>
          </cell>
        </row>
        <row r="161">
          <cell r="C161" t="str">
            <v>0003 6160 23</v>
          </cell>
          <cell r="D161" t="str">
            <v>Concreto para tanques</v>
          </cell>
          <cell r="E161">
            <v>69</v>
          </cell>
          <cell r="F161" t="str">
            <v>m3</v>
          </cell>
          <cell r="G161">
            <v>343422</v>
          </cell>
          <cell r="H161">
            <v>23696118</v>
          </cell>
          <cell r="J161">
            <v>233275.13464676618</v>
          </cell>
        </row>
        <row r="162">
          <cell r="C162" t="str">
            <v>0003 6160 28</v>
          </cell>
          <cell r="D162" t="str">
            <v>Concreto secundario</v>
          </cell>
          <cell r="E162">
            <v>67</v>
          </cell>
          <cell r="F162" t="str">
            <v>m3</v>
          </cell>
          <cell r="G162">
            <v>365014</v>
          </cell>
          <cell r="H162">
            <v>24455938</v>
          </cell>
          <cell r="J162">
            <v>247941.80131343284</v>
          </cell>
        </row>
        <row r="163">
          <cell r="C163" t="str">
            <v>0003 6160 30</v>
          </cell>
          <cell r="D163" t="str">
            <v>Concreto para estructuras varias</v>
          </cell>
          <cell r="E163">
            <v>6</v>
          </cell>
          <cell r="F163" t="str">
            <v>m3</v>
          </cell>
          <cell r="G163">
            <v>398814</v>
          </cell>
          <cell r="H163">
            <v>2392884</v>
          </cell>
          <cell r="J163">
            <v>270900.88531343284</v>
          </cell>
        </row>
        <row r="164">
          <cell r="C164" t="str">
            <v>0003 6164 00</v>
          </cell>
          <cell r="D164" t="str">
            <v>Concreto ciclópeo</v>
          </cell>
          <cell r="E164">
            <v>110</v>
          </cell>
          <cell r="F164" t="str">
            <v>m3</v>
          </cell>
          <cell r="G164">
            <v>231057</v>
          </cell>
          <cell r="H164">
            <v>25416270</v>
          </cell>
          <cell r="J164">
            <v>156949.33118009951</v>
          </cell>
        </row>
        <row r="165">
          <cell r="D165" t="str">
            <v>DISPOSITIVO PARA ELEMNTOS ESTRUCTURALES</v>
          </cell>
          <cell r="J165" t="e">
            <v>#DIV/0!</v>
          </cell>
        </row>
        <row r="166">
          <cell r="C166" t="str">
            <v>0003 6180 20</v>
          </cell>
          <cell r="D166" t="str">
            <v>Sello de PVC de 0.22 m de ancho</v>
          </cell>
          <cell r="E166">
            <v>180</v>
          </cell>
          <cell r="F166" t="str">
            <v>m</v>
          </cell>
          <cell r="G166">
            <v>31167</v>
          </cell>
          <cell r="H166">
            <v>5610060</v>
          </cell>
          <cell r="J166">
            <v>21171</v>
          </cell>
        </row>
        <row r="167">
          <cell r="D167" t="str">
            <v>ACERO</v>
          </cell>
          <cell r="J167" t="e">
            <v>#DIV/0!</v>
          </cell>
        </row>
        <row r="168">
          <cell r="C168" t="str">
            <v>0003 6200 00</v>
          </cell>
          <cell r="D168" t="str">
            <v>Barras de acero de refuerzo de 420 Mpa</v>
          </cell>
          <cell r="E168">
            <v>515</v>
          </cell>
          <cell r="F168" t="str">
            <v>kN</v>
          </cell>
          <cell r="G168">
            <v>175482</v>
          </cell>
          <cell r="H168">
            <v>90373230</v>
          </cell>
          <cell r="J168">
            <v>119198.7159683073</v>
          </cell>
        </row>
        <row r="169">
          <cell r="C169" t="str">
            <v>0003 6200 20</v>
          </cell>
          <cell r="D169" t="str">
            <v>Barras de acero de refuerzo de 280 Mpa</v>
          </cell>
          <cell r="E169">
            <v>5</v>
          </cell>
          <cell r="F169" t="str">
            <v>kN</v>
          </cell>
          <cell r="G169">
            <v>170497</v>
          </cell>
          <cell r="H169">
            <v>852485</v>
          </cell>
          <cell r="J169">
            <v>115812.75519999999</v>
          </cell>
        </row>
        <row r="170">
          <cell r="D170" t="str">
            <v>TUBERÍAS Y ACCESORIOS</v>
          </cell>
          <cell r="J170" t="e">
            <v>#DIV/0!</v>
          </cell>
        </row>
        <row r="171">
          <cell r="C171" t="str">
            <v>0003 6269 10</v>
          </cell>
          <cell r="D171" t="str">
            <v>Tubería de acero inoxidable de 4" de diámetro</v>
          </cell>
          <cell r="E171">
            <v>8.1999999999999993</v>
          </cell>
          <cell r="F171" t="str">
            <v>kN</v>
          </cell>
          <cell r="G171">
            <v>1099745</v>
          </cell>
          <cell r="H171">
            <v>9017909</v>
          </cell>
          <cell r="J171">
            <v>747019.8666666667</v>
          </cell>
        </row>
        <row r="172">
          <cell r="C172" t="str">
            <v>0003 6269 20</v>
          </cell>
          <cell r="D172" t="str">
            <v>Tubería de acero inoxidable de 6" de diámetro</v>
          </cell>
          <cell r="E172">
            <v>13</v>
          </cell>
          <cell r="F172" t="str">
            <v>kN</v>
          </cell>
          <cell r="G172">
            <v>1069598</v>
          </cell>
          <cell r="H172">
            <v>13904774</v>
          </cell>
          <cell r="J172">
            <v>726541.71666666667</v>
          </cell>
        </row>
        <row r="173">
          <cell r="C173" t="str">
            <v>0003 6269 30</v>
          </cell>
          <cell r="D173" t="str">
            <v>Tubería de acero inoxidable de 8" de diámetro</v>
          </cell>
          <cell r="E173">
            <v>1.4</v>
          </cell>
          <cell r="F173" t="str">
            <v>kN</v>
          </cell>
          <cell r="G173">
            <v>1062377</v>
          </cell>
          <cell r="H173">
            <v>1487327.7999999998</v>
          </cell>
          <cell r="J173">
            <v>721637.16666666663</v>
          </cell>
        </row>
        <row r="174">
          <cell r="D174" t="str">
            <v>ELEMENTOS METÁLICOS</v>
          </cell>
          <cell r="J174" t="e">
            <v>#DIV/0!</v>
          </cell>
        </row>
        <row r="175">
          <cell r="C175" t="str">
            <v>0003 6284 05</v>
          </cell>
          <cell r="D175" t="str">
            <v>Instalación de rieles para el puente grúa, suministrados por las Empresas</v>
          </cell>
          <cell r="E175">
            <v>12</v>
          </cell>
          <cell r="F175" t="str">
            <v>kN</v>
          </cell>
          <cell r="G175">
            <v>1242203</v>
          </cell>
          <cell r="H175">
            <v>14906436</v>
          </cell>
          <cell r="J175">
            <v>843786.39455782319</v>
          </cell>
        </row>
        <row r="176">
          <cell r="C176" t="str">
            <v>0003 6285 20</v>
          </cell>
          <cell r="D176" t="str">
            <v>Estructura metálica para soporte de la cubierta de la casa de máquinas</v>
          </cell>
          <cell r="E176">
            <v>15</v>
          </cell>
          <cell r="F176" t="str">
            <v>kN</v>
          </cell>
          <cell r="G176">
            <v>1242203</v>
          </cell>
          <cell r="H176">
            <v>18633045</v>
          </cell>
          <cell r="J176">
            <v>843786.39455782319</v>
          </cell>
        </row>
        <row r="177">
          <cell r="C177" t="str">
            <v>0003 6285 40</v>
          </cell>
          <cell r="D177" t="str">
            <v>Elementos metálicos varios</v>
          </cell>
          <cell r="E177">
            <v>5</v>
          </cell>
          <cell r="F177" t="str">
            <v>kN</v>
          </cell>
          <cell r="G177">
            <v>1242203</v>
          </cell>
          <cell r="H177">
            <v>6211015</v>
          </cell>
          <cell r="J177">
            <v>843786.39455782319</v>
          </cell>
        </row>
        <row r="178">
          <cell r="D178" t="str">
            <v>INSTALACIONES SANITARIAS</v>
          </cell>
          <cell r="J178" t="e">
            <v>#DIV/0!</v>
          </cell>
        </row>
        <row r="179">
          <cell r="C179" t="str">
            <v>0004 6320 05</v>
          </cell>
          <cell r="D179" t="str">
            <v>Válvula de compuerta de 3/4" de diámetro</v>
          </cell>
          <cell r="E179">
            <v>1</v>
          </cell>
          <cell r="F179" t="str">
            <v>U</v>
          </cell>
          <cell r="G179">
            <v>47732</v>
          </cell>
          <cell r="H179">
            <v>47732</v>
          </cell>
          <cell r="J179">
            <v>32423</v>
          </cell>
        </row>
        <row r="180">
          <cell r="C180" t="str">
            <v>0004 6320 10</v>
          </cell>
          <cell r="D180" t="str">
            <v>Tubería de PVC de presión RDE 21 de 0.013 m (1/2") de diámetro</v>
          </cell>
          <cell r="E180">
            <v>0.1</v>
          </cell>
          <cell r="F180" t="str">
            <v>kN</v>
          </cell>
          <cell r="G180">
            <v>2151560</v>
          </cell>
          <cell r="H180">
            <v>215156</v>
          </cell>
          <cell r="J180">
            <v>1461482.6</v>
          </cell>
        </row>
        <row r="181">
          <cell r="C181" t="str">
            <v>0004 6320 11</v>
          </cell>
          <cell r="D181" t="str">
            <v>Tubería de PVC de presión RDE 21 de 0.019 m (3/4") de diámetro</v>
          </cell>
          <cell r="E181">
            <v>0.1</v>
          </cell>
          <cell r="F181" t="str">
            <v>kN</v>
          </cell>
          <cell r="G181">
            <v>2067925</v>
          </cell>
          <cell r="H181">
            <v>206792.5</v>
          </cell>
          <cell r="J181">
            <v>1404671.6166666667</v>
          </cell>
        </row>
        <row r="182">
          <cell r="C182" t="str">
            <v>0004 6320 12</v>
          </cell>
          <cell r="D182" t="str">
            <v>Tubería de PVC de presión RDE 21 de 0.025 m (1") de diámetro</v>
          </cell>
          <cell r="E182">
            <v>0.5</v>
          </cell>
          <cell r="F182" t="str">
            <v>kN</v>
          </cell>
          <cell r="G182">
            <v>2002300</v>
          </cell>
          <cell r="H182">
            <v>1001150</v>
          </cell>
          <cell r="J182">
            <v>1360095.05</v>
          </cell>
        </row>
        <row r="183">
          <cell r="C183" t="str">
            <v>0004 6320 30</v>
          </cell>
          <cell r="D183" t="str">
            <v>Válvula de compuerta de 0.10 m (4") de diámetro</v>
          </cell>
          <cell r="E183">
            <v>3</v>
          </cell>
          <cell r="F183" t="str">
            <v>U</v>
          </cell>
          <cell r="G183">
            <v>331608</v>
          </cell>
          <cell r="H183">
            <v>994824</v>
          </cell>
          <cell r="J183">
            <v>225250</v>
          </cell>
        </row>
        <row r="184">
          <cell r="C184" t="str">
            <v>0004 6320 32</v>
          </cell>
          <cell r="D184" t="str">
            <v>Válvula de compuerta de 0.15 m (6") de diámetro</v>
          </cell>
          <cell r="E184">
            <v>1</v>
          </cell>
          <cell r="F184" t="str">
            <v>U</v>
          </cell>
          <cell r="G184">
            <v>1587474</v>
          </cell>
          <cell r="H184">
            <v>1587474</v>
          </cell>
          <cell r="J184">
            <v>1078318</v>
          </cell>
        </row>
        <row r="185">
          <cell r="C185" t="str">
            <v>0004 6320 33</v>
          </cell>
          <cell r="D185" t="str">
            <v>Válvula de cheque de 0.15 m (6") de diámetro</v>
          </cell>
          <cell r="E185">
            <v>2</v>
          </cell>
          <cell r="F185" t="str">
            <v>U</v>
          </cell>
          <cell r="G185">
            <v>1703676</v>
          </cell>
          <cell r="H185">
            <v>3407352</v>
          </cell>
          <cell r="J185">
            <v>1157250</v>
          </cell>
        </row>
        <row r="186">
          <cell r="C186" t="str">
            <v>0004 6321 10</v>
          </cell>
          <cell r="D186" t="str">
            <v>Tanque séptico prefabricado</v>
          </cell>
          <cell r="E186">
            <v>1</v>
          </cell>
          <cell r="F186" t="str">
            <v>U</v>
          </cell>
          <cell r="G186">
            <v>2783739</v>
          </cell>
          <cell r="H186">
            <v>2783739</v>
          </cell>
          <cell r="J186">
            <v>1890900</v>
          </cell>
        </row>
        <row r="187">
          <cell r="C187" t="str">
            <v>0004 6321 26</v>
          </cell>
          <cell r="D187" t="str">
            <v>Tubería sanitaria de PVC de 2", 3" y 4" de diámetro</v>
          </cell>
          <cell r="E187">
            <v>6</v>
          </cell>
          <cell r="F187" t="str">
            <v>kN</v>
          </cell>
          <cell r="G187">
            <v>1268388</v>
          </cell>
          <cell r="H187">
            <v>7610328</v>
          </cell>
          <cell r="J187">
            <v>861573.15</v>
          </cell>
        </row>
        <row r="188">
          <cell r="C188" t="str">
            <v>0004 6321 27</v>
          </cell>
          <cell r="D188" t="str">
            <v>Tubería sanitaria de PVC de 6" de diámetro</v>
          </cell>
          <cell r="E188">
            <v>1</v>
          </cell>
          <cell r="F188" t="str">
            <v>kN</v>
          </cell>
          <cell r="G188">
            <v>1311395</v>
          </cell>
          <cell r="H188">
            <v>1311395</v>
          </cell>
          <cell r="J188">
            <v>890786.70000000007</v>
          </cell>
        </row>
        <row r="189">
          <cell r="H189" t="e">
            <v>#N/A</v>
          </cell>
          <cell r="J189" t="e">
            <v>#DIV/0!</v>
          </cell>
        </row>
        <row r="190">
          <cell r="D190" t="str">
            <v>OBRA: CASA DE MÁQUINAS</v>
          </cell>
          <cell r="J190" t="e">
            <v>#DIV/0!</v>
          </cell>
        </row>
        <row r="191">
          <cell r="D191" t="str">
            <v>ACTIVIDADES GENERALES</v>
          </cell>
          <cell r="J191" t="e">
            <v>#DIV/0!</v>
          </cell>
        </row>
        <row r="192">
          <cell r="C192" t="str">
            <v>0004 6003 00</v>
          </cell>
          <cell r="D192" t="e">
            <v>#N/A</v>
          </cell>
          <cell r="E192" t="e">
            <v>#N/A</v>
          </cell>
          <cell r="F192" t="e">
            <v>#N/A</v>
          </cell>
          <cell r="G192">
            <v>769580</v>
          </cell>
          <cell r="H192" t="e">
            <v>#N/A</v>
          </cell>
          <cell r="J192">
            <v>522750</v>
          </cell>
        </row>
        <row r="193">
          <cell r="D193" t="str">
            <v>EXCAVACIONES EXTERIORES</v>
          </cell>
          <cell r="J193" t="e">
            <v>#DIV/0!</v>
          </cell>
        </row>
        <row r="194">
          <cell r="C194" t="str">
            <v>0004 6020 00</v>
          </cell>
          <cell r="D194" t="e">
            <v>#N/A</v>
          </cell>
          <cell r="E194" t="e">
            <v>#N/A</v>
          </cell>
          <cell r="F194" t="e">
            <v>#N/A</v>
          </cell>
          <cell r="G194">
            <v>3172</v>
          </cell>
          <cell r="H194" t="e">
            <v>#N/A</v>
          </cell>
          <cell r="J194">
            <v>2154.6166666666668</v>
          </cell>
        </row>
        <row r="195">
          <cell r="C195" t="str">
            <v>0004 6020 10</v>
          </cell>
          <cell r="D195" t="e">
            <v>#N/A</v>
          </cell>
          <cell r="E195" t="e">
            <v>#N/A</v>
          </cell>
          <cell r="F195" t="e">
            <v>#N/A</v>
          </cell>
          <cell r="G195">
            <v>3246</v>
          </cell>
          <cell r="H195" t="e">
            <v>#N/A</v>
          </cell>
          <cell r="J195">
            <v>2204.6166666666668</v>
          </cell>
        </row>
        <row r="196">
          <cell r="C196" t="str">
            <v>0004 6022 00</v>
          </cell>
          <cell r="D196" t="e">
            <v>#N/A</v>
          </cell>
          <cell r="E196" t="e">
            <v>#N/A</v>
          </cell>
          <cell r="F196" t="e">
            <v>#N/A</v>
          </cell>
          <cell r="G196">
            <v>8265</v>
          </cell>
          <cell r="H196" t="e">
            <v>#N/A</v>
          </cell>
          <cell r="J196">
            <v>5614.3860920634916</v>
          </cell>
        </row>
        <row r="197">
          <cell r="C197" t="str">
            <v>0004 6023 10</v>
          </cell>
          <cell r="D197" t="e">
            <v>#N/A</v>
          </cell>
          <cell r="E197" t="e">
            <v>#N/A</v>
          </cell>
          <cell r="F197" t="e">
            <v>#N/A</v>
          </cell>
          <cell r="G197">
            <v>8829</v>
          </cell>
          <cell r="H197" t="e">
            <v>#N/A</v>
          </cell>
          <cell r="J197">
            <v>5997.4</v>
          </cell>
        </row>
        <row r="198">
          <cell r="C198" t="str">
            <v>0004 6024 00</v>
          </cell>
          <cell r="D198" t="e">
            <v>#N/A</v>
          </cell>
          <cell r="E198" t="e">
            <v>#N/A</v>
          </cell>
          <cell r="F198" t="e">
            <v>#N/A</v>
          </cell>
          <cell r="G198">
            <v>28235</v>
          </cell>
          <cell r="H198" t="e">
            <v>#N/A</v>
          </cell>
          <cell r="J198">
            <v>19179.273846153847</v>
          </cell>
        </row>
        <row r="199">
          <cell r="D199" t="str">
            <v>LLENOS</v>
          </cell>
          <cell r="J199" t="e">
            <v>#DIV/0!</v>
          </cell>
        </row>
        <row r="200">
          <cell r="C200" t="str">
            <v>0004 6060 00</v>
          </cell>
          <cell r="D200" t="e">
            <v>#N/A</v>
          </cell>
          <cell r="E200" t="e">
            <v>#N/A</v>
          </cell>
          <cell r="F200" t="e">
            <v>#N/A</v>
          </cell>
          <cell r="G200">
            <v>5508</v>
          </cell>
          <cell r="H200" t="e">
            <v>#N/A</v>
          </cell>
          <cell r="J200">
            <v>3741.2946428571431</v>
          </cell>
        </row>
        <row r="201">
          <cell r="C201" t="str">
            <v>0004 6062 00</v>
          </cell>
          <cell r="D201" t="e">
            <v>#N/A</v>
          </cell>
          <cell r="E201" t="e">
            <v>#N/A</v>
          </cell>
          <cell r="F201" t="e">
            <v>#N/A</v>
          </cell>
          <cell r="G201">
            <v>14373</v>
          </cell>
          <cell r="H201" t="e">
            <v>#N/A</v>
          </cell>
          <cell r="J201">
            <v>9763.3333333333339</v>
          </cell>
        </row>
        <row r="202">
          <cell r="D202" t="str">
            <v>PAVIMENTOS</v>
          </cell>
          <cell r="J202" t="e">
            <v>#DIV/0!</v>
          </cell>
        </row>
        <row r="203">
          <cell r="C203" t="str">
            <v>0004 6080 10</v>
          </cell>
          <cell r="D203" t="e">
            <v>#N/A</v>
          </cell>
          <cell r="E203" t="e">
            <v>#N/A</v>
          </cell>
          <cell r="F203" t="e">
            <v>#N/A</v>
          </cell>
          <cell r="G203">
            <v>30481</v>
          </cell>
          <cell r="H203" t="e">
            <v>#N/A</v>
          </cell>
          <cell r="J203">
            <v>20705.000000000004</v>
          </cell>
        </row>
        <row r="204">
          <cell r="C204" t="str">
            <v>0004 6080 20</v>
          </cell>
          <cell r="D204" t="e">
            <v>#N/A</v>
          </cell>
          <cell r="E204" t="e">
            <v>#N/A</v>
          </cell>
          <cell r="F204" t="e">
            <v>#N/A</v>
          </cell>
          <cell r="G204">
            <v>44966</v>
          </cell>
          <cell r="H204" t="e">
            <v>#N/A</v>
          </cell>
          <cell r="J204">
            <v>30544.120370370369</v>
          </cell>
        </row>
        <row r="205">
          <cell r="D205" t="str">
            <v>DRENAJES</v>
          </cell>
          <cell r="J205" t="e">
            <v>#DIV/0!</v>
          </cell>
        </row>
        <row r="206">
          <cell r="C206" t="str">
            <v>0004 6100 00</v>
          </cell>
          <cell r="D206" t="e">
            <v>#N/A</v>
          </cell>
          <cell r="E206" t="e">
            <v>#N/A</v>
          </cell>
          <cell r="F206" t="e">
            <v>#N/A</v>
          </cell>
          <cell r="G206">
            <v>45599</v>
          </cell>
          <cell r="H206" t="e">
            <v>#N/A</v>
          </cell>
          <cell r="J206">
            <v>30974</v>
          </cell>
        </row>
        <row r="207">
          <cell r="C207" t="str">
            <v>0004 6100 10</v>
          </cell>
          <cell r="D207" t="e">
            <v>#N/A</v>
          </cell>
          <cell r="E207" t="e">
            <v>#N/A</v>
          </cell>
          <cell r="F207" t="e">
            <v>#N/A</v>
          </cell>
          <cell r="G207">
            <v>35883</v>
          </cell>
          <cell r="H207" t="e">
            <v>#N/A</v>
          </cell>
          <cell r="J207">
            <v>24374</v>
          </cell>
        </row>
        <row r="208">
          <cell r="C208" t="str">
            <v>0004 6102 25</v>
          </cell>
          <cell r="D208" t="e">
            <v>#N/A</v>
          </cell>
          <cell r="E208" t="e">
            <v>#N/A</v>
          </cell>
          <cell r="F208" t="e">
            <v>#N/A</v>
          </cell>
          <cell r="G208">
            <v>19007</v>
          </cell>
          <cell r="H208" t="e">
            <v>#N/A</v>
          </cell>
          <cell r="J208">
            <v>12910.550000000001</v>
          </cell>
        </row>
        <row r="209">
          <cell r="C209" t="str">
            <v>0004 6102 35</v>
          </cell>
          <cell r="D209" t="e">
            <v>#N/A</v>
          </cell>
          <cell r="E209" t="e">
            <v>#N/A</v>
          </cell>
          <cell r="F209" t="e">
            <v>#N/A</v>
          </cell>
          <cell r="G209">
            <v>210602</v>
          </cell>
          <cell r="H209" t="e">
            <v>#N/A</v>
          </cell>
          <cell r="J209">
            <v>143054.66666666666</v>
          </cell>
        </row>
        <row r="210">
          <cell r="C210" t="str">
            <v>0004 6102 10</v>
          </cell>
          <cell r="D210" t="e">
            <v>#N/A</v>
          </cell>
          <cell r="E210" t="e">
            <v>#N/A</v>
          </cell>
          <cell r="F210" t="e">
            <v>#N/A</v>
          </cell>
          <cell r="G210">
            <v>96090</v>
          </cell>
          <cell r="H210" t="e">
            <v>#N/A</v>
          </cell>
          <cell r="J210">
            <v>65270.666666666664</v>
          </cell>
        </row>
        <row r="211">
          <cell r="C211" t="str">
            <v>0004 6102 60</v>
          </cell>
          <cell r="D211" t="e">
            <v>#N/A</v>
          </cell>
          <cell r="E211" t="e">
            <v>#N/A</v>
          </cell>
          <cell r="F211" t="e">
            <v>#N/A</v>
          </cell>
          <cell r="G211">
            <v>360001</v>
          </cell>
          <cell r="H211" t="e">
            <v>#N/A</v>
          </cell>
          <cell r="J211">
            <v>244536.90000000002</v>
          </cell>
        </row>
        <row r="212">
          <cell r="C212" t="str">
            <v>0004 6103 02</v>
          </cell>
          <cell r="D212" t="e">
            <v>#N/A</v>
          </cell>
          <cell r="E212" t="e">
            <v>#N/A</v>
          </cell>
          <cell r="F212" t="e">
            <v>#N/A</v>
          </cell>
          <cell r="G212">
            <v>75228</v>
          </cell>
          <cell r="H212" t="e">
            <v>#N/A</v>
          </cell>
          <cell r="J212">
            <v>51100.071829787237</v>
          </cell>
        </row>
        <row r="213">
          <cell r="C213" t="str">
            <v>0004 6104 00</v>
          </cell>
          <cell r="D213" t="e">
            <v>#N/A</v>
          </cell>
          <cell r="E213" t="e">
            <v>#N/A</v>
          </cell>
          <cell r="F213" t="e">
            <v>#N/A</v>
          </cell>
          <cell r="G213">
            <v>4923</v>
          </cell>
          <cell r="H213" t="e">
            <v>#N/A</v>
          </cell>
          <cell r="J213">
            <v>3344</v>
          </cell>
        </row>
        <row r="214">
          <cell r="D214" t="str">
            <v>OBRAS DE PROTECCIÓN</v>
          </cell>
          <cell r="J214" t="e">
            <v>#DIV/0!</v>
          </cell>
        </row>
        <row r="215">
          <cell r="C215" t="str">
            <v>0004 6140 10</v>
          </cell>
          <cell r="D215" t="e">
            <v>#N/A</v>
          </cell>
          <cell r="E215" t="e">
            <v>#N/A</v>
          </cell>
          <cell r="F215" t="e">
            <v>#N/A</v>
          </cell>
          <cell r="G215">
            <v>4031</v>
          </cell>
          <cell r="H215" t="e">
            <v>#N/A</v>
          </cell>
          <cell r="J215">
            <v>2738.333333333333</v>
          </cell>
        </row>
        <row r="216">
          <cell r="C216" t="str">
            <v>0004 6143 00</v>
          </cell>
          <cell r="D216" t="e">
            <v>#N/A</v>
          </cell>
          <cell r="E216" t="e">
            <v>#N/A</v>
          </cell>
          <cell r="F216" t="e">
            <v>#N/A</v>
          </cell>
          <cell r="G216">
            <v>17872</v>
          </cell>
          <cell r="H216" t="e">
            <v>#N/A</v>
          </cell>
          <cell r="J216">
            <v>12139.583333333334</v>
          </cell>
        </row>
        <row r="217">
          <cell r="D217" t="str">
            <v>OBRAS DE CONCRETO</v>
          </cell>
          <cell r="J217" t="e">
            <v>#DIV/0!</v>
          </cell>
        </row>
        <row r="218">
          <cell r="C218" t="str">
            <v>0004 6160 14</v>
          </cell>
          <cell r="D218" t="e">
            <v>#N/A</v>
          </cell>
          <cell r="E218" t="e">
            <v>#N/A</v>
          </cell>
          <cell r="F218" t="e">
            <v>#N/A</v>
          </cell>
          <cell r="G218">
            <v>361651</v>
          </cell>
          <cell r="H218" t="e">
            <v>#N/A</v>
          </cell>
          <cell r="J218">
            <v>245657.51466666668</v>
          </cell>
        </row>
        <row r="219">
          <cell r="C219" t="str">
            <v>0004 6160 16</v>
          </cell>
          <cell r="D219" t="e">
            <v>#N/A</v>
          </cell>
          <cell r="E219" t="e">
            <v>#N/A</v>
          </cell>
          <cell r="F219" t="e">
            <v>#N/A</v>
          </cell>
          <cell r="G219">
            <v>367923</v>
          </cell>
          <cell r="H219" t="e">
            <v>#N/A</v>
          </cell>
          <cell r="J219">
            <v>249917.80131343284</v>
          </cell>
        </row>
        <row r="220">
          <cell r="C220" t="str">
            <v>0004 6160 17</v>
          </cell>
          <cell r="D220" t="e">
            <v>#N/A</v>
          </cell>
          <cell r="E220" t="e">
            <v>#N/A</v>
          </cell>
          <cell r="F220" t="e">
            <v>#N/A</v>
          </cell>
          <cell r="G220">
            <v>345455</v>
          </cell>
          <cell r="H220" t="e">
            <v>#N/A</v>
          </cell>
          <cell r="J220">
            <v>234655.83542857142</v>
          </cell>
        </row>
        <row r="221">
          <cell r="C221" t="str">
            <v>0004 6160 18</v>
          </cell>
          <cell r="D221" t="e">
            <v>#N/A</v>
          </cell>
          <cell r="E221" t="e">
            <v>#N/A</v>
          </cell>
          <cell r="F221" t="e">
            <v>#N/A</v>
          </cell>
          <cell r="G221">
            <v>367923</v>
          </cell>
          <cell r="H221" t="e">
            <v>#N/A</v>
          </cell>
          <cell r="J221">
            <v>249917.80131343284</v>
          </cell>
        </row>
        <row r="222">
          <cell r="C222" t="str">
            <v>0004 6160 19</v>
          </cell>
          <cell r="D222" t="e">
            <v>#N/A</v>
          </cell>
          <cell r="E222" t="e">
            <v>#N/A</v>
          </cell>
          <cell r="F222" t="e">
            <v>#N/A</v>
          </cell>
          <cell r="G222">
            <v>332245</v>
          </cell>
          <cell r="H222" t="e">
            <v>#N/A</v>
          </cell>
          <cell r="J222">
            <v>225683.18066666668</v>
          </cell>
        </row>
        <row r="223">
          <cell r="C223" t="str">
            <v>0004 6160 20</v>
          </cell>
          <cell r="D223" t="e">
            <v>#N/A</v>
          </cell>
          <cell r="E223" t="e">
            <v>#N/A</v>
          </cell>
          <cell r="F223" t="e">
            <v>#N/A</v>
          </cell>
          <cell r="G223">
            <v>361651</v>
          </cell>
          <cell r="H223" t="e">
            <v>#N/A</v>
          </cell>
          <cell r="J223">
            <v>245657.51466666668</v>
          </cell>
        </row>
        <row r="224">
          <cell r="C224" t="str">
            <v>0004 6160 22</v>
          </cell>
          <cell r="D224" t="e">
            <v>#N/A</v>
          </cell>
          <cell r="E224" t="e">
            <v>#N/A</v>
          </cell>
          <cell r="F224" t="e">
            <v>#N/A</v>
          </cell>
          <cell r="G224" t="e">
            <v>#N/A</v>
          </cell>
          <cell r="H224" t="e">
            <v>#N/A</v>
          </cell>
          <cell r="J224" t="e">
            <v>#N/A</v>
          </cell>
        </row>
        <row r="225">
          <cell r="C225" t="str">
            <v>0004 6160 28</v>
          </cell>
          <cell r="D225" t="e">
            <v>#N/A</v>
          </cell>
          <cell r="E225" t="e">
            <v>#N/A</v>
          </cell>
          <cell r="F225" t="e">
            <v>#N/A</v>
          </cell>
          <cell r="G225">
            <v>365014</v>
          </cell>
          <cell r="H225" t="e">
            <v>#N/A</v>
          </cell>
          <cell r="J225">
            <v>247941.80131343284</v>
          </cell>
        </row>
        <row r="226">
          <cell r="C226" t="str">
            <v>0004 6160 30</v>
          </cell>
          <cell r="D226" t="e">
            <v>#N/A</v>
          </cell>
          <cell r="E226" t="e">
            <v>#N/A</v>
          </cell>
          <cell r="F226" t="e">
            <v>#N/A</v>
          </cell>
          <cell r="G226">
            <v>398814</v>
          </cell>
          <cell r="H226" t="e">
            <v>#N/A</v>
          </cell>
          <cell r="J226">
            <v>270900.88531343284</v>
          </cell>
        </row>
        <row r="227">
          <cell r="C227" t="str">
            <v>0004 6164 00</v>
          </cell>
          <cell r="D227" t="e">
            <v>#N/A</v>
          </cell>
          <cell r="E227" t="e">
            <v>#N/A</v>
          </cell>
          <cell r="F227" t="e">
            <v>#N/A</v>
          </cell>
          <cell r="G227">
            <v>243751</v>
          </cell>
          <cell r="H227" t="e">
            <v>#N/A</v>
          </cell>
          <cell r="J227">
            <v>165572.16451343286</v>
          </cell>
        </row>
        <row r="228">
          <cell r="D228" t="str">
            <v>DISPOSITIVO PARA ELEMNTOS ESTRUCTURALES</v>
          </cell>
          <cell r="J228" t="e">
            <v>#DIV/0!</v>
          </cell>
        </row>
        <row r="229">
          <cell r="C229" t="str">
            <v>0004 6180 20</v>
          </cell>
          <cell r="D229" t="e">
            <v>#N/A</v>
          </cell>
          <cell r="E229" t="e">
            <v>#N/A</v>
          </cell>
          <cell r="F229" t="e">
            <v>#N/A</v>
          </cell>
          <cell r="G229">
            <v>31167</v>
          </cell>
          <cell r="H229" t="e">
            <v>#N/A</v>
          </cell>
          <cell r="J229">
            <v>21171</v>
          </cell>
        </row>
        <row r="230">
          <cell r="D230" t="str">
            <v>ACERO</v>
          </cell>
          <cell r="J230" t="e">
            <v>#DIV/0!</v>
          </cell>
        </row>
        <row r="231">
          <cell r="C231" t="str">
            <v>0004 6200 00</v>
          </cell>
          <cell r="D231" t="e">
            <v>#N/A</v>
          </cell>
          <cell r="E231" t="e">
            <v>#N/A</v>
          </cell>
          <cell r="F231" t="e">
            <v>#N/A</v>
          </cell>
          <cell r="G231">
            <v>175920</v>
          </cell>
          <cell r="H231" t="e">
            <v>#N/A</v>
          </cell>
          <cell r="J231">
            <v>119496.79519999998</v>
          </cell>
        </row>
        <row r="232">
          <cell r="C232" t="str">
            <v>0004 6200 20</v>
          </cell>
          <cell r="D232" t="e">
            <v>#N/A</v>
          </cell>
          <cell r="E232" t="e">
            <v>#N/A</v>
          </cell>
          <cell r="F232" t="e">
            <v>#N/A</v>
          </cell>
          <cell r="G232">
            <v>170497</v>
          </cell>
          <cell r="H232" t="e">
            <v>#N/A</v>
          </cell>
          <cell r="J232">
            <v>115812.75519999999</v>
          </cell>
        </row>
        <row r="233">
          <cell r="D233" t="str">
            <v>TUBERÍAS Y ACCESORIOS</v>
          </cell>
          <cell r="J233" t="e">
            <v>#DIV/0!</v>
          </cell>
        </row>
        <row r="234">
          <cell r="C234" t="str">
            <v>0004 6268 00</v>
          </cell>
          <cell r="D234" t="e">
            <v>#N/A</v>
          </cell>
          <cell r="E234" t="e">
            <v>#N/A</v>
          </cell>
          <cell r="F234" t="e">
            <v>#N/A</v>
          </cell>
          <cell r="G234">
            <v>557607</v>
          </cell>
          <cell r="H234" t="e">
            <v>#N/A</v>
          </cell>
          <cell r="J234">
            <v>378763.96666666667</v>
          </cell>
        </row>
        <row r="235">
          <cell r="C235" t="str">
            <v>0004 6269 10</v>
          </cell>
          <cell r="D235" t="e">
            <v>#N/A</v>
          </cell>
          <cell r="E235" t="e">
            <v>#N/A</v>
          </cell>
          <cell r="F235" t="e">
            <v>#N/A</v>
          </cell>
          <cell r="G235">
            <v>1099745</v>
          </cell>
          <cell r="H235" t="e">
            <v>#N/A</v>
          </cell>
          <cell r="J235">
            <v>747019.86666666681</v>
          </cell>
        </row>
        <row r="236">
          <cell r="C236" t="str">
            <v>0004 6269 20</v>
          </cell>
          <cell r="D236" t="e">
            <v>#N/A</v>
          </cell>
          <cell r="E236" t="e">
            <v>#N/A</v>
          </cell>
          <cell r="F236" t="e">
            <v>#N/A</v>
          </cell>
          <cell r="G236">
            <v>1069598</v>
          </cell>
          <cell r="H236" t="e">
            <v>#N/A</v>
          </cell>
          <cell r="J236">
            <v>726541.71666666667</v>
          </cell>
        </row>
        <row r="237">
          <cell r="D237" t="str">
            <v>ELEMENTOS METÁLICOS</v>
          </cell>
          <cell r="J237" t="e">
            <v>#DIV/0!</v>
          </cell>
        </row>
        <row r="238">
          <cell r="C238" t="str">
            <v>0004 6284 05</v>
          </cell>
          <cell r="D238" t="e">
            <v>#N/A</v>
          </cell>
          <cell r="E238" t="e">
            <v>#N/A</v>
          </cell>
          <cell r="F238" t="e">
            <v>#N/A</v>
          </cell>
          <cell r="G238">
            <v>189155</v>
          </cell>
          <cell r="H238" t="e">
            <v>#N/A</v>
          </cell>
          <cell r="J238">
            <v>128486.39455782314</v>
          </cell>
        </row>
        <row r="239">
          <cell r="C239" t="str">
            <v>0004 6285 40</v>
          </cell>
          <cell r="D239" t="e">
            <v>#N/A</v>
          </cell>
          <cell r="E239" t="e">
            <v>#N/A</v>
          </cell>
          <cell r="F239" t="e">
            <v>#N/A</v>
          </cell>
          <cell r="G239">
            <v>1242203</v>
          </cell>
          <cell r="H239" t="e">
            <v>#N/A</v>
          </cell>
          <cell r="J239">
            <v>843786.39455782319</v>
          </cell>
        </row>
        <row r="240">
          <cell r="D240" t="str">
            <v>INSTALACIONES SANITARIAS</v>
          </cell>
          <cell r="J240" t="e">
            <v>#DIV/0!</v>
          </cell>
        </row>
        <row r="241">
          <cell r="C241" t="str">
            <v>0004 6320 10</v>
          </cell>
          <cell r="D241" t="str">
            <v>Tubería de PVC de presión RDE 21 de 0.013 m (1/2") de diámetro</v>
          </cell>
          <cell r="E241">
            <v>0.1</v>
          </cell>
          <cell r="F241" t="str">
            <v>kN</v>
          </cell>
          <cell r="G241">
            <v>2151560</v>
          </cell>
          <cell r="H241">
            <v>215156</v>
          </cell>
          <cell r="J241">
            <v>1461482.6</v>
          </cell>
        </row>
        <row r="242">
          <cell r="C242" t="str">
            <v>0004 6320 11</v>
          </cell>
          <cell r="D242" t="str">
            <v>Tubería de PVC de presión RDE 21 de 0.019 m (3/4") de diámetro</v>
          </cell>
          <cell r="E242">
            <v>0.1</v>
          </cell>
          <cell r="F242" t="str">
            <v>kN</v>
          </cell>
          <cell r="G242">
            <v>2067925</v>
          </cell>
          <cell r="H242">
            <v>206792.5</v>
          </cell>
          <cell r="J242">
            <v>1404671.6166666667</v>
          </cell>
        </row>
        <row r="243">
          <cell r="C243" t="str">
            <v>0004 6320 12</v>
          </cell>
          <cell r="D243" t="str">
            <v>Tubería de PVC de presión RDE 21 de 0.025 m (1") de diámetro</v>
          </cell>
          <cell r="E243">
            <v>0.5</v>
          </cell>
          <cell r="F243" t="str">
            <v>kN</v>
          </cell>
          <cell r="G243">
            <v>2002300</v>
          </cell>
          <cell r="H243">
            <v>1001150</v>
          </cell>
          <cell r="J243">
            <v>1360095.05</v>
          </cell>
        </row>
        <row r="244">
          <cell r="C244" t="str">
            <v>0004 6320 30</v>
          </cell>
          <cell r="D244" t="str">
            <v>Válvula de compuerta de 0.10 m (4") de diámetro</v>
          </cell>
          <cell r="E244">
            <v>3</v>
          </cell>
          <cell r="F244" t="str">
            <v>U</v>
          </cell>
          <cell r="G244">
            <v>331608</v>
          </cell>
          <cell r="H244">
            <v>994824</v>
          </cell>
          <cell r="J244">
            <v>225250</v>
          </cell>
        </row>
        <row r="245">
          <cell r="C245" t="str">
            <v>0004 6320 32</v>
          </cell>
          <cell r="D245" t="str">
            <v>Válvula de compuerta de 0.15 m (6") de diámetro</v>
          </cell>
          <cell r="E245">
            <v>1</v>
          </cell>
          <cell r="F245" t="str">
            <v>U</v>
          </cell>
          <cell r="G245">
            <v>1587474</v>
          </cell>
          <cell r="H245">
            <v>1587474</v>
          </cell>
          <cell r="J245">
            <v>1078318</v>
          </cell>
        </row>
        <row r="246">
          <cell r="C246" t="str">
            <v>0004 6320 33</v>
          </cell>
          <cell r="D246" t="str">
            <v>Válvula de cheque de 0.15 m (6") de diámetro</v>
          </cell>
          <cell r="E246">
            <v>2</v>
          </cell>
          <cell r="F246" t="str">
            <v>U</v>
          </cell>
          <cell r="G246">
            <v>1703676</v>
          </cell>
          <cell r="H246">
            <v>3407352</v>
          </cell>
          <cell r="J246">
            <v>1157250</v>
          </cell>
        </row>
        <row r="247">
          <cell r="C247" t="str">
            <v>0004 6321 10</v>
          </cell>
          <cell r="D247" t="str">
            <v>Tanque séptico prefabricado</v>
          </cell>
          <cell r="E247">
            <v>1</v>
          </cell>
          <cell r="F247" t="str">
            <v>U</v>
          </cell>
          <cell r="G247">
            <v>2783739</v>
          </cell>
          <cell r="H247">
            <v>2783739</v>
          </cell>
          <cell r="J247">
            <v>1890900</v>
          </cell>
        </row>
        <row r="248">
          <cell r="C248" t="str">
            <v>0004 6321 26</v>
          </cell>
          <cell r="D248" t="str">
            <v>Tubería sanitaria de PVC de 2", 3" y 4" de diámetro</v>
          </cell>
          <cell r="E248">
            <v>6</v>
          </cell>
          <cell r="F248" t="str">
            <v>kN</v>
          </cell>
          <cell r="G248">
            <v>1268388</v>
          </cell>
          <cell r="H248">
            <v>7610328</v>
          </cell>
          <cell r="J248">
            <v>861573.15</v>
          </cell>
        </row>
        <row r="249">
          <cell r="C249" t="str">
            <v>0004 6321 27</v>
          </cell>
          <cell r="D249" t="str">
            <v>Tubería sanitaria de PVC de 6" de diámetro</v>
          </cell>
          <cell r="E249">
            <v>1</v>
          </cell>
          <cell r="F249" t="str">
            <v>kN</v>
          </cell>
          <cell r="G249">
            <v>1311395</v>
          </cell>
          <cell r="H249">
            <v>1311395</v>
          </cell>
          <cell r="J249">
            <v>890786.70000000007</v>
          </cell>
        </row>
        <row r="250">
          <cell r="D250" t="str">
            <v>TRABAJOS VARIOS</v>
          </cell>
          <cell r="J250" t="e">
            <v>#DIV/0!</v>
          </cell>
        </row>
        <row r="251">
          <cell r="C251" t="str">
            <v>0004 6442 00</v>
          </cell>
          <cell r="D251" t="e">
            <v>#N/A</v>
          </cell>
          <cell r="E251" t="e">
            <v>#N/A</v>
          </cell>
          <cell r="F251" t="e">
            <v>#N/A</v>
          </cell>
          <cell r="G251">
            <v>171872</v>
          </cell>
          <cell r="H251" t="e">
            <v>#N/A</v>
          </cell>
          <cell r="J251">
            <v>116746.8912</v>
          </cell>
        </row>
        <row r="252">
          <cell r="C252" t="str">
            <v>0004 6443 10</v>
          </cell>
          <cell r="D252" t="e">
            <v>#N/A</v>
          </cell>
          <cell r="E252" t="e">
            <v>#N/A</v>
          </cell>
          <cell r="F252" t="e">
            <v>#N/A</v>
          </cell>
          <cell r="G252">
            <v>388572</v>
          </cell>
          <cell r="H252" t="e">
            <v>#N/A</v>
          </cell>
          <cell r="J252">
            <v>263944.01224676619</v>
          </cell>
        </row>
        <row r="253">
          <cell r="H253" t="e">
            <v>#N/A</v>
          </cell>
          <cell r="J253" t="e">
            <v>#DIV/0!</v>
          </cell>
        </row>
        <row r="254">
          <cell r="D254" t="str">
            <v>OBRA: ACABADOS DE LA CASA DE MÁQUINAS</v>
          </cell>
          <cell r="J254" t="e">
            <v>#DIV/0!</v>
          </cell>
        </row>
        <row r="255">
          <cell r="D255" t="str">
            <v>OBRAS DE CONCRETO</v>
          </cell>
          <cell r="J255" t="e">
            <v>#DIV/0!</v>
          </cell>
        </row>
        <row r="256">
          <cell r="C256" t="str">
            <v>0005 6160 53</v>
          </cell>
          <cell r="D256" t="str">
            <v>Concreto para vigas dintel prefabricadas</v>
          </cell>
          <cell r="E256">
            <v>38</v>
          </cell>
          <cell r="F256" t="str">
            <v>m</v>
          </cell>
          <cell r="G256">
            <v>0</v>
          </cell>
          <cell r="H256">
            <v>0</v>
          </cell>
          <cell r="J256">
            <v>0</v>
          </cell>
        </row>
        <row r="257">
          <cell r="D257" t="str">
            <v>ELEMENTOS METÁLICOS</v>
          </cell>
          <cell r="J257" t="e">
            <v>#DIV/0!</v>
          </cell>
        </row>
        <row r="258">
          <cell r="C258" t="str">
            <v>0005 6285 30</v>
          </cell>
          <cell r="D258" t="str">
            <v>Pasamanos de acero galvanizado de 2" de diámetro</v>
          </cell>
          <cell r="E258">
            <v>8</v>
          </cell>
          <cell r="F258" t="str">
            <v>kN</v>
          </cell>
          <cell r="G258">
            <v>0</v>
          </cell>
          <cell r="H258">
            <v>0</v>
          </cell>
          <cell r="J258">
            <v>0</v>
          </cell>
        </row>
        <row r="259">
          <cell r="D259" t="str">
            <v>INSTALACIONES SANITARIAS</v>
          </cell>
          <cell r="J259" t="e">
            <v>#DIV/0!</v>
          </cell>
        </row>
        <row r="260">
          <cell r="C260" t="str">
            <v>0005 6324 15</v>
          </cell>
          <cell r="D260" t="str">
            <v>Bajantes de PVC de 4" de diámetro para aguas lluvias</v>
          </cell>
          <cell r="E260">
            <v>95</v>
          </cell>
          <cell r="F260" t="str">
            <v>m</v>
          </cell>
          <cell r="G260">
            <v>0</v>
          </cell>
          <cell r="H260">
            <v>0</v>
          </cell>
          <cell r="J260">
            <v>0</v>
          </cell>
        </row>
        <row r="261">
          <cell r="D261" t="str">
            <v>TRABAJOS ARQUITECTÓNICOS                                              (OPCIONAL PARA LAS EMPRESAS)</v>
          </cell>
          <cell r="J261" t="e">
            <v>#DIV/0!</v>
          </cell>
        </row>
        <row r="262">
          <cell r="C262" t="str">
            <v>0005 6360 05</v>
          </cell>
          <cell r="D262" t="str">
            <v>Piso industrial autonivelante</v>
          </cell>
          <cell r="E262">
            <v>400</v>
          </cell>
          <cell r="F262" t="str">
            <v>m2</v>
          </cell>
          <cell r="G262">
            <v>0</v>
          </cell>
          <cell r="H262">
            <v>0</v>
          </cell>
          <cell r="J262">
            <v>0</v>
          </cell>
        </row>
        <row r="263">
          <cell r="C263" t="str">
            <v>0005 6360 06</v>
          </cell>
          <cell r="D263" t="str">
            <v>Piso industrial de alta resistencia quimica.</v>
          </cell>
          <cell r="E263">
            <v>15</v>
          </cell>
          <cell r="F263" t="str">
            <v>m2</v>
          </cell>
          <cell r="G263">
            <v>0</v>
          </cell>
          <cell r="H263">
            <v>0</v>
          </cell>
          <cell r="J263">
            <v>0</v>
          </cell>
        </row>
        <row r="264">
          <cell r="C264" t="str">
            <v>0005 6360 10</v>
          </cell>
          <cell r="D264" t="str">
            <v>Piso de baldosín cerámico</v>
          </cell>
          <cell r="E264">
            <v>15</v>
          </cell>
          <cell r="F264" t="str">
            <v>m2</v>
          </cell>
          <cell r="G264">
            <v>0</v>
          </cell>
          <cell r="H264">
            <v>0</v>
          </cell>
          <cell r="J264">
            <v>0</v>
          </cell>
        </row>
        <row r="265">
          <cell r="C265" t="str">
            <v>0005 6360 15</v>
          </cell>
          <cell r="D265" t="str">
            <v>Piso de concreto ranurado en rampas</v>
          </cell>
          <cell r="E265">
            <v>30</v>
          </cell>
          <cell r="F265" t="str">
            <v>m2</v>
          </cell>
          <cell r="G265">
            <v>0</v>
          </cell>
          <cell r="H265">
            <v>0</v>
          </cell>
          <cell r="J265">
            <v>0</v>
          </cell>
        </row>
        <row r="266">
          <cell r="C266" t="str">
            <v>0005 6360 20</v>
          </cell>
          <cell r="D266" t="str">
            <v>Piso de arenón chino</v>
          </cell>
          <cell r="E266">
            <v>50</v>
          </cell>
          <cell r="F266" t="str">
            <v>m2</v>
          </cell>
          <cell r="G266">
            <v>0</v>
          </cell>
          <cell r="H266">
            <v>0</v>
          </cell>
          <cell r="J266">
            <v>0</v>
          </cell>
        </row>
        <row r="267">
          <cell r="C267" t="str">
            <v>0005 6360 25</v>
          </cell>
          <cell r="D267" t="str">
            <v>Piso de mortero epóxico en la sala de baterías</v>
          </cell>
          <cell r="E267">
            <v>18</v>
          </cell>
          <cell r="F267" t="str">
            <v>m2</v>
          </cell>
          <cell r="G267">
            <v>0</v>
          </cell>
          <cell r="H267">
            <v>0</v>
          </cell>
          <cell r="J267">
            <v>0</v>
          </cell>
        </row>
        <row r="268">
          <cell r="C268" t="str">
            <v>0005 6360 31</v>
          </cell>
          <cell r="D268" t="str">
            <v>Encharques prefabricados de grano pulido</v>
          </cell>
          <cell r="E268">
            <v>2</v>
          </cell>
          <cell r="F268" t="str">
            <v>m</v>
          </cell>
          <cell r="G268">
            <v>0</v>
          </cell>
          <cell r="H268">
            <v>0</v>
          </cell>
          <cell r="J268">
            <v>0</v>
          </cell>
        </row>
        <row r="269">
          <cell r="C269" t="str">
            <v>0005 6361 05</v>
          </cell>
          <cell r="D269" t="str">
            <v>Muros de mampostería en ladrillos de arcilla de 0.10 m x 0.15 m x 0.30 m (muro de 0.15) una cara ranurada y una cara revitada.</v>
          </cell>
          <cell r="E269">
            <v>160</v>
          </cell>
          <cell r="F269" t="str">
            <v>m2</v>
          </cell>
          <cell r="G269">
            <v>0</v>
          </cell>
          <cell r="H269">
            <v>0</v>
          </cell>
          <cell r="J269">
            <v>0</v>
          </cell>
        </row>
        <row r="270">
          <cell r="C270" t="str">
            <v>0005 6361 06</v>
          </cell>
          <cell r="D270" t="str">
            <v>Muros de mampostería en ladrillos de arcilla de 0.10 m x 0.20 m x 0.30 m (muro de 0.20) una cara ranurada y una cara revitada.</v>
          </cell>
          <cell r="E270">
            <v>170</v>
          </cell>
          <cell r="F270" t="str">
            <v>m2</v>
          </cell>
          <cell r="G270">
            <v>0</v>
          </cell>
          <cell r="H270">
            <v>0</v>
          </cell>
          <cell r="J270">
            <v>0</v>
          </cell>
        </row>
        <row r="271">
          <cell r="C271" t="str">
            <v>0005 6362 03</v>
          </cell>
          <cell r="D271" t="str">
            <v>Chapa de ladrillo de  0.035 x 0.10 x   0.30 m, para columnas y vigas</v>
          </cell>
          <cell r="E271">
            <v>120</v>
          </cell>
          <cell r="F271" t="str">
            <v>m2</v>
          </cell>
          <cell r="G271">
            <v>0</v>
          </cell>
          <cell r="H271">
            <v>0</v>
          </cell>
          <cell r="J271">
            <v>0</v>
          </cell>
        </row>
        <row r="272">
          <cell r="C272" t="str">
            <v>0005 6362 05</v>
          </cell>
          <cell r="D272" t="str">
            <v>Enchape con baldosín cerámico</v>
          </cell>
          <cell r="E272">
            <v>65</v>
          </cell>
          <cell r="F272" t="str">
            <v>m2</v>
          </cell>
          <cell r="G272">
            <v>0</v>
          </cell>
          <cell r="H272">
            <v>0</v>
          </cell>
          <cell r="J272">
            <v>0</v>
          </cell>
        </row>
        <row r="273">
          <cell r="C273" t="str">
            <v>0005 6362 08</v>
          </cell>
          <cell r="D273" t="str">
            <v xml:space="preserve">Canoas desarrollo 0.60m. Cal. 22 moldurada para fachada  </v>
          </cell>
          <cell r="E273">
            <v>42</v>
          </cell>
          <cell r="F273" t="str">
            <v>m</v>
          </cell>
          <cell r="G273">
            <v>0</v>
          </cell>
          <cell r="H273">
            <v>0</v>
          </cell>
          <cell r="J273">
            <v>0</v>
          </cell>
        </row>
        <row r="274">
          <cell r="C274" t="str">
            <v>0005 6362 10</v>
          </cell>
          <cell r="D274" t="str">
            <v>Revoque en muros</v>
          </cell>
          <cell r="E274">
            <v>850</v>
          </cell>
          <cell r="F274" t="str">
            <v>m2</v>
          </cell>
          <cell r="G274">
            <v>0</v>
          </cell>
          <cell r="H274">
            <v>0</v>
          </cell>
          <cell r="J274">
            <v>0</v>
          </cell>
        </row>
        <row r="275">
          <cell r="C275" t="str">
            <v>0005 6362 15</v>
          </cell>
          <cell r="D275" t="str">
            <v>Sillares de ladrillo bocadillo macizo de arcilla de 0.06 x 0.12 x 0.24 m</v>
          </cell>
          <cell r="E275">
            <v>52</v>
          </cell>
          <cell r="F275" t="str">
            <v>m</v>
          </cell>
          <cell r="G275">
            <v>0</v>
          </cell>
          <cell r="H275">
            <v>0</v>
          </cell>
          <cell r="J275">
            <v>0</v>
          </cell>
        </row>
        <row r="276">
          <cell r="C276" t="str">
            <v>0005 6362 17</v>
          </cell>
          <cell r="D276" t="str">
            <v>Revoque en muros de sala de baterías</v>
          </cell>
          <cell r="E276">
            <v>35</v>
          </cell>
          <cell r="F276" t="str">
            <v>m2</v>
          </cell>
          <cell r="G276">
            <v>0</v>
          </cell>
          <cell r="H276">
            <v>0</v>
          </cell>
          <cell r="J276">
            <v>0</v>
          </cell>
        </row>
        <row r="277">
          <cell r="C277" t="str">
            <v>0005 6362 20</v>
          </cell>
          <cell r="D277" t="str">
            <v>Estuco en muros, cielos y bajo escalas</v>
          </cell>
          <cell r="E277">
            <v>950</v>
          </cell>
          <cell r="F277" t="str">
            <v>m2</v>
          </cell>
          <cell r="G277">
            <v>0</v>
          </cell>
          <cell r="H277">
            <v>0</v>
          </cell>
          <cell r="J277">
            <v>0</v>
          </cell>
        </row>
        <row r="278">
          <cell r="C278" t="str">
            <v>0005 6362 30</v>
          </cell>
          <cell r="D278" t="str">
            <v>Pintura de vinilo en muros, cielos y bajo escalas</v>
          </cell>
          <cell r="E278">
            <v>950</v>
          </cell>
          <cell r="F278" t="str">
            <v>m2</v>
          </cell>
          <cell r="G278">
            <v>0</v>
          </cell>
          <cell r="H278">
            <v>0</v>
          </cell>
          <cell r="J278">
            <v>0</v>
          </cell>
        </row>
        <row r="279">
          <cell r="C279" t="str">
            <v>0005 6362 35</v>
          </cell>
          <cell r="D279" t="str">
            <v>Pintura epóxica para sala de baterías</v>
          </cell>
          <cell r="E279">
            <v>75</v>
          </cell>
          <cell r="F279" t="str">
            <v>m2</v>
          </cell>
          <cell r="G279">
            <v>0</v>
          </cell>
          <cell r="H279">
            <v>0</v>
          </cell>
          <cell r="J279">
            <v>0</v>
          </cell>
        </row>
        <row r="280">
          <cell r="C280" t="str">
            <v>0005 6362 36</v>
          </cell>
          <cell r="D280" t="str">
            <v>Pintura hidrófuga en fachadas y estructuras de concreto</v>
          </cell>
          <cell r="E280">
            <v>2300</v>
          </cell>
          <cell r="F280" t="str">
            <v>m2</v>
          </cell>
          <cell r="G280">
            <v>0</v>
          </cell>
          <cell r="H280">
            <v>0</v>
          </cell>
          <cell r="J280">
            <v>0</v>
          </cell>
        </row>
        <row r="281">
          <cell r="C281" t="str">
            <v>0005 6362 38</v>
          </cell>
          <cell r="D281" t="str">
            <v>Pirlanes de bronce</v>
          </cell>
          <cell r="E281">
            <v>42</v>
          </cell>
          <cell r="F281" t="str">
            <v>m</v>
          </cell>
          <cell r="G281">
            <v>0</v>
          </cell>
          <cell r="H281">
            <v>0</v>
          </cell>
          <cell r="J281">
            <v>0</v>
          </cell>
        </row>
        <row r="282">
          <cell r="C282" t="str">
            <v>0005 6362 52</v>
          </cell>
          <cell r="D282" t="str">
            <v>Zócalo de arenón chino</v>
          </cell>
          <cell r="E282">
            <v>57</v>
          </cell>
          <cell r="F282" t="str">
            <v>m</v>
          </cell>
          <cell r="G282">
            <v>0</v>
          </cell>
          <cell r="H282">
            <v>0</v>
          </cell>
          <cell r="J282">
            <v>0</v>
          </cell>
        </row>
        <row r="283">
          <cell r="C283" t="str">
            <v>0005 6362 55</v>
          </cell>
          <cell r="D283" t="e">
            <v>#N/A</v>
          </cell>
          <cell r="E283" t="e">
            <v>#N/A</v>
          </cell>
          <cell r="F283" t="e">
            <v>#N/A</v>
          </cell>
          <cell r="G283">
            <v>0</v>
          </cell>
          <cell r="H283" t="e">
            <v>#N/A</v>
          </cell>
          <cell r="J283">
            <v>0</v>
          </cell>
        </row>
        <row r="284">
          <cell r="C284" t="str">
            <v>0005 6362 57</v>
          </cell>
          <cell r="D284" t="str">
            <v>Cordón de concreto forrado en arenón chino</v>
          </cell>
          <cell r="E284">
            <v>57</v>
          </cell>
          <cell r="F284" t="str">
            <v>m</v>
          </cell>
          <cell r="G284">
            <v>0</v>
          </cell>
          <cell r="H284">
            <v>0</v>
          </cell>
          <cell r="J284">
            <v>0</v>
          </cell>
        </row>
        <row r="285">
          <cell r="C285" t="str">
            <v>0005 6363 00</v>
          </cell>
          <cell r="D285" t="str">
            <v>Puertas de madera</v>
          </cell>
          <cell r="E285">
            <v>15</v>
          </cell>
          <cell r="F285" t="str">
            <v>m2</v>
          </cell>
          <cell r="G285">
            <v>0</v>
          </cell>
          <cell r="H285">
            <v>0</v>
          </cell>
          <cell r="J285">
            <v>0</v>
          </cell>
        </row>
        <row r="286">
          <cell r="C286" t="str">
            <v>0005 6363 05</v>
          </cell>
          <cell r="D286" t="str">
            <v>Puerta metálica en la sala de baterías</v>
          </cell>
          <cell r="E286">
            <v>1</v>
          </cell>
          <cell r="F286" t="str">
            <v>U</v>
          </cell>
          <cell r="G286">
            <v>0</v>
          </cell>
          <cell r="H286">
            <v>0</v>
          </cell>
          <cell r="J286">
            <v>0</v>
          </cell>
        </row>
        <row r="287">
          <cell r="C287" t="str">
            <v>0005 6363 08</v>
          </cell>
          <cell r="D287" t="str">
            <v>Cortina metálica enrollable</v>
          </cell>
          <cell r="E287">
            <v>1</v>
          </cell>
          <cell r="F287" t="str">
            <v>U</v>
          </cell>
          <cell r="G287">
            <v>0</v>
          </cell>
          <cell r="H287">
            <v>0</v>
          </cell>
          <cell r="J287">
            <v>0</v>
          </cell>
        </row>
        <row r="288">
          <cell r="C288" t="str">
            <v>0005 6363 10</v>
          </cell>
          <cell r="D288" t="str">
            <v>Puerta vidriera corrediza de aluminio anodizado</v>
          </cell>
          <cell r="E288">
            <v>4.2</v>
          </cell>
          <cell r="F288" t="str">
            <v>m2</v>
          </cell>
          <cell r="G288">
            <v>0</v>
          </cell>
          <cell r="H288">
            <v>0</v>
          </cell>
          <cell r="J288">
            <v>0</v>
          </cell>
        </row>
        <row r="289">
          <cell r="C289" t="str">
            <v>0005 6363 15</v>
          </cell>
          <cell r="D289" t="str">
            <v>Puerta reja de aluminio</v>
          </cell>
          <cell r="E289">
            <v>22</v>
          </cell>
          <cell r="F289" t="str">
            <v>m2</v>
          </cell>
          <cell r="G289">
            <v>0</v>
          </cell>
          <cell r="H289">
            <v>0</v>
          </cell>
          <cell r="J289">
            <v>0</v>
          </cell>
        </row>
        <row r="290">
          <cell r="C290" t="str">
            <v>0005 6363 30</v>
          </cell>
          <cell r="D290" t="str">
            <v>Puertas vidrieras batientes de aluminio anodizado con doble acristalamineto</v>
          </cell>
          <cell r="E290">
            <v>7</v>
          </cell>
          <cell r="F290" t="str">
            <v>m2</v>
          </cell>
          <cell r="G290">
            <v>0</v>
          </cell>
          <cell r="H290">
            <v>0</v>
          </cell>
          <cell r="J290">
            <v>0</v>
          </cell>
        </row>
        <row r="291">
          <cell r="C291" t="str">
            <v>0005 6364 20</v>
          </cell>
          <cell r="D291" t="str">
            <v>Ventanas de aluminio anodizado con celosías fija de aluminio</v>
          </cell>
          <cell r="E291">
            <v>2.2000000000000002</v>
          </cell>
          <cell r="F291" t="str">
            <v>m2</v>
          </cell>
          <cell r="G291">
            <v>0</v>
          </cell>
          <cell r="H291">
            <v>0</v>
          </cell>
          <cell r="J291">
            <v>0</v>
          </cell>
        </row>
        <row r="292">
          <cell r="C292" t="str">
            <v>0005 6364 25</v>
          </cell>
          <cell r="D292" t="str">
            <v>Ventanas de aluminio anodizado con vidrio fijo claro y celosías de aluminio</v>
          </cell>
          <cell r="E292">
            <v>90</v>
          </cell>
          <cell r="F292" t="str">
            <v>m2</v>
          </cell>
          <cell r="G292">
            <v>0</v>
          </cell>
          <cell r="H292">
            <v>0</v>
          </cell>
          <cell r="J292">
            <v>0</v>
          </cell>
        </row>
        <row r="293">
          <cell r="C293" t="str">
            <v>0005 6364 30</v>
          </cell>
          <cell r="D293" t="str">
            <v>Ventanas de aluminio anodizado con vidrio fijo  claro y celosías movibles de aluminio (Dlobe acristalamiento)</v>
          </cell>
          <cell r="E293">
            <v>33</v>
          </cell>
          <cell r="F293" t="str">
            <v>m2</v>
          </cell>
          <cell r="G293">
            <v>0</v>
          </cell>
          <cell r="H293">
            <v>0</v>
          </cell>
          <cell r="J293">
            <v>0</v>
          </cell>
        </row>
        <row r="294">
          <cell r="C294" t="str">
            <v>0005 6364 35</v>
          </cell>
          <cell r="D294" t="str">
            <v>Ventanas de aluminio anodizado con vidrio fijo claro</v>
          </cell>
          <cell r="E294">
            <v>11</v>
          </cell>
          <cell r="F294" t="str">
            <v>m2</v>
          </cell>
          <cell r="G294">
            <v>0</v>
          </cell>
          <cell r="H294">
            <v>0</v>
          </cell>
          <cell r="J294">
            <v>0</v>
          </cell>
        </row>
        <row r="295">
          <cell r="C295" t="str">
            <v>0005 6365 05</v>
          </cell>
          <cell r="D295" t="str">
            <v>Mueble de madera para incrustar bajo poyo</v>
          </cell>
          <cell r="E295">
            <v>1</v>
          </cell>
          <cell r="F295" t="str">
            <v>U</v>
          </cell>
          <cell r="G295">
            <v>0</v>
          </cell>
          <cell r="H295">
            <v>0</v>
          </cell>
          <cell r="J295">
            <v>0</v>
          </cell>
        </row>
        <row r="296">
          <cell r="C296" t="str">
            <v>0005 6365 12</v>
          </cell>
          <cell r="D296" t="str">
            <v>Mueble de madera para colocar sobre poyo</v>
          </cell>
          <cell r="E296">
            <v>1</v>
          </cell>
          <cell r="F296" t="str">
            <v>U</v>
          </cell>
          <cell r="G296">
            <v>0</v>
          </cell>
          <cell r="H296">
            <v>0</v>
          </cell>
          <cell r="J296">
            <v>0</v>
          </cell>
        </row>
        <row r="297">
          <cell r="C297" t="str">
            <v>0005 6366 10</v>
          </cell>
          <cell r="D297" t="str">
            <v>Cubierta de teja de barro, tablilla y perlines metálicos</v>
          </cell>
          <cell r="E297">
            <v>300</v>
          </cell>
          <cell r="F297" t="str">
            <v>m2</v>
          </cell>
          <cell r="G297">
            <v>0</v>
          </cell>
          <cell r="H297">
            <v>0</v>
          </cell>
          <cell r="J297">
            <v>0</v>
          </cell>
        </row>
        <row r="298">
          <cell r="C298" t="str">
            <v>0005 6366 40</v>
          </cell>
          <cell r="D298" t="str">
            <v>Cielorasos en baños y cocineta</v>
          </cell>
          <cell r="E298">
            <v>10</v>
          </cell>
          <cell r="F298" t="str">
            <v>m2</v>
          </cell>
          <cell r="G298">
            <v>0</v>
          </cell>
          <cell r="H298">
            <v>0</v>
          </cell>
          <cell r="J298">
            <v>0</v>
          </cell>
        </row>
        <row r="299">
          <cell r="C299" t="str">
            <v>0005 6368 10</v>
          </cell>
          <cell r="D299" t="str">
            <v>Aparatos sanitarios</v>
          </cell>
          <cell r="E299">
            <v>2</v>
          </cell>
          <cell r="F299" t="str">
            <v>U</v>
          </cell>
          <cell r="G299">
            <v>0</v>
          </cell>
          <cell r="H299">
            <v>0</v>
          </cell>
          <cell r="J299">
            <v>0</v>
          </cell>
        </row>
        <row r="300">
          <cell r="C300" t="str">
            <v>0005 6368 12</v>
          </cell>
          <cell r="D300" t="e">
            <v>#N/A</v>
          </cell>
          <cell r="E300" t="e">
            <v>#N/A</v>
          </cell>
          <cell r="F300" t="e">
            <v>#N/A</v>
          </cell>
          <cell r="G300">
            <v>0</v>
          </cell>
          <cell r="H300" t="e">
            <v>#N/A</v>
          </cell>
          <cell r="J300">
            <v>0</v>
          </cell>
        </row>
        <row r="301">
          <cell r="C301" t="str">
            <v>0005 6368 15</v>
          </cell>
          <cell r="D301" t="str">
            <v>Lavamanos</v>
          </cell>
          <cell r="E301">
            <v>2</v>
          </cell>
          <cell r="F301" t="str">
            <v>U</v>
          </cell>
          <cell r="G301">
            <v>0</v>
          </cell>
          <cell r="H301">
            <v>0</v>
          </cell>
          <cell r="J301">
            <v>0</v>
          </cell>
        </row>
        <row r="302">
          <cell r="C302" t="str">
            <v>0005 6368 20</v>
          </cell>
          <cell r="D302" t="str">
            <v>Jaboneras pequeñas</v>
          </cell>
          <cell r="E302">
            <v>2</v>
          </cell>
          <cell r="F302" t="str">
            <v>U</v>
          </cell>
          <cell r="G302">
            <v>0</v>
          </cell>
          <cell r="H302">
            <v>0</v>
          </cell>
          <cell r="J302">
            <v>0</v>
          </cell>
        </row>
        <row r="303">
          <cell r="C303" t="str">
            <v>0005 6368 22</v>
          </cell>
          <cell r="D303" t="str">
            <v>Jaboneras grandes</v>
          </cell>
          <cell r="E303">
            <v>2</v>
          </cell>
          <cell r="F303" t="str">
            <v>U</v>
          </cell>
          <cell r="G303">
            <v>0</v>
          </cell>
          <cell r="H303">
            <v>0</v>
          </cell>
          <cell r="J303">
            <v>0</v>
          </cell>
        </row>
        <row r="304">
          <cell r="C304" t="str">
            <v>0005 6368 25</v>
          </cell>
          <cell r="D304" t="str">
            <v>Duchas sencillas</v>
          </cell>
          <cell r="E304">
            <v>2</v>
          </cell>
          <cell r="F304" t="str">
            <v>U</v>
          </cell>
          <cell r="G304">
            <v>0</v>
          </cell>
          <cell r="H304">
            <v>0</v>
          </cell>
          <cell r="J304">
            <v>0</v>
          </cell>
        </row>
        <row r="305">
          <cell r="C305" t="str">
            <v>0005 6368 26</v>
          </cell>
          <cell r="D305" t="str">
            <v>Dispensadores de jabón</v>
          </cell>
          <cell r="E305">
            <v>2</v>
          </cell>
          <cell r="F305" t="str">
            <v>U</v>
          </cell>
          <cell r="G305">
            <v>0</v>
          </cell>
          <cell r="H305">
            <v>0</v>
          </cell>
          <cell r="J305">
            <v>0</v>
          </cell>
        </row>
        <row r="306">
          <cell r="C306" t="str">
            <v>0005 6368 27</v>
          </cell>
          <cell r="D306" t="str">
            <v>Dispensadores de toallas de papel</v>
          </cell>
          <cell r="E306">
            <v>3</v>
          </cell>
          <cell r="F306" t="str">
            <v>U</v>
          </cell>
          <cell r="G306">
            <v>0</v>
          </cell>
          <cell r="H306">
            <v>0</v>
          </cell>
          <cell r="J306">
            <v>0</v>
          </cell>
        </row>
        <row r="307">
          <cell r="C307" t="str">
            <v>0005 6368 28</v>
          </cell>
          <cell r="D307" t="str">
            <v>Espejos de pared, de 0.60 x 0.60 m</v>
          </cell>
          <cell r="E307">
            <v>2</v>
          </cell>
          <cell r="F307" t="str">
            <v>U</v>
          </cell>
          <cell r="G307">
            <v>0</v>
          </cell>
          <cell r="H307">
            <v>0</v>
          </cell>
          <cell r="J307">
            <v>0</v>
          </cell>
        </row>
        <row r="308">
          <cell r="C308" t="str">
            <v>0005 6368 32</v>
          </cell>
          <cell r="D308" t="str">
            <v>Ganchos dobles</v>
          </cell>
          <cell r="E308">
            <v>3</v>
          </cell>
          <cell r="F308" t="str">
            <v>U</v>
          </cell>
          <cell r="G308">
            <v>0</v>
          </cell>
          <cell r="H308">
            <v>0</v>
          </cell>
          <cell r="J308">
            <v>0</v>
          </cell>
        </row>
        <row r="309">
          <cell r="C309" t="str">
            <v>0005 6368 35</v>
          </cell>
          <cell r="D309" t="str">
            <v>Papeleras</v>
          </cell>
          <cell r="E309">
            <v>2</v>
          </cell>
          <cell r="F309" t="str">
            <v>U</v>
          </cell>
          <cell r="G309">
            <v>0</v>
          </cell>
          <cell r="H309">
            <v>0</v>
          </cell>
          <cell r="J309">
            <v>0</v>
          </cell>
        </row>
        <row r="310">
          <cell r="C310" t="str">
            <v>0005 6368 42</v>
          </cell>
          <cell r="D310" t="str">
            <v>Cabina de aluminio y vidrio templado</v>
          </cell>
          <cell r="E310">
            <v>1</v>
          </cell>
          <cell r="F310" t="str">
            <v>U</v>
          </cell>
          <cell r="G310">
            <v>0</v>
          </cell>
          <cell r="H310">
            <v>0</v>
          </cell>
          <cell r="J310">
            <v>0</v>
          </cell>
        </row>
        <row r="311">
          <cell r="C311" t="str">
            <v>0005 6368 44</v>
          </cell>
          <cell r="D311" t="e">
            <v>#N/A</v>
          </cell>
          <cell r="E311" t="e">
            <v>#N/A</v>
          </cell>
          <cell r="F311" t="e">
            <v>#N/A</v>
          </cell>
          <cell r="G311">
            <v>0</v>
          </cell>
          <cell r="H311" t="e">
            <v>#N/A</v>
          </cell>
          <cell r="J311">
            <v>0</v>
          </cell>
        </row>
        <row r="312">
          <cell r="D312" t="str">
            <v>CONSTRUCCIONES VARIAS</v>
          </cell>
          <cell r="J312" t="e">
            <v>#DIV/0!</v>
          </cell>
        </row>
        <row r="313">
          <cell r="C313" t="str">
            <v>0005 6376 05</v>
          </cell>
          <cell r="D313" t="str">
            <v>Lavaplatos y poyo en acero inoxidable</v>
          </cell>
          <cell r="E313">
            <v>1</v>
          </cell>
          <cell r="F313" t="str">
            <v>U</v>
          </cell>
          <cell r="G313">
            <v>0</v>
          </cell>
          <cell r="H313">
            <v>0</v>
          </cell>
          <cell r="J313">
            <v>0</v>
          </cell>
        </row>
        <row r="314">
          <cell r="C314" t="str">
            <v>0005 6377 10</v>
          </cell>
          <cell r="D314" t="str">
            <v>Lavaescobas con canilla cromada</v>
          </cell>
          <cell r="E314">
            <v>1</v>
          </cell>
          <cell r="F314" t="str">
            <v>U</v>
          </cell>
          <cell r="G314">
            <v>0</v>
          </cell>
          <cell r="H314">
            <v>0</v>
          </cell>
          <cell r="J314">
            <v>0</v>
          </cell>
        </row>
        <row r="315">
          <cell r="C315" t="str">
            <v>0005 6377 15</v>
          </cell>
          <cell r="D315" t="str">
            <v>Pocetas con canilla cromada en sala de baterías</v>
          </cell>
          <cell r="E315">
            <v>1</v>
          </cell>
          <cell r="F315" t="str">
            <v>U</v>
          </cell>
          <cell r="G315">
            <v>0</v>
          </cell>
          <cell r="H315">
            <v>0</v>
          </cell>
          <cell r="J315">
            <v>0</v>
          </cell>
        </row>
        <row r="316">
          <cell r="D316" t="str">
            <v>TRABAJOS VARIOS</v>
          </cell>
          <cell r="J316" t="e">
            <v>#DIV/0!</v>
          </cell>
        </row>
        <row r="317">
          <cell r="C317" t="str">
            <v>0005 6443 00</v>
          </cell>
          <cell r="D317" t="str">
            <v>Andenes de concreto</v>
          </cell>
          <cell r="E317">
            <v>48</v>
          </cell>
          <cell r="F317" t="str">
            <v>m2</v>
          </cell>
          <cell r="G317">
            <v>71865</v>
          </cell>
          <cell r="H317">
            <v>3449520</v>
          </cell>
          <cell r="J317">
            <v>48815.456444444448</v>
          </cell>
        </row>
        <row r="318">
          <cell r="H318" t="e">
            <v>#N/A</v>
          </cell>
          <cell r="J318" t="e">
            <v>#DIV/0!</v>
          </cell>
        </row>
        <row r="319">
          <cell r="D319" t="str">
            <v xml:space="preserve">OBRA: VÍAS DE ACCESO </v>
          </cell>
          <cell r="J319" t="e">
            <v>#DIV/0!</v>
          </cell>
        </row>
        <row r="320">
          <cell r="D320" t="str">
            <v>VÍA DE ACCESO AL PORTAL DEL TÚNEL DE CONDUCCIÓN</v>
          </cell>
          <cell r="J320" t="e">
            <v>#DIV/0!</v>
          </cell>
        </row>
        <row r="321">
          <cell r="D321" t="str">
            <v>GENERALIDADES</v>
          </cell>
          <cell r="J321" t="e">
            <v>#DIV/0!</v>
          </cell>
        </row>
        <row r="322">
          <cell r="C322" t="str">
            <v>0007 6003 00</v>
          </cell>
          <cell r="D322" t="str">
            <v>Desmonte y limpieza</v>
          </cell>
          <cell r="E322">
            <v>1</v>
          </cell>
          <cell r="F322" t="str">
            <v>Ha</v>
          </cell>
          <cell r="G322">
            <v>769580</v>
          </cell>
          <cell r="H322">
            <v>769580</v>
          </cell>
          <cell r="J322">
            <v>522750</v>
          </cell>
        </row>
        <row r="323">
          <cell r="D323" t="str">
            <v>EXCAVACIONES EXTERIORES</v>
          </cell>
          <cell r="J323" t="e">
            <v>#DIV/0!</v>
          </cell>
        </row>
        <row r="324">
          <cell r="C324" t="str">
            <v>0007 6020 10</v>
          </cell>
          <cell r="D324" t="str">
            <v>Excavaciones exteriores en material común</v>
          </cell>
          <cell r="E324">
            <v>46050</v>
          </cell>
          <cell r="F324" t="str">
            <v>m3</v>
          </cell>
          <cell r="G324">
            <v>3246</v>
          </cell>
          <cell r="H324">
            <v>149478300</v>
          </cell>
          <cell r="J324">
            <v>2204.6166666666668</v>
          </cell>
        </row>
        <row r="325">
          <cell r="C325" t="str">
            <v>0007 6022 00</v>
          </cell>
          <cell r="D325" t="str">
            <v>Excavaciones exteriores en roca</v>
          </cell>
          <cell r="E325">
            <v>5000</v>
          </cell>
          <cell r="F325" t="str">
            <v>m3</v>
          </cell>
          <cell r="G325">
            <v>15338</v>
          </cell>
          <cell r="H325">
            <v>76690000</v>
          </cell>
          <cell r="J325">
            <v>10418.517133333335</v>
          </cell>
        </row>
        <row r="326">
          <cell r="C326" t="str">
            <v>0007 6023 00</v>
          </cell>
          <cell r="D326" t="str">
            <v>Excavación estructural en material común por encima del nivel freático</v>
          </cell>
          <cell r="E326">
            <v>600</v>
          </cell>
          <cell r="F326" t="str">
            <v>m3</v>
          </cell>
          <cell r="G326">
            <v>7446</v>
          </cell>
          <cell r="H326">
            <v>4467600</v>
          </cell>
          <cell r="J326">
            <v>5057.7</v>
          </cell>
        </row>
        <row r="327">
          <cell r="C327" t="str">
            <v>0007 6027 00</v>
          </cell>
          <cell r="D327" t="str">
            <v>Remoción de derrumbes en material común</v>
          </cell>
          <cell r="E327">
            <v>7000</v>
          </cell>
          <cell r="F327" t="str">
            <v>m3</v>
          </cell>
          <cell r="G327">
            <v>4346</v>
          </cell>
          <cell r="H327">
            <v>30422000</v>
          </cell>
          <cell r="J327">
            <v>2952.3166666666666</v>
          </cell>
        </row>
        <row r="328">
          <cell r="D328" t="str">
            <v>LLENOS</v>
          </cell>
          <cell r="J328" t="e">
            <v>#DIV/0!</v>
          </cell>
        </row>
        <row r="329">
          <cell r="C329" t="str">
            <v>0007 6060 00</v>
          </cell>
          <cell r="D329" t="str">
            <v>Colocación y compactación de llenos en material común</v>
          </cell>
          <cell r="E329">
            <v>800</v>
          </cell>
          <cell r="F329" t="str">
            <v>m3</v>
          </cell>
          <cell r="G329">
            <v>5508</v>
          </cell>
          <cell r="H329">
            <v>4406400</v>
          </cell>
          <cell r="J329">
            <v>3741.2946428571431</v>
          </cell>
        </row>
        <row r="330">
          <cell r="C330" t="str">
            <v>0007 6062 00</v>
          </cell>
          <cell r="D330" t="str">
            <v>Llenos estructurales en material común</v>
          </cell>
          <cell r="E330">
            <v>300</v>
          </cell>
          <cell r="F330" t="str">
            <v>m3</v>
          </cell>
          <cell r="G330">
            <v>14373</v>
          </cell>
          <cell r="H330">
            <v>4311900</v>
          </cell>
          <cell r="J330">
            <v>9763.3333333333339</v>
          </cell>
        </row>
        <row r="331">
          <cell r="D331" t="str">
            <v>PAVIMENTOS</v>
          </cell>
          <cell r="J331" t="e">
            <v>#DIV/0!</v>
          </cell>
        </row>
        <row r="332">
          <cell r="C332" t="str">
            <v>0007 6080 10</v>
          </cell>
          <cell r="D332" t="str">
            <v>Afirmado tipo 1</v>
          </cell>
          <cell r="E332">
            <v>5600</v>
          </cell>
          <cell r="F332" t="str">
            <v>m3</v>
          </cell>
          <cell r="G332">
            <v>30481</v>
          </cell>
          <cell r="H332">
            <v>170693600</v>
          </cell>
          <cell r="J332">
            <v>20705.000000000004</v>
          </cell>
        </row>
        <row r="333">
          <cell r="D333" t="str">
            <v>DRENAJES</v>
          </cell>
          <cell r="J333" t="e">
            <v>#DIV/0!</v>
          </cell>
        </row>
        <row r="334">
          <cell r="C334" t="str">
            <v>0007 6100 10</v>
          </cell>
          <cell r="D334" t="str">
            <v>Filtros de cascajo procesado</v>
          </cell>
          <cell r="E334">
            <v>325</v>
          </cell>
          <cell r="F334" t="str">
            <v>m3</v>
          </cell>
          <cell r="G334">
            <v>35883</v>
          </cell>
          <cell r="H334">
            <v>11661975</v>
          </cell>
          <cell r="J334">
            <v>24374</v>
          </cell>
        </row>
        <row r="335">
          <cell r="C335" t="str">
            <v>0007 6100 15</v>
          </cell>
          <cell r="D335" t="str">
            <v>Filtro de arena y cascajo revueltos</v>
          </cell>
          <cell r="E335">
            <v>200</v>
          </cell>
          <cell r="F335" t="str">
            <v>m3</v>
          </cell>
          <cell r="G335">
            <v>49368</v>
          </cell>
          <cell r="H335">
            <v>9873600</v>
          </cell>
          <cell r="J335">
            <v>33534</v>
          </cell>
        </row>
        <row r="336">
          <cell r="C336" t="str">
            <v>0007 6100 16</v>
          </cell>
          <cell r="D336" t="str">
            <v>Tubería de PVC para drenaje de 4" y 6"  perforada</v>
          </cell>
          <cell r="E336">
            <v>550</v>
          </cell>
          <cell r="F336" t="str">
            <v>m</v>
          </cell>
          <cell r="G336">
            <v>40023</v>
          </cell>
          <cell r="H336">
            <v>22012650</v>
          </cell>
          <cell r="J336">
            <v>27186.350000000002</v>
          </cell>
        </row>
        <row r="337">
          <cell r="C337" t="str">
            <v>0007 6102 75</v>
          </cell>
          <cell r="D337" t="str">
            <v>Alcantarillas de tubería de concreto reforzado de 0.75 m de diámetro</v>
          </cell>
          <cell r="E337">
            <v>50</v>
          </cell>
          <cell r="F337" t="str">
            <v>m</v>
          </cell>
          <cell r="G337">
            <v>269271</v>
          </cell>
          <cell r="H337">
            <v>13463550</v>
          </cell>
          <cell r="J337">
            <v>182906.7</v>
          </cell>
        </row>
        <row r="338">
          <cell r="C338" t="str">
            <v>0007 6102 90</v>
          </cell>
          <cell r="D338" t="str">
            <v>Alcantarillas de tubería de concreto reforzado de 0.90 m de diámetro</v>
          </cell>
          <cell r="E338">
            <v>160</v>
          </cell>
          <cell r="F338" t="str">
            <v>m</v>
          </cell>
          <cell r="G338">
            <v>249302</v>
          </cell>
          <cell r="H338">
            <v>39888320</v>
          </cell>
          <cell r="J338">
            <v>169342.67733333333</v>
          </cell>
        </row>
        <row r="339">
          <cell r="C339" t="str">
            <v>0007 6102 97</v>
          </cell>
          <cell r="D339" t="str">
            <v>Cunetas triangulares en concreto para drenaje</v>
          </cell>
          <cell r="E339">
            <v>940</v>
          </cell>
          <cell r="F339" t="str">
            <v>m</v>
          </cell>
          <cell r="G339">
            <v>75228</v>
          </cell>
          <cell r="H339">
            <v>70714320</v>
          </cell>
          <cell r="J339">
            <v>51100.071829787237</v>
          </cell>
        </row>
        <row r="340">
          <cell r="C340" t="str">
            <v>0007 6102 98</v>
          </cell>
          <cell r="D340" t="str">
            <v>Cunetas en sacos de suelo-cemento</v>
          </cell>
          <cell r="E340">
            <v>1300</v>
          </cell>
          <cell r="F340" t="str">
            <v>m</v>
          </cell>
          <cell r="G340">
            <v>18374</v>
          </cell>
          <cell r="H340">
            <v>23886200</v>
          </cell>
          <cell r="J340">
            <v>12481.1</v>
          </cell>
        </row>
        <row r="341">
          <cell r="C341" t="str">
            <v>0007 6102 99</v>
          </cell>
          <cell r="D341" t="str">
            <v>Geotextil no tejido</v>
          </cell>
          <cell r="E341">
            <v>1900</v>
          </cell>
          <cell r="F341" t="str">
            <v>m2</v>
          </cell>
          <cell r="G341">
            <v>4923</v>
          </cell>
          <cell r="H341">
            <v>9353700</v>
          </cell>
          <cell r="J341">
            <v>3344</v>
          </cell>
        </row>
        <row r="342">
          <cell r="D342" t="str">
            <v>OBRAS DE CONCRETO</v>
          </cell>
          <cell r="J342" t="e">
            <v>#DIV/0!</v>
          </cell>
        </row>
        <row r="343">
          <cell r="C343" t="str">
            <v>0007 6160 50</v>
          </cell>
          <cell r="D343" t="str">
            <v>Concreto en muros sobre alcantarillas</v>
          </cell>
          <cell r="E343">
            <v>110</v>
          </cell>
          <cell r="F343" t="str">
            <v>M3</v>
          </cell>
          <cell r="G343">
            <v>357035</v>
          </cell>
          <cell r="H343">
            <v>39273850</v>
          </cell>
          <cell r="J343">
            <v>242521.96798009949</v>
          </cell>
        </row>
        <row r="344">
          <cell r="C344" t="str">
            <v>0007 6160 70</v>
          </cell>
          <cell r="D344" t="str">
            <v>Concreto para cabezotes y pocetas de alcantarillas</v>
          </cell>
          <cell r="E344">
            <v>140</v>
          </cell>
          <cell r="F344" t="str">
            <v>M3</v>
          </cell>
          <cell r="G344">
            <v>357035</v>
          </cell>
          <cell r="H344">
            <v>49984900</v>
          </cell>
          <cell r="J344">
            <v>242521.96798009949</v>
          </cell>
        </row>
        <row r="345">
          <cell r="D345" t="str">
            <v>ACERO</v>
          </cell>
          <cell r="J345" t="e">
            <v>#DIV/0!</v>
          </cell>
        </row>
        <row r="346">
          <cell r="C346" t="str">
            <v>0007 6200 00</v>
          </cell>
          <cell r="D346" t="str">
            <v>Barras de acero de refuerzo de 420 MPa</v>
          </cell>
          <cell r="E346">
            <v>44</v>
          </cell>
          <cell r="F346" t="str">
            <v>kN</v>
          </cell>
          <cell r="G346">
            <v>175482</v>
          </cell>
          <cell r="H346">
            <v>7721208</v>
          </cell>
          <cell r="J346">
            <v>119198.7159683073</v>
          </cell>
        </row>
        <row r="347">
          <cell r="C347" t="str">
            <v>0007 6200 01</v>
          </cell>
          <cell r="D347" t="str">
            <v>Barras de acero de refuerzo de 280 MPa</v>
          </cell>
          <cell r="E347">
            <v>10</v>
          </cell>
          <cell r="F347" t="str">
            <v>kN</v>
          </cell>
          <cell r="G347">
            <v>170497</v>
          </cell>
          <cell r="H347">
            <v>1704970</v>
          </cell>
          <cell r="J347">
            <v>115812.75519999999</v>
          </cell>
        </row>
        <row r="348">
          <cell r="D348" t="str">
            <v>TRABAJOS VARIOS</v>
          </cell>
          <cell r="J348" t="e">
            <v>#DIV/0!</v>
          </cell>
        </row>
        <row r="349">
          <cell r="C349" t="str">
            <v>0007 6440 00</v>
          </cell>
          <cell r="D349" t="str">
            <v>Cercas de alambre de púas con postería de concreto</v>
          </cell>
          <cell r="E349">
            <v>3700</v>
          </cell>
          <cell r="F349" t="str">
            <v>m</v>
          </cell>
          <cell r="G349">
            <v>11984</v>
          </cell>
          <cell r="H349">
            <v>44340800</v>
          </cell>
          <cell r="J349">
            <v>8140</v>
          </cell>
        </row>
        <row r="350">
          <cell r="D350" t="str">
            <v>VÍA DE ACCESO A LAS OBRAS DE DERIVACIÓN</v>
          </cell>
          <cell r="J350" t="e">
            <v>#DIV/0!</v>
          </cell>
        </row>
        <row r="351">
          <cell r="D351" t="str">
            <v>GENERALIDADES</v>
          </cell>
          <cell r="J351" t="e">
            <v>#DIV/0!</v>
          </cell>
        </row>
        <row r="352">
          <cell r="C352" t="str">
            <v>0007 6003 00</v>
          </cell>
          <cell r="D352" t="str">
            <v>Desmonte y limpieza</v>
          </cell>
          <cell r="E352">
            <v>1</v>
          </cell>
          <cell r="F352" t="str">
            <v>Ha</v>
          </cell>
          <cell r="G352">
            <v>769580</v>
          </cell>
          <cell r="H352">
            <v>769580</v>
          </cell>
          <cell r="J352">
            <v>522750</v>
          </cell>
        </row>
        <row r="353">
          <cell r="D353" t="str">
            <v>EXCAVACIONES EXTERIORES</v>
          </cell>
          <cell r="J353" t="e">
            <v>#DIV/0!</v>
          </cell>
        </row>
        <row r="354">
          <cell r="C354" t="str">
            <v>0007 6020 10</v>
          </cell>
          <cell r="D354" t="str">
            <v>Excavaciones exteriores en material común</v>
          </cell>
          <cell r="E354">
            <v>46050</v>
          </cell>
          <cell r="F354" t="str">
            <v>m3</v>
          </cell>
          <cell r="G354">
            <v>3246</v>
          </cell>
          <cell r="H354">
            <v>149478300</v>
          </cell>
          <cell r="J354">
            <v>2204.6166666666668</v>
          </cell>
        </row>
        <row r="355">
          <cell r="C355" t="str">
            <v>0007 6022 00</v>
          </cell>
          <cell r="D355" t="str">
            <v>Excavaciones exteriores en roca</v>
          </cell>
          <cell r="E355">
            <v>5000</v>
          </cell>
          <cell r="F355" t="str">
            <v>m3</v>
          </cell>
          <cell r="G355">
            <v>15338</v>
          </cell>
          <cell r="H355">
            <v>76690000</v>
          </cell>
          <cell r="J355">
            <v>10418.517133333335</v>
          </cell>
        </row>
        <row r="356">
          <cell r="C356" t="str">
            <v>0007 6027 00</v>
          </cell>
          <cell r="D356" t="str">
            <v>Remoción de derrumbes en material común</v>
          </cell>
          <cell r="E356">
            <v>7000</v>
          </cell>
          <cell r="F356" t="str">
            <v>m3</v>
          </cell>
          <cell r="G356">
            <v>4346</v>
          </cell>
          <cell r="H356">
            <v>30422000</v>
          </cell>
          <cell r="J356">
            <v>2952.3166666666666</v>
          </cell>
        </row>
        <row r="357">
          <cell r="D357" t="str">
            <v>LLENOS</v>
          </cell>
          <cell r="J357" t="e">
            <v>#DIV/0!</v>
          </cell>
        </row>
        <row r="358">
          <cell r="C358" t="str">
            <v>0007 6060 00</v>
          </cell>
          <cell r="D358" t="str">
            <v>Colocación y compactación de llenos en material común</v>
          </cell>
          <cell r="E358">
            <v>800</v>
          </cell>
          <cell r="F358" t="str">
            <v>m3</v>
          </cell>
          <cell r="G358">
            <v>5508</v>
          </cell>
          <cell r="H358">
            <v>4406400</v>
          </cell>
          <cell r="J358">
            <v>3741.2946428571431</v>
          </cell>
        </row>
        <row r="359">
          <cell r="C359" t="str">
            <v>0007 6062 00</v>
          </cell>
          <cell r="D359" t="str">
            <v>Llenos estructurales en material común</v>
          </cell>
          <cell r="E359">
            <v>300</v>
          </cell>
          <cell r="F359" t="str">
            <v>m3</v>
          </cell>
          <cell r="G359">
            <v>14373</v>
          </cell>
          <cell r="H359">
            <v>4311900</v>
          </cell>
          <cell r="J359">
            <v>9763.3333333333339</v>
          </cell>
        </row>
        <row r="360">
          <cell r="D360" t="str">
            <v>PAVIMENTOS</v>
          </cell>
          <cell r="J360" t="e">
            <v>#DIV/0!</v>
          </cell>
        </row>
        <row r="361">
          <cell r="C361" t="str">
            <v>0007 6080 10</v>
          </cell>
          <cell r="D361" t="str">
            <v>Afirmado tipo 1</v>
          </cell>
          <cell r="E361">
            <v>5600</v>
          </cell>
          <cell r="F361" t="str">
            <v>m3</v>
          </cell>
          <cell r="G361">
            <v>30481</v>
          </cell>
          <cell r="H361">
            <v>170693600</v>
          </cell>
          <cell r="J361">
            <v>20705.000000000004</v>
          </cell>
        </row>
        <row r="362">
          <cell r="D362" t="str">
            <v>DRENAJES</v>
          </cell>
          <cell r="J362" t="e">
            <v>#DIV/0!</v>
          </cell>
        </row>
        <row r="363">
          <cell r="C363" t="str">
            <v>0007 6102 75</v>
          </cell>
          <cell r="D363" t="str">
            <v>Alcantarillas de tubería de concreto reforzado de 0.75 m de diámetro</v>
          </cell>
          <cell r="E363">
            <v>50</v>
          </cell>
          <cell r="F363" t="str">
            <v>m</v>
          </cell>
          <cell r="G363">
            <v>269271</v>
          </cell>
          <cell r="H363">
            <v>13463550</v>
          </cell>
          <cell r="J363">
            <v>182906.7</v>
          </cell>
        </row>
        <row r="364">
          <cell r="C364" t="str">
            <v>0007 6102 90</v>
          </cell>
          <cell r="D364" t="str">
            <v>Alcantarillas de tubería de concreto reforzado de 0.90 m de diámetro</v>
          </cell>
          <cell r="E364">
            <v>160</v>
          </cell>
          <cell r="F364" t="str">
            <v>m</v>
          </cell>
          <cell r="G364">
            <v>249302</v>
          </cell>
          <cell r="H364">
            <v>39888320</v>
          </cell>
          <cell r="J364">
            <v>169342.67733333333</v>
          </cell>
        </row>
        <row r="365">
          <cell r="D365" t="str">
            <v>OBRAS DE CONCRETO</v>
          </cell>
          <cell r="J365" t="e">
            <v>#DIV/0!</v>
          </cell>
        </row>
        <row r="366">
          <cell r="C366" t="str">
            <v>0007 6160 50</v>
          </cell>
          <cell r="D366" t="str">
            <v>Concreto en muros sobre alcantarillas</v>
          </cell>
          <cell r="E366">
            <v>110</v>
          </cell>
          <cell r="F366" t="str">
            <v>M3</v>
          </cell>
          <cell r="G366">
            <v>357035</v>
          </cell>
          <cell r="H366">
            <v>39273850</v>
          </cell>
          <cell r="J366">
            <v>242521.96798009949</v>
          </cell>
        </row>
        <row r="367">
          <cell r="C367" t="str">
            <v>0007 616070</v>
          </cell>
          <cell r="D367" t="str">
            <v>Concreto para cabezotes y pocetas de alcantarillas</v>
          </cell>
          <cell r="E367">
            <v>12</v>
          </cell>
          <cell r="F367" t="str">
            <v>m3</v>
          </cell>
          <cell r="G367">
            <v>357035</v>
          </cell>
          <cell r="H367">
            <v>4284420</v>
          </cell>
          <cell r="J367">
            <v>242521.96798009949</v>
          </cell>
        </row>
        <row r="368">
          <cell r="D368" t="str">
            <v>ACERO</v>
          </cell>
          <cell r="J368" t="e">
            <v>#DIV/0!</v>
          </cell>
        </row>
        <row r="369">
          <cell r="C369" t="str">
            <v>0007 6200 00</v>
          </cell>
          <cell r="D369" t="str">
            <v>Barras de acero de refuerzo de 420 MPa</v>
          </cell>
          <cell r="E369">
            <v>44</v>
          </cell>
          <cell r="F369" t="str">
            <v>kN</v>
          </cell>
          <cell r="G369">
            <v>175482</v>
          </cell>
          <cell r="H369">
            <v>7721208</v>
          </cell>
          <cell r="J369">
            <v>119198.7159683073</v>
          </cell>
        </row>
        <row r="370">
          <cell r="H370">
            <v>1326522551</v>
          </cell>
          <cell r="J370" t="e">
            <v>#DIV/0!</v>
          </cell>
        </row>
        <row r="371">
          <cell r="D371" t="str">
            <v>OBRA: INSTALACIONES ELÉCTRICAS</v>
          </cell>
          <cell r="J371" t="e">
            <v>#DIV/0!</v>
          </cell>
        </row>
        <row r="372">
          <cell r="C372" t="str">
            <v>0008 6340 01</v>
          </cell>
          <cell r="D372" t="str">
            <v>Tubería de acero galvanizado, semipesada, de 3/4" de diámetro, expuesta</v>
          </cell>
          <cell r="E372">
            <v>980</v>
          </cell>
          <cell r="F372" t="str">
            <v>m</v>
          </cell>
          <cell r="G372">
            <v>0</v>
          </cell>
          <cell r="H372">
            <v>0</v>
          </cell>
          <cell r="J372">
            <v>0</v>
          </cell>
        </row>
        <row r="373">
          <cell r="C373" t="str">
            <v>0008 6340 02</v>
          </cell>
          <cell r="D373" t="str">
            <v>Tubería de acero galvanizado, semipesada, de 1" de diámetro, expuesta</v>
          </cell>
          <cell r="E373">
            <v>275</v>
          </cell>
          <cell r="F373" t="str">
            <v>m</v>
          </cell>
          <cell r="G373">
            <v>0</v>
          </cell>
          <cell r="H373">
            <v>0</v>
          </cell>
          <cell r="J373">
            <v>0</v>
          </cell>
        </row>
        <row r="374">
          <cell r="C374" t="str">
            <v>0008 6340 03</v>
          </cell>
          <cell r="D374" t="str">
            <v>Tubería de acero galvanizado, semipesada, de 1 1/2" de diámetro, expuesta</v>
          </cell>
          <cell r="E374">
            <v>15</v>
          </cell>
          <cell r="F374" t="str">
            <v>m</v>
          </cell>
          <cell r="G374">
            <v>0</v>
          </cell>
          <cell r="H374">
            <v>0</v>
          </cell>
          <cell r="J374">
            <v>0</v>
          </cell>
        </row>
        <row r="375">
          <cell r="C375" t="str">
            <v>0008 6340 04</v>
          </cell>
          <cell r="D375" t="str">
            <v>Tubería de acero galvanizado, semipesada, de 2" de diámetro, expuesta</v>
          </cell>
          <cell r="E375">
            <v>525</v>
          </cell>
          <cell r="F375" t="str">
            <v>m</v>
          </cell>
          <cell r="G375">
            <v>0</v>
          </cell>
          <cell r="H375">
            <v>0</v>
          </cell>
          <cell r="J375">
            <v>0</v>
          </cell>
        </row>
        <row r="376">
          <cell r="C376" t="str">
            <v>0008 6340 05</v>
          </cell>
          <cell r="D376" t="str">
            <v>Tubería de PVC, de 3/4" de diámetro, empotrada</v>
          </cell>
          <cell r="E376">
            <v>950</v>
          </cell>
          <cell r="F376" t="str">
            <v>m</v>
          </cell>
          <cell r="G376">
            <v>0</v>
          </cell>
          <cell r="H376">
            <v>0</v>
          </cell>
          <cell r="J376">
            <v>0</v>
          </cell>
        </row>
        <row r="377">
          <cell r="C377" t="str">
            <v>0008 6340 06</v>
          </cell>
          <cell r="D377" t="str">
            <v>Tubería de PVC, de 1" de diámetro, empotrada</v>
          </cell>
          <cell r="E377">
            <v>65</v>
          </cell>
          <cell r="F377" t="str">
            <v>m</v>
          </cell>
          <cell r="G377">
            <v>0</v>
          </cell>
          <cell r="H377">
            <v>0</v>
          </cell>
          <cell r="J377">
            <v>0</v>
          </cell>
        </row>
        <row r="378">
          <cell r="C378" t="str">
            <v>0008 6340 07</v>
          </cell>
          <cell r="D378" t="str">
            <v>Tubería de PVC, de 2" de diámetro, empotrada</v>
          </cell>
          <cell r="E378">
            <v>20</v>
          </cell>
          <cell r="F378" t="str">
            <v>m</v>
          </cell>
          <cell r="G378">
            <v>0</v>
          </cell>
          <cell r="H378">
            <v>0</v>
          </cell>
          <cell r="J378">
            <v>0</v>
          </cell>
        </row>
        <row r="379">
          <cell r="C379" t="str">
            <v>0008 6340 08</v>
          </cell>
          <cell r="D379" t="str">
            <v>Tubería de PVC, tipo "DB", de 2" de diámetro, enterrada</v>
          </cell>
          <cell r="E379">
            <v>685</v>
          </cell>
          <cell r="F379" t="str">
            <v>m</v>
          </cell>
          <cell r="G379">
            <v>0</v>
          </cell>
          <cell r="H379">
            <v>0</v>
          </cell>
          <cell r="J379">
            <v>0</v>
          </cell>
        </row>
        <row r="380">
          <cell r="C380" t="str">
            <v>0008 6340 09</v>
          </cell>
          <cell r="D380" t="str">
            <v>Cajas de distribución en concreto para energía</v>
          </cell>
          <cell r="E380">
            <v>25</v>
          </cell>
          <cell r="F380" t="str">
            <v>U</v>
          </cell>
          <cell r="G380">
            <v>0</v>
          </cell>
          <cell r="H380">
            <v>0</v>
          </cell>
          <cell r="J380">
            <v>0</v>
          </cell>
        </row>
        <row r="381">
          <cell r="C381" t="str">
            <v>0008 6340 10</v>
          </cell>
          <cell r="D381" t="str">
            <v>Cajas de distribución en concreto para comunicaciones</v>
          </cell>
          <cell r="E381">
            <v>27</v>
          </cell>
          <cell r="F381" t="str">
            <v>U</v>
          </cell>
          <cell r="G381">
            <v>0</v>
          </cell>
          <cell r="H381">
            <v>0</v>
          </cell>
          <cell r="J381">
            <v>0</v>
          </cell>
        </row>
        <row r="382">
          <cell r="C382" t="str">
            <v>0008 6340 11</v>
          </cell>
          <cell r="D382" t="str">
            <v>Cajas de dispersión telefónica de 10 pares</v>
          </cell>
          <cell r="E382">
            <v>6</v>
          </cell>
          <cell r="F382" t="str">
            <v>U</v>
          </cell>
          <cell r="G382">
            <v>0</v>
          </cell>
          <cell r="H382">
            <v>0</v>
          </cell>
          <cell r="J382">
            <v>0</v>
          </cell>
        </row>
        <row r="383">
          <cell r="C383" t="str">
            <v>0008 6340 12</v>
          </cell>
          <cell r="D383" t="str">
            <v>Cajas metálicas para conexión, con borneras, para instalación a la intemperie, NEMA 3R</v>
          </cell>
          <cell r="E383">
            <v>1</v>
          </cell>
          <cell r="F383" t="str">
            <v>U</v>
          </cell>
          <cell r="G383">
            <v>0</v>
          </cell>
          <cell r="H383">
            <v>0</v>
          </cell>
          <cell r="J383">
            <v>0</v>
          </cell>
        </row>
        <row r="384">
          <cell r="C384" t="str">
            <v>0008 6340 13</v>
          </cell>
          <cell r="D384" t="str">
            <v>Cajas de potencia con tomacorrientes e interruptores automáticos</v>
          </cell>
          <cell r="E384">
            <v>3</v>
          </cell>
          <cell r="F384" t="str">
            <v>U</v>
          </cell>
          <cell r="G384">
            <v>0</v>
          </cell>
          <cell r="H384">
            <v>0</v>
          </cell>
          <cell r="J384">
            <v>0</v>
          </cell>
        </row>
        <row r="385">
          <cell r="C385" t="str">
            <v>0008 6340 14</v>
          </cell>
          <cell r="D385" t="str">
            <v>Conmutador tipo secretarial, cuatro troncales</v>
          </cell>
          <cell r="E385">
            <v>1</v>
          </cell>
          <cell r="F385" t="str">
            <v>U</v>
          </cell>
          <cell r="G385">
            <v>0</v>
          </cell>
          <cell r="H385">
            <v>0</v>
          </cell>
          <cell r="J385">
            <v>0</v>
          </cell>
        </row>
        <row r="386">
          <cell r="C386" t="str">
            <v>0008 6340 15</v>
          </cell>
          <cell r="D386" t="str">
            <v>Tablero de distribución TD1, 3 cero, 208/120Vc.a., con totalizador, barraje de 225A</v>
          </cell>
          <cell r="E386">
            <v>1</v>
          </cell>
          <cell r="F386" t="str">
            <v>U</v>
          </cell>
          <cell r="G386">
            <v>0</v>
          </cell>
          <cell r="H386">
            <v>0</v>
          </cell>
          <cell r="J386">
            <v>0</v>
          </cell>
        </row>
        <row r="387">
          <cell r="C387" t="str">
            <v>0008 6340 16</v>
          </cell>
          <cell r="D387" t="str">
            <v>Tablero de distribución TD2, 3 cero, 208/120Vc.a., con totalizador, barraje de 225A</v>
          </cell>
          <cell r="E387">
            <v>1</v>
          </cell>
          <cell r="F387" t="str">
            <v>U</v>
          </cell>
          <cell r="G387">
            <v>0</v>
          </cell>
          <cell r="H387">
            <v>0</v>
          </cell>
          <cell r="J387">
            <v>0</v>
          </cell>
        </row>
        <row r="388">
          <cell r="C388" t="str">
            <v>0008 6340 17</v>
          </cell>
          <cell r="D388" t="str">
            <v>Tablero de distribución TD8, 3 cero, 208/120Vc.a., con espacio para transformador trifásico de 75 KVA, con barraje de 225A</v>
          </cell>
          <cell r="E388">
            <v>1</v>
          </cell>
          <cell r="F388" t="str">
            <v>U</v>
          </cell>
          <cell r="G388">
            <v>0</v>
          </cell>
          <cell r="H388">
            <v>0</v>
          </cell>
          <cell r="J388">
            <v>0</v>
          </cell>
        </row>
        <row r="389">
          <cell r="C389" t="str">
            <v>0008 6340 18</v>
          </cell>
          <cell r="D389" t="str">
            <v>Tablero de interruptores automáticos de alumbrado TA1 trifásico, 208/120Vc.a., 24 circuitos, con totalizador, con barraje de 225A</v>
          </cell>
          <cell r="E389">
            <v>1</v>
          </cell>
          <cell r="F389" t="str">
            <v>U</v>
          </cell>
          <cell r="G389">
            <v>0</v>
          </cell>
          <cell r="H389">
            <v>0</v>
          </cell>
          <cell r="J389">
            <v>0</v>
          </cell>
        </row>
        <row r="390">
          <cell r="C390" t="str">
            <v>0008 6340 19</v>
          </cell>
          <cell r="D390" t="str">
            <v>Tablero de interruptores automáticos de alumbrado TA2 trifásico, 208/120Vc.a., 24 circuitos, con totalizador, con barraje de 225A</v>
          </cell>
          <cell r="E390">
            <v>1</v>
          </cell>
          <cell r="F390" t="str">
            <v>U</v>
          </cell>
          <cell r="G390">
            <v>0</v>
          </cell>
          <cell r="H390">
            <v>0</v>
          </cell>
          <cell r="J390">
            <v>0</v>
          </cell>
        </row>
        <row r="391">
          <cell r="C391" t="str">
            <v>0008 6340 20</v>
          </cell>
          <cell r="D391" t="str">
            <v>Tablero de interruptores automáticos de alumbrado de emergencia TAE1, 120Vc.a., 12 circuitos</v>
          </cell>
          <cell r="E391">
            <v>1</v>
          </cell>
          <cell r="F391" t="str">
            <v>U</v>
          </cell>
          <cell r="G391">
            <v>0</v>
          </cell>
          <cell r="H391">
            <v>0</v>
          </cell>
          <cell r="J391">
            <v>0</v>
          </cell>
        </row>
        <row r="392">
          <cell r="C392" t="str">
            <v>0008 6340 21</v>
          </cell>
          <cell r="D392" t="str">
            <v>Tablero de interruptores automáticos de fuerza TF, trifásico, 208/120Vc.a., 36 circuitos, con totalizador, con barraje de 225A</v>
          </cell>
          <cell r="E392">
            <v>1</v>
          </cell>
          <cell r="F392" t="str">
            <v>U</v>
          </cell>
          <cell r="G392">
            <v>0</v>
          </cell>
          <cell r="H392">
            <v>0</v>
          </cell>
          <cell r="J392">
            <v>0</v>
          </cell>
        </row>
        <row r="393">
          <cell r="C393" t="str">
            <v>0008 6340 22</v>
          </cell>
          <cell r="D393" t="str">
            <v>Tablero de interruptores automáticos TSA, 208/120Vc.a., 18 circuitos, con totalizador, con barraje de 225A</v>
          </cell>
          <cell r="E393">
            <v>1</v>
          </cell>
          <cell r="F393" t="str">
            <v>U</v>
          </cell>
          <cell r="G393">
            <v>0</v>
          </cell>
          <cell r="H393">
            <v>0</v>
          </cell>
          <cell r="J393">
            <v>0</v>
          </cell>
        </row>
        <row r="394">
          <cell r="C394" t="str">
            <v>0008 6340 23</v>
          </cell>
          <cell r="D394" t="str">
            <v>Tablero de interruptores automáticos de alumbrado y fuerza TAF1, trifásco 208/120Vc.a., 18 circuitos, con barraje de 150A</v>
          </cell>
          <cell r="E394">
            <v>1</v>
          </cell>
          <cell r="F394" t="str">
            <v>U</v>
          </cell>
          <cell r="G394">
            <v>0</v>
          </cell>
          <cell r="H394">
            <v>0</v>
          </cell>
          <cell r="J394">
            <v>0</v>
          </cell>
        </row>
        <row r="395">
          <cell r="C395" t="str">
            <v>0008 6340 24</v>
          </cell>
          <cell r="D395" t="str">
            <v>Tablero de interruptores automáticos de alumbrado y fuerza TAF2, bifásco 208/120Vc.a., 8 circuitos, con barraje de 70A</v>
          </cell>
          <cell r="E395">
            <v>1</v>
          </cell>
          <cell r="F395" t="str">
            <v>U</v>
          </cell>
          <cell r="G395">
            <v>0</v>
          </cell>
          <cell r="H395">
            <v>0</v>
          </cell>
          <cell r="J395">
            <v>0</v>
          </cell>
        </row>
        <row r="396">
          <cell r="C396" t="str">
            <v>0008 6340 25</v>
          </cell>
          <cell r="D396" t="str">
            <v>Tablero de interruptores automáticos de alumbrado y fuerza TAF3, trifásco 208/120Vc.a., 18 circuitos, con barraje de 150A</v>
          </cell>
          <cell r="E396">
            <v>1</v>
          </cell>
          <cell r="F396" t="str">
            <v>U</v>
          </cell>
          <cell r="G396">
            <v>0</v>
          </cell>
          <cell r="H396">
            <v>0</v>
          </cell>
          <cell r="J396">
            <v>0</v>
          </cell>
        </row>
        <row r="397">
          <cell r="C397" t="str">
            <v>0008 6340 26</v>
          </cell>
          <cell r="D397" t="str">
            <v>Interruptor de seguridad 150A, 480Vc.a.</v>
          </cell>
          <cell r="E397">
            <v>1</v>
          </cell>
          <cell r="F397" t="str">
            <v>U</v>
          </cell>
          <cell r="G397">
            <v>0</v>
          </cell>
          <cell r="H397">
            <v>0</v>
          </cell>
          <cell r="J397">
            <v>0</v>
          </cell>
        </row>
        <row r="398">
          <cell r="C398" t="str">
            <v>0008 6340 27</v>
          </cell>
          <cell r="D398" t="str">
            <v>Interruptor de seguridad 30A, 208Vc.a.</v>
          </cell>
          <cell r="E398">
            <v>5</v>
          </cell>
          <cell r="F398" t="str">
            <v>U</v>
          </cell>
          <cell r="G398">
            <v>0</v>
          </cell>
          <cell r="H398">
            <v>0</v>
          </cell>
          <cell r="J398">
            <v>0</v>
          </cell>
        </row>
        <row r="399">
          <cell r="C399" t="str">
            <v>0008 6340 28</v>
          </cell>
          <cell r="D399" t="str">
            <v>Interruptor de seguridad 60A, 208Vc.a.</v>
          </cell>
          <cell r="E399">
            <v>1</v>
          </cell>
          <cell r="F399" t="str">
            <v>U</v>
          </cell>
          <cell r="G399">
            <v>0</v>
          </cell>
          <cell r="H399">
            <v>0</v>
          </cell>
          <cell r="J399">
            <v>0</v>
          </cell>
        </row>
        <row r="400">
          <cell r="C400" t="str">
            <v>0008 6340 29</v>
          </cell>
          <cell r="D400" t="str">
            <v>Tomacorrientes con conexión a tierra, monofásico doble, dos polos, 3 hilos, 15A, 125Vc.a., (línea NEMA 5, decorativo, para trabajo liviano</v>
          </cell>
          <cell r="E400">
            <v>60</v>
          </cell>
          <cell r="F400" t="str">
            <v>U</v>
          </cell>
          <cell r="G400">
            <v>0</v>
          </cell>
          <cell r="H400">
            <v>0</v>
          </cell>
          <cell r="J400">
            <v>0</v>
          </cell>
        </row>
        <row r="401">
          <cell r="C401" t="str">
            <v>0008 6340 30</v>
          </cell>
          <cell r="D401" t="str">
            <v>Tomacorrientes con conexión a tierra, monofásico doble, dos polos, 3 hilos, 15A, 125Vc.a., (línea NEMA 5, para trabajo pesado</v>
          </cell>
          <cell r="E401">
            <v>25</v>
          </cell>
          <cell r="F401" t="str">
            <v>U</v>
          </cell>
          <cell r="G401">
            <v>0</v>
          </cell>
          <cell r="H401">
            <v>0</v>
          </cell>
          <cell r="J401">
            <v>0</v>
          </cell>
        </row>
        <row r="402">
          <cell r="C402" t="str">
            <v>0008 6340 31</v>
          </cell>
          <cell r="D402" t="str">
            <v>Tomacorrientes con conexión a tierra, bifásico, dos polos, 3 hilos, 20A, 250Vc.a., (línea NEMA6, para trabajo pesado</v>
          </cell>
          <cell r="E402">
            <v>20</v>
          </cell>
          <cell r="F402" t="str">
            <v>U</v>
          </cell>
          <cell r="G402">
            <v>0</v>
          </cell>
          <cell r="H402">
            <v>0</v>
          </cell>
          <cell r="J402">
            <v>0</v>
          </cell>
        </row>
        <row r="403">
          <cell r="C403" t="str">
            <v>0008 6340 32</v>
          </cell>
          <cell r="D403" t="str">
            <v>Tomacorrientes trifilares de 30A, 250Vc.a.., (línea NEMA 10)</v>
          </cell>
          <cell r="E403">
            <v>1</v>
          </cell>
          <cell r="F403" t="str">
            <v>U</v>
          </cell>
          <cell r="G403">
            <v>0</v>
          </cell>
          <cell r="H403">
            <v>0</v>
          </cell>
          <cell r="J403">
            <v>0</v>
          </cell>
        </row>
        <row r="404">
          <cell r="C404" t="str">
            <v>0008 6340 33</v>
          </cell>
          <cell r="D404" t="str">
            <v>Tomacorrientes trifilares, 3 polos, de 50A, 250Vc.a.., (línea NEMA 10)</v>
          </cell>
          <cell r="E404">
            <v>1</v>
          </cell>
          <cell r="F404" t="str">
            <v>U</v>
          </cell>
          <cell r="G404">
            <v>0</v>
          </cell>
          <cell r="H404">
            <v>0</v>
          </cell>
          <cell r="J404">
            <v>0</v>
          </cell>
        </row>
        <row r="405">
          <cell r="C405" t="str">
            <v>0008 6340 34</v>
          </cell>
          <cell r="D405" t="str">
            <v>Tomas para teléfonos</v>
          </cell>
          <cell r="E405">
            <v>15</v>
          </cell>
          <cell r="F405" t="str">
            <v>U</v>
          </cell>
          <cell r="G405">
            <v>0</v>
          </cell>
          <cell r="H405">
            <v>0</v>
          </cell>
          <cell r="J405">
            <v>0</v>
          </cell>
        </row>
        <row r="406">
          <cell r="C406" t="str">
            <v>0008 6340 55</v>
          </cell>
          <cell r="D406" t="str">
            <v>Luminarias fluorescentes de seguridad con bombilla de 13W, 120Vc.a., tipo tortuga, FT</v>
          </cell>
          <cell r="E406">
            <v>5</v>
          </cell>
          <cell r="F406" t="str">
            <v>U</v>
          </cell>
          <cell r="G406">
            <v>0</v>
          </cell>
          <cell r="H406">
            <v>0</v>
          </cell>
          <cell r="J406">
            <v>0</v>
          </cell>
        </row>
        <row r="407">
          <cell r="C407" t="str">
            <v>0008 6340 36</v>
          </cell>
          <cell r="D407" t="str">
            <v>Toma interruptor manual 15A, 120V</v>
          </cell>
          <cell r="E407">
            <v>7</v>
          </cell>
          <cell r="F407" t="str">
            <v>U</v>
          </cell>
          <cell r="G407">
            <v>0</v>
          </cell>
          <cell r="H407">
            <v>0</v>
          </cell>
          <cell r="J407">
            <v>0</v>
          </cell>
        </row>
        <row r="408">
          <cell r="C408" t="str">
            <v>0008 6340 37</v>
          </cell>
          <cell r="D408" t="str">
            <v>Interruptores manuales de una y dos palancas, 15A, 120Vc.a.</v>
          </cell>
          <cell r="E408">
            <v>45</v>
          </cell>
          <cell r="F408" t="str">
            <v>U</v>
          </cell>
          <cell r="G408">
            <v>0</v>
          </cell>
          <cell r="H408">
            <v>0</v>
          </cell>
          <cell r="J408">
            <v>0</v>
          </cell>
        </row>
        <row r="409">
          <cell r="C409" t="str">
            <v>0008 6340 38</v>
          </cell>
          <cell r="D409" t="str">
            <v>Interruptores manuales conmutables de dos vías, 15A, 120Vc.a.</v>
          </cell>
          <cell r="E409">
            <v>2</v>
          </cell>
          <cell r="F409" t="str">
            <v>U</v>
          </cell>
          <cell r="G409">
            <v>0</v>
          </cell>
          <cell r="H409">
            <v>0</v>
          </cell>
          <cell r="J409">
            <v>0</v>
          </cell>
        </row>
        <row r="410">
          <cell r="C410" t="str">
            <v>0008 6340 39</v>
          </cell>
          <cell r="D410" t="e">
            <v>#N/A</v>
          </cell>
          <cell r="E410" t="e">
            <v>#N/A</v>
          </cell>
          <cell r="F410" t="e">
            <v>#N/A</v>
          </cell>
          <cell r="G410">
            <v>0</v>
          </cell>
          <cell r="H410" t="e">
            <v>#N/A</v>
          </cell>
          <cell r="J410">
            <v>0</v>
          </cell>
        </row>
        <row r="411">
          <cell r="C411" t="str">
            <v>0008 6340 40</v>
          </cell>
          <cell r="D411" t="str">
            <v>Conductores monopolares de cobre, aislados para 600V, THW, calibre No. 12AWG</v>
          </cell>
          <cell r="E411">
            <v>9600</v>
          </cell>
          <cell r="F411" t="str">
            <v>m</v>
          </cell>
          <cell r="G411">
            <v>0</v>
          </cell>
          <cell r="H411">
            <v>0</v>
          </cell>
          <cell r="J411">
            <v>0</v>
          </cell>
        </row>
        <row r="412">
          <cell r="C412" t="str">
            <v>0008 6340 41</v>
          </cell>
          <cell r="D412" t="str">
            <v>Conductores monopolares de cobre, aislados para 600V, THW, calibre No. 10AWG</v>
          </cell>
          <cell r="E412">
            <v>1000</v>
          </cell>
          <cell r="F412" t="str">
            <v>m</v>
          </cell>
          <cell r="G412">
            <v>0</v>
          </cell>
          <cell r="H412">
            <v>0</v>
          </cell>
          <cell r="J412">
            <v>0</v>
          </cell>
        </row>
        <row r="413">
          <cell r="C413" t="str">
            <v>0008 6340 42</v>
          </cell>
          <cell r="D413" t="str">
            <v>Conductores monopolares de cobre, aislados para 600V, THW, calibre No. 8AWG</v>
          </cell>
          <cell r="E413">
            <v>1000</v>
          </cell>
          <cell r="F413" t="str">
            <v>m</v>
          </cell>
          <cell r="G413">
            <v>0</v>
          </cell>
          <cell r="H413">
            <v>0</v>
          </cell>
          <cell r="J413">
            <v>0</v>
          </cell>
        </row>
        <row r="414">
          <cell r="C414" t="str">
            <v>0008 6340 43</v>
          </cell>
          <cell r="D414" t="str">
            <v>Conductores monopolares de cobre, aislados para 600V, THW, calibre No. 6AWG</v>
          </cell>
          <cell r="E414">
            <v>150</v>
          </cell>
          <cell r="F414" t="str">
            <v>m</v>
          </cell>
          <cell r="G414">
            <v>0</v>
          </cell>
          <cell r="H414">
            <v>0</v>
          </cell>
          <cell r="J414">
            <v>0</v>
          </cell>
        </row>
        <row r="415">
          <cell r="C415" t="str">
            <v>0008 6340 44</v>
          </cell>
          <cell r="D415" t="str">
            <v>Conductores monopolares de cobre, aislados para 600V, THW, calibre No. 4AWG</v>
          </cell>
          <cell r="E415">
            <v>310</v>
          </cell>
          <cell r="F415" t="str">
            <v>m</v>
          </cell>
          <cell r="G415">
            <v>0</v>
          </cell>
          <cell r="H415">
            <v>0</v>
          </cell>
          <cell r="J415">
            <v>0</v>
          </cell>
        </row>
        <row r="416">
          <cell r="C416" t="str">
            <v>0008 6340 45</v>
          </cell>
          <cell r="D416" t="str">
            <v>Conductores monopolares de cobre, aislados para 600V, THW, calibre No. 2AWG</v>
          </cell>
          <cell r="E416">
            <v>90</v>
          </cell>
          <cell r="F416" t="str">
            <v>m</v>
          </cell>
          <cell r="G416">
            <v>0</v>
          </cell>
          <cell r="H416">
            <v>0</v>
          </cell>
          <cell r="J416">
            <v>0</v>
          </cell>
        </row>
        <row r="417">
          <cell r="C417" t="str">
            <v>0008 6340 46</v>
          </cell>
          <cell r="D417" t="str">
            <v>Conductores monopolares de cobre, aislados para 600V, THW, calibre No. 1/0AWG</v>
          </cell>
          <cell r="E417">
            <v>100</v>
          </cell>
          <cell r="F417" t="str">
            <v>m</v>
          </cell>
          <cell r="G417">
            <v>0</v>
          </cell>
          <cell r="H417">
            <v>0</v>
          </cell>
          <cell r="J417">
            <v>0</v>
          </cell>
        </row>
        <row r="418">
          <cell r="C418" t="str">
            <v>0008 6340 47</v>
          </cell>
          <cell r="D418" t="str">
            <v>Cable de cobre encauchetado, aislado para 600V, THW, calibre 3 No, 12AWG</v>
          </cell>
          <cell r="E418">
            <v>400</v>
          </cell>
          <cell r="F418" t="str">
            <v>m</v>
          </cell>
          <cell r="G418">
            <v>0</v>
          </cell>
          <cell r="H418">
            <v>0</v>
          </cell>
          <cell r="J418">
            <v>0</v>
          </cell>
        </row>
        <row r="419">
          <cell r="C419" t="str">
            <v>0008 6340 48</v>
          </cell>
          <cell r="D419" t="str">
            <v>Conductor trenzado del tipo cuádruplex 3 No. 1/0, 1No. 2AWG</v>
          </cell>
          <cell r="E419">
            <v>200</v>
          </cell>
          <cell r="F419" t="str">
            <v>m</v>
          </cell>
          <cell r="G419">
            <v>0</v>
          </cell>
          <cell r="H419">
            <v>0</v>
          </cell>
          <cell r="J419">
            <v>0</v>
          </cell>
        </row>
        <row r="420">
          <cell r="C420" t="str">
            <v>0008 6340 49</v>
          </cell>
          <cell r="D420" t="str">
            <v>Conductor trenzado del tipo cuádruplex 3 No. 4, 1No. 8AWG</v>
          </cell>
          <cell r="E420">
            <v>200</v>
          </cell>
          <cell r="F420" t="str">
            <v>m</v>
          </cell>
          <cell r="G420">
            <v>0</v>
          </cell>
          <cell r="H420">
            <v>0</v>
          </cell>
          <cell r="J420">
            <v>0</v>
          </cell>
        </row>
        <row r="421">
          <cell r="C421" t="str">
            <v>0008 6340 50</v>
          </cell>
          <cell r="D421" t="str">
            <v>Cable telefónico de 10 pares</v>
          </cell>
          <cell r="E421">
            <v>300</v>
          </cell>
          <cell r="F421" t="str">
            <v>m</v>
          </cell>
          <cell r="G421">
            <v>0</v>
          </cell>
          <cell r="H421">
            <v>0</v>
          </cell>
          <cell r="J421">
            <v>0</v>
          </cell>
        </row>
        <row r="422">
          <cell r="C422" t="str">
            <v>0008 6340 51</v>
          </cell>
          <cell r="D422" t="str">
            <v>Cable telefónico de 1 par 2 x 22 AWG</v>
          </cell>
          <cell r="E422">
            <v>200</v>
          </cell>
          <cell r="F422" t="str">
            <v>m</v>
          </cell>
          <cell r="G422">
            <v>0</v>
          </cell>
          <cell r="H422">
            <v>0</v>
          </cell>
          <cell r="J422">
            <v>0</v>
          </cell>
        </row>
        <row r="423">
          <cell r="C423" t="str">
            <v>0008 6340 52</v>
          </cell>
          <cell r="D423" t="str">
            <v>Cable coaxial RG-59</v>
          </cell>
          <cell r="E423">
            <v>50</v>
          </cell>
          <cell r="F423" t="str">
            <v>m</v>
          </cell>
          <cell r="G423">
            <v>0</v>
          </cell>
          <cell r="H423">
            <v>0</v>
          </cell>
          <cell r="J423">
            <v>0</v>
          </cell>
        </row>
        <row r="424">
          <cell r="C424" t="str">
            <v>0008 6340 53</v>
          </cell>
          <cell r="D424" t="str">
            <v>Luminarias fluorescentes tipo A</v>
          </cell>
          <cell r="E424">
            <v>100</v>
          </cell>
          <cell r="F424" t="str">
            <v>U</v>
          </cell>
          <cell r="G424">
            <v>0</v>
          </cell>
          <cell r="H424">
            <v>0</v>
          </cell>
          <cell r="J424">
            <v>0</v>
          </cell>
        </row>
        <row r="425">
          <cell r="C425" t="str">
            <v>0008 6340 54</v>
          </cell>
          <cell r="D425" t="str">
            <v>Luminarias fluorescentes tipo B</v>
          </cell>
          <cell r="E425">
            <v>5</v>
          </cell>
          <cell r="F425" t="str">
            <v>U</v>
          </cell>
          <cell r="G425">
            <v>0</v>
          </cell>
          <cell r="H425">
            <v>0</v>
          </cell>
          <cell r="J425">
            <v>0</v>
          </cell>
        </row>
        <row r="426">
          <cell r="C426" t="str">
            <v>0008 6340 55</v>
          </cell>
          <cell r="D426" t="str">
            <v>Luminarias fluorescentes de seguridad con bombilla de 13W, 120Vc.a., tipo tortuga, FT</v>
          </cell>
          <cell r="E426">
            <v>5</v>
          </cell>
          <cell r="F426" t="str">
            <v>U</v>
          </cell>
          <cell r="G426">
            <v>0</v>
          </cell>
          <cell r="H426">
            <v>0</v>
          </cell>
          <cell r="J426">
            <v>0</v>
          </cell>
        </row>
        <row r="427">
          <cell r="C427" t="str">
            <v>0008 6340 56</v>
          </cell>
          <cell r="D427" t="str">
            <v>Aparato autónomo de emergencia tipo EV, con bombillas tipo halógeno, 2 x 20 Trabajo</v>
          </cell>
          <cell r="E427">
            <v>12</v>
          </cell>
          <cell r="F427" t="str">
            <v>U</v>
          </cell>
          <cell r="G427">
            <v>0</v>
          </cell>
          <cell r="H427">
            <v>0</v>
          </cell>
          <cell r="J427">
            <v>0</v>
          </cell>
        </row>
        <row r="428">
          <cell r="C428" t="str">
            <v>0008 6340 57</v>
          </cell>
          <cell r="D428" t="str">
            <v>Luminaria industrial, tipo MH, con bombilla de Metal Halide de 400W</v>
          </cell>
          <cell r="E428">
            <v>8</v>
          </cell>
          <cell r="F428" t="str">
            <v>U</v>
          </cell>
          <cell r="G428">
            <v>0</v>
          </cell>
          <cell r="H428">
            <v>0</v>
          </cell>
          <cell r="J428">
            <v>0</v>
          </cell>
        </row>
        <row r="429">
          <cell r="C429" t="str">
            <v>0008 6340 58</v>
          </cell>
          <cell r="D429" t="str">
            <v>Luminaria industrial, tipo S, con bombilla de vapor de sodio de 400W</v>
          </cell>
          <cell r="E429">
            <v>8</v>
          </cell>
          <cell r="F429" t="str">
            <v>U</v>
          </cell>
          <cell r="G429">
            <v>0</v>
          </cell>
          <cell r="H429">
            <v>0</v>
          </cell>
          <cell r="J429">
            <v>0</v>
          </cell>
        </row>
        <row r="430">
          <cell r="C430" t="str">
            <v>0008 6340 59</v>
          </cell>
          <cell r="D430" t="str">
            <v>Reflectores tipo RC, con bombilla de vapor de sodio de 150W</v>
          </cell>
          <cell r="E430">
            <v>2</v>
          </cell>
          <cell r="F430" t="str">
            <v>U</v>
          </cell>
          <cell r="G430">
            <v>0</v>
          </cell>
          <cell r="H430">
            <v>0</v>
          </cell>
          <cell r="J430">
            <v>0</v>
          </cell>
        </row>
        <row r="431">
          <cell r="C431" t="str">
            <v>0008 6340 60</v>
          </cell>
          <cell r="D431" t="str">
            <v>Reflectores tipo S, con bombilla de vapor de sodio de 70W</v>
          </cell>
          <cell r="E431">
            <v>6</v>
          </cell>
          <cell r="F431" t="str">
            <v>U</v>
          </cell>
          <cell r="G431">
            <v>0</v>
          </cell>
          <cell r="H431">
            <v>0</v>
          </cell>
          <cell r="J431">
            <v>0</v>
          </cell>
        </row>
        <row r="432">
          <cell r="C432" t="str">
            <v>0008 6340 61</v>
          </cell>
          <cell r="D432" t="str">
            <v>Luminaria tipo "Wall Pack", de alta presión de sodio, 70W, 208Vc.a. Tipo WS</v>
          </cell>
          <cell r="E432">
            <v>6</v>
          </cell>
          <cell r="F432" t="str">
            <v>U</v>
          </cell>
          <cell r="G432">
            <v>0</v>
          </cell>
          <cell r="H432">
            <v>0</v>
          </cell>
          <cell r="J432">
            <v>0</v>
          </cell>
        </row>
        <row r="433">
          <cell r="C433" t="str">
            <v>0008 6340 62</v>
          </cell>
          <cell r="D433" t="str">
            <v>Luminaria cerrada tipo alumbrado público, con bombilla de alta presión de sodio de 70W, 208Vc.a., con fotocontrol individual, adecuada para instalar en poste de concreto, con brazo metálico</v>
          </cell>
          <cell r="E433">
            <v>22</v>
          </cell>
          <cell r="F433" t="str">
            <v>U</v>
          </cell>
          <cell r="G433">
            <v>0</v>
          </cell>
          <cell r="H433">
            <v>0</v>
          </cell>
          <cell r="J433">
            <v>0</v>
          </cell>
        </row>
        <row r="434">
          <cell r="C434" t="str">
            <v>0008 6340 63</v>
          </cell>
          <cell r="D434" t="str">
            <v>Luminaria cerrada tipo alumbrado público, con bombilla de alta presión de sodio de 150W, 208Vc.a., con fotocontrol individual, adecuada para instalar en poste de concreto, con brazo metálico</v>
          </cell>
          <cell r="E434">
            <v>2</v>
          </cell>
          <cell r="F434" t="str">
            <v>U</v>
          </cell>
          <cell r="G434">
            <v>0</v>
          </cell>
          <cell r="H434">
            <v>0</v>
          </cell>
          <cell r="J434">
            <v>0</v>
          </cell>
        </row>
        <row r="435">
          <cell r="C435" t="str">
            <v>0008 6340 64</v>
          </cell>
          <cell r="D435" t="str">
            <v>Luminarias incandescentes con bombilla de 100W, 12Vc.a. Con plafón de losa tipo IC ó IS</v>
          </cell>
          <cell r="E435">
            <v>50</v>
          </cell>
          <cell r="F435" t="str">
            <v>U</v>
          </cell>
          <cell r="G435">
            <v>0</v>
          </cell>
          <cell r="H435">
            <v>0</v>
          </cell>
          <cell r="J435">
            <v>0</v>
          </cell>
        </row>
        <row r="436">
          <cell r="C436" t="str">
            <v>0008 6340 65</v>
          </cell>
          <cell r="D436" t="str">
            <v>Luminarias incandescentes tipo "ojo de buey" con bombilla de 100W</v>
          </cell>
          <cell r="E436">
            <v>15</v>
          </cell>
          <cell r="F436" t="str">
            <v>U</v>
          </cell>
          <cell r="G436">
            <v>0</v>
          </cell>
          <cell r="H436">
            <v>0</v>
          </cell>
          <cell r="J436">
            <v>0</v>
          </cell>
        </row>
        <row r="437">
          <cell r="C437" t="str">
            <v>0008 6340 66</v>
          </cell>
          <cell r="D437" t="str">
            <v>Fotocelda, 208Vc. a., 60 Hz</v>
          </cell>
          <cell r="E437">
            <v>5</v>
          </cell>
          <cell r="F437" t="str">
            <v>U</v>
          </cell>
          <cell r="G437">
            <v>0</v>
          </cell>
          <cell r="H437">
            <v>0</v>
          </cell>
          <cell r="J437">
            <v>0</v>
          </cell>
        </row>
        <row r="438">
          <cell r="C438" t="str">
            <v>0008 6340 67</v>
          </cell>
          <cell r="D438" t="str">
            <v>Poste de concreto de 12 m</v>
          </cell>
          <cell r="E438">
            <v>22</v>
          </cell>
          <cell r="F438" t="str">
            <v>U</v>
          </cell>
          <cell r="G438">
            <v>0</v>
          </cell>
          <cell r="H438">
            <v>0</v>
          </cell>
          <cell r="J438">
            <v>0</v>
          </cell>
        </row>
        <row r="439">
          <cell r="C439" t="str">
            <v>0008 6340 68</v>
          </cell>
          <cell r="D439" t="str">
            <v>Poste de concreto de 8 m</v>
          </cell>
          <cell r="E439">
            <v>12</v>
          </cell>
          <cell r="F439" t="str">
            <v>U</v>
          </cell>
          <cell r="G439">
            <v>0</v>
          </cell>
          <cell r="H439">
            <v>0</v>
          </cell>
          <cell r="J439">
            <v>0</v>
          </cell>
        </row>
        <row r="440">
          <cell r="C440" t="str">
            <v>0008 6340 69</v>
          </cell>
          <cell r="D440" t="str">
            <v>Contador de energía activa, 15A (100) ciclométrico 60 Hz, trifásico</v>
          </cell>
          <cell r="E440">
            <v>4</v>
          </cell>
          <cell r="F440" t="str">
            <v>U</v>
          </cell>
          <cell r="G440">
            <v>0</v>
          </cell>
          <cell r="H440">
            <v>0</v>
          </cell>
          <cell r="J440">
            <v>0</v>
          </cell>
        </row>
        <row r="441">
          <cell r="C441" t="str">
            <v>0008 6340 70</v>
          </cell>
          <cell r="D441" t="str">
            <v>Transformador sumergido en aceite, 13.2 KV, 208/120Vc.a., 30KVA, (norma RA2-026)</v>
          </cell>
          <cell r="E441">
            <v>3</v>
          </cell>
          <cell r="F441" t="str">
            <v>U</v>
          </cell>
          <cell r="G441">
            <v>0</v>
          </cell>
          <cell r="H441">
            <v>0</v>
          </cell>
          <cell r="J441">
            <v>0</v>
          </cell>
        </row>
        <row r="442">
          <cell r="C442" t="str">
            <v>0008 6340 71</v>
          </cell>
          <cell r="D442" t="str">
            <v>Transformador tipo seco, 480 - 208/120Vc.a., 75 KVA</v>
          </cell>
          <cell r="E442">
            <v>1</v>
          </cell>
          <cell r="F442" t="str">
            <v>U</v>
          </cell>
          <cell r="G442">
            <v>0</v>
          </cell>
          <cell r="H442">
            <v>0</v>
          </cell>
          <cell r="J442">
            <v>0</v>
          </cell>
        </row>
        <row r="443">
          <cell r="D443" t="str">
            <v>SISTEMA DE CONEXIÓN A TIERRA Y PROTECCIÓN CONTRA DESCARGAS ATMOSFÉRICAS</v>
          </cell>
          <cell r="J443" t="e">
            <v>#DIV/0!</v>
          </cell>
        </row>
        <row r="444">
          <cell r="C444" t="str">
            <v>0008 6340 72</v>
          </cell>
          <cell r="D444" t="str">
            <v>Conductor de cobre desnudo trenzado, embebido en concreto, calibre No.1/0 AWG</v>
          </cell>
          <cell r="E444">
            <v>150</v>
          </cell>
          <cell r="F444" t="str">
            <v>m</v>
          </cell>
          <cell r="G444">
            <v>0</v>
          </cell>
          <cell r="H444">
            <v>0</v>
          </cell>
          <cell r="J444">
            <v>0</v>
          </cell>
        </row>
        <row r="445">
          <cell r="C445" t="str">
            <v>0008 6340 73</v>
          </cell>
          <cell r="D445" t="str">
            <v>Conductor de cobre desnudo trenzado, embebido en concreto, calibre No.2 AWG</v>
          </cell>
          <cell r="E445">
            <v>250</v>
          </cell>
          <cell r="F445" t="str">
            <v>m</v>
          </cell>
          <cell r="G445">
            <v>0</v>
          </cell>
          <cell r="H445">
            <v>0</v>
          </cell>
          <cell r="J445">
            <v>0</v>
          </cell>
        </row>
        <row r="446">
          <cell r="C446" t="str">
            <v>0008 6340 74</v>
          </cell>
          <cell r="D446" t="str">
            <v>Conductor de cobre desnudo trenzado, canalizado, calibre No.1/0 AWG</v>
          </cell>
          <cell r="E446">
            <v>50</v>
          </cell>
          <cell r="F446" t="str">
            <v>m</v>
          </cell>
          <cell r="G446">
            <v>0</v>
          </cell>
          <cell r="H446">
            <v>0</v>
          </cell>
          <cell r="J446">
            <v>0</v>
          </cell>
        </row>
        <row r="447">
          <cell r="C447" t="str">
            <v>0008 6340 75</v>
          </cell>
          <cell r="D447" t="str">
            <v>Conductor de cobre desnudo trenzado, expuesto, calibre No.1/0 AWG</v>
          </cell>
          <cell r="E447">
            <v>180</v>
          </cell>
          <cell r="F447" t="str">
            <v>m</v>
          </cell>
          <cell r="G447">
            <v>0</v>
          </cell>
          <cell r="H447">
            <v>0</v>
          </cell>
          <cell r="J447">
            <v>0</v>
          </cell>
        </row>
        <row r="448">
          <cell r="C448" t="str">
            <v>0008 6340 76</v>
          </cell>
          <cell r="D448" t="str">
            <v>Conductor de cobre desnudo trenzado, enterrado, calibre No.2/0 AWG</v>
          </cell>
          <cell r="E448">
            <v>170</v>
          </cell>
          <cell r="F448" t="str">
            <v>m</v>
          </cell>
          <cell r="G448">
            <v>0</v>
          </cell>
          <cell r="H448">
            <v>0</v>
          </cell>
          <cell r="J448">
            <v>0</v>
          </cell>
        </row>
        <row r="449">
          <cell r="C449" t="str">
            <v>0008 6340 77</v>
          </cell>
          <cell r="D449" t="str">
            <v>Unión con soldadura exotérmica entre cables calibres No. 1/0</v>
          </cell>
          <cell r="E449">
            <v>130</v>
          </cell>
          <cell r="F449" t="str">
            <v>U</v>
          </cell>
          <cell r="G449">
            <v>0</v>
          </cell>
          <cell r="H449">
            <v>0</v>
          </cell>
          <cell r="J449">
            <v>0</v>
          </cell>
        </row>
        <row r="450">
          <cell r="C450" t="str">
            <v>0008 6340 78</v>
          </cell>
          <cell r="D450" t="str">
            <v>Unión con soldadura exotérmica entre cables calibres No. 2/0</v>
          </cell>
          <cell r="E450">
            <v>90</v>
          </cell>
          <cell r="F450" t="str">
            <v>U</v>
          </cell>
          <cell r="G450">
            <v>0</v>
          </cell>
          <cell r="H450">
            <v>0</v>
          </cell>
          <cell r="J450">
            <v>0</v>
          </cell>
        </row>
        <row r="451">
          <cell r="C451" t="str">
            <v>0008 6340 79</v>
          </cell>
          <cell r="D451" t="str">
            <v>Unión con soldadura exotérmica entre cables calibres No. 2/0 y 1/0</v>
          </cell>
          <cell r="E451">
            <v>50</v>
          </cell>
          <cell r="F451" t="str">
            <v>U</v>
          </cell>
          <cell r="G451">
            <v>0</v>
          </cell>
          <cell r="H451">
            <v>0</v>
          </cell>
          <cell r="J451">
            <v>0</v>
          </cell>
        </row>
        <row r="452">
          <cell r="C452" t="str">
            <v>0008 6340 80</v>
          </cell>
          <cell r="D452" t="str">
            <v>Unión con soldadura exotérmica entre cables calibres No. 1/0 y varilla de acero</v>
          </cell>
          <cell r="E452">
            <v>10</v>
          </cell>
          <cell r="F452" t="str">
            <v>U</v>
          </cell>
          <cell r="G452">
            <v>0</v>
          </cell>
          <cell r="H452">
            <v>0</v>
          </cell>
          <cell r="J452">
            <v>0</v>
          </cell>
        </row>
        <row r="453">
          <cell r="C453" t="str">
            <v>0008 6340 81</v>
          </cell>
          <cell r="D453" t="str">
            <v>Unión con soldadura exotérmica entre cables calibres No. 2/0 y varilla de acero</v>
          </cell>
          <cell r="E453">
            <v>10</v>
          </cell>
          <cell r="F453" t="str">
            <v>U</v>
          </cell>
          <cell r="G453">
            <v>0</v>
          </cell>
          <cell r="H453">
            <v>0</v>
          </cell>
          <cell r="J453">
            <v>0</v>
          </cell>
        </row>
        <row r="454">
          <cell r="C454" t="str">
            <v>0008 6340 82</v>
          </cell>
          <cell r="D454" t="str">
            <v>Unión con soldadura exotérmica entre cables calibres No. 1/0 y varilla Cooperweld</v>
          </cell>
          <cell r="E454">
            <v>6</v>
          </cell>
          <cell r="F454" t="str">
            <v>U</v>
          </cell>
          <cell r="G454">
            <v>0</v>
          </cell>
          <cell r="H454">
            <v>0</v>
          </cell>
          <cell r="J454">
            <v>0</v>
          </cell>
        </row>
        <row r="455">
          <cell r="C455" t="str">
            <v>0008 6340 83</v>
          </cell>
          <cell r="D455" t="str">
            <v>Unión con soldadura exotérmica entre cables calibres No. 2/0 y varilla Cooperweld</v>
          </cell>
          <cell r="E455">
            <v>14</v>
          </cell>
          <cell r="F455" t="str">
            <v>U</v>
          </cell>
          <cell r="G455">
            <v>0</v>
          </cell>
          <cell r="H455">
            <v>0</v>
          </cell>
          <cell r="J455">
            <v>0</v>
          </cell>
        </row>
        <row r="456">
          <cell r="C456" t="str">
            <v>0008 6340 84</v>
          </cell>
          <cell r="D456" t="str">
            <v>Unión con soldadura exotérmica entre cables calibres No. 1/0 y riel</v>
          </cell>
          <cell r="E456">
            <v>2</v>
          </cell>
          <cell r="F456" t="str">
            <v>U</v>
          </cell>
          <cell r="G456">
            <v>0</v>
          </cell>
          <cell r="H456">
            <v>0</v>
          </cell>
          <cell r="J456">
            <v>0</v>
          </cell>
        </row>
        <row r="457">
          <cell r="C457" t="str">
            <v>0008 6340 85</v>
          </cell>
          <cell r="D457" t="str">
            <v>Tomas de puesta a tierra, 4 huecos de 1/2" de diámetro</v>
          </cell>
          <cell r="E457">
            <v>15</v>
          </cell>
          <cell r="F457" t="str">
            <v>U</v>
          </cell>
          <cell r="G457">
            <v>0</v>
          </cell>
          <cell r="H457">
            <v>0</v>
          </cell>
          <cell r="J457">
            <v>0</v>
          </cell>
        </row>
        <row r="458">
          <cell r="C458" t="str">
            <v>0008 6340 86</v>
          </cell>
          <cell r="D458" t="str">
            <v>Conexiones al acero de refuerzo</v>
          </cell>
          <cell r="E458">
            <v>20</v>
          </cell>
          <cell r="F458" t="str">
            <v>U</v>
          </cell>
          <cell r="G458">
            <v>0</v>
          </cell>
          <cell r="H458">
            <v>0</v>
          </cell>
          <cell r="J458">
            <v>0</v>
          </cell>
        </row>
        <row r="459">
          <cell r="C459" t="str">
            <v>0008 6340 87</v>
          </cell>
          <cell r="D459" t="str">
            <v>Varilla de acero galvanizado de 3/4" de diámetro, 0.65m, doblada en L, empotrada en concreto</v>
          </cell>
          <cell r="E459">
            <v>15</v>
          </cell>
          <cell r="F459" t="str">
            <v>U</v>
          </cell>
          <cell r="G459">
            <v>0</v>
          </cell>
          <cell r="H459">
            <v>0</v>
          </cell>
          <cell r="J459">
            <v>0</v>
          </cell>
        </row>
        <row r="460">
          <cell r="C460" t="str">
            <v>0008 6340 88</v>
          </cell>
          <cell r="D460" t="str">
            <v>Pozo de tierra</v>
          </cell>
          <cell r="E460">
            <v>2</v>
          </cell>
          <cell r="F460" t="str">
            <v>U</v>
          </cell>
          <cell r="G460">
            <v>0</v>
          </cell>
          <cell r="H460">
            <v>0</v>
          </cell>
          <cell r="J460">
            <v>0</v>
          </cell>
        </row>
        <row r="461">
          <cell r="C461" t="str">
            <v>0008 6340 89</v>
          </cell>
          <cell r="D461" t="str">
            <v>Varilla Cooperweld de 5/8" de diámetro</v>
          </cell>
          <cell r="E461">
            <v>20</v>
          </cell>
          <cell r="F461" t="str">
            <v>U</v>
          </cell>
          <cell r="G461">
            <v>0</v>
          </cell>
          <cell r="H461">
            <v>0</v>
          </cell>
          <cell r="J461">
            <v>0</v>
          </cell>
        </row>
        <row r="462">
          <cell r="C462" t="str">
            <v>0008 6340 90</v>
          </cell>
          <cell r="D462" t="str">
            <v>Punta pararrayos tipo Franklin</v>
          </cell>
          <cell r="E462">
            <v>15</v>
          </cell>
          <cell r="F462" t="str">
            <v>U</v>
          </cell>
          <cell r="G462">
            <v>0</v>
          </cell>
          <cell r="H462">
            <v>0</v>
          </cell>
          <cell r="J462">
            <v>0</v>
          </cell>
        </row>
        <row r="463">
          <cell r="C463" t="str">
            <v>0008 6340 91</v>
          </cell>
          <cell r="D463" t="str">
            <v>Conector de cobre para unir dos cables calibre 1/0 AWG, paralelos a tubo metálico</v>
          </cell>
          <cell r="E463">
            <v>50</v>
          </cell>
          <cell r="F463" t="str">
            <v>U</v>
          </cell>
          <cell r="G463">
            <v>0</v>
          </cell>
          <cell r="H463">
            <v>0</v>
          </cell>
          <cell r="J463">
            <v>0</v>
          </cell>
        </row>
        <row r="464">
          <cell r="C464" t="str">
            <v>0008 6340 92</v>
          </cell>
          <cell r="D464" t="str">
            <v>Terminal a compresión de cobre estañada</v>
          </cell>
          <cell r="E464">
            <v>12</v>
          </cell>
          <cell r="F464" t="str">
            <v>U</v>
          </cell>
          <cell r="G464">
            <v>0</v>
          </cell>
          <cell r="H464">
            <v>0</v>
          </cell>
          <cell r="J464">
            <v>0</v>
          </cell>
        </row>
        <row r="465">
          <cell r="C465" t="str">
            <v>0008 6340 93</v>
          </cell>
          <cell r="D465" t="str">
            <v>Puesta a tierra en la tubería de presión</v>
          </cell>
          <cell r="E465">
            <v>1</v>
          </cell>
          <cell r="F465" t="str">
            <v>S.G.</v>
          </cell>
          <cell r="G465">
            <v>0</v>
          </cell>
          <cell r="H465">
            <v>0</v>
          </cell>
          <cell r="J465">
            <v>0</v>
          </cell>
        </row>
        <row r="466">
          <cell r="H466" t="e">
            <v>#N/A</v>
          </cell>
          <cell r="J466" t="e">
            <v>#DIV/0!</v>
          </cell>
        </row>
        <row r="468">
          <cell r="C468" t="str">
            <v>ITEMS NUEVOS</v>
          </cell>
          <cell r="H468">
            <v>13181720566.218235</v>
          </cell>
        </row>
        <row r="469">
          <cell r="C469" t="str">
            <v>0007 6080 11</v>
          </cell>
          <cell r="D469" t="str">
            <v>Defensas metálicas viales.(Plano HE-GE-040)</v>
          </cell>
          <cell r="E469">
            <v>70</v>
          </cell>
          <cell r="F469" t="str">
            <v>M</v>
          </cell>
          <cell r="G469">
            <v>71525</v>
          </cell>
          <cell r="H469">
            <v>5006750</v>
          </cell>
          <cell r="J469">
            <v>48584.700400000002</v>
          </cell>
        </row>
        <row r="470">
          <cell r="C470" t="str">
            <v>0007 6142 00</v>
          </cell>
          <cell r="D470" t="str">
            <v>Gaviones</v>
          </cell>
          <cell r="E470">
            <v>540</v>
          </cell>
          <cell r="F470" t="str">
            <v>m3</v>
          </cell>
          <cell r="G470">
            <v>68950</v>
          </cell>
          <cell r="H470">
            <v>37233000</v>
          </cell>
          <cell r="J470">
            <v>46835.333333333336</v>
          </cell>
        </row>
        <row r="471">
          <cell r="C471" t="str">
            <v>0007 6142 10</v>
          </cell>
          <cell r="D471" t="str">
            <v>Mortero para gaviones</v>
          </cell>
          <cell r="E471">
            <v>800</v>
          </cell>
          <cell r="F471" t="str">
            <v>m2</v>
          </cell>
          <cell r="G471">
            <v>49230</v>
          </cell>
          <cell r="H471">
            <v>39384000</v>
          </cell>
          <cell r="J471">
            <v>33440</v>
          </cell>
        </row>
        <row r="472">
          <cell r="C472" t="str">
            <v>0005 6361 04</v>
          </cell>
          <cell r="D472" t="str">
            <v>Muros de mampostería en ladrillos de arcilla de 0.10 m x 0.20 m x 0.40 m (muro de 0.10) revitado en ambas caras</v>
          </cell>
          <cell r="E472">
            <v>66</v>
          </cell>
          <cell r="F472" t="str">
            <v>m2</v>
          </cell>
          <cell r="G472" t="e">
            <v>#N/A</v>
          </cell>
          <cell r="H472" t="e">
            <v>#N/A</v>
          </cell>
          <cell r="J472" t="e">
            <v>#N/A</v>
          </cell>
        </row>
        <row r="473">
          <cell r="C473" t="str">
            <v>0005 6361 07</v>
          </cell>
          <cell r="D473" t="str">
            <v>Muros de mampostería en ladrillos de arcilla de 0.15 m x 0.20 m x 0.40 m (muro de 0.15) revitado en ambas caras</v>
          </cell>
          <cell r="E473">
            <v>87</v>
          </cell>
          <cell r="F473" t="str">
            <v>m2</v>
          </cell>
          <cell r="G473" t="e">
            <v>#N/A</v>
          </cell>
          <cell r="H473" t="e">
            <v>#N/A</v>
          </cell>
          <cell r="J473" t="e">
            <v>#N/A</v>
          </cell>
        </row>
        <row r="474">
          <cell r="C474" t="str">
            <v>0001 6100 10         A</v>
          </cell>
          <cell r="D474" t="str">
            <v>Tubería perforada de PVC  de 0.15 m (6") de diámetro</v>
          </cell>
          <cell r="E474">
            <v>150</v>
          </cell>
          <cell r="F474" t="str">
            <v>m</v>
          </cell>
          <cell r="G474">
            <v>26727</v>
          </cell>
          <cell r="H474">
            <v>4009050</v>
          </cell>
          <cell r="J474">
            <v>26727</v>
          </cell>
        </row>
        <row r="475">
          <cell r="J475">
            <v>0</v>
          </cell>
        </row>
        <row r="476">
          <cell r="J476">
            <v>0</v>
          </cell>
        </row>
        <row r="477">
          <cell r="J477">
            <v>0</v>
          </cell>
        </row>
      </sheetData>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dos"/>
      <sheetName val="BASE"/>
      <sheetName val="PRECIOS"/>
    </sheetNames>
    <sheetDataSet>
      <sheetData sheetId="0" refreshError="1">
        <row r="8">
          <cell r="A8">
            <v>8</v>
          </cell>
          <cell r="B8" t="str">
            <v>REDES DE ALCANTARILLADO</v>
          </cell>
        </row>
        <row r="9">
          <cell r="A9">
            <v>8.1</v>
          </cell>
          <cell r="B9" t="str">
            <v>Renivelación de Pozos (de acuerdo a especificaciones EAAB)</v>
          </cell>
          <cell r="C9" t="str">
            <v>u</v>
          </cell>
          <cell r="D9">
            <v>104</v>
          </cell>
        </row>
        <row r="10">
          <cell r="A10">
            <v>8.1999999999999993</v>
          </cell>
          <cell r="B10" t="str">
            <v>Construcción de sumideros lateral  tipo SL-200 (Incluye rejilla). (de acuerdo a especificaciones de EAAB)</v>
          </cell>
          <cell r="C10" t="str">
            <v>u</v>
          </cell>
          <cell r="D10">
            <v>78</v>
          </cell>
        </row>
        <row r="11">
          <cell r="A11">
            <v>8.3000000000000007</v>
          </cell>
          <cell r="B11" t="str">
            <v>Instalacion de tuberia de 12", incluye excavacion y relleno ( de acuerdo a especificaciones de EAAB )</v>
          </cell>
          <cell r="C11" t="str">
            <v>m</v>
          </cell>
          <cell r="D11">
            <v>886</v>
          </cell>
        </row>
        <row r="12">
          <cell r="A12">
            <v>8.4</v>
          </cell>
          <cell r="B12" t="str">
            <v>Filtro geodren con gravilla ( d=4")</v>
          </cell>
          <cell r="C12" t="str">
            <v>ml</v>
          </cell>
          <cell r="D12">
            <v>360</v>
          </cell>
        </row>
        <row r="13">
          <cell r="A13">
            <v>9</v>
          </cell>
          <cell r="B13" t="str">
            <v>OBRAS DE ALUMBRADO Y TELEFONOS</v>
          </cell>
        </row>
        <row r="14">
          <cell r="A14">
            <v>9.1</v>
          </cell>
          <cell r="B14" t="str">
            <v>Retiro e instalacion de postes de energia de concreto</v>
          </cell>
          <cell r="C14" t="str">
            <v>un</v>
          </cell>
          <cell r="D14">
            <v>49</v>
          </cell>
        </row>
        <row r="15">
          <cell r="A15">
            <v>9.1999999999999993</v>
          </cell>
          <cell r="B15" t="str">
            <v>Construcción de caja de alumbrado público  AP 274</v>
          </cell>
          <cell r="C15" t="str">
            <v>u</v>
          </cell>
          <cell r="D15">
            <v>49</v>
          </cell>
        </row>
        <row r="16">
          <cell r="A16">
            <v>9.3000000000000007</v>
          </cell>
          <cell r="B16" t="str">
            <v>Reconstruccion de cajas sencillas CS 275</v>
          </cell>
          <cell r="C16" t="str">
            <v>u</v>
          </cell>
          <cell r="D16">
            <v>13</v>
          </cell>
        </row>
        <row r="17">
          <cell r="A17">
            <v>9.4</v>
          </cell>
          <cell r="B17" t="str">
            <v>Reconstruccion de camaras existentes CS 276</v>
          </cell>
          <cell r="C17" t="str">
            <v>u</v>
          </cell>
          <cell r="D17">
            <v>3</v>
          </cell>
        </row>
        <row r="18">
          <cell r="A18">
            <v>10</v>
          </cell>
          <cell r="B18" t="str">
            <v>SIEMBRA DE GRAMA Y PLANTACION DE ARBOLES</v>
          </cell>
        </row>
        <row r="19">
          <cell r="A19">
            <v>10.1</v>
          </cell>
          <cell r="B19" t="str">
            <v>Siembra de grama ( Empradización, incluye tierra negra y grama), incluye recuperación de talud de zonas verdes.</v>
          </cell>
          <cell r="C19" t="str">
            <v>m2</v>
          </cell>
          <cell r="D19">
            <v>5120</v>
          </cell>
        </row>
        <row r="20">
          <cell r="A20">
            <v>11</v>
          </cell>
          <cell r="B20" t="str">
            <v>OBRAS VARIAS</v>
          </cell>
        </row>
        <row r="21">
          <cell r="A21">
            <v>11.1</v>
          </cell>
          <cell r="B21" t="str">
            <v>Levantamiento de red existencte y renovación tubería energía PVC-TDP  D=3", incluye excavación, relleno en arena y material de excavación.</v>
          </cell>
          <cell r="C21" t="str">
            <v>ml</v>
          </cell>
          <cell r="D21">
            <v>2000</v>
          </cell>
        </row>
        <row r="22">
          <cell r="A22">
            <v>11.2</v>
          </cell>
          <cell r="B22" t="str">
            <v>Cableado alumbrado publico</v>
          </cell>
          <cell r="C22" t="str">
            <v>ml</v>
          </cell>
          <cell r="D22">
            <v>2135</v>
          </cell>
        </row>
        <row r="23">
          <cell r="A23">
            <v>11.3</v>
          </cell>
          <cell r="B23" t="str">
            <v>Tuberia de acueducto D=12", incluye excavación y rellenos)</v>
          </cell>
          <cell r="C23" t="str">
            <v>ml</v>
          </cell>
          <cell r="D23">
            <v>115</v>
          </cell>
        </row>
        <row r="24">
          <cell r="A24">
            <v>11.4</v>
          </cell>
          <cell r="B24" t="str">
            <v>Carcamo tuberia de acueducto ( de acuerdo especificaciones EAAB)</v>
          </cell>
          <cell r="C24" t="str">
            <v>m</v>
          </cell>
          <cell r="D24">
            <v>115</v>
          </cell>
        </row>
        <row r="25">
          <cell r="A25">
            <v>11.5</v>
          </cell>
          <cell r="B25" t="str">
            <v>Carcamo tuberia de alcantarillado D=12" ( de acuerdo especificaciones EAAB)</v>
          </cell>
          <cell r="C25" t="str">
            <v>m</v>
          </cell>
          <cell r="D25">
            <v>126</v>
          </cell>
        </row>
        <row r="26">
          <cell r="A26">
            <v>11.6</v>
          </cell>
          <cell r="B26" t="str">
            <v>Carcamo tuberia de alcantarillado D=18" ( de acuerdo especificaciones EAAB)</v>
          </cell>
          <cell r="C26" t="str">
            <v>m</v>
          </cell>
          <cell r="D26">
            <v>240</v>
          </cell>
        </row>
        <row r="27">
          <cell r="A27">
            <v>11.7</v>
          </cell>
          <cell r="B27" t="str">
            <v>Reposicion de tubería de telefonos TDP PVC D=4". Incluye excavación, relleno en arena y material de excavación.</v>
          </cell>
          <cell r="C27" t="str">
            <v>m</v>
          </cell>
          <cell r="D27">
            <v>260</v>
          </cell>
        </row>
        <row r="28">
          <cell r="A28">
            <v>11.8</v>
          </cell>
          <cell r="B28" t="str">
            <v>Carcamo  tuberia de energia y telefonos</v>
          </cell>
          <cell r="C28" t="str">
            <v>m</v>
          </cell>
          <cell r="D28">
            <v>250</v>
          </cell>
        </row>
        <row r="29">
          <cell r="A29">
            <v>11.9</v>
          </cell>
          <cell r="B29" t="str">
            <v>Pilote de madera D=20cms, L=4m</v>
          </cell>
          <cell r="C29" t="str">
            <v>u</v>
          </cell>
          <cell r="D29">
            <v>67</v>
          </cell>
        </row>
        <row r="30">
          <cell r="A30" t="str">
            <v>11, 10</v>
          </cell>
          <cell r="B30" t="str">
            <v>Entibados ( de acuerdo a especificaciones EAAB )</v>
          </cell>
          <cell r="C30" t="str">
            <v>m2</v>
          </cell>
          <cell r="D30">
            <v>120</v>
          </cell>
        </row>
        <row r="31">
          <cell r="A31">
            <v>11.11</v>
          </cell>
          <cell r="B31" t="str">
            <v>Refuerzo Box culvert (De acuerdo a especificaciones EAAB ó particulares )</v>
          </cell>
          <cell r="C31" t="str">
            <v>gl</v>
          </cell>
          <cell r="D31">
            <v>1</v>
          </cell>
        </row>
        <row r="32">
          <cell r="A32">
            <v>11.12</v>
          </cell>
          <cell r="B32" t="str">
            <v>Desvio para reversible WE sobre el Box ( de acuerdo a especificaciones EAAB ó Particulares )</v>
          </cell>
          <cell r="C32" t="str">
            <v>m2</v>
          </cell>
          <cell r="D32">
            <v>350</v>
          </cell>
        </row>
        <row r="33">
          <cell r="A33">
            <v>11.13</v>
          </cell>
          <cell r="B33" t="str">
            <v>Manija para tubería de alcantarillado D=18". Costado Norte ( De acuerdo a especificaciones EAAB )</v>
          </cell>
          <cell r="C33" t="str">
            <v>ml</v>
          </cell>
          <cell r="D33">
            <v>150</v>
          </cell>
        </row>
        <row r="34">
          <cell r="A34">
            <v>11.14</v>
          </cell>
          <cell r="B34" t="str">
            <v>Construccion de pozos  para red de alcantarillado ( de acuerdo a especificaciones EAAB )</v>
          </cell>
          <cell r="C34" t="str">
            <v>u</v>
          </cell>
          <cell r="D34">
            <v>40</v>
          </cell>
        </row>
        <row r="35">
          <cell r="A35">
            <v>11.15</v>
          </cell>
          <cell r="B35" t="str">
            <v>Mitigación de impacto urbano - informacion al ciudadano</v>
          </cell>
          <cell r="C35" t="str">
            <v>gl</v>
          </cell>
          <cell r="D35">
            <v>1</v>
          </cell>
        </row>
        <row r="38">
          <cell r="B38" t="str">
            <v>SUMA</v>
          </cell>
        </row>
      </sheetData>
      <sheetData sheetId="1" refreshError="1"/>
      <sheetData sheetId="2"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Reprograma 4"/>
      <sheetName val="ITEMS"/>
      <sheetName val="PRECIOS"/>
      <sheetName val="Desmonte y Limpieza"/>
      <sheetName val="PR 1"/>
      <sheetName val="MC SF GAVIONES"/>
      <sheetName val="5.2"/>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row r="9">
          <cell r="E9">
            <v>19.379681052981429</v>
          </cell>
        </row>
        <row r="10">
          <cell r="E10">
            <v>13.498384065680245</v>
          </cell>
        </row>
        <row r="11">
          <cell r="E11">
            <v>33.68238332406559</v>
          </cell>
        </row>
        <row r="12">
          <cell r="E12">
            <v>10.172999178285052</v>
          </cell>
        </row>
        <row r="13">
          <cell r="E13">
            <v>22.584431692027266</v>
          </cell>
        </row>
        <row r="14">
          <cell r="E14">
            <v>38.98068679798066</v>
          </cell>
        </row>
        <row r="15">
          <cell r="E15">
            <v>22.494583280467754</v>
          </cell>
        </row>
        <row r="16">
          <cell r="E16">
            <v>30.685240168000647</v>
          </cell>
        </row>
        <row r="17">
          <cell r="E17">
            <v>33.68238332406559</v>
          </cell>
        </row>
        <row r="18">
          <cell r="E18">
            <v>69.417530806105361</v>
          </cell>
        </row>
        <row r="19">
          <cell r="E19">
            <v>58.894950955093961</v>
          </cell>
          <cell r="K19">
            <v>13409.690297578807</v>
          </cell>
          <cell r="L19">
            <v>14260.238663042437</v>
          </cell>
          <cell r="M19">
            <v>18731.477624099582</v>
          </cell>
          <cell r="N19">
            <v>20432.73042430916</v>
          </cell>
          <cell r="O19">
            <v>20578.842818648613</v>
          </cell>
          <cell r="P19">
            <v>20680.496067131768</v>
          </cell>
          <cell r="Q19">
            <v>20780.6150061841</v>
          </cell>
          <cell r="R19">
            <v>20395.906247450639</v>
          </cell>
          <cell r="S19">
            <v>20582.133588812529</v>
          </cell>
          <cell r="T19">
            <v>22094.740231160642</v>
          </cell>
          <cell r="U19">
            <v>22894.554089501486</v>
          </cell>
          <cell r="V19">
            <v>23985.075673832198</v>
          </cell>
          <cell r="W19">
            <v>22402.834070061312</v>
          </cell>
          <cell r="X19">
            <v>23929.337969112083</v>
          </cell>
          <cell r="Y19">
            <v>25248.999606289293</v>
          </cell>
          <cell r="Z19">
            <v>26140.954868398334</v>
          </cell>
          <cell r="AA19">
            <v>27206.694322301268</v>
          </cell>
          <cell r="AB19">
            <v>27803.692572125452</v>
          </cell>
          <cell r="AC19">
            <v>28244.105950763871</v>
          </cell>
          <cell r="AD19">
            <v>28657.367303071336</v>
          </cell>
          <cell r="AE19">
            <v>29273.356967025604</v>
          </cell>
          <cell r="AF19">
            <v>29580.797347153766</v>
          </cell>
          <cell r="AG19">
            <v>29443.306440768571</v>
          </cell>
          <cell r="AH19">
            <v>29759.29548586682</v>
          </cell>
          <cell r="AI19">
            <v>29688.741819519917</v>
          </cell>
          <cell r="AJ19">
            <v>21265.463801493301</v>
          </cell>
          <cell r="AK19">
            <v>15587.226825154628</v>
          </cell>
          <cell r="AL19">
            <v>11365.121751016048</v>
          </cell>
          <cell r="AM19">
            <v>8340.6975712939311</v>
          </cell>
          <cell r="AN19">
            <v>6086.3382767329176</v>
          </cell>
          <cell r="AO19">
            <v>4004.4347561364061</v>
          </cell>
          <cell r="AP19">
            <v>2792.5115816506504</v>
          </cell>
          <cell r="AQ19">
            <v>1867.9205283117092</v>
          </cell>
          <cell r="AR19">
            <v>1370.0206086910414</v>
          </cell>
          <cell r="AS19">
            <v>1004.8374780290305</v>
          </cell>
        </row>
        <row r="20">
          <cell r="E20">
            <v>24.124518030173238</v>
          </cell>
        </row>
        <row r="21">
          <cell r="E21">
            <v>23.475410245539443</v>
          </cell>
        </row>
      </sheetData>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s>
    <sheetDataSet>
      <sheetData sheetId="0" refreshError="1">
        <row r="26">
          <cell r="E26">
            <v>36373</v>
          </cell>
        </row>
        <row r="27">
          <cell r="E27">
            <v>4</v>
          </cell>
        </row>
      </sheetData>
      <sheetData sheetId="1" refreshError="1"/>
      <sheetData sheetId="2" refreshError="1"/>
      <sheetData sheetId="3" refreshError="1"/>
      <sheetData sheetId="4" refreshError="1"/>
      <sheetData sheetId="5"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CUADRO"/>
      <sheetName val="PRECIOS"/>
      <sheetName val="SCV-036-2002"/>
    </sheetNames>
    <sheetDataSet>
      <sheetData sheetId="0" refreshError="1"/>
      <sheetData sheetId="1" refreshError="1"/>
      <sheetData sheetId="2" refreshError="1"/>
      <sheetData sheetId="3" refreshError="1"/>
      <sheetData sheetId="4" refreshError="1">
        <row r="5">
          <cell r="A5">
            <v>201.2</v>
          </cell>
          <cell r="B5" t="str">
            <v>DEMOLICION DE ESTRUCTURAS</v>
          </cell>
          <cell r="C5" t="str">
            <v>GBL</v>
          </cell>
          <cell r="D5">
            <v>30134</v>
          </cell>
          <cell r="E5">
            <v>26377</v>
          </cell>
          <cell r="F5">
            <v>26277.9</v>
          </cell>
          <cell r="G5">
            <v>28905.690000000002</v>
          </cell>
          <cell r="H5">
            <v>31045</v>
          </cell>
          <cell r="I5">
            <v>24870</v>
          </cell>
          <cell r="J5">
            <v>29228</v>
          </cell>
          <cell r="K5">
            <v>28574</v>
          </cell>
        </row>
        <row r="6">
          <cell r="A6">
            <v>201.7</v>
          </cell>
          <cell r="B6" t="str">
            <v>DEMOLICION DE PAVIMENTOS, PISOS, ANDENES</v>
          </cell>
          <cell r="C6" t="str">
            <v>M2</v>
          </cell>
          <cell r="D6">
            <v>30134</v>
          </cell>
          <cell r="E6">
            <v>26377</v>
          </cell>
          <cell r="F6">
            <v>26277.9</v>
          </cell>
          <cell r="G6">
            <v>28905.690000000002</v>
          </cell>
          <cell r="H6">
            <v>31045</v>
          </cell>
          <cell r="I6">
            <v>24870</v>
          </cell>
          <cell r="J6">
            <v>29228</v>
          </cell>
          <cell r="K6">
            <v>28574</v>
          </cell>
        </row>
        <row r="7">
          <cell r="A7">
            <v>201.16</v>
          </cell>
          <cell r="B7" t="str">
            <v>DEMOLICONES CONCRETO REFORZADO</v>
          </cell>
          <cell r="C7" t="str">
            <v>M3</v>
          </cell>
          <cell r="D7">
            <v>30134</v>
          </cell>
          <cell r="E7">
            <v>26377</v>
          </cell>
          <cell r="F7">
            <v>26277.9</v>
          </cell>
          <cell r="G7">
            <v>28905.690000000002</v>
          </cell>
          <cell r="H7">
            <v>31045</v>
          </cell>
          <cell r="I7">
            <v>24870</v>
          </cell>
          <cell r="J7">
            <v>29228</v>
          </cell>
          <cell r="K7">
            <v>28574</v>
          </cell>
          <cell r="L7">
            <v>24904</v>
          </cell>
        </row>
        <row r="8">
          <cell r="A8">
            <v>210.1</v>
          </cell>
          <cell r="B8" t="str">
            <v>EXCAV. EN ROCA EXPLAN,CANALES,PRESTAMOS</v>
          </cell>
          <cell r="C8" t="str">
            <v>M3</v>
          </cell>
          <cell r="D8">
            <v>5018</v>
          </cell>
          <cell r="E8">
            <v>4432</v>
          </cell>
          <cell r="F8">
            <v>4397.8</v>
          </cell>
          <cell r="G8">
            <v>4837.5800000000008</v>
          </cell>
          <cell r="H8">
            <v>4713</v>
          </cell>
          <cell r="I8">
            <v>5181</v>
          </cell>
          <cell r="J8">
            <v>5525</v>
          </cell>
          <cell r="K8">
            <v>4141</v>
          </cell>
        </row>
        <row r="9">
          <cell r="A9">
            <v>210.2</v>
          </cell>
          <cell r="B9" t="str">
            <v>EXCAV. EN ROCA EXPLAN,CANALES,PRESTAMOS</v>
          </cell>
          <cell r="C9" t="str">
            <v>M3</v>
          </cell>
          <cell r="D9">
            <v>5018</v>
          </cell>
          <cell r="E9">
            <v>4432</v>
          </cell>
          <cell r="F9">
            <v>4397.8</v>
          </cell>
          <cell r="G9">
            <v>4837.5800000000008</v>
          </cell>
          <cell r="H9">
            <v>4713</v>
          </cell>
          <cell r="I9">
            <v>5181</v>
          </cell>
          <cell r="J9">
            <v>5525</v>
          </cell>
          <cell r="K9">
            <v>4141</v>
          </cell>
        </row>
        <row r="10">
          <cell r="A10">
            <v>210.3</v>
          </cell>
          <cell r="B10" t="str">
            <v>EXCAV.MAT COMUN EXPLAN,CANALES,PRESTAMOS</v>
          </cell>
          <cell r="C10" t="str">
            <v>M3</v>
          </cell>
          <cell r="D10">
            <v>2058</v>
          </cell>
          <cell r="E10">
            <v>2383</v>
          </cell>
          <cell r="F10">
            <v>2145</v>
          </cell>
          <cell r="G10">
            <v>2359.5</v>
          </cell>
          <cell r="H10">
            <v>2275</v>
          </cell>
          <cell r="I10">
            <v>1977</v>
          </cell>
          <cell r="J10">
            <v>2058</v>
          </cell>
          <cell r="K10">
            <v>2167</v>
          </cell>
        </row>
        <row r="11">
          <cell r="A11">
            <v>210.4</v>
          </cell>
          <cell r="B11" t="str">
            <v>LIMPIEZA DE CANALES</v>
          </cell>
          <cell r="C11" t="str">
            <v>M3</v>
          </cell>
          <cell r="D11">
            <v>2058</v>
          </cell>
          <cell r="E11">
            <v>2383</v>
          </cell>
          <cell r="F11">
            <v>2145</v>
          </cell>
          <cell r="G11">
            <v>2359.5</v>
          </cell>
          <cell r="H11">
            <v>2275</v>
          </cell>
          <cell r="I11">
            <v>1977</v>
          </cell>
          <cell r="J11">
            <v>2058</v>
          </cell>
          <cell r="K11">
            <v>2167</v>
          </cell>
        </row>
        <row r="12">
          <cell r="A12">
            <v>210.5</v>
          </cell>
          <cell r="B12" t="str">
            <v>EXCAV.MAT COMUN EXPLAN,CANALES,PRESTAMOS a mano</v>
          </cell>
          <cell r="C12" t="str">
            <v>M3</v>
          </cell>
          <cell r="D12">
            <v>2058</v>
          </cell>
          <cell r="E12">
            <v>2383</v>
          </cell>
          <cell r="F12">
            <v>2145</v>
          </cell>
          <cell r="G12">
            <v>2359.5</v>
          </cell>
          <cell r="H12">
            <v>2275</v>
          </cell>
          <cell r="I12">
            <v>1977</v>
          </cell>
          <cell r="J12">
            <v>2058</v>
          </cell>
          <cell r="K12">
            <v>2167</v>
          </cell>
        </row>
        <row r="13">
          <cell r="A13">
            <v>211</v>
          </cell>
          <cell r="B13" t="str">
            <v>REMOCION DE DERRUMBES</v>
          </cell>
          <cell r="C13" t="str">
            <v>M3</v>
          </cell>
          <cell r="D13">
            <v>2805</v>
          </cell>
          <cell r="E13">
            <v>2980</v>
          </cell>
          <cell r="F13">
            <v>2869.9</v>
          </cell>
          <cell r="G13">
            <v>3156.8900000000003</v>
          </cell>
          <cell r="H13">
            <v>2964</v>
          </cell>
          <cell r="I13">
            <v>2314</v>
          </cell>
          <cell r="J13">
            <v>2661</v>
          </cell>
          <cell r="K13">
            <v>2427</v>
          </cell>
          <cell r="L13">
            <v>5340</v>
          </cell>
        </row>
        <row r="14">
          <cell r="A14">
            <v>220</v>
          </cell>
          <cell r="B14" t="str">
            <v>TERRAPLEN</v>
          </cell>
          <cell r="C14" t="str">
            <v>M3</v>
          </cell>
          <cell r="D14">
            <v>2405</v>
          </cell>
          <cell r="E14">
            <v>2718</v>
          </cell>
          <cell r="F14">
            <v>2312.1999999999998</v>
          </cell>
          <cell r="G14">
            <v>2543.42</v>
          </cell>
          <cell r="H14">
            <v>2383</v>
          </cell>
          <cell r="I14">
            <v>2280</v>
          </cell>
          <cell r="J14">
            <v>2600</v>
          </cell>
          <cell r="K14">
            <v>2492</v>
          </cell>
        </row>
        <row r="15">
          <cell r="A15">
            <v>310</v>
          </cell>
          <cell r="B15" t="str">
            <v>CONFORM. CALZ EXIST.(Compactada sin mat)</v>
          </cell>
          <cell r="C15" t="str">
            <v>M2</v>
          </cell>
          <cell r="D15">
            <v>187</v>
          </cell>
          <cell r="E15">
            <v>205</v>
          </cell>
          <cell r="F15">
            <v>195.8</v>
          </cell>
          <cell r="G15">
            <v>215.38000000000002</v>
          </cell>
          <cell r="H15">
            <v>185</v>
          </cell>
          <cell r="I15">
            <v>160</v>
          </cell>
          <cell r="J15">
            <v>200</v>
          </cell>
          <cell r="K15">
            <v>185</v>
          </cell>
        </row>
        <row r="16">
          <cell r="A16">
            <v>311</v>
          </cell>
          <cell r="B16" t="str">
            <v>AFIRMADO</v>
          </cell>
          <cell r="C16" t="str">
            <v>M3</v>
          </cell>
          <cell r="D16">
            <v>20004</v>
          </cell>
          <cell r="E16">
            <v>40694</v>
          </cell>
          <cell r="F16">
            <v>33423.5</v>
          </cell>
          <cell r="G16">
            <v>36765.850000000006</v>
          </cell>
          <cell r="H16">
            <v>44339</v>
          </cell>
          <cell r="I16">
            <v>38432</v>
          </cell>
          <cell r="J16">
            <v>24337</v>
          </cell>
          <cell r="K16">
            <v>24847</v>
          </cell>
        </row>
        <row r="17">
          <cell r="A17">
            <v>311.10000000000002</v>
          </cell>
          <cell r="B17" t="str">
            <v>BACHEO CON MATERIAL DE AFIRMADO</v>
          </cell>
          <cell r="C17" t="str">
            <v>M3</v>
          </cell>
          <cell r="D17">
            <v>20004</v>
          </cell>
          <cell r="E17">
            <v>40694</v>
          </cell>
          <cell r="F17">
            <v>33423.5</v>
          </cell>
          <cell r="G17">
            <v>36765.850000000006</v>
          </cell>
          <cell r="H17">
            <v>44339</v>
          </cell>
          <cell r="I17">
            <v>38432</v>
          </cell>
          <cell r="J17">
            <v>24337</v>
          </cell>
          <cell r="K17">
            <v>24847</v>
          </cell>
        </row>
        <row r="18">
          <cell r="A18">
            <v>311.2</v>
          </cell>
          <cell r="B18" t="str">
            <v>RELLENO CON MATERIAL DE AFIRMADO</v>
          </cell>
          <cell r="C18" t="str">
            <v>M3</v>
          </cell>
          <cell r="D18">
            <v>20004</v>
          </cell>
          <cell r="E18">
            <v>40694</v>
          </cell>
          <cell r="F18">
            <v>33423.5</v>
          </cell>
          <cell r="G18">
            <v>36765.850000000006</v>
          </cell>
          <cell r="H18">
            <v>44339</v>
          </cell>
          <cell r="I18">
            <v>38432</v>
          </cell>
          <cell r="J18">
            <v>24337</v>
          </cell>
          <cell r="K18">
            <v>24847</v>
          </cell>
          <cell r="L18">
            <v>35004</v>
          </cell>
        </row>
        <row r="19">
          <cell r="A19">
            <v>320.2</v>
          </cell>
          <cell r="B19" t="str">
            <v>SUBBASE GRANULAR</v>
          </cell>
          <cell r="C19" t="str">
            <v>M3</v>
          </cell>
          <cell r="D19">
            <v>32435</v>
          </cell>
          <cell r="E19">
            <v>27157</v>
          </cell>
          <cell r="F19">
            <v>30005.8</v>
          </cell>
          <cell r="G19">
            <v>33006.380000000005</v>
          </cell>
          <cell r="H19">
            <v>53517</v>
          </cell>
          <cell r="I19">
            <v>47596</v>
          </cell>
          <cell r="J19">
            <v>35263</v>
          </cell>
          <cell r="K19">
            <v>29142</v>
          </cell>
        </row>
        <row r="20">
          <cell r="A20">
            <v>320.3</v>
          </cell>
          <cell r="B20" t="str">
            <v>SUBBASE GRANULAR</v>
          </cell>
          <cell r="C20" t="str">
            <v>M3</v>
          </cell>
          <cell r="D20">
            <v>23500</v>
          </cell>
          <cell r="E20">
            <v>23500</v>
          </cell>
          <cell r="F20">
            <v>25850</v>
          </cell>
          <cell r="G20">
            <v>28435.000000000004</v>
          </cell>
          <cell r="H20">
            <v>23500</v>
          </cell>
          <cell r="I20">
            <v>23500</v>
          </cell>
          <cell r="J20">
            <v>23500</v>
          </cell>
          <cell r="K20">
            <v>23500</v>
          </cell>
          <cell r="L20">
            <v>42134</v>
          </cell>
        </row>
        <row r="21">
          <cell r="A21">
            <v>320.39999999999998</v>
          </cell>
          <cell r="B21" t="str">
            <v>SUBBASE GRANULAR PARA BACHEO</v>
          </cell>
          <cell r="C21" t="str">
            <v>M3</v>
          </cell>
          <cell r="D21">
            <v>46183</v>
          </cell>
          <cell r="E21">
            <v>45899</v>
          </cell>
          <cell r="F21">
            <v>45230.9</v>
          </cell>
          <cell r="G21">
            <v>49753.990000000005</v>
          </cell>
          <cell r="H21">
            <v>65039</v>
          </cell>
          <cell r="I21">
            <v>58780</v>
          </cell>
          <cell r="J21">
            <v>46690</v>
          </cell>
          <cell r="K21">
            <v>42933</v>
          </cell>
        </row>
        <row r="22">
          <cell r="A22">
            <v>330.1</v>
          </cell>
          <cell r="B22" t="str">
            <v>BASE GRANULAR</v>
          </cell>
          <cell r="C22" t="str">
            <v>M3</v>
          </cell>
          <cell r="D22">
            <v>42754</v>
          </cell>
          <cell r="E22">
            <v>40694</v>
          </cell>
          <cell r="F22">
            <v>38294.300000000003</v>
          </cell>
          <cell r="G22">
            <v>42123.73</v>
          </cell>
          <cell r="H22">
            <v>60589</v>
          </cell>
          <cell r="I22">
            <v>38974</v>
          </cell>
          <cell r="J22">
            <v>51150</v>
          </cell>
          <cell r="K22">
            <v>32972</v>
          </cell>
          <cell r="L22">
            <v>51242</v>
          </cell>
        </row>
        <row r="23">
          <cell r="A23">
            <v>330.2</v>
          </cell>
          <cell r="B23" t="str">
            <v>BASE GRANULAR PARA BACHEO</v>
          </cell>
          <cell r="C23" t="str">
            <v>M3</v>
          </cell>
          <cell r="D23">
            <v>57558</v>
          </cell>
          <cell r="E23">
            <v>60524</v>
          </cell>
          <cell r="F23">
            <v>54569.9</v>
          </cell>
          <cell r="G23">
            <v>60026.890000000007</v>
          </cell>
          <cell r="H23">
            <v>73164</v>
          </cell>
          <cell r="I23">
            <v>51061</v>
          </cell>
          <cell r="J23">
            <v>63752</v>
          </cell>
          <cell r="K23">
            <v>47808</v>
          </cell>
        </row>
        <row r="24">
          <cell r="A24">
            <v>330.3</v>
          </cell>
          <cell r="B24" t="str">
            <v>BASE TRITURADA</v>
          </cell>
          <cell r="C24" t="str">
            <v>M3</v>
          </cell>
          <cell r="E24">
            <v>72975</v>
          </cell>
          <cell r="F24">
            <v>0</v>
          </cell>
          <cell r="G24">
            <v>0</v>
          </cell>
        </row>
        <row r="25">
          <cell r="A25">
            <v>341.1</v>
          </cell>
          <cell r="B25" t="str">
            <v>Base estabilidasa con cemento</v>
          </cell>
          <cell r="C25" t="str">
            <v>m3</v>
          </cell>
          <cell r="L25">
            <v>45878</v>
          </cell>
        </row>
        <row r="26">
          <cell r="A26">
            <v>341.2</v>
          </cell>
          <cell r="B26" t="str">
            <v>Cemento</v>
          </cell>
          <cell r="C26" t="str">
            <v>kg</v>
          </cell>
          <cell r="L26">
            <v>699</v>
          </cell>
        </row>
        <row r="27">
          <cell r="A27">
            <v>341.3</v>
          </cell>
          <cell r="B27" t="str">
            <v>BASE ESTAB. FRES-CEM(3%) BASE GRANULAR(10%)</v>
          </cell>
          <cell r="C27" t="str">
            <v>M3</v>
          </cell>
          <cell r="D27">
            <v>57558</v>
          </cell>
          <cell r="E27">
            <v>60524</v>
          </cell>
          <cell r="F27">
            <v>79127</v>
          </cell>
          <cell r="G27">
            <v>87039.700000000012</v>
          </cell>
          <cell r="H27">
            <v>73164</v>
          </cell>
          <cell r="I27">
            <v>51061</v>
          </cell>
          <cell r="J27">
            <v>63752</v>
          </cell>
          <cell r="K27">
            <v>47808</v>
          </cell>
        </row>
        <row r="28">
          <cell r="A28">
            <v>411.2</v>
          </cell>
          <cell r="B28" t="str">
            <v>EMULSION ASFALTICA DE ROTURA LENTA CRL-1</v>
          </cell>
          <cell r="C28" t="str">
            <v>LT</v>
          </cell>
          <cell r="F28">
            <v>0</v>
          </cell>
          <cell r="G28">
            <v>0</v>
          </cell>
          <cell r="J28">
            <v>420</v>
          </cell>
        </row>
        <row r="29">
          <cell r="A29">
            <v>413.1</v>
          </cell>
          <cell r="B29" t="str">
            <v>EXCAVACION PARA REPARACION PAV. EXISTEN.</v>
          </cell>
          <cell r="C29" t="str">
            <v>M3</v>
          </cell>
          <cell r="D29">
            <v>19965</v>
          </cell>
          <cell r="E29">
            <v>20613</v>
          </cell>
          <cell r="F29">
            <v>20078.3</v>
          </cell>
          <cell r="G29">
            <v>22086.13</v>
          </cell>
          <cell r="H29">
            <v>20657</v>
          </cell>
          <cell r="I29">
            <v>16873</v>
          </cell>
          <cell r="J29">
            <v>19954</v>
          </cell>
          <cell r="K29">
            <v>19906</v>
          </cell>
          <cell r="L29">
            <v>23732</v>
          </cell>
        </row>
        <row r="30">
          <cell r="A30">
            <v>420</v>
          </cell>
          <cell r="B30" t="str">
            <v>IMPRIMACION (EMULSION)</v>
          </cell>
          <cell r="C30" t="str">
            <v>M2</v>
          </cell>
          <cell r="D30">
            <v>646</v>
          </cell>
          <cell r="E30">
            <v>1222</v>
          </cell>
          <cell r="F30">
            <v>887.7</v>
          </cell>
          <cell r="G30">
            <v>976.47000000000014</v>
          </cell>
          <cell r="H30">
            <v>580</v>
          </cell>
          <cell r="I30">
            <v>473</v>
          </cell>
          <cell r="J30">
            <v>560</v>
          </cell>
          <cell r="K30">
            <v>477</v>
          </cell>
          <cell r="L30">
            <v>466</v>
          </cell>
        </row>
        <row r="31">
          <cell r="A31">
            <v>421</v>
          </cell>
          <cell r="B31" t="str">
            <v>RIEGO DE LIGA</v>
          </cell>
          <cell r="C31" t="str">
            <v>M2</v>
          </cell>
          <cell r="D31">
            <v>332</v>
          </cell>
          <cell r="E31">
            <v>426</v>
          </cell>
          <cell r="F31">
            <v>314.60000000000002</v>
          </cell>
          <cell r="G31">
            <v>346.06000000000006</v>
          </cell>
          <cell r="H31">
            <v>377</v>
          </cell>
          <cell r="I31">
            <v>475</v>
          </cell>
          <cell r="J31">
            <v>381</v>
          </cell>
          <cell r="K31">
            <v>242</v>
          </cell>
          <cell r="L31">
            <v>875</v>
          </cell>
          <cell r="M31">
            <v>570</v>
          </cell>
        </row>
        <row r="32">
          <cell r="A32">
            <v>421.1</v>
          </cell>
          <cell r="B32" t="str">
            <v>RIEGO DE LIGA (CEMENTO ASFALTICO)</v>
          </cell>
          <cell r="C32" t="str">
            <v>M2</v>
          </cell>
          <cell r="D32">
            <v>332</v>
          </cell>
          <cell r="E32">
            <v>426</v>
          </cell>
          <cell r="F32">
            <v>314.60000000000002</v>
          </cell>
          <cell r="G32">
            <v>346.06000000000006</v>
          </cell>
          <cell r="H32">
            <v>377</v>
          </cell>
          <cell r="I32">
            <v>475</v>
          </cell>
          <cell r="J32">
            <v>381</v>
          </cell>
          <cell r="K32">
            <v>242</v>
          </cell>
        </row>
        <row r="33">
          <cell r="A33">
            <v>421.2</v>
          </cell>
          <cell r="B33" t="str">
            <v>RIEGO DE LIGA (EMULSION)</v>
          </cell>
          <cell r="C33" t="str">
            <v>M2</v>
          </cell>
          <cell r="D33">
            <v>430</v>
          </cell>
          <cell r="E33">
            <v>758</v>
          </cell>
          <cell r="F33">
            <v>565.4</v>
          </cell>
          <cell r="G33">
            <v>621.94000000000005</v>
          </cell>
          <cell r="H33">
            <v>397</v>
          </cell>
          <cell r="I33">
            <v>341</v>
          </cell>
          <cell r="J33">
            <v>400</v>
          </cell>
          <cell r="K33">
            <v>346</v>
          </cell>
        </row>
        <row r="34">
          <cell r="A34">
            <v>430</v>
          </cell>
          <cell r="B34" t="str">
            <v>TRATAMIENTO SUPERFICIAL SIMPLE</v>
          </cell>
          <cell r="C34" t="str">
            <v>M2</v>
          </cell>
          <cell r="D34">
            <v>2947</v>
          </cell>
          <cell r="E34">
            <v>3903</v>
          </cell>
          <cell r="F34">
            <v>3339.6</v>
          </cell>
          <cell r="G34">
            <v>3673.5600000000004</v>
          </cell>
          <cell r="H34">
            <v>2661</v>
          </cell>
          <cell r="I34">
            <v>2467</v>
          </cell>
          <cell r="J34">
            <v>2626</v>
          </cell>
          <cell r="K34">
            <v>2262</v>
          </cell>
        </row>
        <row r="35">
          <cell r="A35">
            <v>431</v>
          </cell>
          <cell r="B35" t="str">
            <v>TRATAMIENTO SUPERFICIAL DOBLE</v>
          </cell>
          <cell r="C35" t="str">
            <v>M2</v>
          </cell>
          <cell r="D35">
            <v>4729</v>
          </cell>
          <cell r="E35">
            <v>6887</v>
          </cell>
          <cell r="F35">
            <v>5562.7</v>
          </cell>
          <cell r="G35">
            <v>6118.97</v>
          </cell>
          <cell r="H35">
            <v>4141</v>
          </cell>
          <cell r="I35">
            <v>3778</v>
          </cell>
          <cell r="J35">
            <v>4047</v>
          </cell>
          <cell r="K35">
            <v>3345</v>
          </cell>
        </row>
        <row r="36">
          <cell r="A36">
            <v>432</v>
          </cell>
          <cell r="B36" t="str">
            <v>SELLO ARENA - EMULSION</v>
          </cell>
          <cell r="C36" t="str">
            <v>M2</v>
          </cell>
          <cell r="D36">
            <v>1834</v>
          </cell>
          <cell r="E36">
            <v>2133</v>
          </cell>
          <cell r="F36">
            <v>1920.6</v>
          </cell>
          <cell r="G36">
            <v>2112.66</v>
          </cell>
          <cell r="H36">
            <v>1507</v>
          </cell>
          <cell r="I36">
            <v>1360</v>
          </cell>
          <cell r="J36">
            <v>1620</v>
          </cell>
          <cell r="K36">
            <v>1364</v>
          </cell>
        </row>
        <row r="37">
          <cell r="A37">
            <v>432.1</v>
          </cell>
          <cell r="B37" t="str">
            <v>SELLO EMULSION CRML, rompimiento lento</v>
          </cell>
          <cell r="C37" t="str">
            <v>M2</v>
          </cell>
          <cell r="D37">
            <v>1834</v>
          </cell>
          <cell r="E37">
            <v>2133</v>
          </cell>
          <cell r="F37">
            <v>1920.6</v>
          </cell>
          <cell r="G37">
            <v>2112.66</v>
          </cell>
          <cell r="H37">
            <v>1507</v>
          </cell>
          <cell r="I37">
            <v>1360</v>
          </cell>
          <cell r="J37">
            <v>1620</v>
          </cell>
          <cell r="K37">
            <v>1364</v>
          </cell>
        </row>
        <row r="38">
          <cell r="A38">
            <v>433</v>
          </cell>
          <cell r="B38" t="str">
            <v>LECHADA ASFALTICA</v>
          </cell>
          <cell r="C38" t="str">
            <v>M2</v>
          </cell>
          <cell r="D38">
            <v>6299</v>
          </cell>
          <cell r="E38">
            <v>6634</v>
          </cell>
          <cell r="F38">
            <v>6972.9</v>
          </cell>
          <cell r="G38">
            <v>7670.1900000000005</v>
          </cell>
          <cell r="H38">
            <v>5708</v>
          </cell>
          <cell r="I38">
            <v>5428</v>
          </cell>
          <cell r="J38">
            <v>5517</v>
          </cell>
          <cell r="K38">
            <v>4134</v>
          </cell>
        </row>
        <row r="39">
          <cell r="A39">
            <v>440.1</v>
          </cell>
          <cell r="B39" t="str">
            <v>MEZCLA DENSA EN FRIO</v>
          </cell>
          <cell r="C39" t="str">
            <v>M3</v>
          </cell>
          <cell r="D39">
            <v>176355</v>
          </cell>
          <cell r="E39">
            <v>200444</v>
          </cell>
          <cell r="F39">
            <v>202221.8</v>
          </cell>
          <cell r="G39">
            <v>222443.98</v>
          </cell>
          <cell r="H39">
            <v>199896</v>
          </cell>
          <cell r="I39">
            <v>199779</v>
          </cell>
          <cell r="J39">
            <v>208671</v>
          </cell>
          <cell r="K39">
            <v>143585</v>
          </cell>
        </row>
        <row r="40">
          <cell r="A40">
            <v>440.2</v>
          </cell>
          <cell r="B40" t="str">
            <v>MEZCLA DENSA EN FRIO</v>
          </cell>
          <cell r="C40" t="str">
            <v>M3</v>
          </cell>
          <cell r="D40">
            <v>176355</v>
          </cell>
          <cell r="E40">
            <v>200444</v>
          </cell>
          <cell r="F40">
            <v>202221.8</v>
          </cell>
          <cell r="G40">
            <v>222443.98</v>
          </cell>
          <cell r="H40">
            <v>199896</v>
          </cell>
          <cell r="I40">
            <v>199779</v>
          </cell>
          <cell r="J40">
            <v>208671</v>
          </cell>
          <cell r="K40">
            <v>143585</v>
          </cell>
        </row>
        <row r="41">
          <cell r="A41">
            <v>440.3</v>
          </cell>
          <cell r="B41" t="str">
            <v>MEZCLA DENSA EN FRIO</v>
          </cell>
          <cell r="C41" t="str">
            <v>M3</v>
          </cell>
          <cell r="D41">
            <v>176355</v>
          </cell>
          <cell r="E41">
            <v>200444</v>
          </cell>
          <cell r="F41">
            <v>202221.8</v>
          </cell>
          <cell r="G41">
            <v>222443.98</v>
          </cell>
          <cell r="H41">
            <v>199896</v>
          </cell>
          <cell r="I41">
            <v>199779</v>
          </cell>
          <cell r="J41">
            <v>208671</v>
          </cell>
          <cell r="K41">
            <v>143585</v>
          </cell>
        </row>
        <row r="42">
          <cell r="A42">
            <v>440.5</v>
          </cell>
          <cell r="B42" t="str">
            <v>MEZCLA DENSA EN FRIO PARA BACHEO</v>
          </cell>
          <cell r="C42" t="str">
            <v>M3</v>
          </cell>
          <cell r="D42">
            <v>180881</v>
          </cell>
          <cell r="E42">
            <v>204166</v>
          </cell>
          <cell r="F42">
            <v>206720.8</v>
          </cell>
          <cell r="G42">
            <v>227392.88</v>
          </cell>
          <cell r="H42">
            <v>203841</v>
          </cell>
          <cell r="I42">
            <v>202683</v>
          </cell>
          <cell r="J42">
            <v>213759</v>
          </cell>
          <cell r="K42">
            <v>147358</v>
          </cell>
        </row>
        <row r="43">
          <cell r="A43">
            <v>450.5</v>
          </cell>
          <cell r="B43" t="str">
            <v>PARCHEO CON MEZCLA DENSA EN CALIENTE</v>
          </cell>
          <cell r="C43" t="str">
            <v>M3</v>
          </cell>
          <cell r="D43">
            <v>192930</v>
          </cell>
          <cell r="E43">
            <v>200444</v>
          </cell>
          <cell r="F43">
            <v>211516.79999999999</v>
          </cell>
          <cell r="G43">
            <v>232668.48</v>
          </cell>
          <cell r="H43">
            <v>207696</v>
          </cell>
          <cell r="I43">
            <v>242679</v>
          </cell>
          <cell r="J43">
            <v>231746</v>
          </cell>
          <cell r="K43">
            <v>145860</v>
          </cell>
        </row>
        <row r="44">
          <cell r="A44">
            <v>450.6</v>
          </cell>
          <cell r="B44" t="str">
            <v>MEZCLA DENSA EN CALIENTE</v>
          </cell>
          <cell r="C44" t="str">
            <v>M3</v>
          </cell>
          <cell r="D44">
            <v>192930</v>
          </cell>
          <cell r="E44">
            <v>200444</v>
          </cell>
          <cell r="F44">
            <v>211516.79999999999</v>
          </cell>
          <cell r="G44">
            <v>232668.48</v>
          </cell>
          <cell r="H44">
            <v>207696</v>
          </cell>
          <cell r="I44">
            <v>242679</v>
          </cell>
          <cell r="J44">
            <v>231746</v>
          </cell>
          <cell r="K44">
            <v>145860</v>
          </cell>
          <cell r="M44">
            <v>209300</v>
          </cell>
        </row>
        <row r="45">
          <cell r="A45">
            <v>450.7</v>
          </cell>
          <cell r="B45" t="str">
            <v>MEZCLA DENSA EN CALIENTE</v>
          </cell>
          <cell r="C45" t="str">
            <v>M3</v>
          </cell>
          <cell r="D45">
            <v>192930</v>
          </cell>
          <cell r="E45">
            <v>200444</v>
          </cell>
          <cell r="F45">
            <v>211516.79999999999</v>
          </cell>
          <cell r="G45">
            <v>232668.48</v>
          </cell>
          <cell r="H45">
            <v>207696</v>
          </cell>
          <cell r="I45">
            <v>242679</v>
          </cell>
          <cell r="J45">
            <v>231746</v>
          </cell>
          <cell r="K45">
            <v>145860</v>
          </cell>
          <cell r="M45">
            <v>205600</v>
          </cell>
        </row>
        <row r="46">
          <cell r="A46">
            <v>450.8</v>
          </cell>
          <cell r="B46" t="str">
            <v>MEZCLA DENSA EN CALIENTE</v>
          </cell>
          <cell r="C46" t="str">
            <v>M3</v>
          </cell>
          <cell r="D46">
            <v>192930</v>
          </cell>
          <cell r="E46">
            <v>200444</v>
          </cell>
          <cell r="F46">
            <v>211516.79999999999</v>
          </cell>
          <cell r="G46">
            <v>232668.48</v>
          </cell>
          <cell r="H46">
            <v>207696</v>
          </cell>
          <cell r="I46">
            <v>242679</v>
          </cell>
          <cell r="J46">
            <v>231746</v>
          </cell>
          <cell r="K46">
            <v>145860</v>
          </cell>
        </row>
        <row r="47">
          <cell r="A47">
            <v>450.11</v>
          </cell>
          <cell r="B47" t="str">
            <v>MEZCLA DENSA EN CALIENTE PARA BACHEO</v>
          </cell>
          <cell r="C47" t="str">
            <v>M3</v>
          </cell>
          <cell r="D47">
            <v>198283</v>
          </cell>
          <cell r="E47">
            <v>206058</v>
          </cell>
          <cell r="F47">
            <v>217730.7</v>
          </cell>
          <cell r="G47">
            <v>239503.77000000002</v>
          </cell>
          <cell r="H47">
            <v>214079</v>
          </cell>
          <cell r="I47">
            <v>250271</v>
          </cell>
          <cell r="J47">
            <v>239028</v>
          </cell>
          <cell r="K47">
            <v>149205</v>
          </cell>
        </row>
        <row r="48">
          <cell r="A48">
            <v>450.12</v>
          </cell>
          <cell r="B48" t="str">
            <v>MEZCLA DENSA EN CALIENTE PARA BACHEO</v>
          </cell>
          <cell r="C48" t="str">
            <v>M3</v>
          </cell>
          <cell r="D48">
            <v>198283</v>
          </cell>
          <cell r="E48">
            <v>206058</v>
          </cell>
          <cell r="F48">
            <v>217730.7</v>
          </cell>
          <cell r="G48">
            <v>239503.77000000002</v>
          </cell>
          <cell r="H48">
            <v>214079</v>
          </cell>
          <cell r="I48">
            <v>250271</v>
          </cell>
          <cell r="J48">
            <v>239028</v>
          </cell>
          <cell r="K48">
            <v>149205</v>
          </cell>
        </row>
        <row r="49">
          <cell r="A49">
            <v>450.13</v>
          </cell>
          <cell r="B49" t="str">
            <v>MEZCLA DENSA EN CALIENTE</v>
          </cell>
          <cell r="C49" t="str">
            <v>M3</v>
          </cell>
          <cell r="D49">
            <v>192930</v>
          </cell>
          <cell r="E49">
            <v>200444</v>
          </cell>
          <cell r="F49">
            <v>211516.79999999999</v>
          </cell>
          <cell r="G49">
            <v>232668.48</v>
          </cell>
          <cell r="H49">
            <v>207696</v>
          </cell>
          <cell r="I49">
            <v>242679</v>
          </cell>
          <cell r="J49">
            <v>231746</v>
          </cell>
          <cell r="K49">
            <v>145860</v>
          </cell>
        </row>
        <row r="50">
          <cell r="A50">
            <v>450.14</v>
          </cell>
          <cell r="B50" t="str">
            <v>MEZCLA DENSA EN CALIENTE</v>
          </cell>
          <cell r="C50" t="str">
            <v>M3</v>
          </cell>
          <cell r="D50">
            <v>192930</v>
          </cell>
          <cell r="E50">
            <v>200444</v>
          </cell>
          <cell r="F50">
            <v>211516.79999999999</v>
          </cell>
          <cell r="G50">
            <v>232668.48</v>
          </cell>
          <cell r="H50">
            <v>207696</v>
          </cell>
          <cell r="I50">
            <v>242679</v>
          </cell>
          <cell r="J50">
            <v>231746</v>
          </cell>
          <cell r="K50">
            <v>145860</v>
          </cell>
        </row>
        <row r="51">
          <cell r="A51">
            <v>450.15</v>
          </cell>
          <cell r="B51" t="str">
            <v>MEZCLA DENSA EN CALIENTE</v>
          </cell>
          <cell r="C51" t="str">
            <v>M3</v>
          </cell>
          <cell r="D51">
            <v>192930</v>
          </cell>
          <cell r="E51">
            <v>200444</v>
          </cell>
          <cell r="F51">
            <v>211516.79999999999</v>
          </cell>
          <cell r="G51">
            <v>232668.48</v>
          </cell>
          <cell r="H51">
            <v>207696</v>
          </cell>
          <cell r="I51">
            <v>242679</v>
          </cell>
          <cell r="J51">
            <v>231746</v>
          </cell>
          <cell r="K51">
            <v>145860</v>
          </cell>
        </row>
        <row r="52">
          <cell r="A52">
            <v>450.16</v>
          </cell>
          <cell r="B52" t="str">
            <v>PARCHEO CON MEZCLA DENSA EN CALIENTE</v>
          </cell>
          <cell r="C52" t="str">
            <v>M3</v>
          </cell>
          <cell r="D52">
            <v>192930</v>
          </cell>
          <cell r="E52">
            <v>200444</v>
          </cell>
          <cell r="F52">
            <v>211516.79999999999</v>
          </cell>
          <cell r="G52">
            <v>232668.48</v>
          </cell>
          <cell r="H52">
            <v>207696</v>
          </cell>
          <cell r="I52">
            <v>242679</v>
          </cell>
          <cell r="J52">
            <v>231746</v>
          </cell>
          <cell r="K52">
            <v>145860</v>
          </cell>
        </row>
        <row r="53">
          <cell r="A53">
            <v>450.17</v>
          </cell>
          <cell r="B53" t="str">
            <v>MEZCLA DENSA EN CALIENTE MDC-2</v>
          </cell>
          <cell r="C53" t="str">
            <v>M3</v>
          </cell>
          <cell r="D53">
            <v>192930</v>
          </cell>
          <cell r="E53">
            <v>200444</v>
          </cell>
          <cell r="F53">
            <v>211516.79999999999</v>
          </cell>
          <cell r="G53">
            <v>232668.48</v>
          </cell>
          <cell r="H53">
            <v>207696</v>
          </cell>
          <cell r="I53">
            <v>242679</v>
          </cell>
          <cell r="J53">
            <v>231746</v>
          </cell>
          <cell r="K53">
            <v>145860</v>
          </cell>
          <cell r="L53">
            <v>256491</v>
          </cell>
        </row>
        <row r="54">
          <cell r="A54">
            <v>450.18</v>
          </cell>
          <cell r="B54" t="str">
            <v>MEZCLA DENSA EN CALIENTE MDC-2</v>
          </cell>
          <cell r="C54" t="str">
            <v>M3</v>
          </cell>
          <cell r="D54">
            <v>192930</v>
          </cell>
          <cell r="E54">
            <v>200444</v>
          </cell>
          <cell r="F54">
            <v>211516.79999999999</v>
          </cell>
          <cell r="G54">
            <v>232668.48</v>
          </cell>
          <cell r="H54">
            <v>207696</v>
          </cell>
          <cell r="I54">
            <v>242679</v>
          </cell>
          <cell r="J54">
            <v>231746</v>
          </cell>
          <cell r="K54">
            <v>145860</v>
          </cell>
        </row>
        <row r="55">
          <cell r="A55">
            <v>450.19</v>
          </cell>
          <cell r="B55" t="str">
            <v>MEZCLA DENSA EN CALIENTE MDC-2</v>
          </cell>
          <cell r="C55" t="str">
            <v>M3</v>
          </cell>
          <cell r="D55">
            <v>192930</v>
          </cell>
          <cell r="E55">
            <v>200444</v>
          </cell>
          <cell r="F55">
            <v>211516.79999999999</v>
          </cell>
          <cell r="G55">
            <v>232668.48</v>
          </cell>
          <cell r="H55">
            <v>207696</v>
          </cell>
          <cell r="I55">
            <v>242679</v>
          </cell>
          <cell r="J55">
            <v>231746</v>
          </cell>
          <cell r="K55">
            <v>145860</v>
          </cell>
        </row>
        <row r="56">
          <cell r="A56">
            <v>450.21</v>
          </cell>
          <cell r="B56" t="str">
            <v>MEZCLA DENSA EN CALIENTE MDC-3</v>
          </cell>
          <cell r="C56" t="str">
            <v>M3</v>
          </cell>
          <cell r="D56">
            <v>192930</v>
          </cell>
          <cell r="E56">
            <v>200444</v>
          </cell>
          <cell r="F56">
            <v>211516.79999999999</v>
          </cell>
          <cell r="G56">
            <v>232668.48</v>
          </cell>
          <cell r="H56">
            <v>207696</v>
          </cell>
          <cell r="I56">
            <v>242679</v>
          </cell>
          <cell r="J56">
            <v>231746</v>
          </cell>
          <cell r="K56">
            <v>145860</v>
          </cell>
        </row>
        <row r="57">
          <cell r="A57">
            <v>450.22</v>
          </cell>
          <cell r="B57" t="str">
            <v>PARCHEO CON MEZCLA DENSA EN CALIENTE</v>
          </cell>
          <cell r="C57" t="str">
            <v>M3</v>
          </cell>
          <cell r="D57">
            <v>192930</v>
          </cell>
          <cell r="E57">
            <v>200444</v>
          </cell>
          <cell r="F57">
            <v>211516.79999999999</v>
          </cell>
          <cell r="G57">
            <v>232668.48</v>
          </cell>
          <cell r="H57">
            <v>207696</v>
          </cell>
          <cell r="I57">
            <v>242679</v>
          </cell>
          <cell r="J57">
            <v>231746</v>
          </cell>
          <cell r="K57">
            <v>145860</v>
          </cell>
        </row>
        <row r="58">
          <cell r="A58">
            <v>450.23</v>
          </cell>
          <cell r="B58" t="str">
            <v>MEZCLA DENSA EN CALIENTE MDC-1</v>
          </cell>
          <cell r="C58" t="str">
            <v>M3</v>
          </cell>
          <cell r="D58">
            <v>192930</v>
          </cell>
          <cell r="E58">
            <v>200444</v>
          </cell>
          <cell r="F58">
            <v>211516.79999999999</v>
          </cell>
          <cell r="G58">
            <v>232668.48</v>
          </cell>
          <cell r="H58">
            <v>207696</v>
          </cell>
          <cell r="I58">
            <v>242679</v>
          </cell>
          <cell r="J58">
            <v>231746</v>
          </cell>
          <cell r="K58">
            <v>145860</v>
          </cell>
          <cell r="L58">
            <v>296364</v>
          </cell>
        </row>
        <row r="59">
          <cell r="A59">
            <v>450.24</v>
          </cell>
          <cell r="B59" t="str">
            <v>MEZCLA DENSA EN CALIENTE MDC-2</v>
          </cell>
          <cell r="C59" t="str">
            <v>M3</v>
          </cell>
          <cell r="D59">
            <v>192930</v>
          </cell>
          <cell r="E59">
            <v>200444</v>
          </cell>
          <cell r="F59">
            <v>211516.79999999999</v>
          </cell>
          <cell r="G59">
            <v>232668.48</v>
          </cell>
          <cell r="H59">
            <v>207696</v>
          </cell>
          <cell r="I59">
            <v>242679</v>
          </cell>
          <cell r="J59">
            <v>231746</v>
          </cell>
          <cell r="K59">
            <v>145860</v>
          </cell>
          <cell r="L59">
            <v>299613</v>
          </cell>
        </row>
        <row r="60">
          <cell r="A60">
            <v>450.25</v>
          </cell>
          <cell r="B60" t="str">
            <v>PARCHEO CON MEZCLA DENSA EN CALIENTE MDC-2</v>
          </cell>
          <cell r="L60">
            <v>273731</v>
          </cell>
        </row>
        <row r="61">
          <cell r="A61">
            <v>450.26</v>
          </cell>
          <cell r="B61" t="str">
            <v>MEZCLA DENSA EN CALIENTE MDC-2 PARA BACHEO</v>
          </cell>
          <cell r="C61" t="str">
            <v>M3</v>
          </cell>
          <cell r="D61">
            <v>192930</v>
          </cell>
          <cell r="E61">
            <v>200444</v>
          </cell>
          <cell r="F61">
            <v>211516.79999999999</v>
          </cell>
          <cell r="G61">
            <v>232668.48</v>
          </cell>
          <cell r="H61">
            <v>207696</v>
          </cell>
          <cell r="I61">
            <v>242679</v>
          </cell>
          <cell r="J61">
            <v>231746</v>
          </cell>
          <cell r="K61">
            <v>145860</v>
          </cell>
        </row>
        <row r="62">
          <cell r="A62">
            <v>450.27</v>
          </cell>
          <cell r="B62" t="str">
            <v>MEZCLA DENSA EN CALIENTE MDC-1</v>
          </cell>
          <cell r="C62" t="str">
            <v>M3</v>
          </cell>
          <cell r="D62">
            <v>192930</v>
          </cell>
          <cell r="E62">
            <v>200444</v>
          </cell>
          <cell r="F62">
            <v>211516.79999999999</v>
          </cell>
          <cell r="G62">
            <v>232668.48</v>
          </cell>
          <cell r="H62">
            <v>207696</v>
          </cell>
          <cell r="I62">
            <v>242679</v>
          </cell>
          <cell r="J62">
            <v>231746</v>
          </cell>
          <cell r="K62">
            <v>145860</v>
          </cell>
        </row>
        <row r="63">
          <cell r="A63">
            <v>450.28</v>
          </cell>
          <cell r="B63" t="str">
            <v>MEZCLA DENSA EN CALIENTE MDC-3</v>
          </cell>
          <cell r="L63">
            <v>299900</v>
          </cell>
        </row>
        <row r="64">
          <cell r="A64">
            <v>460</v>
          </cell>
          <cell r="B64" t="str">
            <v>FRESADO DE PAVIMENTO ASFALTICO (H= 0.20)</v>
          </cell>
          <cell r="C64" t="str">
            <v>M2</v>
          </cell>
          <cell r="D64">
            <v>6760</v>
          </cell>
          <cell r="E64">
            <v>8250</v>
          </cell>
          <cell r="F64">
            <v>9000.2000000000007</v>
          </cell>
          <cell r="G64">
            <v>9900.2200000000012</v>
          </cell>
          <cell r="H64">
            <v>8139</v>
          </cell>
          <cell r="I64">
            <v>7774</v>
          </cell>
          <cell r="J64">
            <v>8152</v>
          </cell>
          <cell r="K64">
            <v>7892</v>
          </cell>
          <cell r="M64">
            <v>2950</v>
          </cell>
        </row>
        <row r="65">
          <cell r="A65">
            <v>460.1</v>
          </cell>
          <cell r="B65" t="str">
            <v>FRESADO DE PAVIMENTO ASFALTICO (H= 0.20)</v>
          </cell>
          <cell r="C65" t="str">
            <v>M3</v>
          </cell>
          <cell r="D65">
            <v>33800</v>
          </cell>
          <cell r="E65">
            <v>41250</v>
          </cell>
          <cell r="F65">
            <v>45001</v>
          </cell>
          <cell r="G65">
            <v>49501.100000000006</v>
          </cell>
          <cell r="H65">
            <v>40695</v>
          </cell>
          <cell r="I65">
            <v>38870</v>
          </cell>
          <cell r="J65">
            <v>40760</v>
          </cell>
          <cell r="K65">
            <v>39460</v>
          </cell>
          <cell r="L65">
            <v>42413</v>
          </cell>
        </row>
        <row r="66">
          <cell r="A66">
            <v>460.3</v>
          </cell>
          <cell r="B66" t="str">
            <v>FRESADO DE PAVIMENTO ASFALTICO, M3 CON TRANS</v>
          </cell>
          <cell r="C66" t="str">
            <v>M3</v>
          </cell>
          <cell r="D66">
            <v>6760</v>
          </cell>
          <cell r="E66">
            <v>8250</v>
          </cell>
          <cell r="F66">
            <v>9000.2000000000007</v>
          </cell>
          <cell r="G66">
            <v>9900.2200000000012</v>
          </cell>
          <cell r="H66">
            <v>8139</v>
          </cell>
          <cell r="I66">
            <v>7774</v>
          </cell>
          <cell r="J66">
            <v>8152</v>
          </cell>
          <cell r="K66">
            <v>7892</v>
          </cell>
          <cell r="L66">
            <v>0</v>
          </cell>
        </row>
        <row r="67">
          <cell r="A67">
            <v>460.2</v>
          </cell>
          <cell r="B67" t="str">
            <v>FRESADO DE PAVIMENTO ASFALTICO, M3 SIN TRANS</v>
          </cell>
          <cell r="C67" t="str">
            <v>M3</v>
          </cell>
          <cell r="D67">
            <v>6760</v>
          </cell>
          <cell r="E67">
            <v>8250</v>
          </cell>
          <cell r="F67">
            <v>9000.2000000000007</v>
          </cell>
          <cell r="G67">
            <v>9900.2200000000012</v>
          </cell>
          <cell r="H67">
            <v>8139</v>
          </cell>
          <cell r="I67">
            <v>7774</v>
          </cell>
          <cell r="J67">
            <v>8152</v>
          </cell>
          <cell r="K67">
            <v>7892</v>
          </cell>
        </row>
        <row r="68">
          <cell r="A68">
            <v>461.1</v>
          </cell>
          <cell r="B68" t="str">
            <v>PAVIMENTO ASFALTICO RECICLADO EN FRIO</v>
          </cell>
          <cell r="C68" t="str">
            <v>M3</v>
          </cell>
          <cell r="D68">
            <v>41246</v>
          </cell>
          <cell r="E68">
            <v>42740</v>
          </cell>
          <cell r="F68">
            <v>43111.199999999997</v>
          </cell>
          <cell r="G68">
            <v>47422.32</v>
          </cell>
          <cell r="H68">
            <v>38775</v>
          </cell>
          <cell r="I68">
            <v>40002</v>
          </cell>
          <cell r="J68">
            <v>42089</v>
          </cell>
          <cell r="K68">
            <v>37835</v>
          </cell>
        </row>
        <row r="69">
          <cell r="A69">
            <v>461.2</v>
          </cell>
          <cell r="B69" t="str">
            <v>PAVIMENTO ASFALTICO RECICLADO EN FRIO</v>
          </cell>
          <cell r="C69" t="str">
            <v>M3</v>
          </cell>
          <cell r="D69">
            <v>41246</v>
          </cell>
          <cell r="E69">
            <v>42740</v>
          </cell>
          <cell r="F69">
            <v>43111.199999999997</v>
          </cell>
          <cell r="G69">
            <v>47422.32</v>
          </cell>
          <cell r="H69">
            <v>38775</v>
          </cell>
          <cell r="I69">
            <v>40002</v>
          </cell>
          <cell r="J69">
            <v>42089</v>
          </cell>
          <cell r="K69">
            <v>37835</v>
          </cell>
        </row>
        <row r="70">
          <cell r="A70">
            <v>461.3</v>
          </cell>
          <cell r="B70" t="str">
            <v>PAVIMENTO ASFALTICO RECICLADO EN FRIO</v>
          </cell>
          <cell r="C70" t="str">
            <v>M3</v>
          </cell>
          <cell r="D70">
            <v>41246</v>
          </cell>
          <cell r="E70">
            <v>42740</v>
          </cell>
          <cell r="F70">
            <v>43111.199999999997</v>
          </cell>
          <cell r="G70">
            <v>47422.32</v>
          </cell>
          <cell r="H70">
            <v>38775</v>
          </cell>
          <cell r="I70">
            <v>40002</v>
          </cell>
          <cell r="J70">
            <v>42089</v>
          </cell>
          <cell r="K70">
            <v>37835</v>
          </cell>
        </row>
        <row r="71">
          <cell r="A71">
            <v>462.1</v>
          </cell>
          <cell r="B71" t="str">
            <v>PAVIM ASF RECICLADO EN CALIENT</v>
          </cell>
          <cell r="C71" t="str">
            <v>M3</v>
          </cell>
          <cell r="D71">
            <v>51974</v>
          </cell>
          <cell r="E71">
            <v>54317</v>
          </cell>
          <cell r="F71">
            <v>57229.7</v>
          </cell>
          <cell r="G71">
            <v>62952.67</v>
          </cell>
          <cell r="H71">
            <v>54688</v>
          </cell>
          <cell r="I71">
            <v>59810</v>
          </cell>
          <cell r="J71">
            <v>59686</v>
          </cell>
          <cell r="K71">
            <v>44898</v>
          </cell>
        </row>
        <row r="72">
          <cell r="A72">
            <v>462.2</v>
          </cell>
          <cell r="B72" t="str">
            <v>PAVIM ASF RECICLADO EN CALIENT</v>
          </cell>
          <cell r="C72" t="str">
            <v>M3</v>
          </cell>
          <cell r="D72">
            <v>51974</v>
          </cell>
          <cell r="E72">
            <v>54317</v>
          </cell>
          <cell r="F72">
            <v>57229.7</v>
          </cell>
          <cell r="G72">
            <v>62952.67</v>
          </cell>
          <cell r="H72">
            <v>54688</v>
          </cell>
          <cell r="I72">
            <v>59810</v>
          </cell>
          <cell r="J72">
            <v>59686</v>
          </cell>
          <cell r="K72">
            <v>44898</v>
          </cell>
        </row>
        <row r="73">
          <cell r="A73">
            <v>462.3</v>
          </cell>
          <cell r="B73" t="str">
            <v>PAVIM ASF RECICLADO EN CALIENT</v>
          </cell>
          <cell r="C73" t="str">
            <v>M3</v>
          </cell>
          <cell r="D73">
            <v>51974</v>
          </cell>
          <cell r="E73">
            <v>54317</v>
          </cell>
          <cell r="F73">
            <v>57229.7</v>
          </cell>
          <cell r="G73">
            <v>62952.67</v>
          </cell>
          <cell r="H73">
            <v>54688</v>
          </cell>
          <cell r="I73">
            <v>59810</v>
          </cell>
          <cell r="J73">
            <v>59686</v>
          </cell>
          <cell r="K73">
            <v>44898</v>
          </cell>
        </row>
        <row r="74">
          <cell r="A74">
            <v>462.4</v>
          </cell>
          <cell r="B74" t="str">
            <v>PAVIM ASFALT RECICL. EN CALIENTE/BACHEO</v>
          </cell>
          <cell r="C74" t="str">
            <v>M3</v>
          </cell>
          <cell r="D74">
            <v>59712</v>
          </cell>
          <cell r="E74">
            <v>63531</v>
          </cell>
          <cell r="F74">
            <v>67435.5</v>
          </cell>
          <cell r="G74">
            <v>74179.05</v>
          </cell>
          <cell r="H74">
            <v>64121</v>
          </cell>
          <cell r="I74">
            <v>67941</v>
          </cell>
          <cell r="J74">
            <v>69250</v>
          </cell>
          <cell r="K74">
            <v>53307</v>
          </cell>
        </row>
        <row r="75">
          <cell r="A75">
            <v>600.20000000000005</v>
          </cell>
          <cell r="B75" t="str">
            <v>EXCAVACION VARIAS EN ROCA EN SECO</v>
          </cell>
          <cell r="C75" t="str">
            <v>M3</v>
          </cell>
          <cell r="D75">
            <v>26299</v>
          </cell>
          <cell r="E75">
            <v>24249</v>
          </cell>
          <cell r="F75">
            <v>24152.7</v>
          </cell>
          <cell r="G75">
            <v>26567.97</v>
          </cell>
          <cell r="H75">
            <v>26614</v>
          </cell>
          <cell r="I75">
            <v>23163</v>
          </cell>
          <cell r="J75">
            <v>27920</v>
          </cell>
          <cell r="K75">
            <v>23839</v>
          </cell>
        </row>
        <row r="76">
          <cell r="A76">
            <v>600.29999999999995</v>
          </cell>
          <cell r="B76" t="str">
            <v>EXCAVACION VARIAS EN ROCA BAJO AGUA</v>
          </cell>
          <cell r="C76" t="str">
            <v>M3</v>
          </cell>
          <cell r="D76">
            <v>32559</v>
          </cell>
          <cell r="E76">
            <v>31815</v>
          </cell>
          <cell r="F76">
            <v>32217.9</v>
          </cell>
          <cell r="G76">
            <v>35439.69</v>
          </cell>
          <cell r="H76">
            <v>34535</v>
          </cell>
          <cell r="I76">
            <v>27959</v>
          </cell>
          <cell r="J76">
            <v>34077</v>
          </cell>
          <cell r="K76">
            <v>32598</v>
          </cell>
        </row>
        <row r="77">
          <cell r="A77">
            <v>600.6</v>
          </cell>
          <cell r="B77" t="str">
            <v>EXCAVACION VARIAS SIN CLASIFICAR</v>
          </cell>
          <cell r="C77" t="str">
            <v>M3</v>
          </cell>
          <cell r="D77">
            <v>24079</v>
          </cell>
          <cell r="E77">
            <v>32998</v>
          </cell>
          <cell r="F77">
            <v>29815.5</v>
          </cell>
          <cell r="G77">
            <v>32797.050000000003</v>
          </cell>
          <cell r="H77">
            <v>25041</v>
          </cell>
          <cell r="I77">
            <v>21146</v>
          </cell>
          <cell r="J77">
            <v>24588</v>
          </cell>
          <cell r="K77">
            <v>22877</v>
          </cell>
          <cell r="L77">
            <v>15236</v>
          </cell>
        </row>
        <row r="78">
          <cell r="A78">
            <v>600.70000000000005</v>
          </cell>
          <cell r="B78" t="str">
            <v>EXCAVACION VARIAS MATERIAL COMUN EN SECO</v>
          </cell>
          <cell r="C78" t="str">
            <v>M3</v>
          </cell>
          <cell r="D78">
            <v>20506</v>
          </cell>
          <cell r="E78">
            <v>27959</v>
          </cell>
          <cell r="F78">
            <v>25264.799999999999</v>
          </cell>
          <cell r="G78">
            <v>27791.280000000002</v>
          </cell>
          <cell r="H78">
            <v>21311</v>
          </cell>
          <cell r="I78">
            <v>17988</v>
          </cell>
          <cell r="J78">
            <v>20890</v>
          </cell>
          <cell r="K78">
            <v>19430</v>
          </cell>
        </row>
        <row r="79">
          <cell r="A79">
            <v>600.79999999999995</v>
          </cell>
          <cell r="B79" t="str">
            <v>EXCAVACION VARIAS MAT. COMUN BAJO AGUA</v>
          </cell>
          <cell r="C79" t="str">
            <v>M3</v>
          </cell>
          <cell r="D79">
            <v>26161</v>
          </cell>
          <cell r="E79">
            <v>35331</v>
          </cell>
          <cell r="F79">
            <v>33086.9</v>
          </cell>
          <cell r="G79">
            <v>36395.590000000004</v>
          </cell>
          <cell r="H79">
            <v>27617</v>
          </cell>
          <cell r="I79">
            <v>24050</v>
          </cell>
          <cell r="J79">
            <v>26875</v>
          </cell>
          <cell r="K79">
            <v>23622</v>
          </cell>
        </row>
        <row r="80">
          <cell r="A80">
            <v>600.9</v>
          </cell>
          <cell r="B80" t="str">
            <v>EXCAVACIONES VARIAS EN ROCA BAJO AGUA</v>
          </cell>
          <cell r="C80" t="str">
            <v>M3</v>
          </cell>
          <cell r="D80">
            <v>32559</v>
          </cell>
          <cell r="E80">
            <v>31815</v>
          </cell>
          <cell r="F80">
            <v>32217.9</v>
          </cell>
          <cell r="G80">
            <v>35439.69</v>
          </cell>
          <cell r="H80">
            <v>34535</v>
          </cell>
          <cell r="I80">
            <v>27959</v>
          </cell>
          <cell r="J80">
            <v>34077</v>
          </cell>
          <cell r="K80">
            <v>32598</v>
          </cell>
        </row>
        <row r="81">
          <cell r="A81">
            <v>610.1</v>
          </cell>
          <cell r="B81" t="str">
            <v>RELLENO PARA ESTRUCTURAS</v>
          </cell>
          <cell r="C81" t="str">
            <v>M3</v>
          </cell>
          <cell r="D81">
            <v>19312</v>
          </cell>
          <cell r="E81">
            <v>17272</v>
          </cell>
          <cell r="F81">
            <v>21201.4</v>
          </cell>
          <cell r="G81">
            <v>23321.540000000005</v>
          </cell>
          <cell r="H81">
            <v>24786</v>
          </cell>
          <cell r="I81">
            <v>31143</v>
          </cell>
          <cell r="J81">
            <v>17365</v>
          </cell>
          <cell r="K81">
            <v>19312</v>
          </cell>
          <cell r="L81">
            <v>32409</v>
          </cell>
        </row>
        <row r="82">
          <cell r="A82">
            <v>623.1</v>
          </cell>
          <cell r="B82" t="str">
            <v>SUMINISTRO E HINCAMIENTO DE RIELES</v>
          </cell>
          <cell r="C82" t="str">
            <v>M3</v>
          </cell>
          <cell r="D82">
            <v>59266</v>
          </cell>
          <cell r="E82">
            <v>59266</v>
          </cell>
          <cell r="F82">
            <v>65192.6</v>
          </cell>
          <cell r="G82">
            <v>71711.86</v>
          </cell>
          <cell r="H82">
            <v>59266</v>
          </cell>
          <cell r="I82">
            <v>59266</v>
          </cell>
          <cell r="J82">
            <v>59266</v>
          </cell>
          <cell r="K82">
            <v>59266</v>
          </cell>
        </row>
        <row r="83">
          <cell r="A83">
            <v>623.20000000000005</v>
          </cell>
          <cell r="B83" t="str">
            <v>SUMINISTRO E INSTALACION DE RIELES</v>
          </cell>
          <cell r="C83" t="str">
            <v>M3</v>
          </cell>
          <cell r="D83">
            <v>49871</v>
          </cell>
          <cell r="E83">
            <v>49871</v>
          </cell>
          <cell r="F83">
            <v>54858.1</v>
          </cell>
          <cell r="G83">
            <v>60343.91</v>
          </cell>
          <cell r="H83">
            <v>49871</v>
          </cell>
          <cell r="I83">
            <v>49871</v>
          </cell>
          <cell r="J83">
            <v>49871</v>
          </cell>
          <cell r="K83">
            <v>49871</v>
          </cell>
        </row>
        <row r="84">
          <cell r="A84">
            <v>630.29999999999995</v>
          </cell>
          <cell r="B84" t="str">
            <v>CONCRETO CLASE C</v>
          </cell>
          <cell r="C84" t="str">
            <v>M3</v>
          </cell>
          <cell r="D84">
            <v>279236</v>
          </cell>
          <cell r="E84">
            <v>294531</v>
          </cell>
          <cell r="F84">
            <v>289946.8</v>
          </cell>
          <cell r="G84">
            <v>318941.48000000004</v>
          </cell>
          <cell r="H84">
            <v>285754</v>
          </cell>
          <cell r="I84">
            <v>267211</v>
          </cell>
          <cell r="J84">
            <v>270488</v>
          </cell>
          <cell r="K84">
            <v>213438</v>
          </cell>
        </row>
        <row r="85">
          <cell r="A85">
            <v>630.4</v>
          </cell>
          <cell r="B85" t="str">
            <v>CONCRETO CLASE D</v>
          </cell>
          <cell r="C85" t="str">
            <v>M3</v>
          </cell>
          <cell r="D85">
            <v>261647</v>
          </cell>
          <cell r="E85">
            <v>281102</v>
          </cell>
          <cell r="F85">
            <v>268925.8</v>
          </cell>
          <cell r="G85">
            <v>295818.38</v>
          </cell>
          <cell r="H85">
            <v>265299</v>
          </cell>
          <cell r="I85">
            <v>250493</v>
          </cell>
          <cell r="J85">
            <v>252334</v>
          </cell>
          <cell r="K85">
            <v>197162</v>
          </cell>
          <cell r="L85">
            <v>355438</v>
          </cell>
        </row>
        <row r="86">
          <cell r="A86">
            <v>630.5</v>
          </cell>
          <cell r="B86" t="str">
            <v>CONCRETO CLASE E</v>
          </cell>
          <cell r="C86" t="str">
            <v>M3</v>
          </cell>
          <cell r="D86">
            <v>239651</v>
          </cell>
          <cell r="E86">
            <v>260692</v>
          </cell>
          <cell r="F86">
            <v>242756.8</v>
          </cell>
          <cell r="G86">
            <v>267032.48</v>
          </cell>
          <cell r="H86">
            <v>237037</v>
          </cell>
          <cell r="I86">
            <v>229927</v>
          </cell>
          <cell r="J86">
            <v>227491</v>
          </cell>
          <cell r="K86">
            <v>175738</v>
          </cell>
        </row>
        <row r="87">
          <cell r="A87">
            <v>630.6</v>
          </cell>
          <cell r="B87" t="str">
            <v>CONCRETO CLASE F</v>
          </cell>
          <cell r="C87" t="str">
            <v>M3</v>
          </cell>
          <cell r="D87">
            <v>214526</v>
          </cell>
          <cell r="E87">
            <v>219476</v>
          </cell>
          <cell r="F87">
            <v>218079.4</v>
          </cell>
          <cell r="G87">
            <v>239887.34000000003</v>
          </cell>
          <cell r="H87">
            <v>213901</v>
          </cell>
          <cell r="I87">
            <v>200318</v>
          </cell>
          <cell r="J87">
            <v>202628</v>
          </cell>
          <cell r="K87">
            <v>155789</v>
          </cell>
        </row>
        <row r="88">
          <cell r="A88">
            <v>630.70000000000005</v>
          </cell>
          <cell r="B88" t="str">
            <v xml:space="preserve">CONCRETO CLASE G </v>
          </cell>
          <cell r="C88" t="str">
            <v>M3</v>
          </cell>
          <cell r="D88">
            <v>203415</v>
          </cell>
          <cell r="E88">
            <v>232154</v>
          </cell>
          <cell r="F88">
            <v>207572.2</v>
          </cell>
          <cell r="G88">
            <v>228329.42000000004</v>
          </cell>
          <cell r="H88">
            <v>191391</v>
          </cell>
          <cell r="I88">
            <v>202790</v>
          </cell>
          <cell r="J88">
            <v>186902</v>
          </cell>
          <cell r="K88">
            <v>137452</v>
          </cell>
        </row>
        <row r="89">
          <cell r="A89">
            <v>630.12</v>
          </cell>
          <cell r="B89" t="str">
            <v>CONCRETO CLASE G (BASES)</v>
          </cell>
          <cell r="C89" t="str">
            <v>M3</v>
          </cell>
          <cell r="D89">
            <v>190278</v>
          </cell>
          <cell r="E89">
            <v>213015</v>
          </cell>
          <cell r="F89">
            <v>194562.5</v>
          </cell>
          <cell r="G89">
            <v>214018.75000000003</v>
          </cell>
          <cell r="H89">
            <v>180440</v>
          </cell>
          <cell r="I89">
            <v>188474</v>
          </cell>
          <cell r="J89">
            <v>175647</v>
          </cell>
          <cell r="K89">
            <v>130090</v>
          </cell>
        </row>
        <row r="90">
          <cell r="A90">
            <v>630.13</v>
          </cell>
          <cell r="B90" t="str">
            <v>CONCRETO CLASE G (ELEVACIONES)</v>
          </cell>
          <cell r="C90" t="str">
            <v>M3</v>
          </cell>
          <cell r="D90">
            <v>203415</v>
          </cell>
          <cell r="E90">
            <v>232154</v>
          </cell>
          <cell r="F90">
            <v>207572.2</v>
          </cell>
          <cell r="G90">
            <v>228329.42000000004</v>
          </cell>
          <cell r="H90">
            <v>191391</v>
          </cell>
          <cell r="I90">
            <v>202790</v>
          </cell>
          <cell r="J90">
            <v>186902</v>
          </cell>
          <cell r="K90">
            <v>137452</v>
          </cell>
        </row>
        <row r="91">
          <cell r="A91">
            <v>630.15</v>
          </cell>
          <cell r="B91" t="str">
            <v>Sum y coloc bolsacretos clase E y hierro 1/2</v>
          </cell>
          <cell r="C91" t="str">
            <v>M3</v>
          </cell>
          <cell r="D91">
            <v>203415</v>
          </cell>
          <cell r="E91">
            <v>232154</v>
          </cell>
          <cell r="F91">
            <v>207572.2</v>
          </cell>
          <cell r="G91">
            <v>228329.42000000004</v>
          </cell>
          <cell r="H91">
            <v>191391</v>
          </cell>
          <cell r="I91">
            <v>202790</v>
          </cell>
          <cell r="J91">
            <v>186902</v>
          </cell>
          <cell r="K91">
            <v>137452</v>
          </cell>
        </row>
        <row r="92">
          <cell r="A92">
            <v>630.16</v>
          </cell>
          <cell r="B92" t="str">
            <v>Sum y coloc pentápodos clase E</v>
          </cell>
          <cell r="C92" t="str">
            <v>M3</v>
          </cell>
          <cell r="D92">
            <v>203415</v>
          </cell>
          <cell r="E92">
            <v>232154</v>
          </cell>
          <cell r="F92">
            <v>207572.2</v>
          </cell>
          <cell r="G92">
            <v>228329.42000000004</v>
          </cell>
          <cell r="H92">
            <v>191391</v>
          </cell>
          <cell r="I92">
            <v>202790</v>
          </cell>
          <cell r="J92">
            <v>186902</v>
          </cell>
          <cell r="K92">
            <v>137452</v>
          </cell>
        </row>
        <row r="93">
          <cell r="A93">
            <v>632</v>
          </cell>
          <cell r="B93" t="str">
            <v>BARANDA EN CONCRETO</v>
          </cell>
          <cell r="C93" t="str">
            <v>ML</v>
          </cell>
          <cell r="D93">
            <v>149763</v>
          </cell>
          <cell r="F93">
            <v>0</v>
          </cell>
          <cell r="G93">
            <v>0</v>
          </cell>
        </row>
        <row r="94">
          <cell r="A94">
            <v>632.20000000000005</v>
          </cell>
          <cell r="B94" t="str">
            <v>Desisntalación BARANDA EN CONCRETO</v>
          </cell>
          <cell r="C94" t="str">
            <v>ML</v>
          </cell>
          <cell r="D94">
            <v>149763</v>
          </cell>
          <cell r="F94">
            <v>0</v>
          </cell>
          <cell r="G94">
            <v>0</v>
          </cell>
        </row>
        <row r="95">
          <cell r="A95">
            <v>640.1</v>
          </cell>
          <cell r="B95" t="str">
            <v>ACERO DE REFUERZO GRADO 37</v>
          </cell>
          <cell r="C95" t="str">
            <v>KG</v>
          </cell>
          <cell r="D95">
            <v>2449</v>
          </cell>
          <cell r="E95">
            <v>1517</v>
          </cell>
          <cell r="F95">
            <v>1977.8</v>
          </cell>
          <cell r="G95">
            <v>2175.58</v>
          </cell>
          <cell r="H95">
            <v>1717</v>
          </cell>
          <cell r="I95">
            <v>2006</v>
          </cell>
          <cell r="J95">
            <v>2261</v>
          </cell>
          <cell r="K95">
            <v>1461</v>
          </cell>
        </row>
        <row r="96">
          <cell r="A96">
            <v>640.29999999999995</v>
          </cell>
          <cell r="B96" t="str">
            <v>ACERO DE REFUERZO GRADO 60</v>
          </cell>
          <cell r="C96" t="str">
            <v>KG</v>
          </cell>
          <cell r="D96">
            <v>2586</v>
          </cell>
          <cell r="E96">
            <v>1517</v>
          </cell>
          <cell r="F96">
            <v>2427.6999999999998</v>
          </cell>
          <cell r="G96">
            <v>2670.47</v>
          </cell>
          <cell r="H96">
            <v>1957</v>
          </cell>
          <cell r="I96">
            <v>2142</v>
          </cell>
          <cell r="J96">
            <v>2534</v>
          </cell>
          <cell r="K96">
            <v>1461</v>
          </cell>
          <cell r="L96">
            <v>2829</v>
          </cell>
        </row>
        <row r="97">
          <cell r="A97">
            <v>646</v>
          </cell>
          <cell r="B97" t="str">
            <v>ANCLAJES O TIEBACKS</v>
          </cell>
          <cell r="C97" t="str">
            <v>ML</v>
          </cell>
          <cell r="D97">
            <v>170000</v>
          </cell>
          <cell r="E97">
            <v>170000</v>
          </cell>
          <cell r="F97">
            <v>187000</v>
          </cell>
          <cell r="G97">
            <v>205700.00000000003</v>
          </cell>
          <cell r="H97">
            <v>170000</v>
          </cell>
          <cell r="I97">
            <v>170000</v>
          </cell>
          <cell r="J97">
            <v>170000</v>
          </cell>
          <cell r="K97">
            <v>170000</v>
          </cell>
        </row>
        <row r="98">
          <cell r="A98">
            <v>660.2</v>
          </cell>
          <cell r="B98" t="str">
            <v>TUBERIA DE CONCRETO SIMPLE DIAM = 600 mm</v>
          </cell>
          <cell r="C98" t="str">
            <v>M</v>
          </cell>
          <cell r="D98">
            <v>128505</v>
          </cell>
          <cell r="E98">
            <v>167497</v>
          </cell>
          <cell r="F98">
            <v>182777.1</v>
          </cell>
          <cell r="G98">
            <v>201054.81000000003</v>
          </cell>
          <cell r="H98">
            <v>176424</v>
          </cell>
          <cell r="I98">
            <v>171799</v>
          </cell>
          <cell r="J98">
            <v>153108</v>
          </cell>
          <cell r="K98">
            <v>112584</v>
          </cell>
        </row>
        <row r="99">
          <cell r="A99">
            <v>661</v>
          </cell>
          <cell r="B99" t="str">
            <v>TUBERIA CONCRETO REFORZADO DIAM = 900 mm</v>
          </cell>
          <cell r="C99" t="str">
            <v>M</v>
          </cell>
          <cell r="D99">
            <v>146874</v>
          </cell>
          <cell r="E99">
            <v>172251</v>
          </cell>
          <cell r="F99">
            <v>190800.5</v>
          </cell>
          <cell r="G99">
            <v>209880.55000000002</v>
          </cell>
          <cell r="H99">
            <v>190497</v>
          </cell>
          <cell r="I99">
            <v>219374</v>
          </cell>
          <cell r="J99">
            <v>233284</v>
          </cell>
          <cell r="K99">
            <v>150657</v>
          </cell>
        </row>
        <row r="100">
          <cell r="A100">
            <v>670.2</v>
          </cell>
          <cell r="B100" t="str">
            <v>DISIPADORES DE ENERGIA EN CONCRETO CICLP</v>
          </cell>
          <cell r="C100" t="str">
            <v>M3</v>
          </cell>
          <cell r="D100">
            <v>214496</v>
          </cell>
          <cell r="E100">
            <v>245929</v>
          </cell>
          <cell r="F100">
            <v>223802.7</v>
          </cell>
          <cell r="G100">
            <v>246182.97000000003</v>
          </cell>
          <cell r="H100">
            <v>201408</v>
          </cell>
          <cell r="I100">
            <v>206788</v>
          </cell>
          <cell r="J100">
            <v>189996</v>
          </cell>
          <cell r="K100">
            <v>154080</v>
          </cell>
        </row>
        <row r="101">
          <cell r="A101">
            <v>671</v>
          </cell>
          <cell r="B101" t="str">
            <v>CUNETAS REVESTIDAS EN EN CONCRETO</v>
          </cell>
          <cell r="C101" t="str">
            <v>M3</v>
          </cell>
          <cell r="D101">
            <v>237792</v>
          </cell>
          <cell r="E101">
            <v>251430</v>
          </cell>
          <cell r="F101">
            <v>253119.9</v>
          </cell>
          <cell r="G101">
            <v>278431.89</v>
          </cell>
          <cell r="H101">
            <v>239418</v>
          </cell>
          <cell r="I101">
            <v>218622</v>
          </cell>
          <cell r="J101">
            <v>229263</v>
          </cell>
          <cell r="K101">
            <v>183771</v>
          </cell>
          <cell r="L101">
            <v>301555</v>
          </cell>
        </row>
        <row r="102">
          <cell r="A102">
            <v>672</v>
          </cell>
          <cell r="B102" t="str">
            <v>BORDILLOS (H=0.40 m)</v>
          </cell>
          <cell r="C102" t="str">
            <v>M</v>
          </cell>
          <cell r="D102">
            <v>19432</v>
          </cell>
          <cell r="E102">
            <v>20543</v>
          </cell>
          <cell r="F102">
            <v>19295.099999999999</v>
          </cell>
          <cell r="G102">
            <v>21224.61</v>
          </cell>
          <cell r="H102">
            <v>18902</v>
          </cell>
          <cell r="I102">
            <v>18426</v>
          </cell>
          <cell r="J102">
            <v>17502</v>
          </cell>
          <cell r="K102">
            <v>13841</v>
          </cell>
        </row>
        <row r="103">
          <cell r="A103">
            <v>673</v>
          </cell>
          <cell r="B103" t="str">
            <v>MATERIAL FILTRANTE</v>
          </cell>
          <cell r="C103" t="str">
            <v>M3</v>
          </cell>
          <cell r="D103">
            <v>53643</v>
          </cell>
          <cell r="E103">
            <v>28752</v>
          </cell>
          <cell r="F103">
            <v>45012</v>
          </cell>
          <cell r="G103">
            <v>49513.200000000004</v>
          </cell>
          <cell r="H103">
            <v>47076</v>
          </cell>
          <cell r="I103">
            <v>42042</v>
          </cell>
          <cell r="J103">
            <v>44295</v>
          </cell>
          <cell r="K103">
            <v>26138</v>
          </cell>
          <cell r="L103">
            <v>52137</v>
          </cell>
        </row>
        <row r="104">
          <cell r="A104">
            <v>673.1</v>
          </cell>
          <cell r="B104" t="str">
            <v>DREN HORIZONTAL DE 1 A 10 M</v>
          </cell>
          <cell r="C104" t="str">
            <v>ML</v>
          </cell>
          <cell r="D104">
            <v>10100</v>
          </cell>
          <cell r="E104">
            <v>10100</v>
          </cell>
          <cell r="F104">
            <v>11110</v>
          </cell>
          <cell r="G104">
            <v>12221.000000000002</v>
          </cell>
          <cell r="H104">
            <v>10100</v>
          </cell>
          <cell r="I104">
            <v>10100</v>
          </cell>
          <cell r="J104">
            <v>10100</v>
          </cell>
          <cell r="K104">
            <v>10100</v>
          </cell>
        </row>
        <row r="105">
          <cell r="A105">
            <v>674.1</v>
          </cell>
          <cell r="B105" t="str">
            <v>Nivelación y reconstrucción de pozos de inspección</v>
          </cell>
          <cell r="C105" t="str">
            <v>U</v>
          </cell>
          <cell r="G105">
            <v>0</v>
          </cell>
          <cell r="K105">
            <v>0</v>
          </cell>
        </row>
        <row r="106">
          <cell r="A106">
            <v>674.2</v>
          </cell>
          <cell r="B106" t="str">
            <v>Nivelación y reconstrucción de sumideros</v>
          </cell>
          <cell r="C106" t="str">
            <v>U</v>
          </cell>
          <cell r="G106">
            <v>0</v>
          </cell>
          <cell r="K106">
            <v>0</v>
          </cell>
        </row>
        <row r="107">
          <cell r="A107">
            <v>674.3</v>
          </cell>
          <cell r="B107" t="str">
            <v>Nivelación y reconstrucción de cajas de válvulas de la EAAB</v>
          </cell>
          <cell r="C107" t="str">
            <v>U</v>
          </cell>
          <cell r="G107">
            <v>0</v>
          </cell>
          <cell r="K107">
            <v>0</v>
          </cell>
        </row>
        <row r="108">
          <cell r="A108">
            <v>674.4</v>
          </cell>
          <cell r="B108" t="str">
            <v>Nivelación y reconstrucción de cajas de energía de CODENSA</v>
          </cell>
          <cell r="C108" t="str">
            <v>U</v>
          </cell>
          <cell r="G108">
            <v>0</v>
          </cell>
          <cell r="K108">
            <v>0</v>
          </cell>
        </row>
        <row r="109">
          <cell r="A109">
            <v>674.5</v>
          </cell>
          <cell r="B109" t="str">
            <v>Nivelación y reconstrucción de cajas de la ETB</v>
          </cell>
          <cell r="C109" t="str">
            <v>U</v>
          </cell>
          <cell r="G109">
            <v>0</v>
          </cell>
          <cell r="K109">
            <v>0</v>
          </cell>
        </row>
        <row r="110">
          <cell r="A110">
            <v>674.6</v>
          </cell>
          <cell r="B110" t="str">
            <v>Reubicación de postes de CODENSA</v>
          </cell>
          <cell r="C110" t="str">
            <v>U</v>
          </cell>
          <cell r="G110">
            <v>0</v>
          </cell>
        </row>
        <row r="111">
          <cell r="A111">
            <v>681.1</v>
          </cell>
          <cell r="B111" t="str">
            <v>GAVIONES</v>
          </cell>
          <cell r="C111" t="str">
            <v>M3</v>
          </cell>
          <cell r="D111">
            <v>64592</v>
          </cell>
          <cell r="E111">
            <v>62409</v>
          </cell>
          <cell r="F111">
            <v>64017.8</v>
          </cell>
          <cell r="G111">
            <v>70419.58</v>
          </cell>
          <cell r="H111">
            <v>59158</v>
          </cell>
          <cell r="I111">
            <v>59474</v>
          </cell>
          <cell r="J111">
            <v>61987</v>
          </cell>
          <cell r="K111">
            <v>56797</v>
          </cell>
          <cell r="L111">
            <v>69159</v>
          </cell>
        </row>
        <row r="112">
          <cell r="A112">
            <v>681.2</v>
          </cell>
          <cell r="B112" t="str">
            <v>GAVIONES malla calibre 12</v>
          </cell>
          <cell r="C112" t="str">
            <v>M3</v>
          </cell>
          <cell r="D112">
            <v>64592</v>
          </cell>
          <cell r="E112">
            <v>62409</v>
          </cell>
          <cell r="F112">
            <v>64017.8</v>
          </cell>
          <cell r="G112">
            <v>70419.58</v>
          </cell>
          <cell r="H112">
            <v>59158</v>
          </cell>
          <cell r="I112">
            <v>59474</v>
          </cell>
          <cell r="J112">
            <v>61987</v>
          </cell>
          <cell r="K112">
            <v>56797</v>
          </cell>
          <cell r="L112">
            <v>99500</v>
          </cell>
        </row>
        <row r="113">
          <cell r="A113">
            <v>681.3</v>
          </cell>
          <cell r="B113" t="str">
            <v>Retiro de gaviones fallados</v>
          </cell>
          <cell r="C113" t="str">
            <v>m3</v>
          </cell>
          <cell r="L113">
            <v>8707</v>
          </cell>
        </row>
        <row r="114">
          <cell r="A114">
            <v>683</v>
          </cell>
          <cell r="B114" t="str">
            <v>Bolsacretos</v>
          </cell>
          <cell r="C114" t="str">
            <v>M3</v>
          </cell>
          <cell r="D114">
            <v>64592</v>
          </cell>
          <cell r="E114">
            <v>62409</v>
          </cell>
          <cell r="F114">
            <v>64017.8</v>
          </cell>
          <cell r="G114">
            <v>70419.58</v>
          </cell>
          <cell r="H114">
            <v>59158</v>
          </cell>
          <cell r="I114">
            <v>59474</v>
          </cell>
          <cell r="J114">
            <v>61987</v>
          </cell>
          <cell r="K114">
            <v>56797</v>
          </cell>
          <cell r="L114">
            <v>270212</v>
          </cell>
        </row>
        <row r="115">
          <cell r="A115">
            <v>683.2</v>
          </cell>
          <cell r="B115" t="str">
            <v>Bolsacretos Clase E</v>
          </cell>
          <cell r="C115" t="str">
            <v>M3</v>
          </cell>
          <cell r="D115">
            <v>64592</v>
          </cell>
          <cell r="E115">
            <v>62409</v>
          </cell>
          <cell r="F115">
            <v>64017.8</v>
          </cell>
          <cell r="G115">
            <v>70419.58</v>
          </cell>
          <cell r="H115">
            <v>59158</v>
          </cell>
          <cell r="I115">
            <v>59474</v>
          </cell>
          <cell r="J115">
            <v>61987</v>
          </cell>
          <cell r="K115">
            <v>56797</v>
          </cell>
        </row>
        <row r="116">
          <cell r="A116">
            <v>700.1</v>
          </cell>
          <cell r="B116" t="str">
            <v>LINEA DE DEMARCACION</v>
          </cell>
          <cell r="C116" t="str">
            <v>M</v>
          </cell>
          <cell r="D116">
            <v>620</v>
          </cell>
          <cell r="E116">
            <v>758</v>
          </cell>
          <cell r="F116">
            <v>629.20000000000005</v>
          </cell>
          <cell r="G116">
            <v>692.12000000000012</v>
          </cell>
          <cell r="H116">
            <v>688</v>
          </cell>
          <cell r="I116">
            <v>650</v>
          </cell>
          <cell r="J116">
            <v>706</v>
          </cell>
          <cell r="K116">
            <v>797</v>
          </cell>
        </row>
        <row r="117">
          <cell r="A117">
            <v>700.2</v>
          </cell>
          <cell r="B117" t="str">
            <v>MARCA VIAL</v>
          </cell>
          <cell r="C117" t="str">
            <v>M2</v>
          </cell>
          <cell r="D117">
            <v>10602</v>
          </cell>
          <cell r="E117">
            <v>13055</v>
          </cell>
          <cell r="F117">
            <v>11539</v>
          </cell>
          <cell r="G117">
            <v>12692.900000000001</v>
          </cell>
          <cell r="H117">
            <v>10656</v>
          </cell>
          <cell r="I117">
            <v>9929</v>
          </cell>
          <cell r="J117">
            <v>11011</v>
          </cell>
          <cell r="K117">
            <v>11092</v>
          </cell>
        </row>
        <row r="118">
          <cell r="A118">
            <v>701</v>
          </cell>
          <cell r="B118" t="str">
            <v>TACHA REFLECTIVA</v>
          </cell>
          <cell r="C118" t="str">
            <v>U</v>
          </cell>
          <cell r="D118">
            <v>10871</v>
          </cell>
          <cell r="E118">
            <v>10214</v>
          </cell>
          <cell r="F118">
            <v>9696.5</v>
          </cell>
          <cell r="G118">
            <v>10666.150000000001</v>
          </cell>
          <cell r="H118">
            <v>8087</v>
          </cell>
          <cell r="I118">
            <v>8758</v>
          </cell>
          <cell r="J118">
            <v>9450</v>
          </cell>
          <cell r="K118">
            <v>10274</v>
          </cell>
        </row>
        <row r="119">
          <cell r="A119">
            <v>710.1</v>
          </cell>
          <cell r="B119" t="str">
            <v>SEÑAL DE TRANSITO</v>
          </cell>
          <cell r="C119" t="str">
            <v>U</v>
          </cell>
          <cell r="D119">
            <v>136206</v>
          </cell>
          <cell r="E119">
            <v>108973</v>
          </cell>
          <cell r="F119">
            <v>90410.1</v>
          </cell>
          <cell r="G119">
            <v>99451.110000000015</v>
          </cell>
          <cell r="H119">
            <v>115436</v>
          </cell>
          <cell r="I119">
            <v>135715</v>
          </cell>
          <cell r="J119">
            <v>116936</v>
          </cell>
          <cell r="K119">
            <v>121453</v>
          </cell>
        </row>
        <row r="120">
          <cell r="A120">
            <v>720</v>
          </cell>
          <cell r="B120" t="str">
            <v>POSTE DE KILOMETRAJE (MOJON)</v>
          </cell>
          <cell r="C120" t="str">
            <v>U</v>
          </cell>
          <cell r="D120">
            <v>67523</v>
          </cell>
          <cell r="E120">
            <v>71059</v>
          </cell>
          <cell r="F120">
            <v>58834.6</v>
          </cell>
          <cell r="G120">
            <v>64718.060000000005</v>
          </cell>
          <cell r="H120">
            <v>55920</v>
          </cell>
          <cell r="I120">
            <v>56476</v>
          </cell>
          <cell r="J120">
            <v>55156</v>
          </cell>
          <cell r="K120">
            <v>53075</v>
          </cell>
        </row>
        <row r="121">
          <cell r="A121">
            <v>730.1</v>
          </cell>
          <cell r="B121" t="str">
            <v>DEFENSA METALICA - CORREA SIMPLE</v>
          </cell>
          <cell r="C121" t="str">
            <v>M</v>
          </cell>
          <cell r="D121">
            <v>115865</v>
          </cell>
          <cell r="E121">
            <v>89369</v>
          </cell>
          <cell r="F121">
            <v>81757.5</v>
          </cell>
          <cell r="G121">
            <v>89933.25</v>
          </cell>
          <cell r="H121">
            <v>104683</v>
          </cell>
          <cell r="I121">
            <v>101349</v>
          </cell>
          <cell r="J121">
            <v>81770</v>
          </cell>
          <cell r="K121">
            <v>102996</v>
          </cell>
          <cell r="L121">
            <v>88000</v>
          </cell>
        </row>
        <row r="122">
          <cell r="A122">
            <v>730.2</v>
          </cell>
          <cell r="B122" t="str">
            <v>SECCION FINAL - DEFENSA METALICA</v>
          </cell>
          <cell r="C122" t="str">
            <v>U</v>
          </cell>
          <cell r="D122">
            <v>54925</v>
          </cell>
          <cell r="E122">
            <v>37375</v>
          </cell>
          <cell r="F122">
            <v>52731.8</v>
          </cell>
          <cell r="G122">
            <v>58004.98000000001</v>
          </cell>
          <cell r="H122">
            <v>36238</v>
          </cell>
          <cell r="I122">
            <v>37375</v>
          </cell>
          <cell r="J122">
            <v>36400</v>
          </cell>
          <cell r="K122">
            <v>30550</v>
          </cell>
        </row>
        <row r="123">
          <cell r="A123">
            <v>740</v>
          </cell>
          <cell r="B123" t="str">
            <v>CAPTAFAROS</v>
          </cell>
          <cell r="C123" t="str">
            <v>U</v>
          </cell>
          <cell r="D123">
            <v>9672</v>
          </cell>
          <cell r="E123">
            <v>9491</v>
          </cell>
          <cell r="F123">
            <v>7003.7</v>
          </cell>
          <cell r="G123">
            <v>7704.0700000000006</v>
          </cell>
          <cell r="H123">
            <v>6062</v>
          </cell>
          <cell r="I123">
            <v>7374</v>
          </cell>
          <cell r="J123">
            <v>8657</v>
          </cell>
          <cell r="K123">
            <v>7202</v>
          </cell>
        </row>
        <row r="124">
          <cell r="A124">
            <v>741</v>
          </cell>
          <cell r="B124" t="str">
            <v>PINTURA DE MUROS</v>
          </cell>
          <cell r="C124" t="str">
            <v>M2</v>
          </cell>
          <cell r="F124">
            <v>0</v>
          </cell>
          <cell r="G124">
            <v>0</v>
          </cell>
        </row>
        <row r="125">
          <cell r="A125">
            <v>810.3</v>
          </cell>
          <cell r="B125" t="str">
            <v>EMPRADIZACION CON BLOQUES DE CESPED</v>
          </cell>
          <cell r="C125" t="str">
            <v>M2</v>
          </cell>
          <cell r="D125">
            <v>4758</v>
          </cell>
          <cell r="E125">
            <v>6691</v>
          </cell>
          <cell r="F125">
            <v>6091.8</v>
          </cell>
          <cell r="G125">
            <v>6700.9800000000005</v>
          </cell>
          <cell r="H125">
            <v>6703</v>
          </cell>
          <cell r="I125">
            <v>7365</v>
          </cell>
          <cell r="J125">
            <v>6507</v>
          </cell>
          <cell r="K125">
            <v>5300</v>
          </cell>
        </row>
        <row r="126">
          <cell r="A126">
            <v>810.4</v>
          </cell>
          <cell r="B126" t="str">
            <v>EMPRADIZACION CON TIERRA ORG Y SEMILLAS</v>
          </cell>
          <cell r="C126" t="str">
            <v>M2</v>
          </cell>
          <cell r="D126">
            <v>6176</v>
          </cell>
          <cell r="E126">
            <v>6592</v>
          </cell>
          <cell r="F126">
            <v>6978.4</v>
          </cell>
          <cell r="G126">
            <v>7676.24</v>
          </cell>
          <cell r="H126">
            <v>6553</v>
          </cell>
          <cell r="I126">
            <v>4957</v>
          </cell>
          <cell r="J126">
            <v>7748</v>
          </cell>
          <cell r="K126">
            <v>11570</v>
          </cell>
        </row>
        <row r="127">
          <cell r="A127">
            <v>820.1</v>
          </cell>
          <cell r="B127" t="str">
            <v>GEOTEXTIL PARA FILTROS</v>
          </cell>
          <cell r="C127" t="str">
            <v>M2</v>
          </cell>
          <cell r="D127">
            <v>3799</v>
          </cell>
          <cell r="E127">
            <v>1863</v>
          </cell>
          <cell r="F127">
            <v>3935.8</v>
          </cell>
          <cell r="G127">
            <v>4329.38</v>
          </cell>
          <cell r="H127">
            <v>2656</v>
          </cell>
          <cell r="I127">
            <v>2596</v>
          </cell>
          <cell r="J127">
            <v>3578</v>
          </cell>
          <cell r="K127">
            <v>1963</v>
          </cell>
          <cell r="L127">
            <v>4312</v>
          </cell>
        </row>
        <row r="128">
          <cell r="A128">
            <v>820.3</v>
          </cell>
          <cell r="B128" t="str">
            <v>GEOMALLA BX 1100</v>
          </cell>
          <cell r="L128">
            <v>16264</v>
          </cell>
        </row>
        <row r="129">
          <cell r="A129">
            <v>900.1</v>
          </cell>
          <cell r="B129" t="str">
            <v>TRANS MAT - EXPLAN (100 - 1000M)</v>
          </cell>
          <cell r="C129" t="str">
            <v>M3xES</v>
          </cell>
          <cell r="D129">
            <v>650</v>
          </cell>
          <cell r="E129">
            <v>628</v>
          </cell>
          <cell r="F129">
            <v>572</v>
          </cell>
          <cell r="G129">
            <v>629.20000000000005</v>
          </cell>
          <cell r="H129">
            <v>650</v>
          </cell>
          <cell r="I129">
            <v>533</v>
          </cell>
          <cell r="J129">
            <v>572</v>
          </cell>
          <cell r="K129">
            <v>520</v>
          </cell>
        </row>
        <row r="130">
          <cell r="A130">
            <v>900.2</v>
          </cell>
          <cell r="B130" t="str">
            <v>TRANS MAT - EXPLAN (MAS DE - 1000M)</v>
          </cell>
          <cell r="C130" t="str">
            <v>M3xKM</v>
          </cell>
          <cell r="D130">
            <v>723</v>
          </cell>
          <cell r="E130">
            <v>698</v>
          </cell>
          <cell r="F130">
            <v>634.70000000000005</v>
          </cell>
          <cell r="G130">
            <v>698.17000000000007</v>
          </cell>
          <cell r="H130">
            <v>723</v>
          </cell>
          <cell r="I130">
            <v>593</v>
          </cell>
          <cell r="J130">
            <v>636</v>
          </cell>
          <cell r="K130">
            <v>577</v>
          </cell>
          <cell r="L130">
            <v>756</v>
          </cell>
        </row>
        <row r="131">
          <cell r="A131">
            <v>900.3</v>
          </cell>
          <cell r="B131" t="str">
            <v>TRANS MATERIALES PROV. DE DERRUMBES</v>
          </cell>
          <cell r="C131" t="str">
            <v>M3xKM</v>
          </cell>
          <cell r="D131">
            <v>723</v>
          </cell>
          <cell r="E131">
            <v>698</v>
          </cell>
          <cell r="F131">
            <v>634.70000000000005</v>
          </cell>
          <cell r="G131">
            <v>698.17000000000007</v>
          </cell>
          <cell r="H131">
            <v>723</v>
          </cell>
          <cell r="I131">
            <v>593</v>
          </cell>
          <cell r="J131">
            <v>636</v>
          </cell>
          <cell r="K131">
            <v>577</v>
          </cell>
          <cell r="L131">
            <v>813</v>
          </cell>
        </row>
        <row r="132">
          <cell r="F132">
            <v>0</v>
          </cell>
          <cell r="G132">
            <v>0</v>
          </cell>
        </row>
        <row r="133">
          <cell r="A133">
            <v>2000</v>
          </cell>
          <cell r="B133" t="str">
            <v>LIMPIEZA CALZADA EXISTENTE</v>
          </cell>
          <cell r="C133" t="str">
            <v>HA</v>
          </cell>
          <cell r="D133">
            <v>32468</v>
          </cell>
          <cell r="E133">
            <v>37271</v>
          </cell>
          <cell r="F133">
            <v>38209.599999999999</v>
          </cell>
          <cell r="G133">
            <v>42030.560000000005</v>
          </cell>
          <cell r="H133">
            <v>35556</v>
          </cell>
          <cell r="I133">
            <v>28812</v>
          </cell>
          <cell r="J133">
            <v>31985</v>
          </cell>
          <cell r="K133">
            <v>35718</v>
          </cell>
        </row>
        <row r="134">
          <cell r="A134">
            <v>2021</v>
          </cell>
          <cell r="B134" t="str">
            <v>DEMOLICIONES CONCRETO CICLOPEO</v>
          </cell>
          <cell r="C134" t="str">
            <v>M3</v>
          </cell>
          <cell r="D134">
            <v>18834</v>
          </cell>
          <cell r="E134">
            <v>16485</v>
          </cell>
          <cell r="F134">
            <v>16424.099999999999</v>
          </cell>
          <cell r="G134">
            <v>18066.509999999998</v>
          </cell>
          <cell r="H134">
            <v>19404</v>
          </cell>
          <cell r="I134">
            <v>15544</v>
          </cell>
          <cell r="J134">
            <v>18268</v>
          </cell>
          <cell r="K134">
            <v>17859</v>
          </cell>
        </row>
        <row r="135">
          <cell r="A135">
            <v>2022</v>
          </cell>
          <cell r="B135" t="str">
            <v>DEMOLICIONES DE MAMPOSTERIA</v>
          </cell>
          <cell r="C135" t="str">
            <v>M3</v>
          </cell>
          <cell r="D135">
            <v>18287</v>
          </cell>
          <cell r="E135">
            <v>24322</v>
          </cell>
          <cell r="F135">
            <v>21754.7</v>
          </cell>
          <cell r="G135">
            <v>23930.170000000002</v>
          </cell>
          <cell r="H135">
            <v>17644</v>
          </cell>
          <cell r="I135">
            <v>15690</v>
          </cell>
          <cell r="J135">
            <v>15707</v>
          </cell>
          <cell r="K135">
            <v>17203</v>
          </cell>
        </row>
        <row r="136">
          <cell r="A136">
            <v>2490</v>
          </cell>
          <cell r="B136" t="str">
            <v>EXT. COMP. CAPA ROD. - ASFALTO NATURAL</v>
          </cell>
          <cell r="C136" t="str">
            <v>M3</v>
          </cell>
          <cell r="D136">
            <v>128184</v>
          </cell>
          <cell r="F136">
            <v>123653.2</v>
          </cell>
          <cell r="G136">
            <v>136018.52000000002</v>
          </cell>
          <cell r="I136">
            <v>186061</v>
          </cell>
          <cell r="J136">
            <v>97000</v>
          </cell>
        </row>
        <row r="137">
          <cell r="A137">
            <v>2600</v>
          </cell>
          <cell r="B137" t="str">
            <v>RIEGO DE SELLO - ASFALTO LIQUIDO</v>
          </cell>
          <cell r="C137" t="str">
            <v>M2</v>
          </cell>
          <cell r="D137">
            <v>954</v>
          </cell>
          <cell r="E137">
            <v>878</v>
          </cell>
          <cell r="F137">
            <v>742.5</v>
          </cell>
          <cell r="G137">
            <v>816.75000000000011</v>
          </cell>
          <cell r="H137">
            <v>758</v>
          </cell>
          <cell r="I137">
            <v>698</v>
          </cell>
          <cell r="J137">
            <v>883</v>
          </cell>
          <cell r="K137">
            <v>655</v>
          </cell>
        </row>
        <row r="138">
          <cell r="A138">
            <v>2610</v>
          </cell>
          <cell r="B138" t="str">
            <v>RIEGO SELLO - EMULSION</v>
          </cell>
          <cell r="C138" t="str">
            <v>M2</v>
          </cell>
          <cell r="D138">
            <v>1119</v>
          </cell>
          <cell r="E138">
            <v>1573</v>
          </cell>
          <cell r="F138">
            <v>1312.3</v>
          </cell>
          <cell r="G138">
            <v>1443.53</v>
          </cell>
          <cell r="H138">
            <v>907</v>
          </cell>
          <cell r="I138">
            <v>776</v>
          </cell>
          <cell r="J138">
            <v>844</v>
          </cell>
          <cell r="K138">
            <v>680</v>
          </cell>
        </row>
        <row r="139">
          <cell r="A139">
            <v>2630</v>
          </cell>
          <cell r="B139" t="str">
            <v>SELLO FISURAS &gt; 3MM - EMULSION Y ARENA</v>
          </cell>
          <cell r="C139" t="str">
            <v>M</v>
          </cell>
          <cell r="D139">
            <v>153</v>
          </cell>
          <cell r="E139">
            <v>120</v>
          </cell>
          <cell r="F139">
            <v>143</v>
          </cell>
          <cell r="G139">
            <v>157.30000000000001</v>
          </cell>
          <cell r="H139">
            <v>113</v>
          </cell>
          <cell r="I139">
            <v>104</v>
          </cell>
          <cell r="J139">
            <v>96</v>
          </cell>
          <cell r="K139">
            <v>81</v>
          </cell>
        </row>
        <row r="140">
          <cell r="A140">
            <v>2640</v>
          </cell>
          <cell r="B140" t="str">
            <v>SELLO FISURAS &gt;3MM - EMULSION ASFALTIC</v>
          </cell>
          <cell r="C140" t="str">
            <v>M</v>
          </cell>
          <cell r="D140">
            <v>117</v>
          </cell>
          <cell r="E140">
            <v>181</v>
          </cell>
          <cell r="F140">
            <v>154</v>
          </cell>
          <cell r="G140">
            <v>169.4</v>
          </cell>
          <cell r="H140">
            <v>111</v>
          </cell>
          <cell r="I140">
            <v>98</v>
          </cell>
          <cell r="J140">
            <v>99</v>
          </cell>
          <cell r="K140">
            <v>111</v>
          </cell>
        </row>
        <row r="141">
          <cell r="A141">
            <v>3111</v>
          </cell>
          <cell r="B141" t="str">
            <v>BACHEO - CARRETERAS EN AFIRMADO</v>
          </cell>
          <cell r="C141" t="str">
            <v>M3</v>
          </cell>
          <cell r="D141">
            <v>28373</v>
          </cell>
          <cell r="E141">
            <v>50981</v>
          </cell>
          <cell r="F141">
            <v>41206</v>
          </cell>
          <cell r="G141">
            <v>45326.600000000006</v>
          </cell>
          <cell r="H141">
            <v>50801</v>
          </cell>
          <cell r="I141">
            <v>44896</v>
          </cell>
          <cell r="J141">
            <v>31470</v>
          </cell>
          <cell r="K141">
            <v>33248</v>
          </cell>
        </row>
        <row r="142">
          <cell r="A142">
            <v>3340</v>
          </cell>
          <cell r="B142" t="str">
            <v>SELLO FISURAS &lt; 3MM - EMULSION ASFALTIC</v>
          </cell>
          <cell r="C142" t="str">
            <v>M</v>
          </cell>
          <cell r="D142">
            <v>75</v>
          </cell>
          <cell r="E142">
            <v>94</v>
          </cell>
          <cell r="F142">
            <v>82.5</v>
          </cell>
          <cell r="G142">
            <v>90.750000000000014</v>
          </cell>
          <cell r="H142">
            <v>74</v>
          </cell>
          <cell r="I142">
            <v>60</v>
          </cell>
          <cell r="J142">
            <v>72</v>
          </cell>
          <cell r="K142">
            <v>72</v>
          </cell>
        </row>
        <row r="143">
          <cell r="A143">
            <v>4180</v>
          </cell>
          <cell r="B143" t="str">
            <v>CONFORMACION MANUAL CUNETAS</v>
          </cell>
          <cell r="C143" t="str">
            <v>M</v>
          </cell>
          <cell r="D143">
            <v>515</v>
          </cell>
          <cell r="E143">
            <v>763</v>
          </cell>
          <cell r="F143">
            <v>679.8</v>
          </cell>
          <cell r="G143">
            <v>747.78</v>
          </cell>
          <cell r="H143">
            <v>489</v>
          </cell>
          <cell r="I143">
            <v>450</v>
          </cell>
          <cell r="J143">
            <v>438</v>
          </cell>
          <cell r="K143">
            <v>515</v>
          </cell>
        </row>
        <row r="144">
          <cell r="A144">
            <v>4260</v>
          </cell>
          <cell r="B144" t="str">
            <v>LIMPIEZA CUNETA CON MOTONIVELADORA</v>
          </cell>
          <cell r="C144" t="str">
            <v>M</v>
          </cell>
          <cell r="D144">
            <v>98</v>
          </cell>
          <cell r="E144">
            <v>108</v>
          </cell>
          <cell r="F144">
            <v>113.3</v>
          </cell>
          <cell r="G144">
            <v>124.63000000000001</v>
          </cell>
          <cell r="H144">
            <v>108</v>
          </cell>
          <cell r="I144">
            <v>87</v>
          </cell>
          <cell r="J144">
            <v>98</v>
          </cell>
          <cell r="K144">
            <v>108</v>
          </cell>
        </row>
        <row r="145">
          <cell r="A145">
            <v>4300</v>
          </cell>
          <cell r="B145" t="str">
            <v>ZANJAS CORONACION EN CONCRETO</v>
          </cell>
          <cell r="C145" t="str">
            <v>M3</v>
          </cell>
          <cell r="D145">
            <v>209346</v>
          </cell>
          <cell r="E145">
            <v>212238</v>
          </cell>
          <cell r="F145">
            <v>221831.5</v>
          </cell>
          <cell r="G145">
            <v>244014.65000000002</v>
          </cell>
          <cell r="H145">
            <v>213935</v>
          </cell>
          <cell r="I145">
            <v>187175</v>
          </cell>
          <cell r="J145">
            <v>196443</v>
          </cell>
          <cell r="K145">
            <v>169120</v>
          </cell>
        </row>
        <row r="146">
          <cell r="A146">
            <v>4310</v>
          </cell>
          <cell r="B146" t="str">
            <v>ZANJAS DE CORONACION EN MAMPOSTERIA</v>
          </cell>
          <cell r="C146" t="str">
            <v>M3</v>
          </cell>
          <cell r="D146">
            <v>123666</v>
          </cell>
          <cell r="E146">
            <v>121546</v>
          </cell>
          <cell r="F146">
            <v>144047.20000000001</v>
          </cell>
          <cell r="G146">
            <v>158451.92000000001</v>
          </cell>
          <cell r="H146">
            <v>125529</v>
          </cell>
          <cell r="I146">
            <v>111691</v>
          </cell>
          <cell r="J146">
            <v>117728</v>
          </cell>
          <cell r="K146">
            <v>102892</v>
          </cell>
        </row>
        <row r="147">
          <cell r="A147">
            <v>4360</v>
          </cell>
          <cell r="B147" t="str">
            <v>LIMPIEZA CANALES EN TIERRA</v>
          </cell>
          <cell r="C147" t="str">
            <v>M</v>
          </cell>
          <cell r="D147">
            <v>1030</v>
          </cell>
          <cell r="E147">
            <v>1528</v>
          </cell>
          <cell r="F147">
            <v>1358.5</v>
          </cell>
          <cell r="G147">
            <v>1494.3500000000001</v>
          </cell>
          <cell r="H147">
            <v>978</v>
          </cell>
          <cell r="I147">
            <v>900</v>
          </cell>
          <cell r="J147">
            <v>875</v>
          </cell>
          <cell r="K147">
            <v>1030</v>
          </cell>
        </row>
        <row r="148">
          <cell r="A148">
            <v>4560</v>
          </cell>
          <cell r="B148" t="str">
            <v>DRENES HORIZONTALES TUBERIA 2"</v>
          </cell>
          <cell r="C148" t="str">
            <v>M</v>
          </cell>
          <cell r="D148">
            <v>63144</v>
          </cell>
          <cell r="E148">
            <v>66400</v>
          </cell>
          <cell r="F148">
            <v>73068.600000000006</v>
          </cell>
          <cell r="G148">
            <v>80375.460000000006</v>
          </cell>
          <cell r="H148">
            <v>67144</v>
          </cell>
          <cell r="I148">
            <v>64475</v>
          </cell>
          <cell r="J148">
            <v>63826</v>
          </cell>
          <cell r="K148">
            <v>62975</v>
          </cell>
        </row>
        <row r="149">
          <cell r="A149">
            <v>4860</v>
          </cell>
          <cell r="B149" t="str">
            <v>SUPERESTRUCTURAS PONTONES</v>
          </cell>
          <cell r="C149" t="str">
            <v>M3</v>
          </cell>
          <cell r="D149">
            <v>538616</v>
          </cell>
          <cell r="E149">
            <v>608491</v>
          </cell>
          <cell r="F149">
            <v>580783.5</v>
          </cell>
          <cell r="G149">
            <v>638861.85000000009</v>
          </cell>
          <cell r="H149">
            <v>503646</v>
          </cell>
          <cell r="I149">
            <v>685118</v>
          </cell>
          <cell r="J149">
            <v>511905</v>
          </cell>
          <cell r="K149">
            <v>335221</v>
          </cell>
        </row>
        <row r="150">
          <cell r="A150">
            <v>4880</v>
          </cell>
          <cell r="B150" t="str">
            <v>ALCANTARILLA DE CAJON</v>
          </cell>
          <cell r="C150" t="str">
            <v>M3</v>
          </cell>
          <cell r="D150">
            <v>318682</v>
          </cell>
          <cell r="E150">
            <v>364536</v>
          </cell>
          <cell r="F150">
            <v>321745.59999999998</v>
          </cell>
          <cell r="G150">
            <v>353920.16</v>
          </cell>
          <cell r="H150">
            <v>310804</v>
          </cell>
          <cell r="I150">
            <v>314379</v>
          </cell>
          <cell r="J150">
            <v>298178</v>
          </cell>
          <cell r="K150">
            <v>227071</v>
          </cell>
        </row>
        <row r="151">
          <cell r="A151">
            <v>4960</v>
          </cell>
          <cell r="B151" t="str">
            <v>LIMPIEZA OBRAS AREA &lt; = 0.62 M2</v>
          </cell>
          <cell r="C151" t="str">
            <v>M</v>
          </cell>
          <cell r="D151">
            <v>3432</v>
          </cell>
          <cell r="E151">
            <v>5090</v>
          </cell>
          <cell r="F151">
            <v>4529.8</v>
          </cell>
          <cell r="G151">
            <v>4982.7800000000007</v>
          </cell>
          <cell r="H151">
            <v>3260</v>
          </cell>
          <cell r="I151">
            <v>2999</v>
          </cell>
          <cell r="J151">
            <v>2917</v>
          </cell>
          <cell r="K151">
            <v>3432</v>
          </cell>
        </row>
        <row r="152">
          <cell r="A152">
            <v>4970</v>
          </cell>
          <cell r="B152" t="str">
            <v>LIMPIEZA OBRAS AREA &gt; 0.60 M2</v>
          </cell>
          <cell r="C152" t="str">
            <v>M3</v>
          </cell>
          <cell r="D152">
            <v>5148</v>
          </cell>
          <cell r="E152">
            <v>7635</v>
          </cell>
          <cell r="F152">
            <v>6795.8</v>
          </cell>
          <cell r="G152">
            <v>7475.380000000001</v>
          </cell>
          <cell r="H152">
            <v>4891</v>
          </cell>
          <cell r="I152">
            <v>4499</v>
          </cell>
          <cell r="J152">
            <v>4376</v>
          </cell>
          <cell r="K152">
            <v>5148</v>
          </cell>
        </row>
        <row r="153">
          <cell r="A153">
            <v>6006</v>
          </cell>
          <cell r="B153" t="str">
            <v>EXCAVACION MECANICA DESCOLES</v>
          </cell>
          <cell r="C153" t="str">
            <v>M3</v>
          </cell>
          <cell r="D153">
            <v>2470</v>
          </cell>
          <cell r="E153">
            <v>2275</v>
          </cell>
          <cell r="F153">
            <v>2502.5</v>
          </cell>
          <cell r="G153">
            <v>2752.75</v>
          </cell>
          <cell r="H153">
            <v>2275</v>
          </cell>
          <cell r="I153">
            <v>2275</v>
          </cell>
          <cell r="J153">
            <v>2275</v>
          </cell>
          <cell r="K153">
            <v>2925</v>
          </cell>
        </row>
        <row r="154">
          <cell r="A154">
            <v>7108</v>
          </cell>
          <cell r="B154" t="str">
            <v>SEÑALIZACION TEMPORAL</v>
          </cell>
          <cell r="C154" t="str">
            <v>SEÑAL</v>
          </cell>
          <cell r="D154">
            <v>108388</v>
          </cell>
          <cell r="E154">
            <v>98043</v>
          </cell>
          <cell r="F154">
            <v>90412.3</v>
          </cell>
          <cell r="G154">
            <v>99453.530000000013</v>
          </cell>
          <cell r="H154">
            <v>102627</v>
          </cell>
          <cell r="I154">
            <v>105278</v>
          </cell>
          <cell r="J154">
            <v>148143</v>
          </cell>
          <cell r="K154">
            <v>128213</v>
          </cell>
        </row>
        <row r="155">
          <cell r="A155">
            <v>7150</v>
          </cell>
          <cell r="B155" t="str">
            <v>CORTE TALUDES PARA AMPLIACION</v>
          </cell>
          <cell r="C155" t="str">
            <v>M3</v>
          </cell>
          <cell r="D155">
            <v>1268</v>
          </cell>
          <cell r="E155">
            <v>1754</v>
          </cell>
          <cell r="F155">
            <v>1844.7</v>
          </cell>
          <cell r="G155">
            <v>2029.1700000000003</v>
          </cell>
          <cell r="H155">
            <v>1522</v>
          </cell>
          <cell r="I155">
            <v>1451</v>
          </cell>
          <cell r="J155">
            <v>1643</v>
          </cell>
          <cell r="K155">
            <v>1658</v>
          </cell>
        </row>
        <row r="156">
          <cell r="A156">
            <v>7210</v>
          </cell>
          <cell r="B156" t="str">
            <v>RELLENO DE SOCAVACIONES EN TERRAPLENES</v>
          </cell>
          <cell r="C156" t="str">
            <v>M3</v>
          </cell>
          <cell r="D156">
            <v>20549</v>
          </cell>
          <cell r="E156">
            <v>18870</v>
          </cell>
          <cell r="F156">
            <v>22547.8</v>
          </cell>
          <cell r="G156">
            <v>24802.58</v>
          </cell>
          <cell r="H156">
            <v>25871</v>
          </cell>
          <cell r="I156">
            <v>32163</v>
          </cell>
          <cell r="J156">
            <v>18474</v>
          </cell>
          <cell r="K156">
            <v>20549</v>
          </cell>
        </row>
        <row r="157">
          <cell r="A157">
            <v>7304</v>
          </cell>
          <cell r="B157" t="str">
            <v>DEFENSA METALICA - CORREA DOBLE</v>
          </cell>
          <cell r="C157" t="str">
            <v>M</v>
          </cell>
          <cell r="D157">
            <v>203941</v>
          </cell>
          <cell r="E157">
            <v>153282</v>
          </cell>
          <cell r="F157">
            <v>132926.20000000001</v>
          </cell>
          <cell r="G157">
            <v>146218.82000000004</v>
          </cell>
          <cell r="H157">
            <v>186820</v>
          </cell>
          <cell r="I157">
            <v>179382</v>
          </cell>
          <cell r="J157">
            <v>144516</v>
          </cell>
          <cell r="K157">
            <v>184660</v>
          </cell>
        </row>
        <row r="158">
          <cell r="A158">
            <v>7360</v>
          </cell>
          <cell r="B158" t="str">
            <v>ROCERIA Y DESMONTE MANUAL</v>
          </cell>
          <cell r="C158" t="str">
            <v>Ha</v>
          </cell>
          <cell r="D158">
            <v>233188</v>
          </cell>
          <cell r="E158">
            <v>305418</v>
          </cell>
          <cell r="F158">
            <v>286608.3</v>
          </cell>
          <cell r="G158">
            <v>315269.13</v>
          </cell>
          <cell r="H158">
            <v>229151</v>
          </cell>
          <cell r="I158">
            <v>203055</v>
          </cell>
          <cell r="J158">
            <v>225388</v>
          </cell>
          <cell r="K158">
            <v>213460</v>
          </cell>
        </row>
        <row r="159">
          <cell r="A159">
            <v>7370</v>
          </cell>
          <cell r="B159" t="str">
            <v>ROCERIA Y DESMONTE MECANICO</v>
          </cell>
          <cell r="C159" t="str">
            <v>Ha</v>
          </cell>
          <cell r="D159">
            <v>175500</v>
          </cell>
          <cell r="E159">
            <v>170658</v>
          </cell>
          <cell r="F159">
            <v>163735</v>
          </cell>
          <cell r="G159">
            <v>180108.5</v>
          </cell>
          <cell r="H159">
            <v>174038</v>
          </cell>
          <cell r="I159">
            <v>139315</v>
          </cell>
          <cell r="J159">
            <v>151613</v>
          </cell>
          <cell r="K159">
            <v>143000</v>
          </cell>
        </row>
        <row r="160">
          <cell r="A160">
            <v>7390</v>
          </cell>
          <cell r="B160" t="str">
            <v>PODA,CORTE,RETIRO DE ARBOLES</v>
          </cell>
          <cell r="C160" t="str">
            <v>U</v>
          </cell>
          <cell r="D160">
            <v>17537</v>
          </cell>
          <cell r="E160">
            <v>17615</v>
          </cell>
          <cell r="F160">
            <v>15998.4</v>
          </cell>
          <cell r="G160">
            <v>17598.240000000002</v>
          </cell>
          <cell r="H160">
            <v>17473</v>
          </cell>
          <cell r="I160">
            <v>14450</v>
          </cell>
          <cell r="J160">
            <v>15395</v>
          </cell>
          <cell r="K160">
            <v>14287</v>
          </cell>
        </row>
        <row r="161">
          <cell r="A161">
            <v>7700</v>
          </cell>
          <cell r="B161" t="str">
            <v>INDICADORES ALINEAMINETO</v>
          </cell>
          <cell r="C161" t="str">
            <v>U</v>
          </cell>
          <cell r="D161">
            <v>85053</v>
          </cell>
          <cell r="E161">
            <v>110063</v>
          </cell>
          <cell r="F161">
            <v>100381.6</v>
          </cell>
          <cell r="G161">
            <v>110419.76000000001</v>
          </cell>
          <cell r="H161">
            <v>119113</v>
          </cell>
          <cell r="I161">
            <v>125761</v>
          </cell>
          <cell r="J161">
            <v>118613</v>
          </cell>
          <cell r="K161">
            <v>117410</v>
          </cell>
        </row>
        <row r="162">
          <cell r="A162">
            <v>7750</v>
          </cell>
          <cell r="B162" t="str">
            <v>PINTURA - RENOVACION INDICACIONES MOJON</v>
          </cell>
          <cell r="C162" t="str">
            <v>U</v>
          </cell>
          <cell r="D162">
            <v>7076</v>
          </cell>
          <cell r="E162">
            <v>9991</v>
          </cell>
          <cell r="F162">
            <v>6774.9</v>
          </cell>
          <cell r="G162">
            <v>7452.39</v>
          </cell>
          <cell r="H162">
            <v>8524</v>
          </cell>
          <cell r="I162">
            <v>9902</v>
          </cell>
          <cell r="J162">
            <v>9442</v>
          </cell>
          <cell r="K162">
            <v>7398</v>
          </cell>
        </row>
        <row r="163">
          <cell r="A163">
            <v>7780</v>
          </cell>
          <cell r="B163" t="str">
            <v>LIMPIEZA DE SEÑALES Y MOJONES</v>
          </cell>
          <cell r="C163" t="str">
            <v>U</v>
          </cell>
          <cell r="D163">
            <v>4585</v>
          </cell>
          <cell r="E163">
            <v>6665</v>
          </cell>
          <cell r="F163">
            <v>5041.3</v>
          </cell>
          <cell r="G163">
            <v>5545.43</v>
          </cell>
          <cell r="H163">
            <v>4913</v>
          </cell>
          <cell r="I163">
            <v>5273</v>
          </cell>
          <cell r="J163">
            <v>3825</v>
          </cell>
          <cell r="K163">
            <v>4623</v>
          </cell>
        </row>
        <row r="164">
          <cell r="A164">
            <v>7860</v>
          </cell>
          <cell r="B164" t="str">
            <v>LIMPIEZA DEFENSA METALICA</v>
          </cell>
          <cell r="C164" t="str">
            <v>M</v>
          </cell>
          <cell r="D164">
            <v>2188</v>
          </cell>
          <cell r="E164">
            <v>1875</v>
          </cell>
          <cell r="F164">
            <v>1552.1</v>
          </cell>
          <cell r="G164">
            <v>1707.31</v>
          </cell>
          <cell r="H164">
            <v>1538</v>
          </cell>
          <cell r="I164">
            <v>1663</v>
          </cell>
          <cell r="J164">
            <v>1183</v>
          </cell>
          <cell r="K164">
            <v>1752</v>
          </cell>
        </row>
        <row r="165">
          <cell r="A165">
            <v>7900</v>
          </cell>
          <cell r="B165" t="str">
            <v>RETIRO CERCAS - ZONAS LATERALES</v>
          </cell>
          <cell r="C165" t="str">
            <v>M</v>
          </cell>
          <cell r="D165">
            <v>772</v>
          </cell>
          <cell r="E165">
            <v>1145</v>
          </cell>
          <cell r="F165">
            <v>1019.7</v>
          </cell>
          <cell r="G165">
            <v>1121.67</v>
          </cell>
          <cell r="H165">
            <v>733</v>
          </cell>
          <cell r="I165">
            <v>675</v>
          </cell>
          <cell r="J165">
            <v>657</v>
          </cell>
          <cell r="K165">
            <v>772</v>
          </cell>
        </row>
        <row r="166">
          <cell r="A166">
            <v>8150</v>
          </cell>
          <cell r="B166" t="str">
            <v>ARBORIZACION</v>
          </cell>
          <cell r="C166" t="str">
            <v>U</v>
          </cell>
          <cell r="D166">
            <v>10644</v>
          </cell>
          <cell r="E166">
            <v>12715</v>
          </cell>
          <cell r="F166">
            <v>13470.6</v>
          </cell>
          <cell r="G166">
            <v>14817.660000000002</v>
          </cell>
          <cell r="H166">
            <v>10158</v>
          </cell>
          <cell r="I166">
            <v>8702</v>
          </cell>
          <cell r="J166">
            <v>10568</v>
          </cell>
          <cell r="K166">
            <v>8288</v>
          </cell>
        </row>
        <row r="167">
          <cell r="A167">
            <v>9400</v>
          </cell>
          <cell r="B167" t="str">
            <v>INSPECCION VISUAL CARRETERAS</v>
          </cell>
          <cell r="C167" t="str">
            <v>KM</v>
          </cell>
          <cell r="D167">
            <v>33735</v>
          </cell>
          <cell r="E167">
            <v>29205</v>
          </cell>
          <cell r="F167">
            <v>22951.5</v>
          </cell>
          <cell r="G167">
            <v>25246.65</v>
          </cell>
          <cell r="H167">
            <v>21970</v>
          </cell>
          <cell r="I167">
            <v>24912</v>
          </cell>
          <cell r="J167">
            <v>32825</v>
          </cell>
          <cell r="K167">
            <v>19825</v>
          </cell>
        </row>
      </sheetData>
      <sheetData sheetId="5"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153.72000122070312</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153.72000122070312</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LARIOS"/>
      <sheetName val="EQALT"/>
      <sheetName val="MATERIALES"/>
      <sheetName val="equipos1"/>
      <sheetName val="Hoja1"/>
      <sheetName val="PRESOC"/>
      <sheetName val="Módulo1"/>
      <sheetName val="Módulo2"/>
      <sheetName val="Módulo3"/>
      <sheetName val="DATOS"/>
      <sheetName val="datosluminariasRoyAlPHa"/>
    </sheetNames>
    <sheetDataSet>
      <sheetData sheetId="0" refreshError="1">
        <row r="9">
          <cell r="A9" t="str">
            <v>AYA</v>
          </cell>
          <cell r="B9" t="str">
            <v>AYUDANTE A</v>
          </cell>
          <cell r="C9">
            <v>1676</v>
          </cell>
          <cell r="D9">
            <v>402240</v>
          </cell>
          <cell r="E9">
            <v>9.9600000000000008E-2</v>
          </cell>
        </row>
        <row r="10">
          <cell r="A10" t="str">
            <v>AYB</v>
          </cell>
          <cell r="B10" t="str">
            <v xml:space="preserve">AYUDANTE B </v>
          </cell>
          <cell r="C10">
            <v>1248</v>
          </cell>
          <cell r="D10">
            <v>299520</v>
          </cell>
          <cell r="E10">
            <v>9.9600000000000008E-2</v>
          </cell>
        </row>
        <row r="11">
          <cell r="A11" t="str">
            <v>VS</v>
          </cell>
          <cell r="B11" t="str">
            <v>CONDUCTOR  B(VOLQ. LIVIANA)</v>
          </cell>
          <cell r="C11">
            <v>1996</v>
          </cell>
          <cell r="D11">
            <v>479040</v>
          </cell>
          <cell r="E11">
            <v>9.9600000000000008E-2</v>
          </cell>
        </row>
        <row r="12">
          <cell r="A12" t="str">
            <v>VD</v>
          </cell>
          <cell r="B12" t="str">
            <v>CONDUCTOR A (DOBLE TROQUE)</v>
          </cell>
          <cell r="C12">
            <v>2527</v>
          </cell>
          <cell r="D12">
            <v>606480</v>
          </cell>
          <cell r="E12">
            <v>9.9600000000000008E-2</v>
          </cell>
        </row>
        <row r="13">
          <cell r="A13" t="str">
            <v>CE</v>
          </cell>
          <cell r="B13" t="str">
            <v>CONDUCTOR C (CAMPEROS)</v>
          </cell>
          <cell r="C13">
            <v>1676</v>
          </cell>
          <cell r="D13">
            <v>402240</v>
          </cell>
          <cell r="E13">
            <v>9.9600000000000008E-2</v>
          </cell>
        </row>
        <row r="14">
          <cell r="A14" t="str">
            <v>CH</v>
          </cell>
          <cell r="B14" t="str">
            <v>CONDUCTOR DE MIXER</v>
          </cell>
          <cell r="C14">
            <v>2527</v>
          </cell>
          <cell r="D14">
            <v>606480</v>
          </cell>
          <cell r="E14">
            <v>9.9600000000000008E-2</v>
          </cell>
        </row>
        <row r="15">
          <cell r="A15" t="str">
            <v>CL</v>
          </cell>
          <cell r="B15" t="str">
            <v>OP. DE COMP. DE LLANTAS</v>
          </cell>
          <cell r="C15">
            <v>1996</v>
          </cell>
          <cell r="D15">
            <v>479040</v>
          </cell>
          <cell r="E15">
            <v>9.9600000000000008E-2</v>
          </cell>
        </row>
        <row r="16">
          <cell r="A16" t="str">
            <v>PAA</v>
          </cell>
          <cell r="B16" t="str">
            <v>OP. DE PLANTA DE ASFALTO A</v>
          </cell>
          <cell r="C16">
            <v>3206</v>
          </cell>
          <cell r="D16">
            <v>769440</v>
          </cell>
          <cell r="E16">
            <v>9.9600000000000008E-2</v>
          </cell>
        </row>
        <row r="17">
          <cell r="A17" t="str">
            <v>PAB</v>
          </cell>
          <cell r="B17" t="str">
            <v>OP. DE PLANTA DE ASFALTO B</v>
          </cell>
          <cell r="C17">
            <v>2818</v>
          </cell>
          <cell r="D17">
            <v>676320</v>
          </cell>
          <cell r="E17">
            <v>9.9600000000000008E-2</v>
          </cell>
        </row>
        <row r="18">
          <cell r="A18" t="str">
            <v>PTA</v>
          </cell>
          <cell r="B18" t="str">
            <v>OP. DE PLANTA TRITURADORA A</v>
          </cell>
          <cell r="C18">
            <v>2625</v>
          </cell>
          <cell r="D18">
            <v>630000</v>
          </cell>
          <cell r="E18">
            <v>9.9600000000000008E-2</v>
          </cell>
        </row>
        <row r="19">
          <cell r="A19" t="str">
            <v>PTB</v>
          </cell>
          <cell r="B19" t="str">
            <v>OP. DE PLANTA TRITURADORA B</v>
          </cell>
          <cell r="C19">
            <v>2430</v>
          </cell>
          <cell r="D19">
            <v>583200</v>
          </cell>
          <cell r="E19">
            <v>9.9600000000000008E-2</v>
          </cell>
        </row>
        <row r="20">
          <cell r="A20" t="str">
            <v>CVB</v>
          </cell>
          <cell r="B20" t="str">
            <v>OP. DE VIBRO BASES</v>
          </cell>
          <cell r="C20">
            <v>1996</v>
          </cell>
          <cell r="D20">
            <v>479040</v>
          </cell>
          <cell r="E20">
            <v>9.9600000000000008E-2</v>
          </cell>
        </row>
        <row r="21">
          <cell r="A21" t="str">
            <v>CVP</v>
          </cell>
          <cell r="B21" t="str">
            <v>OP. DE VIBRO PAVIMENTO</v>
          </cell>
          <cell r="C21">
            <v>2332</v>
          </cell>
          <cell r="D21">
            <v>559680</v>
          </cell>
          <cell r="E21">
            <v>9.9600000000000008E-2</v>
          </cell>
        </row>
        <row r="22">
          <cell r="A22" t="str">
            <v>POA</v>
          </cell>
          <cell r="B22" t="str">
            <v>OP. EQUIPO PERFORACION A</v>
          </cell>
          <cell r="C22">
            <v>2818</v>
          </cell>
          <cell r="D22">
            <v>676320</v>
          </cell>
          <cell r="E22">
            <v>9.9600000000000008E-2</v>
          </cell>
        </row>
        <row r="23">
          <cell r="A23" t="str">
            <v>POB</v>
          </cell>
          <cell r="B23" t="str">
            <v>OP. EQUIPO PERFORACION B</v>
          </cell>
          <cell r="C23">
            <v>2527</v>
          </cell>
          <cell r="D23">
            <v>606480</v>
          </cell>
          <cell r="E23">
            <v>9.9600000000000008E-2</v>
          </cell>
        </row>
        <row r="24">
          <cell r="A24" t="str">
            <v>POC</v>
          </cell>
          <cell r="B24" t="str">
            <v>OP. EQUIPO PERFORACION C</v>
          </cell>
          <cell r="C24">
            <v>1996</v>
          </cell>
          <cell r="D24">
            <v>479040</v>
          </cell>
          <cell r="E24">
            <v>9.9600000000000008E-2</v>
          </cell>
        </row>
        <row r="25">
          <cell r="A25" t="str">
            <v>ROA</v>
          </cell>
          <cell r="B25" t="str">
            <v>OPEARADOR DE RETRO A</v>
          </cell>
          <cell r="C25">
            <v>3206</v>
          </cell>
          <cell r="D25">
            <v>769440</v>
          </cell>
          <cell r="E25">
            <v>9.9600000000000008E-2</v>
          </cell>
        </row>
        <row r="26">
          <cell r="A26" t="str">
            <v>ROB</v>
          </cell>
          <cell r="B26" t="str">
            <v>OPEARDOR DE RETRO B</v>
          </cell>
          <cell r="C26">
            <v>2818</v>
          </cell>
          <cell r="D26">
            <v>676320</v>
          </cell>
          <cell r="E26">
            <v>9.9600000000000008E-2</v>
          </cell>
        </row>
        <row r="27">
          <cell r="A27" t="str">
            <v>BDA</v>
          </cell>
          <cell r="B27" t="str">
            <v>OPERADOR DE BULLDOZER A</v>
          </cell>
          <cell r="C27">
            <v>2818</v>
          </cell>
          <cell r="D27">
            <v>676320</v>
          </cell>
          <cell r="E27">
            <v>9.9600000000000008E-2</v>
          </cell>
        </row>
        <row r="28">
          <cell r="A28" t="str">
            <v>BDB</v>
          </cell>
          <cell r="B28" t="str">
            <v>OPERADOR DE BULLDOZER B</v>
          </cell>
          <cell r="C28">
            <v>2527</v>
          </cell>
          <cell r="D28">
            <v>606480</v>
          </cell>
          <cell r="E28">
            <v>9.9600000000000008E-2</v>
          </cell>
        </row>
        <row r="29">
          <cell r="A29" t="str">
            <v>CAA</v>
          </cell>
          <cell r="B29" t="str">
            <v>OPERADOR DE CARGADOR A</v>
          </cell>
          <cell r="C29">
            <v>2818</v>
          </cell>
          <cell r="D29">
            <v>676320</v>
          </cell>
          <cell r="E29">
            <v>9.9600000000000008E-2</v>
          </cell>
        </row>
        <row r="30">
          <cell r="A30" t="str">
            <v>CAA</v>
          </cell>
          <cell r="B30" t="str">
            <v>OPERADOR DE CARGADOR B</v>
          </cell>
          <cell r="C30">
            <v>2527</v>
          </cell>
          <cell r="D30">
            <v>606480</v>
          </cell>
          <cell r="E30">
            <v>9.9600000000000008E-2</v>
          </cell>
        </row>
        <row r="31">
          <cell r="A31" t="str">
            <v>DU</v>
          </cell>
          <cell r="B31" t="str">
            <v>OPERADOR DE DUMPER</v>
          </cell>
          <cell r="C31">
            <v>2527</v>
          </cell>
          <cell r="D31">
            <v>606480</v>
          </cell>
          <cell r="E31">
            <v>9.9600000000000008E-2</v>
          </cell>
        </row>
        <row r="32">
          <cell r="B32" t="str">
            <v>OPERADOR DE GRUA TELE.</v>
          </cell>
          <cell r="C32">
            <v>2734</v>
          </cell>
          <cell r="D32">
            <v>656160</v>
          </cell>
          <cell r="E32">
            <v>9.9600000000000008E-2</v>
          </cell>
        </row>
        <row r="33">
          <cell r="A33" t="str">
            <v>TPA</v>
          </cell>
          <cell r="B33" t="str">
            <v>OPERADOR DE FINISHER A</v>
          </cell>
          <cell r="C33">
            <v>2818</v>
          </cell>
          <cell r="D33">
            <v>676320</v>
          </cell>
          <cell r="E33">
            <v>9.9600000000000008E-2</v>
          </cell>
        </row>
        <row r="34">
          <cell r="A34" t="str">
            <v>TPB</v>
          </cell>
          <cell r="B34" t="str">
            <v>OPERADOR DE FINISHER B</v>
          </cell>
          <cell r="C34">
            <v>2527</v>
          </cell>
          <cell r="D34">
            <v>606480</v>
          </cell>
          <cell r="E34">
            <v>9.9600000000000008E-2</v>
          </cell>
        </row>
        <row r="35">
          <cell r="A35" t="str">
            <v>MNA</v>
          </cell>
          <cell r="B35" t="str">
            <v>OPERADOR DE MOTONIVELADORA A</v>
          </cell>
          <cell r="C35">
            <v>3887</v>
          </cell>
          <cell r="D35">
            <v>932880</v>
          </cell>
          <cell r="E35">
            <v>9.9600000000000008E-2</v>
          </cell>
        </row>
        <row r="36">
          <cell r="A36" t="str">
            <v>MNB</v>
          </cell>
          <cell r="B36" t="str">
            <v>OPERADOR DE MOTONIVELADORA B</v>
          </cell>
          <cell r="C36">
            <v>3303</v>
          </cell>
          <cell r="D36">
            <v>792720</v>
          </cell>
          <cell r="E36">
            <v>9.9600000000000008E-2</v>
          </cell>
        </row>
        <row r="37">
          <cell r="B37" t="str">
            <v>OPERADOR DE MULA</v>
          </cell>
          <cell r="C37">
            <v>2527</v>
          </cell>
          <cell r="D37">
            <v>606480</v>
          </cell>
          <cell r="E37">
            <v>9.9600000000000008E-2</v>
          </cell>
        </row>
        <row r="38">
          <cell r="B38" t="str">
            <v>OPERADOR DE TRACTOR</v>
          </cell>
          <cell r="C38">
            <v>1676</v>
          </cell>
          <cell r="D38">
            <v>402240</v>
          </cell>
          <cell r="E38">
            <v>9.9600000000000008E-2</v>
          </cell>
        </row>
        <row r="39">
          <cell r="A39" t="str">
            <v>OPV</v>
          </cell>
          <cell r="B39" t="str">
            <v>OPERADOR VARIOS</v>
          </cell>
          <cell r="C39">
            <v>1676</v>
          </cell>
          <cell r="D39">
            <v>402240</v>
          </cell>
        </row>
        <row r="40">
          <cell r="A40" t="str">
            <v>NA</v>
          </cell>
        </row>
      </sheetData>
      <sheetData sheetId="1"/>
      <sheetData sheetId="2"/>
      <sheetData sheetId="3"/>
      <sheetData sheetId="4"/>
      <sheetData sheetId="5"/>
      <sheetData sheetId="6" refreshError="1"/>
      <sheetData sheetId="7" refreshError="1"/>
      <sheetData sheetId="8" refreshError="1"/>
      <sheetData sheetId="9" refreshError="1"/>
      <sheetData sheetId="10"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IDO"/>
      <sheetName val="PDT"/>
      <sheetName val="PDT_SEG"/>
      <sheetName val="CCRO"/>
      <sheetName val="CCDO"/>
      <sheetName val="HRP"/>
      <sheetName val="ISO"/>
      <sheetName val="AVP"/>
    </sheetNames>
    <sheetDataSet>
      <sheetData sheetId="0">
        <row r="1">
          <cell r="A1" t="str">
            <v>PROYECTADO</v>
          </cell>
        </row>
        <row r="2">
          <cell r="A2" t="str">
            <v>EJECUTADO</v>
          </cell>
        </row>
      </sheetData>
      <sheetData sheetId="1"/>
      <sheetData sheetId="2"/>
      <sheetData sheetId="3"/>
      <sheetData sheetId="4"/>
      <sheetData sheetId="5"/>
      <sheetData sheetId="6"/>
      <sheetData sheetId="7"/>
      <sheetData sheetId="8"/>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IDO"/>
      <sheetName val="PDT"/>
      <sheetName val="PDT_SEG"/>
      <sheetName val="CCRO"/>
      <sheetName val="CCDO"/>
      <sheetName val="HRP"/>
      <sheetName val="ISO"/>
      <sheetName val="AVP"/>
    </sheetNames>
    <sheetDataSet>
      <sheetData sheetId="0">
        <row r="1">
          <cell r="A1" t="str">
            <v>PROYECTADO</v>
          </cell>
        </row>
        <row r="2">
          <cell r="A2" t="str">
            <v>EJECUTADO</v>
          </cell>
        </row>
      </sheetData>
      <sheetData sheetId="1"/>
      <sheetData sheetId="2"/>
      <sheetData sheetId="3"/>
      <sheetData sheetId="4"/>
      <sheetData sheetId="5"/>
      <sheetData sheetId="6"/>
      <sheetData sheetId="7"/>
      <sheetData sheetId="8"/>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 val="GCB2000"/>
      <sheetName val="INST"/>
      <sheetName val="original_sist"/>
      <sheetName val="Form5 _Pág_ 1"/>
      <sheetName val="master file"/>
      <sheetName val="COL 21169"/>
      <sheetName val="Resumen semanal"/>
      <sheetName val="Tablas"/>
      <sheetName val="5202371-IC-0.5-GE-1"/>
      <sheetName val="TF Set"/>
      <sheetName val="RESUMENPERFPOZOS"/>
      <sheetName val="UNIDAD DE MEDIDAS"/>
      <sheetName val="SENSI"/>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nitarios"/>
      <sheetName val="Datos"/>
      <sheetName val="Presup"/>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nitarios"/>
      <sheetName val="Datos"/>
      <sheetName val="Presup"/>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APU"/>
      <sheetName val="ITEMS"/>
      <sheetName val="TARIFAS"/>
    </sheetNames>
    <sheetDataSet>
      <sheetData sheetId="0" refreshError="1">
        <row r="74">
          <cell r="E74">
            <v>0.06</v>
          </cell>
        </row>
      </sheetData>
      <sheetData sheetId="1" refreshError="1"/>
      <sheetData sheetId="2"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RMENIA-CLUB DE TIRO"/>
      <sheetName val="INTERS.CIRCASIA1"/>
      <sheetName val="PUENTE CIRCACIA1"/>
      <sheetName val="INTERS. CIRCASIA 2"/>
      <sheetName val="INTERS.SALENTO"/>
      <sheetName val="PTE.SALENTO"/>
      <sheetName val="INTERSEC.FILANDIA"/>
      <sheetName val="PTE BOLILLOS"/>
      <sheetName val="PTE.BARROBLANCO"/>
      <sheetName val="PTE BARBAS"/>
      <sheetName val="PTE. CLUB DE TIRO"/>
      <sheetName val="INTERS.C.DE TIRO"/>
      <sheetName val="CONST.VARIANTE SUR"/>
      <sheetName val="PTE. LA CONDINA"/>
      <sheetName val="PTE.INTERS.ALTAGRACIA"/>
      <sheetName val="PTE.INTERS.ALCALA"/>
      <sheetName val="PTE. CONSOTA"/>
      <sheetName val="INTERS.CONSOTA"/>
      <sheetName val="INTERS.EL POLLO"/>
      <sheetName val="PTE.EL POLLO"/>
      <sheetName val="FORMATO"/>
      <sheetName val="CRITERIOS"/>
      <sheetName val="ARMENIA-CLUB DE TIRO (2)"/>
      <sheetName val="Resumen APU"/>
      <sheetName val="ARMENIA_CLUB DE TIRO"/>
      <sheetName val="Mes a Mes"/>
    </sheetNames>
    <sheetDataSet>
      <sheetData sheetId="0" refreshError="1">
        <row r="59">
          <cell r="A59">
            <v>1</v>
          </cell>
          <cell r="B59">
            <v>32.4</v>
          </cell>
          <cell r="C59">
            <v>32</v>
          </cell>
          <cell r="E59" t="str">
            <v>Concreto clase D (f´c= 210 kg/cm2)</v>
          </cell>
          <cell r="I59" t="str">
            <v>m3</v>
          </cell>
          <cell r="J59">
            <v>250437</v>
          </cell>
          <cell r="K59">
            <v>14220</v>
          </cell>
          <cell r="L59">
            <v>3561214140</v>
          </cell>
          <cell r="M59">
            <v>11102.889999999998</v>
          </cell>
          <cell r="N59">
            <v>2780574462.9299994</v>
          </cell>
          <cell r="O59">
            <v>780639677.07000065</v>
          </cell>
          <cell r="P59">
            <v>0.11339074018695279</v>
          </cell>
          <cell r="Q59">
            <v>9.3521061616970186E-2</v>
          </cell>
        </row>
        <row r="60">
          <cell r="A60">
            <v>3</v>
          </cell>
          <cell r="F60" t="str">
            <v>Boxcolvert  1.0 x 1.0</v>
          </cell>
          <cell r="G60">
            <v>1.8</v>
          </cell>
          <cell r="H60" t="str">
            <v>m3/ml</v>
          </cell>
        </row>
        <row r="61">
          <cell r="A61">
            <v>3</v>
          </cell>
          <cell r="F61" t="str">
            <v>Boxcolvert 3.0 x 3.0</v>
          </cell>
          <cell r="G61">
            <v>4.9000000000000004</v>
          </cell>
          <cell r="H61" t="str">
            <v>m3/ml</v>
          </cell>
        </row>
        <row r="62">
          <cell r="A62">
            <v>3</v>
          </cell>
          <cell r="F62" t="str">
            <v>Muros</v>
          </cell>
        </row>
        <row r="63">
          <cell r="A63">
            <v>3</v>
          </cell>
          <cell r="F63" t="str">
            <v>Sardineles (separador )</v>
          </cell>
          <cell r="G63">
            <v>0.12</v>
          </cell>
          <cell r="H63" t="str">
            <v>m2/ml</v>
          </cell>
        </row>
        <row r="64">
          <cell r="A64">
            <v>1</v>
          </cell>
          <cell r="B64">
            <v>32.6</v>
          </cell>
          <cell r="C64">
            <v>32</v>
          </cell>
          <cell r="E64" t="str">
            <v>Concreto clase F (f´c= 140 kg/cm2)</v>
          </cell>
          <cell r="I64" t="str">
            <v>m3</v>
          </cell>
          <cell r="J64">
            <v>222321</v>
          </cell>
          <cell r="K64">
            <v>15700</v>
          </cell>
          <cell r="L64">
            <v>3490439700</v>
          </cell>
          <cell r="M64">
            <v>2464.58</v>
          </cell>
          <cell r="N64">
            <v>547927890.17999995</v>
          </cell>
          <cell r="O64">
            <v>2942511809.8200002</v>
          </cell>
          <cell r="P64">
            <v>0.11113724859042749</v>
          </cell>
          <cell r="Q64">
            <v>1.842885298068361E-2</v>
          </cell>
        </row>
        <row r="65">
          <cell r="A65">
            <v>3</v>
          </cell>
          <cell r="F65" t="str">
            <v>Pocetas</v>
          </cell>
          <cell r="G65">
            <v>3.2</v>
          </cell>
          <cell r="H65" t="str">
            <v>m3</v>
          </cell>
        </row>
        <row r="66">
          <cell r="A66">
            <v>3</v>
          </cell>
          <cell r="F66" t="str">
            <v>Cabezales y aletas</v>
          </cell>
          <cell r="G66">
            <v>9.1999999999999993</v>
          </cell>
          <cell r="H66" t="str">
            <v>m3</v>
          </cell>
        </row>
        <row r="67">
          <cell r="A67">
            <v>3</v>
          </cell>
          <cell r="F67" t="str">
            <v>Atraque de tuberia</v>
          </cell>
          <cell r="G67">
            <v>1.5</v>
          </cell>
          <cell r="H67" t="str">
            <v>m3/alc</v>
          </cell>
        </row>
        <row r="68">
          <cell r="A68">
            <v>3</v>
          </cell>
          <cell r="F68" t="str">
            <v>Pasamanos sobre muros</v>
          </cell>
          <cell r="G68">
            <v>0.27</v>
          </cell>
          <cell r="H68" t="str">
            <v>m3/ml</v>
          </cell>
        </row>
        <row r="69">
          <cell r="A69">
            <v>3</v>
          </cell>
          <cell r="F69" t="str">
            <v>Retorno armenia</v>
          </cell>
          <cell r="G69">
            <v>0.17</v>
          </cell>
          <cell r="H69" t="str">
            <v>m2</v>
          </cell>
        </row>
        <row r="70">
          <cell r="A70">
            <v>1</v>
          </cell>
          <cell r="B70">
            <v>32.700000000000003</v>
          </cell>
          <cell r="C70">
            <v>32</v>
          </cell>
          <cell r="E70" t="str">
            <v>Concreto clase G (f´c= 140 kg/cm2)</v>
          </cell>
          <cell r="I70" t="str">
            <v>m3</v>
          </cell>
          <cell r="J70">
            <v>161716</v>
          </cell>
          <cell r="K70">
            <v>3850</v>
          </cell>
          <cell r="L70">
            <v>622606600</v>
          </cell>
          <cell r="M70">
            <v>1379.8200000000002</v>
          </cell>
          <cell r="N70">
            <v>223138971.12000003</v>
          </cell>
          <cell r="O70">
            <v>399467628.88</v>
          </cell>
          <cell r="P70">
            <v>1.9824088202480866E-2</v>
          </cell>
          <cell r="Q70">
            <v>7.5049935707426543E-3</v>
          </cell>
        </row>
        <row r="71">
          <cell r="A71">
            <v>3</v>
          </cell>
          <cell r="F71" t="str">
            <v>Muros</v>
          </cell>
        </row>
        <row r="72">
          <cell r="A72">
            <v>1</v>
          </cell>
          <cell r="B72">
            <v>33.299999999999997</v>
          </cell>
          <cell r="C72">
            <v>33</v>
          </cell>
          <cell r="E72" t="str">
            <v>Acero de Refuerzo</v>
          </cell>
          <cell r="I72" t="str">
            <v>kg</v>
          </cell>
          <cell r="J72">
            <v>1302</v>
          </cell>
          <cell r="K72">
            <v>1054720</v>
          </cell>
          <cell r="L72">
            <v>1373245440</v>
          </cell>
          <cell r="M72">
            <v>314944.39999999997</v>
          </cell>
          <cell r="N72">
            <v>410057608.79999995</v>
          </cell>
          <cell r="O72">
            <v>963187831.20000005</v>
          </cell>
          <cell r="P72">
            <v>4.3724783396473225E-2</v>
          </cell>
          <cell r="Q72">
            <v>1.3791762605300776E-2</v>
          </cell>
        </row>
        <row r="73">
          <cell r="A73">
            <v>3</v>
          </cell>
          <cell r="F73" t="str">
            <v>box coultvert 1 x 1.</v>
          </cell>
          <cell r="G73">
            <v>99</v>
          </cell>
          <cell r="H73" t="str">
            <v>Kg/m3</v>
          </cell>
        </row>
        <row r="74">
          <cell r="A74">
            <v>3</v>
          </cell>
          <cell r="F74" t="str">
            <v>Boxcolvert 3x3</v>
          </cell>
          <cell r="G74">
            <v>310</v>
          </cell>
          <cell r="H74" t="str">
            <v>Kg/Ml</v>
          </cell>
        </row>
        <row r="75">
          <cell r="A75">
            <v>3</v>
          </cell>
          <cell r="F75" t="str">
            <v>Muros</v>
          </cell>
          <cell r="G75">
            <v>40</v>
          </cell>
          <cell r="H75" t="str">
            <v>Kg/m3</v>
          </cell>
        </row>
        <row r="76">
          <cell r="A76">
            <v>3</v>
          </cell>
          <cell r="F76" t="str">
            <v>Pasamanos sobre muros</v>
          </cell>
          <cell r="G76">
            <v>20.8</v>
          </cell>
          <cell r="H76" t="str">
            <v>Kg/Ml</v>
          </cell>
        </row>
        <row r="77">
          <cell r="A77">
            <v>3</v>
          </cell>
          <cell r="F77" t="str">
            <v>Sardineles (separador )</v>
          </cell>
          <cell r="G77">
            <v>15</v>
          </cell>
          <cell r="H77" t="str">
            <v>Kg/m3</v>
          </cell>
        </row>
        <row r="78">
          <cell r="A78">
            <v>3</v>
          </cell>
          <cell r="F78" t="str">
            <v>Pocetas</v>
          </cell>
          <cell r="G78">
            <v>35</v>
          </cell>
          <cell r="H78" t="str">
            <v>Kg/Un</v>
          </cell>
        </row>
        <row r="79">
          <cell r="B79">
            <v>35</v>
          </cell>
          <cell r="C79">
            <v>35</v>
          </cell>
          <cell r="E79" t="str">
            <v>Mampostería de piedra</v>
          </cell>
          <cell r="I79" t="str">
            <v>m3</v>
          </cell>
          <cell r="J79">
            <v>129360</v>
          </cell>
          <cell r="K79">
            <v>575</v>
          </cell>
          <cell r="L79">
            <v>74382000</v>
          </cell>
          <cell r="M79">
            <v>575</v>
          </cell>
          <cell r="N79">
            <v>74382000</v>
          </cell>
          <cell r="O79">
            <v>0</v>
          </cell>
          <cell r="P79">
            <v>2.3683580107839073E-3</v>
          </cell>
          <cell r="Q79">
            <v>2.5017433260403933E-3</v>
          </cell>
        </row>
        <row r="80">
          <cell r="A80">
            <v>1</v>
          </cell>
          <cell r="B80">
            <v>40.299999999999997</v>
          </cell>
          <cell r="C80">
            <v>40</v>
          </cell>
          <cell r="E80" t="str">
            <v>Tubería de diámetro 0,90 m.</v>
          </cell>
          <cell r="I80" t="str">
            <v>ml</v>
          </cell>
          <cell r="J80">
            <v>202224</v>
          </cell>
          <cell r="K80">
            <v>1320</v>
          </cell>
          <cell r="L80">
            <v>266935680</v>
          </cell>
          <cell r="M80">
            <v>2670</v>
          </cell>
          <cell r="N80">
            <v>539938080</v>
          </cell>
          <cell r="O80">
            <v>-273002400</v>
          </cell>
          <cell r="P80">
            <v>8.4993581255149043E-3</v>
          </cell>
          <cell r="Q80">
            <v>1.8160125945995857E-2</v>
          </cell>
        </row>
        <row r="81">
          <cell r="A81">
            <v>3</v>
          </cell>
          <cell r="F81" t="str">
            <v xml:space="preserve">Longitud promedio  </v>
          </cell>
          <cell r="G81">
            <v>15</v>
          </cell>
          <cell r="H81" t="str">
            <v>ml/alc</v>
          </cell>
        </row>
        <row r="82">
          <cell r="A82">
            <v>1</v>
          </cell>
          <cell r="B82">
            <v>43.4</v>
          </cell>
          <cell r="C82">
            <v>43</v>
          </cell>
          <cell r="D82" t="str">
            <v>43P</v>
          </cell>
          <cell r="E82" t="str">
            <v>Cuneta revestida en concreto</v>
          </cell>
          <cell r="I82" t="str">
            <v>m3</v>
          </cell>
          <cell r="J82">
            <v>177243</v>
          </cell>
          <cell r="K82">
            <v>3415</v>
          </cell>
          <cell r="L82">
            <v>605284845</v>
          </cell>
          <cell r="M82">
            <v>5583.6</v>
          </cell>
          <cell r="N82">
            <v>989654014.80000007</v>
          </cell>
          <cell r="O82">
            <v>-384369169.80000007</v>
          </cell>
          <cell r="P82">
            <v>1.9272555342177485E-2</v>
          </cell>
          <cell r="Q82">
            <v>3.3285745564988582E-2</v>
          </cell>
        </row>
        <row r="83">
          <cell r="A83">
            <v>3</v>
          </cell>
          <cell r="F83" t="str">
            <v>Sección</v>
          </cell>
          <cell r="G83">
            <v>0.16500000000000001</v>
          </cell>
          <cell r="H83" t="str">
            <v>m2</v>
          </cell>
        </row>
        <row r="84">
          <cell r="A84">
            <v>3</v>
          </cell>
          <cell r="F84" t="str">
            <v>Retornos</v>
          </cell>
          <cell r="G84">
            <v>0.16500000000000001</v>
          </cell>
          <cell r="H84" t="str">
            <v>m2</v>
          </cell>
        </row>
        <row r="85">
          <cell r="A85">
            <v>1</v>
          </cell>
          <cell r="B85">
            <v>45.3</v>
          </cell>
          <cell r="C85">
            <v>45</v>
          </cell>
          <cell r="D85" t="str">
            <v>45P</v>
          </cell>
          <cell r="E85" t="str">
            <v>Geotextil</v>
          </cell>
          <cell r="I85" t="str">
            <v>m2</v>
          </cell>
          <cell r="J85">
            <v>1808</v>
          </cell>
          <cell r="K85">
            <v>187420</v>
          </cell>
          <cell r="L85">
            <v>338855360</v>
          </cell>
          <cell r="M85">
            <v>196127.1</v>
          </cell>
          <cell r="N85">
            <v>354597796.80000001</v>
          </cell>
          <cell r="O85">
            <v>-15742436.800000012</v>
          </cell>
          <cell r="P85">
            <v>1.0789314704539603E-2</v>
          </cell>
          <cell r="Q85">
            <v>1.1926442843336122E-2</v>
          </cell>
        </row>
        <row r="86">
          <cell r="A86">
            <v>3</v>
          </cell>
          <cell r="F86" t="str">
            <v>Filtro lateral</v>
          </cell>
          <cell r="G86">
            <v>3.85</v>
          </cell>
          <cell r="H86" t="str">
            <v>m2</v>
          </cell>
        </row>
        <row r="87">
          <cell r="A87">
            <v>3</v>
          </cell>
          <cell r="F87" t="str">
            <v>Filtro central</v>
          </cell>
          <cell r="G87">
            <v>3.5</v>
          </cell>
          <cell r="H87" t="str">
            <v>m2</v>
          </cell>
        </row>
        <row r="88">
          <cell r="A88">
            <v>3</v>
          </cell>
          <cell r="F88" t="str">
            <v>Espaldón Muros</v>
          </cell>
        </row>
        <row r="89">
          <cell r="A89">
            <v>3</v>
          </cell>
          <cell r="F89" t="str">
            <v>Terraplenes</v>
          </cell>
          <cell r="H89" t="str">
            <v>m2/km</v>
          </cell>
        </row>
        <row r="90">
          <cell r="A90">
            <v>1</v>
          </cell>
          <cell r="B90">
            <v>45.4</v>
          </cell>
          <cell r="C90">
            <v>45</v>
          </cell>
          <cell r="D90" t="str">
            <v>45P</v>
          </cell>
          <cell r="E90" t="str">
            <v>Material filtrante</v>
          </cell>
          <cell r="I90" t="str">
            <v>m3</v>
          </cell>
          <cell r="J90">
            <v>35244</v>
          </cell>
          <cell r="K90">
            <v>35215</v>
          </cell>
          <cell r="L90">
            <v>1241117460</v>
          </cell>
          <cell r="M90">
            <v>30160.920000000002</v>
          </cell>
          <cell r="N90">
            <v>1062991464.48</v>
          </cell>
          <cell r="O90">
            <v>178125995.51999998</v>
          </cell>
          <cell r="P90">
            <v>3.9517766108934628E-2</v>
          </cell>
          <cell r="Q90">
            <v>3.5752356778531683E-2</v>
          </cell>
        </row>
        <row r="91">
          <cell r="A91">
            <v>3</v>
          </cell>
          <cell r="F91" t="str">
            <v>Filtro lateral</v>
          </cell>
          <cell r="G91">
            <v>0.72</v>
          </cell>
          <cell r="H91" t="str">
            <v>m2</v>
          </cell>
        </row>
        <row r="92">
          <cell r="A92">
            <v>3</v>
          </cell>
          <cell r="F92" t="str">
            <v>Filtro central</v>
          </cell>
          <cell r="G92">
            <v>0.6</v>
          </cell>
          <cell r="H92" t="str">
            <v>m2</v>
          </cell>
        </row>
        <row r="93">
          <cell r="A93">
            <v>3</v>
          </cell>
          <cell r="F93" t="str">
            <v>Espaldon de muros</v>
          </cell>
          <cell r="G93">
            <v>0.2</v>
          </cell>
          <cell r="H93" t="str">
            <v>m</v>
          </cell>
        </row>
        <row r="94">
          <cell r="A94">
            <v>1</v>
          </cell>
          <cell r="B94">
            <v>54</v>
          </cell>
          <cell r="D94" t="str">
            <v>54p</v>
          </cell>
          <cell r="E94" t="str">
            <v>Drenes horizontales</v>
          </cell>
          <cell r="I94" t="str">
            <v>ml</v>
          </cell>
          <cell r="J94">
            <v>158620</v>
          </cell>
          <cell r="K94">
            <v>6160</v>
          </cell>
          <cell r="L94">
            <v>977099200</v>
          </cell>
          <cell r="M94">
            <v>6160</v>
          </cell>
          <cell r="N94">
            <v>977099200</v>
          </cell>
          <cell r="O94">
            <v>0</v>
          </cell>
          <cell r="P94">
            <v>3.1111300014123672E-2</v>
          </cell>
          <cell r="Q94">
            <v>3.2863480445261051E-2</v>
          </cell>
        </row>
        <row r="95">
          <cell r="B95">
            <v>46</v>
          </cell>
          <cell r="C95">
            <v>46</v>
          </cell>
          <cell r="E95" t="str">
            <v>Cercas</v>
          </cell>
          <cell r="I95" t="str">
            <v>ml</v>
          </cell>
          <cell r="J95">
            <v>8925</v>
          </cell>
          <cell r="K95">
            <v>33160</v>
          </cell>
          <cell r="L95">
            <v>295953000</v>
          </cell>
          <cell r="M95">
            <v>33160</v>
          </cell>
          <cell r="N95">
            <v>295953000</v>
          </cell>
          <cell r="O95">
            <v>0</v>
          </cell>
          <cell r="P95">
            <v>9.4232832992596285E-3</v>
          </cell>
          <cell r="Q95">
            <v>9.9540001959026701E-3</v>
          </cell>
        </row>
        <row r="96">
          <cell r="B96">
            <v>47.1</v>
          </cell>
          <cell r="C96">
            <v>47</v>
          </cell>
          <cell r="D96" t="str">
            <v>47P</v>
          </cell>
          <cell r="E96" t="str">
            <v>Defensas metálicas</v>
          </cell>
          <cell r="I96" t="str">
            <v>ml</v>
          </cell>
          <cell r="J96">
            <v>69960</v>
          </cell>
          <cell r="K96">
            <v>1210</v>
          </cell>
          <cell r="L96">
            <v>84651600</v>
          </cell>
          <cell r="M96">
            <v>1210</v>
          </cell>
          <cell r="N96">
            <v>84651600</v>
          </cell>
          <cell r="O96">
            <v>0</v>
          </cell>
          <cell r="P96">
            <v>2.6953469251388106E-3</v>
          </cell>
          <cell r="Q96">
            <v>2.8471481721201492E-3</v>
          </cell>
        </row>
        <row r="97">
          <cell r="B97">
            <v>47.2</v>
          </cell>
          <cell r="C97">
            <v>47</v>
          </cell>
          <cell r="D97" t="str">
            <v>47P</v>
          </cell>
          <cell r="E97" t="str">
            <v>Terminales para defensas metálicas</v>
          </cell>
          <cell r="I97" t="str">
            <v>u</v>
          </cell>
          <cell r="J97">
            <v>36511</v>
          </cell>
          <cell r="K97">
            <v>20</v>
          </cell>
          <cell r="L97">
            <v>730220</v>
          </cell>
          <cell r="M97">
            <v>20</v>
          </cell>
          <cell r="N97">
            <v>730220</v>
          </cell>
          <cell r="O97">
            <v>0</v>
          </cell>
          <cell r="P97">
            <v>2.3250549684528847E-5</v>
          </cell>
          <cell r="Q97">
            <v>2.4560014674803258E-5</v>
          </cell>
        </row>
        <row r="98">
          <cell r="B98">
            <v>49</v>
          </cell>
          <cell r="E98" t="str">
            <v>Empradización</v>
          </cell>
          <cell r="I98" t="str">
            <v>m2</v>
          </cell>
          <cell r="J98">
            <v>2765</v>
          </cell>
          <cell r="K98">
            <v>343740</v>
          </cell>
          <cell r="L98">
            <v>950441100</v>
          </cell>
          <cell r="M98">
            <v>343740</v>
          </cell>
          <cell r="N98">
            <v>950441100</v>
          </cell>
          <cell r="O98">
            <v>0</v>
          </cell>
          <cell r="P98">
            <v>3.0262493519443798E-2</v>
          </cell>
          <cell r="Q98">
            <v>3.1966869386672717E-2</v>
          </cell>
        </row>
        <row r="99">
          <cell r="A99">
            <v>1</v>
          </cell>
          <cell r="B99">
            <v>50</v>
          </cell>
          <cell r="C99">
            <v>50</v>
          </cell>
          <cell r="E99" t="str">
            <v>Gaviones</v>
          </cell>
          <cell r="I99" t="str">
            <v>m3</v>
          </cell>
          <cell r="J99">
            <v>69630</v>
          </cell>
          <cell r="K99">
            <v>5000</v>
          </cell>
          <cell r="L99">
            <v>348150000</v>
          </cell>
          <cell r="M99">
            <v>5000</v>
          </cell>
          <cell r="N99">
            <v>348150000</v>
          </cell>
          <cell r="O99">
            <v>0</v>
          </cell>
          <cell r="P99">
            <v>1.1085260432018731E-2</v>
          </cell>
          <cell r="Q99">
            <v>1.1709579454181964E-2</v>
          </cell>
        </row>
        <row r="100">
          <cell r="B100">
            <v>51</v>
          </cell>
          <cell r="D100" t="str">
            <v>51P</v>
          </cell>
          <cell r="E100" t="str">
            <v>Suministro e instalación de señales verticales</v>
          </cell>
          <cell r="I100" t="str">
            <v>u</v>
          </cell>
          <cell r="J100">
            <v>130205</v>
          </cell>
          <cell r="K100">
            <v>188</v>
          </cell>
          <cell r="L100">
            <v>24478540</v>
          </cell>
          <cell r="M100">
            <v>188</v>
          </cell>
          <cell r="N100">
            <v>24478540</v>
          </cell>
          <cell r="O100">
            <v>0</v>
          </cell>
          <cell r="P100">
            <v>7.7940827486884328E-4</v>
          </cell>
          <cell r="Q100">
            <v>8.2330434885070046E-4</v>
          </cell>
        </row>
        <row r="101">
          <cell r="E101" t="str">
            <v>Suministro e instalación de señales informativas</v>
          </cell>
          <cell r="I101" t="str">
            <v>u</v>
          </cell>
          <cell r="J101">
            <v>307692</v>
          </cell>
          <cell r="K101">
            <v>46</v>
          </cell>
          <cell r="L101">
            <v>14153832</v>
          </cell>
          <cell r="M101">
            <v>46</v>
          </cell>
          <cell r="N101">
            <v>14153832</v>
          </cell>
          <cell r="O101">
            <v>0</v>
          </cell>
          <cell r="P101">
            <v>4.5066469576630918E-4</v>
          </cell>
          <cell r="Q101">
            <v>4.7604601575511481E-4</v>
          </cell>
        </row>
        <row r="102">
          <cell r="B102">
            <v>51.1</v>
          </cell>
          <cell r="D102" t="str">
            <v>51P1</v>
          </cell>
          <cell r="E102" t="str">
            <v>Delineadores de ruta</v>
          </cell>
          <cell r="I102" t="str">
            <v>u</v>
          </cell>
          <cell r="J102">
            <v>130205</v>
          </cell>
          <cell r="K102">
            <v>390</v>
          </cell>
          <cell r="L102">
            <v>50779950</v>
          </cell>
          <cell r="M102">
            <v>390</v>
          </cell>
          <cell r="N102">
            <v>50779950</v>
          </cell>
          <cell r="O102">
            <v>0</v>
          </cell>
          <cell r="P102">
            <v>1.6168575914832387E-3</v>
          </cell>
          <cell r="Q102">
            <v>1.7079185960200702E-3</v>
          </cell>
        </row>
        <row r="103">
          <cell r="B103">
            <v>51.2</v>
          </cell>
          <cell r="D103" t="str">
            <v>51P2</v>
          </cell>
          <cell r="E103" t="str">
            <v>Suministro e instalación de tachas reflectivas</v>
          </cell>
          <cell r="I103" t="str">
            <v>u</v>
          </cell>
          <cell r="J103">
            <v>7920</v>
          </cell>
          <cell r="K103">
            <v>9420</v>
          </cell>
          <cell r="L103">
            <v>74606400</v>
          </cell>
          <cell r="M103">
            <v>9420</v>
          </cell>
          <cell r="N103">
            <v>74606400</v>
          </cell>
          <cell r="O103">
            <v>0</v>
          </cell>
          <cell r="P103">
            <v>2.375503012768526E-3</v>
          </cell>
          <cell r="Q103">
            <v>2.5092907327028042E-3</v>
          </cell>
        </row>
        <row r="104">
          <cell r="E104" t="str">
            <v>Vallas de señalización</v>
          </cell>
          <cell r="I104" t="str">
            <v>u</v>
          </cell>
          <cell r="J104">
            <v>3200001</v>
          </cell>
          <cell r="K104">
            <v>2</v>
          </cell>
          <cell r="L104">
            <v>6400002</v>
          </cell>
          <cell r="M104">
            <v>2</v>
          </cell>
          <cell r="N104">
            <v>6400002</v>
          </cell>
          <cell r="O104">
            <v>0</v>
          </cell>
          <cell r="P104">
            <v>2.0377908641516801E-4</v>
          </cell>
          <cell r="Q104">
            <v>2.1525587225599161E-4</v>
          </cell>
        </row>
        <row r="105">
          <cell r="E105" t="str">
            <v>Translado de postes</v>
          </cell>
          <cell r="I105" t="str">
            <v>u</v>
          </cell>
          <cell r="J105">
            <v>296604</v>
          </cell>
          <cell r="K105">
            <v>238</v>
          </cell>
          <cell r="L105">
            <v>70591752</v>
          </cell>
          <cell r="M105">
            <v>238</v>
          </cell>
          <cell r="N105">
            <v>70591752</v>
          </cell>
          <cell r="O105">
            <v>0</v>
          </cell>
          <cell r="P105">
            <v>2.2476747243213532E-3</v>
          </cell>
          <cell r="Q105">
            <v>2.3742631878612913E-3</v>
          </cell>
        </row>
        <row r="106">
          <cell r="E106" t="str">
            <v>Retiro de señales existentes</v>
          </cell>
          <cell r="I106" t="str">
            <v>u</v>
          </cell>
          <cell r="J106">
            <v>15563</v>
          </cell>
          <cell r="K106">
            <v>264</v>
          </cell>
          <cell r="L106">
            <v>4108632</v>
          </cell>
          <cell r="M106">
            <v>264</v>
          </cell>
          <cell r="N106">
            <v>4108632</v>
          </cell>
          <cell r="O106">
            <v>0</v>
          </cell>
          <cell r="P106">
            <v>1.3082078339602464E-4</v>
          </cell>
          <cell r="Q106">
            <v>1.381885763377698E-4</v>
          </cell>
        </row>
        <row r="107">
          <cell r="B107">
            <v>55.1</v>
          </cell>
          <cell r="D107" t="str">
            <v>55P</v>
          </cell>
          <cell r="E107" t="str">
            <v>Líneas de demarcación continua</v>
          </cell>
          <cell r="I107" t="str">
            <v>ml</v>
          </cell>
          <cell r="J107">
            <v>1198</v>
          </cell>
          <cell r="K107">
            <v>61200</v>
          </cell>
          <cell r="L107">
            <v>73317600</v>
          </cell>
          <cell r="M107">
            <v>61200</v>
          </cell>
          <cell r="N107">
            <v>73317600</v>
          </cell>
          <cell r="O107">
            <v>0</v>
          </cell>
          <cell r="P107">
            <v>2.3344670120654214E-3</v>
          </cell>
          <cell r="Q107">
            <v>2.4659435949732343E-3</v>
          </cell>
        </row>
        <row r="108">
          <cell r="B108">
            <v>55.2</v>
          </cell>
          <cell r="D108" t="str">
            <v>55P</v>
          </cell>
          <cell r="E108" t="str">
            <v>Líneas de demarcación discontinua</v>
          </cell>
          <cell r="I108" t="str">
            <v>ml</v>
          </cell>
          <cell r="J108">
            <v>1198</v>
          </cell>
          <cell r="K108">
            <v>32600</v>
          </cell>
          <cell r="L108">
            <v>39054800</v>
          </cell>
          <cell r="M108">
            <v>32600</v>
          </cell>
          <cell r="N108">
            <v>39054800</v>
          </cell>
          <cell r="O108">
            <v>0</v>
          </cell>
          <cell r="P108">
            <v>1.2435232776688357E-3</v>
          </cell>
          <cell r="Q108">
            <v>1.3135581894792067E-3</v>
          </cell>
        </row>
        <row r="109">
          <cell r="B109">
            <v>56</v>
          </cell>
          <cell r="E109" t="str">
            <v>Suministro e instalación de postes de kilometraje</v>
          </cell>
          <cell r="I109" t="str">
            <v>u</v>
          </cell>
          <cell r="J109">
            <v>69960</v>
          </cell>
          <cell r="K109">
            <v>29</v>
          </cell>
          <cell r="L109">
            <v>2028840</v>
          </cell>
          <cell r="M109">
            <v>29</v>
          </cell>
          <cell r="N109">
            <v>2028840</v>
          </cell>
          <cell r="O109">
            <v>0</v>
          </cell>
          <cell r="P109">
            <v>6.4599223825640906E-5</v>
          </cell>
          <cell r="Q109">
            <v>6.8237435530152339E-5</v>
          </cell>
        </row>
        <row r="110">
          <cell r="A110">
            <v>1</v>
          </cell>
          <cell r="B110">
            <v>31.1</v>
          </cell>
          <cell r="C110">
            <v>31</v>
          </cell>
          <cell r="E110" t="str">
            <v>Relleno para estructuras con material de excavación</v>
          </cell>
          <cell r="F110" t="str">
            <v>Ancho promedio</v>
          </cell>
          <cell r="G110">
            <v>1</v>
          </cell>
          <cell r="H110" t="str">
            <v>m</v>
          </cell>
          <cell r="I110" t="str">
            <v>m3</v>
          </cell>
          <cell r="J110">
            <v>7920</v>
          </cell>
          <cell r="K110">
            <v>0</v>
          </cell>
          <cell r="L110">
            <v>0</v>
          </cell>
          <cell r="M110">
            <v>7275.6000000000013</v>
          </cell>
          <cell r="N110">
            <v>57622752.000000007</v>
          </cell>
          <cell r="O110">
            <v>-57622752.000000007</v>
          </cell>
        </row>
        <row r="112">
          <cell r="A112">
            <v>1</v>
          </cell>
          <cell r="E112" t="str">
            <v>SUBTOTAL</v>
          </cell>
          <cell r="L112">
            <v>31406569303</v>
          </cell>
          <cell r="N112">
            <v>29732066925.397697</v>
          </cell>
          <cell r="O112">
            <v>1674502377.6023004</v>
          </cell>
        </row>
        <row r="113">
          <cell r="A113">
            <v>1</v>
          </cell>
          <cell r="E113" t="str">
            <v>VALOR POR KILOMETRO (EN MILLONES DE PESOS)</v>
          </cell>
        </row>
        <row r="114">
          <cell r="A114">
            <v>1</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 sheetId="24"/>
      <sheetData sheetId="25"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
      <sheetName val="200.2"/>
      <sheetName val="210.2.2"/>
      <sheetName val="210.2.4P"/>
      <sheetName val="220.1."/>
      <sheetName val="200P"/>
      <sheetName val="351.10"/>
      <sheetName val="341.1P"/>
      <sheetName val="330.4P"/>
      <sheetName val="330.1."/>
      <sheetName val="420.2"/>
      <sheetName val="421.1"/>
      <sheetName val="450.2P"/>
      <sheetName val="450.2.1P"/>
      <sheetName val="450.9 P"/>
      <sheetName val="900.4P"/>
      <sheetName val="900.5P"/>
      <sheetName val="460.1P"/>
      <sheetName val="465.1"/>
      <sheetName val="466.1"/>
      <sheetName val="600.1.1"/>
      <sheetName val="610.3"/>
      <sheetName val="630.1.1P"/>
      <sheetName val="630.3"/>
      <sheetName val="630.3.4P"/>
      <sheetName val="630.4"/>
      <sheetName val="640.1"/>
      <sheetName val="661.1"/>
      <sheetName val="671.1P"/>
      <sheetName val="673.1"/>
      <sheetName val="673.2"/>
      <sheetName val="673.3"/>
      <sheetName val="673.3P"/>
      <sheetName val="1p."/>
      <sheetName val="2p."/>
      <sheetName val="4p."/>
      <sheetName val="5p."/>
      <sheetName val="6p."/>
      <sheetName val="6p.1"/>
      <sheetName val="7p."/>
      <sheetName val="720.1"/>
      <sheetName val="730.1"/>
      <sheetName val="730.2"/>
      <sheetName val="740.1"/>
      <sheetName val="800.2"/>
      <sheetName val="810.1"/>
      <sheetName val="810.2"/>
      <sheetName val="820.1"/>
      <sheetName val="900.1"/>
      <sheetName val="900.2"/>
      <sheetName val="PRESUPUESTO OFICIAL (4)"/>
    </sheetNames>
    <sheetDataSet>
      <sheetData sheetId="0">
        <row r="28">
          <cell r="J28">
            <v>1785</v>
          </cell>
        </row>
        <row r="30">
          <cell r="J30">
            <v>48557</v>
          </cell>
        </row>
        <row r="79">
          <cell r="J79">
            <v>663000</v>
          </cell>
        </row>
        <row r="99">
          <cell r="J99">
            <v>1505</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row r="48">
          <cell r="J48">
            <v>1650</v>
          </cell>
        </row>
      </sheetData>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IDADES TOTALIZADAS"/>
      <sheetName val="OBRAS PUNTUALES TRANSVERSAL"/>
      <sheetName val="Acarreos Tramo 2"/>
      <sheetName val="Acarreos Tramo 4"/>
      <sheetName val="Acarreos Tramo 7"/>
      <sheetName val="FACTORES"/>
    </sheetNames>
    <sheetDataSet>
      <sheetData sheetId="0">
        <row r="25">
          <cell r="AF25">
            <v>5510.0519999999997</v>
          </cell>
          <cell r="AQ25">
            <v>4319.46</v>
          </cell>
          <cell r="AU25">
            <v>77154.381331250013</v>
          </cell>
          <cell r="BA25">
            <v>1028.6880000000001</v>
          </cell>
          <cell r="BI25">
            <v>849</v>
          </cell>
          <cell r="BJ25">
            <v>88861.58133125001</v>
          </cell>
        </row>
        <row r="26">
          <cell r="AF26">
            <v>8926.1344499999996</v>
          </cell>
          <cell r="AQ26">
            <v>524.20499999999993</v>
          </cell>
          <cell r="AU26">
            <v>21736.907823000001</v>
          </cell>
          <cell r="BA26">
            <v>492.09585000000004</v>
          </cell>
          <cell r="BI26">
            <v>267.13875000000002</v>
          </cell>
          <cell r="BJ26">
            <v>31946.481873000001</v>
          </cell>
        </row>
        <row r="32">
          <cell r="AF32">
            <v>147362.38575311456</v>
          </cell>
          <cell r="AQ32">
            <v>23310.137812499997</v>
          </cell>
          <cell r="AU32">
            <v>2846723.1073178011</v>
          </cell>
          <cell r="BA32">
            <v>83119.180591677097</v>
          </cell>
          <cell r="BI32">
            <v>75105.209016406254</v>
          </cell>
          <cell r="BJ32">
            <v>3175620.0204914995</v>
          </cell>
        </row>
        <row r="58">
          <cell r="AF58">
            <v>20.573999999999998</v>
          </cell>
          <cell r="AU58">
            <v>162.03</v>
          </cell>
          <cell r="BJ58">
            <v>182.60399999999998</v>
          </cell>
        </row>
        <row r="59">
          <cell r="AF59">
            <v>628.68520000000001</v>
          </cell>
          <cell r="AU59">
            <v>339764.96649999998</v>
          </cell>
          <cell r="BJ59">
            <v>340393.65169999999</v>
          </cell>
        </row>
        <row r="62">
          <cell r="AQ62">
            <v>4394.5796800000016</v>
          </cell>
          <cell r="AU62">
            <v>2.5030640000000002</v>
          </cell>
          <cell r="BA62">
            <v>1.5268000000000002</v>
          </cell>
          <cell r="BI62">
            <v>1925.56288</v>
          </cell>
          <cell r="BJ62">
            <v>8361.8428240000012</v>
          </cell>
        </row>
        <row r="65">
          <cell r="AQ65">
            <v>980.32</v>
          </cell>
          <cell r="BI65">
            <v>301.12</v>
          </cell>
          <cell r="BJ65">
            <v>1331.04</v>
          </cell>
        </row>
        <row r="69">
          <cell r="AQ69">
            <v>124.5825</v>
          </cell>
          <cell r="AU69">
            <v>328.52714999999995</v>
          </cell>
          <cell r="BA69">
            <v>7.4550000000000001</v>
          </cell>
          <cell r="BI69">
            <v>50.400000000000006</v>
          </cell>
          <cell r="BJ69">
            <v>629.56214999999997</v>
          </cell>
        </row>
        <row r="72">
          <cell r="AF72">
            <v>109.72642774442582</v>
          </cell>
          <cell r="AQ72">
            <v>115.26375079128927</v>
          </cell>
          <cell r="AU72">
            <v>303.95337664417167</v>
          </cell>
          <cell r="BA72">
            <v>6.8973673039878118</v>
          </cell>
          <cell r="BI72">
            <v>46.630088815692247</v>
          </cell>
          <cell r="BJ72">
            <v>582.47101129956684</v>
          </cell>
        </row>
        <row r="74">
          <cell r="AF74">
            <v>2259</v>
          </cell>
          <cell r="AQ74">
            <v>2373</v>
          </cell>
          <cell r="AU74">
            <v>6257.66</v>
          </cell>
          <cell r="BA74">
            <v>142</v>
          </cell>
          <cell r="BI74">
            <v>960</v>
          </cell>
          <cell r="BJ74">
            <v>11991.66</v>
          </cell>
        </row>
        <row r="83">
          <cell r="AQ83">
            <v>768.83400000000006</v>
          </cell>
          <cell r="AU83">
            <v>413.71000000000004</v>
          </cell>
          <cell r="BI83">
            <v>311.3</v>
          </cell>
          <cell r="BJ83">
            <v>1493.8440000000001</v>
          </cell>
        </row>
        <row r="84">
          <cell r="AQ84">
            <v>698.94</v>
          </cell>
          <cell r="AU84">
            <v>376.1</v>
          </cell>
          <cell r="BI84">
            <v>283</v>
          </cell>
          <cell r="BJ84">
            <v>1358.04</v>
          </cell>
        </row>
        <row r="85">
          <cell r="AF85">
            <v>8009.5104000000001</v>
          </cell>
          <cell r="AQ85">
            <v>1698.3424</v>
          </cell>
          <cell r="AU85">
            <v>20081.072895999998</v>
          </cell>
          <cell r="BA85">
            <v>485.74720000000002</v>
          </cell>
          <cell r="BI85">
            <v>2978.2080000000001</v>
          </cell>
          <cell r="BJ85">
            <v>33252.880896000002</v>
          </cell>
        </row>
        <row r="87">
          <cell r="AF87">
            <v>354060.40723200003</v>
          </cell>
          <cell r="AQ87">
            <v>75075.225792000012</v>
          </cell>
          <cell r="AU87">
            <v>887683.82736768015</v>
          </cell>
          <cell r="BA87">
            <v>21472.454976000001</v>
          </cell>
          <cell r="BI87">
            <v>131651.68464000002</v>
          </cell>
          <cell r="BJ87">
            <v>1469943.6000076802</v>
          </cell>
        </row>
        <row r="88">
          <cell r="AF88">
            <v>24442.38</v>
          </cell>
          <cell r="AQ88">
            <v>15732.28</v>
          </cell>
          <cell r="AU88">
            <v>61280.801200000002</v>
          </cell>
          <cell r="BA88">
            <v>1536.44</v>
          </cell>
          <cell r="BI88">
            <v>10387.200000000003</v>
          </cell>
          <cell r="BJ88">
            <v>113379.1012</v>
          </cell>
        </row>
        <row r="90">
          <cell r="AF90">
            <v>24442.38</v>
          </cell>
          <cell r="AQ90">
            <v>19226.980000000003</v>
          </cell>
          <cell r="AU90">
            <v>63161.301200000002</v>
          </cell>
          <cell r="BA90">
            <v>3250.92</v>
          </cell>
          <cell r="BI90">
            <v>11802.2</v>
          </cell>
          <cell r="BJ90">
            <v>121883.7812</v>
          </cell>
        </row>
        <row r="93">
          <cell r="AF93">
            <v>2199.8142000000003</v>
          </cell>
          <cell r="AQ93">
            <v>2006.3414</v>
          </cell>
          <cell r="AU93">
            <v>5646.9071080000003</v>
          </cell>
          <cell r="BA93">
            <v>258.29319999999996</v>
          </cell>
          <cell r="BI93">
            <v>1033.8980000000001</v>
          </cell>
          <cell r="BJ93">
            <v>11145.253908000002</v>
          </cell>
        </row>
        <row r="137">
          <cell r="AF137">
            <v>90</v>
          </cell>
          <cell r="AQ137">
            <v>2000</v>
          </cell>
          <cell r="AU137">
            <v>3060</v>
          </cell>
          <cell r="BA137">
            <v>1140</v>
          </cell>
          <cell r="BI137">
            <v>900</v>
          </cell>
          <cell r="BJ137">
            <v>7190</v>
          </cell>
        </row>
        <row r="139">
          <cell r="AF139">
            <v>6777</v>
          </cell>
          <cell r="AQ139">
            <v>30577.17</v>
          </cell>
          <cell r="AU139">
            <v>18730.979999999996</v>
          </cell>
          <cell r="BA139">
            <v>11451</v>
          </cell>
          <cell r="BI139">
            <v>13710</v>
          </cell>
          <cell r="BJ139">
            <v>81246.149999999994</v>
          </cell>
        </row>
        <row r="140">
          <cell r="AF140">
            <v>188</v>
          </cell>
          <cell r="AQ140">
            <v>855</v>
          </cell>
          <cell r="AU140">
            <v>522</v>
          </cell>
          <cell r="BA140">
            <v>318</v>
          </cell>
          <cell r="BI140">
            <v>384</v>
          </cell>
          <cell r="BJ140">
            <v>2267</v>
          </cell>
        </row>
        <row r="142">
          <cell r="AQ142">
            <v>6</v>
          </cell>
          <cell r="AU142">
            <v>7</v>
          </cell>
          <cell r="BA142">
            <v>7</v>
          </cell>
          <cell r="BI142">
            <v>13</v>
          </cell>
          <cell r="BJ142">
            <v>33</v>
          </cell>
        </row>
        <row r="143">
          <cell r="AQ143">
            <v>7</v>
          </cell>
          <cell r="AU143">
            <v>1</v>
          </cell>
          <cell r="BA143">
            <v>1</v>
          </cell>
          <cell r="BJ143">
            <v>9</v>
          </cell>
        </row>
        <row r="145">
          <cell r="AF145">
            <v>2</v>
          </cell>
          <cell r="AQ145">
            <v>40</v>
          </cell>
          <cell r="AU145">
            <v>7</v>
          </cell>
          <cell r="BA145">
            <v>4</v>
          </cell>
          <cell r="BI145">
            <v>17</v>
          </cell>
          <cell r="BJ145">
            <v>70</v>
          </cell>
        </row>
        <row r="146">
          <cell r="AF146">
            <v>2</v>
          </cell>
          <cell r="AQ146">
            <v>2</v>
          </cell>
          <cell r="AU146">
            <v>6</v>
          </cell>
          <cell r="BI146">
            <v>5</v>
          </cell>
          <cell r="BJ146">
            <v>15</v>
          </cell>
        </row>
        <row r="147">
          <cell r="AF147">
            <v>2</v>
          </cell>
          <cell r="AQ147">
            <v>16</v>
          </cell>
          <cell r="AU147">
            <v>8</v>
          </cell>
          <cell r="BA147">
            <v>3</v>
          </cell>
          <cell r="BI147">
            <v>10</v>
          </cell>
          <cell r="BJ147">
            <v>39</v>
          </cell>
        </row>
        <row r="148">
          <cell r="AF148">
            <v>25</v>
          </cell>
          <cell r="AQ148">
            <v>536</v>
          </cell>
          <cell r="AU148">
            <v>806</v>
          </cell>
          <cell r="BA148">
            <v>302</v>
          </cell>
          <cell r="BI148">
            <v>241</v>
          </cell>
          <cell r="BJ148">
            <v>1910</v>
          </cell>
        </row>
      </sheetData>
      <sheetData sheetId="1"/>
      <sheetData sheetId="2"/>
      <sheetData sheetId="3"/>
      <sheetData sheetId="4"/>
      <sheetData sheetId="5"/>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IDADES TOTALIZADAS"/>
      <sheetName val="OBRAS PUNTUALES TRANSVERSAL"/>
      <sheetName val="Acarreos Tramo 2"/>
      <sheetName val="Acarreos Tramo 4"/>
      <sheetName val="Acarreos Tramo 7"/>
      <sheetName val="FACTORES"/>
    </sheetNames>
    <sheetDataSet>
      <sheetData sheetId="0" refreshError="1">
        <row r="25">
          <cell r="AD25">
            <v>4365.7919999999995</v>
          </cell>
        </row>
        <row r="62">
          <cell r="AF62">
            <v>2037.6704000000002</v>
          </cell>
        </row>
        <row r="65">
          <cell r="AF65">
            <v>49.6</v>
          </cell>
        </row>
        <row r="69">
          <cell r="AF69">
            <v>118.5975</v>
          </cell>
        </row>
      </sheetData>
      <sheetData sheetId="1" refreshError="1"/>
      <sheetData sheetId="2" refreshError="1"/>
      <sheetData sheetId="3" refreshError="1"/>
      <sheetData sheetId="4" refreshError="1"/>
      <sheetData sheetId="5"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3.xml"/><Relationship Id="rId3" Type="http://schemas.openxmlformats.org/officeDocument/2006/relationships/vmlDrawing" Target="../drawings/vmlDrawing1.vml"/><Relationship Id="rId7" Type="http://schemas.openxmlformats.org/officeDocument/2006/relationships/ctrlProp" Target="../ctrlProps/ctrlProp2.x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trlProp" Target="../ctrlProps/ctrlProp1.xml"/><Relationship Id="rId5" Type="http://schemas.openxmlformats.org/officeDocument/2006/relationships/image" Target="../media/image3.emf"/><Relationship Id="rId4" Type="http://schemas.openxmlformats.org/officeDocument/2006/relationships/oleObject" Target="../embeddings/oleObject1.bin"/><Relationship Id="rId9" Type="http://schemas.openxmlformats.org/officeDocument/2006/relationships/ctrlProp" Target="../ctrlProps/ctrlProp4.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7.xml"/><Relationship Id="rId3" Type="http://schemas.openxmlformats.org/officeDocument/2006/relationships/vmlDrawing" Target="../drawings/vmlDrawing2.vml"/><Relationship Id="rId7" Type="http://schemas.openxmlformats.org/officeDocument/2006/relationships/ctrlProp" Target="../ctrlProps/ctrlProp6.xml"/><Relationship Id="rId2" Type="http://schemas.openxmlformats.org/officeDocument/2006/relationships/drawing" Target="../drawings/drawing4.xml"/><Relationship Id="rId1" Type="http://schemas.openxmlformats.org/officeDocument/2006/relationships/printerSettings" Target="../printerSettings/printerSettings4.bin"/><Relationship Id="rId6" Type="http://schemas.openxmlformats.org/officeDocument/2006/relationships/ctrlProp" Target="../ctrlProps/ctrlProp5.xml"/><Relationship Id="rId5" Type="http://schemas.openxmlformats.org/officeDocument/2006/relationships/image" Target="../media/image3.emf"/><Relationship Id="rId4" Type="http://schemas.openxmlformats.org/officeDocument/2006/relationships/oleObject" Target="../embeddings/oleObject2.bin"/><Relationship Id="rId9" Type="http://schemas.openxmlformats.org/officeDocument/2006/relationships/ctrlProp" Target="../ctrlProps/ctrlProp8.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11.xml"/><Relationship Id="rId3" Type="http://schemas.openxmlformats.org/officeDocument/2006/relationships/vmlDrawing" Target="../drawings/vmlDrawing3.vml"/><Relationship Id="rId7" Type="http://schemas.openxmlformats.org/officeDocument/2006/relationships/ctrlProp" Target="../ctrlProps/ctrlProp10.xml"/><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ctrlProp" Target="../ctrlProps/ctrlProp9.xml"/><Relationship Id="rId11" Type="http://schemas.openxmlformats.org/officeDocument/2006/relationships/ctrlProp" Target="../ctrlProps/ctrlProp14.xml"/><Relationship Id="rId5" Type="http://schemas.openxmlformats.org/officeDocument/2006/relationships/image" Target="../media/image3.emf"/><Relationship Id="rId10" Type="http://schemas.openxmlformats.org/officeDocument/2006/relationships/ctrlProp" Target="../ctrlProps/ctrlProp13.xml"/><Relationship Id="rId4" Type="http://schemas.openxmlformats.org/officeDocument/2006/relationships/oleObject" Target="../embeddings/oleObject3.bin"/><Relationship Id="rId9" Type="http://schemas.openxmlformats.org/officeDocument/2006/relationships/ctrlProp" Target="../ctrlProps/ctrlProp12.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4.vml"/><Relationship Id="rId7" Type="http://schemas.openxmlformats.org/officeDocument/2006/relationships/ctrlProp" Target="../ctrlProps/ctrlProp16.xml"/><Relationship Id="rId2" Type="http://schemas.openxmlformats.org/officeDocument/2006/relationships/drawing" Target="../drawings/drawing6.xml"/><Relationship Id="rId1" Type="http://schemas.openxmlformats.org/officeDocument/2006/relationships/printerSettings" Target="../printerSettings/printerSettings6.bin"/><Relationship Id="rId6" Type="http://schemas.openxmlformats.org/officeDocument/2006/relationships/ctrlProp" Target="../ctrlProps/ctrlProp15.xml"/><Relationship Id="rId5" Type="http://schemas.openxmlformats.org/officeDocument/2006/relationships/image" Target="../media/image3.emf"/><Relationship Id="rId4" Type="http://schemas.openxmlformats.org/officeDocument/2006/relationships/oleObject" Target="../embeddings/oleObject4.bin"/></Relationships>
</file>

<file path=xl/worksheets/_rels/sheet7.xml.rels><?xml version="1.0" encoding="UTF-8" standalone="yes"?>
<Relationships xmlns="http://schemas.openxmlformats.org/package/2006/relationships"><Relationship Id="rId8" Type="http://schemas.openxmlformats.org/officeDocument/2006/relationships/ctrlProp" Target="../ctrlProps/ctrlProp19.xml"/><Relationship Id="rId13" Type="http://schemas.openxmlformats.org/officeDocument/2006/relationships/ctrlProp" Target="../ctrlProps/ctrlProp24.xml"/><Relationship Id="rId3" Type="http://schemas.openxmlformats.org/officeDocument/2006/relationships/vmlDrawing" Target="../drawings/vmlDrawing5.vml"/><Relationship Id="rId7" Type="http://schemas.openxmlformats.org/officeDocument/2006/relationships/ctrlProp" Target="../ctrlProps/ctrlProp18.xml"/><Relationship Id="rId12" Type="http://schemas.openxmlformats.org/officeDocument/2006/relationships/ctrlProp" Target="../ctrlProps/ctrlProp23.xml"/><Relationship Id="rId2" Type="http://schemas.openxmlformats.org/officeDocument/2006/relationships/drawing" Target="../drawings/drawing7.xml"/><Relationship Id="rId1" Type="http://schemas.openxmlformats.org/officeDocument/2006/relationships/printerSettings" Target="../printerSettings/printerSettings7.bin"/><Relationship Id="rId6" Type="http://schemas.openxmlformats.org/officeDocument/2006/relationships/ctrlProp" Target="../ctrlProps/ctrlProp17.xml"/><Relationship Id="rId11" Type="http://schemas.openxmlformats.org/officeDocument/2006/relationships/ctrlProp" Target="../ctrlProps/ctrlProp22.xml"/><Relationship Id="rId5" Type="http://schemas.openxmlformats.org/officeDocument/2006/relationships/image" Target="../media/image3.emf"/><Relationship Id="rId15" Type="http://schemas.openxmlformats.org/officeDocument/2006/relationships/ctrlProp" Target="../ctrlProps/ctrlProp26.xml"/><Relationship Id="rId10" Type="http://schemas.openxmlformats.org/officeDocument/2006/relationships/ctrlProp" Target="../ctrlProps/ctrlProp21.xml"/><Relationship Id="rId4" Type="http://schemas.openxmlformats.org/officeDocument/2006/relationships/oleObject" Target="../embeddings/oleObject5.bin"/><Relationship Id="rId9" Type="http://schemas.openxmlformats.org/officeDocument/2006/relationships/ctrlProp" Target="../ctrlProps/ctrlProp20.xml"/><Relationship Id="rId14" Type="http://schemas.openxmlformats.org/officeDocument/2006/relationships/ctrlProp" Target="../ctrlProps/ctrlProp25.xml"/></Relationships>
</file>

<file path=xl/worksheets/_rels/sheet8.xml.rels><?xml version="1.0" encoding="UTF-8" standalone="yes"?>
<Relationships xmlns="http://schemas.openxmlformats.org/package/2006/relationships"><Relationship Id="rId8" Type="http://schemas.openxmlformats.org/officeDocument/2006/relationships/ctrlProp" Target="../ctrlProps/ctrlProp29.xml"/><Relationship Id="rId3" Type="http://schemas.openxmlformats.org/officeDocument/2006/relationships/vmlDrawing" Target="../drawings/vmlDrawing6.vml"/><Relationship Id="rId7" Type="http://schemas.openxmlformats.org/officeDocument/2006/relationships/ctrlProp" Target="../ctrlProps/ctrlProp28.xml"/><Relationship Id="rId2" Type="http://schemas.openxmlformats.org/officeDocument/2006/relationships/drawing" Target="../drawings/drawing8.xml"/><Relationship Id="rId1" Type="http://schemas.openxmlformats.org/officeDocument/2006/relationships/printerSettings" Target="../printerSettings/printerSettings8.bin"/><Relationship Id="rId6" Type="http://schemas.openxmlformats.org/officeDocument/2006/relationships/ctrlProp" Target="../ctrlProps/ctrlProp27.xml"/><Relationship Id="rId11" Type="http://schemas.openxmlformats.org/officeDocument/2006/relationships/ctrlProp" Target="../ctrlProps/ctrlProp32.xml"/><Relationship Id="rId5" Type="http://schemas.openxmlformats.org/officeDocument/2006/relationships/image" Target="../media/image3.emf"/><Relationship Id="rId10" Type="http://schemas.openxmlformats.org/officeDocument/2006/relationships/ctrlProp" Target="../ctrlProps/ctrlProp31.xml"/><Relationship Id="rId4" Type="http://schemas.openxmlformats.org/officeDocument/2006/relationships/oleObject" Target="../embeddings/oleObject6.bin"/><Relationship Id="rId9" Type="http://schemas.openxmlformats.org/officeDocument/2006/relationships/ctrlProp" Target="../ctrlProps/ctrlProp30.xml"/></Relationships>
</file>

<file path=xl/worksheets/_rels/sheet9.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7.vml"/><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0.xml"/><Relationship Id="rId1" Type="http://schemas.openxmlformats.org/officeDocument/2006/relationships/printerSettings" Target="../printerSettings/printerSettings9.bin"/><Relationship Id="rId4" Type="http://schemas.openxmlformats.org/officeDocument/2006/relationships/comments" Target="../comments2.xml"/></Relationships>
</file>

<file path=xl/worksheets/_rels/sheet11.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9.v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2.xml.rels><?xml version="1.0" encoding="UTF-8" standalone="yes"?>
<Relationships xmlns="http://schemas.openxmlformats.org/package/2006/relationships"><Relationship Id="rId3" Type="http://schemas.openxmlformats.org/officeDocument/2006/relationships/oleObject" Target="../embeddings/oleObject7.bin"/><Relationship Id="rId2" Type="http://schemas.openxmlformats.org/officeDocument/2006/relationships/vmlDrawing" Target="../drawings/vmlDrawing10.vml"/><Relationship Id="rId1" Type="http://schemas.openxmlformats.org/officeDocument/2006/relationships/drawing" Target="../drawings/drawing11.xml"/><Relationship Id="rId6" Type="http://schemas.openxmlformats.org/officeDocument/2006/relationships/ctrlProp" Target="../ctrlProps/ctrlProp34.xml"/><Relationship Id="rId5" Type="http://schemas.openxmlformats.org/officeDocument/2006/relationships/ctrlProp" Target="../ctrlProps/ctrlProp33.xml"/><Relationship Id="rId4" Type="http://schemas.openxmlformats.org/officeDocument/2006/relationships/image" Target="../media/image3.emf"/></Relationships>
</file>

<file path=xl/worksheets/_rels/sheet23.xml.rels><?xml version="1.0" encoding="UTF-8" standalone="yes"?>
<Relationships xmlns="http://schemas.openxmlformats.org/package/2006/relationships"><Relationship Id="rId3" Type="http://schemas.openxmlformats.org/officeDocument/2006/relationships/oleObject" Target="../embeddings/oleObject8.bin"/><Relationship Id="rId2" Type="http://schemas.openxmlformats.org/officeDocument/2006/relationships/vmlDrawing" Target="../drawings/vmlDrawing11.vml"/><Relationship Id="rId1" Type="http://schemas.openxmlformats.org/officeDocument/2006/relationships/drawing" Target="../drawings/drawing12.xml"/><Relationship Id="rId6" Type="http://schemas.openxmlformats.org/officeDocument/2006/relationships/ctrlProp" Target="../ctrlProps/ctrlProp36.xml"/><Relationship Id="rId5" Type="http://schemas.openxmlformats.org/officeDocument/2006/relationships/ctrlProp" Target="../ctrlProps/ctrlProp35.xml"/><Relationship Id="rId4" Type="http://schemas.openxmlformats.org/officeDocument/2006/relationships/image" Target="../media/image3.emf"/></Relationships>
</file>

<file path=xl/worksheets/_rels/sheet24.xml.rels><?xml version="1.0" encoding="UTF-8" standalone="yes"?>
<Relationships xmlns="http://schemas.openxmlformats.org/package/2006/relationships"><Relationship Id="rId3" Type="http://schemas.openxmlformats.org/officeDocument/2006/relationships/oleObject" Target="../embeddings/oleObject9.bin"/><Relationship Id="rId2" Type="http://schemas.openxmlformats.org/officeDocument/2006/relationships/vmlDrawing" Target="../drawings/vmlDrawing12.vml"/><Relationship Id="rId1" Type="http://schemas.openxmlformats.org/officeDocument/2006/relationships/drawing" Target="../drawings/drawing13.xml"/><Relationship Id="rId6" Type="http://schemas.openxmlformats.org/officeDocument/2006/relationships/ctrlProp" Target="../ctrlProps/ctrlProp38.xml"/><Relationship Id="rId5" Type="http://schemas.openxmlformats.org/officeDocument/2006/relationships/ctrlProp" Target="../ctrlProps/ctrlProp37.xml"/><Relationship Id="rId4" Type="http://schemas.openxmlformats.org/officeDocument/2006/relationships/image" Target="../media/image3.emf"/></Relationships>
</file>

<file path=xl/worksheets/_rels/sheet25.xml.rels><?xml version="1.0" encoding="UTF-8" standalone="yes"?>
<Relationships xmlns="http://schemas.openxmlformats.org/package/2006/relationships"><Relationship Id="rId3" Type="http://schemas.openxmlformats.org/officeDocument/2006/relationships/oleObject" Target="../embeddings/oleObject10.bin"/><Relationship Id="rId2" Type="http://schemas.openxmlformats.org/officeDocument/2006/relationships/vmlDrawing" Target="../drawings/vmlDrawing13.vml"/><Relationship Id="rId1" Type="http://schemas.openxmlformats.org/officeDocument/2006/relationships/drawing" Target="../drawings/drawing14.xml"/><Relationship Id="rId6" Type="http://schemas.openxmlformats.org/officeDocument/2006/relationships/ctrlProp" Target="../ctrlProps/ctrlProp40.xml"/><Relationship Id="rId5" Type="http://schemas.openxmlformats.org/officeDocument/2006/relationships/ctrlProp" Target="../ctrlProps/ctrlProp39.xml"/><Relationship Id="rId4" Type="http://schemas.openxmlformats.org/officeDocument/2006/relationships/image" Target="../media/image3.emf"/></Relationships>
</file>

<file path=xl/worksheets/_rels/sheet26.xml.rels><?xml version="1.0" encoding="UTF-8" standalone="yes"?>
<Relationships xmlns="http://schemas.openxmlformats.org/package/2006/relationships"><Relationship Id="rId3" Type="http://schemas.openxmlformats.org/officeDocument/2006/relationships/oleObject" Target="../embeddings/oleObject11.bin"/><Relationship Id="rId2" Type="http://schemas.openxmlformats.org/officeDocument/2006/relationships/vmlDrawing" Target="../drawings/vmlDrawing14.vml"/><Relationship Id="rId1" Type="http://schemas.openxmlformats.org/officeDocument/2006/relationships/drawing" Target="../drawings/drawing15.xml"/><Relationship Id="rId6" Type="http://schemas.openxmlformats.org/officeDocument/2006/relationships/ctrlProp" Target="../ctrlProps/ctrlProp42.xml"/><Relationship Id="rId5" Type="http://schemas.openxmlformats.org/officeDocument/2006/relationships/ctrlProp" Target="../ctrlProps/ctrlProp41.xml"/><Relationship Id="rId4" Type="http://schemas.openxmlformats.org/officeDocument/2006/relationships/image" Target="../media/image3.emf"/></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1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B1:N49"/>
  <sheetViews>
    <sheetView showGridLines="0" view="pageBreakPreview" topLeftCell="A22" zoomScale="70" zoomScaleNormal="70" zoomScaleSheetLayoutView="70" workbookViewId="0">
      <selection activeCell="K34" sqref="K34"/>
    </sheetView>
  </sheetViews>
  <sheetFormatPr baseColWidth="10" defaultColWidth="11.42578125" defaultRowHeight="16.5"/>
  <cols>
    <col min="1" max="2" width="3.42578125" style="5" customWidth="1"/>
    <col min="3" max="3" width="5.140625" style="5" customWidth="1"/>
    <col min="4" max="4" width="11.28515625" style="5" customWidth="1"/>
    <col min="5" max="5" width="17.140625" style="6" customWidth="1"/>
    <col min="6" max="6" width="17.5703125" style="5" customWidth="1"/>
    <col min="7" max="7" width="85.42578125" style="5" customWidth="1"/>
    <col min="8" max="8" width="8.7109375" style="5" customWidth="1"/>
    <col min="9" max="9" width="17.42578125" style="5" customWidth="1"/>
    <col min="10" max="10" width="20.85546875" style="5" customWidth="1"/>
    <col min="11" max="11" width="33.5703125" style="5" customWidth="1"/>
    <col min="12" max="12" width="3.28515625" style="5" customWidth="1"/>
    <col min="13" max="13" width="23.7109375" style="5" customWidth="1"/>
    <col min="14" max="14" width="25.85546875" style="5" customWidth="1"/>
    <col min="15" max="15" width="11.42578125" style="5"/>
    <col min="16" max="16" width="28.5703125" style="5" customWidth="1"/>
    <col min="17" max="16384" width="11.42578125" style="5"/>
  </cols>
  <sheetData>
    <row r="1" spans="2:12" ht="17.25" thickBot="1"/>
    <row r="2" spans="2:12" ht="18" thickTop="1" thickBot="1">
      <c r="B2" s="7"/>
      <c r="C2" s="8"/>
      <c r="D2" s="8"/>
      <c r="E2" s="9"/>
      <c r="F2" s="8"/>
      <c r="G2" s="8"/>
      <c r="H2" s="8"/>
      <c r="I2" s="8"/>
      <c r="J2" s="8"/>
      <c r="K2" s="8"/>
      <c r="L2" s="10"/>
    </row>
    <row r="3" spans="2:12">
      <c r="B3" s="11"/>
      <c r="C3" s="1757" t="s">
        <v>40</v>
      </c>
      <c r="D3" s="1758"/>
      <c r="E3" s="1758"/>
      <c r="F3" s="1758"/>
      <c r="G3" s="1758"/>
      <c r="H3" s="1758"/>
      <c r="I3" s="1758"/>
      <c r="J3" s="1758"/>
      <c r="K3" s="1759"/>
      <c r="L3" s="12"/>
    </row>
    <row r="4" spans="2:12">
      <c r="B4" s="11"/>
      <c r="C4" s="1760" t="s">
        <v>234</v>
      </c>
      <c r="D4" s="1761"/>
      <c r="E4" s="1761"/>
      <c r="F4" s="1761"/>
      <c r="G4" s="1761"/>
      <c r="H4" s="1761"/>
      <c r="I4" s="1761"/>
      <c r="J4" s="1761"/>
      <c r="K4" s="1762"/>
      <c r="L4" s="12"/>
    </row>
    <row r="5" spans="2:12">
      <c r="B5" s="11"/>
      <c r="C5" s="1760" t="s">
        <v>237</v>
      </c>
      <c r="D5" s="1761"/>
      <c r="E5" s="1761"/>
      <c r="F5" s="1761"/>
      <c r="G5" s="1761"/>
      <c r="H5" s="1761"/>
      <c r="I5" s="1761"/>
      <c r="J5" s="1761"/>
      <c r="K5" s="1762"/>
      <c r="L5" s="12"/>
    </row>
    <row r="6" spans="2:12" ht="15" customHeight="1">
      <c r="B6" s="11"/>
      <c r="C6" s="1763" t="s">
        <v>1438</v>
      </c>
      <c r="D6" s="1764"/>
      <c r="E6" s="1764"/>
      <c r="F6" s="1764"/>
      <c r="G6" s="1764"/>
      <c r="H6" s="1764"/>
      <c r="I6" s="1764"/>
      <c r="J6" s="1764"/>
      <c r="K6" s="1765"/>
      <c r="L6" s="12"/>
    </row>
    <row r="7" spans="2:12" ht="31.5" customHeight="1">
      <c r="B7" s="11"/>
      <c r="C7" s="1763"/>
      <c r="D7" s="1764"/>
      <c r="E7" s="1764"/>
      <c r="F7" s="1764"/>
      <c r="G7" s="1764"/>
      <c r="H7" s="1764"/>
      <c r="I7" s="1764"/>
      <c r="J7" s="1764"/>
      <c r="K7" s="1765"/>
      <c r="L7" s="12"/>
    </row>
    <row r="8" spans="2:12">
      <c r="B8" s="11"/>
      <c r="C8" s="1766" t="s">
        <v>77</v>
      </c>
      <c r="D8" s="1767"/>
      <c r="E8" s="1767"/>
      <c r="F8" s="1767"/>
      <c r="G8" s="1767"/>
      <c r="H8" s="1767"/>
      <c r="I8" s="1767"/>
      <c r="J8" s="1767"/>
      <c r="K8" s="1768"/>
      <c r="L8" s="12"/>
    </row>
    <row r="9" spans="2:12">
      <c r="B9" s="11"/>
      <c r="C9" s="1766" t="s">
        <v>78</v>
      </c>
      <c r="D9" s="1767"/>
      <c r="E9" s="1767"/>
      <c r="F9" s="1767"/>
      <c r="G9" s="1767"/>
      <c r="H9" s="1767"/>
      <c r="I9" s="1767"/>
      <c r="J9" s="1767"/>
      <c r="K9" s="1768"/>
      <c r="L9" s="12"/>
    </row>
    <row r="10" spans="2:12" ht="17.25" thickBot="1">
      <c r="B10" s="11"/>
      <c r="C10" s="145"/>
      <c r="D10" s="146"/>
      <c r="E10" s="146"/>
      <c r="F10" s="146"/>
      <c r="G10" s="146"/>
      <c r="H10" s="146"/>
      <c r="I10" s="146"/>
      <c r="J10" s="146"/>
      <c r="K10" s="147" t="s">
        <v>1439</v>
      </c>
      <c r="L10" s="12"/>
    </row>
    <row r="11" spans="2:12" ht="27" customHeight="1" thickBot="1">
      <c r="B11" s="11"/>
      <c r="C11" s="1729"/>
      <c r="D11" s="1730"/>
      <c r="E11" s="1730"/>
      <c r="F11" s="1730"/>
      <c r="G11" s="1730"/>
      <c r="H11" s="1730"/>
      <c r="I11" s="1730"/>
      <c r="J11" s="1730"/>
      <c r="K11" s="1731"/>
      <c r="L11" s="12"/>
    </row>
    <row r="12" spans="2:12" ht="30" customHeight="1">
      <c r="B12" s="11"/>
      <c r="C12" s="1773" t="s">
        <v>79</v>
      </c>
      <c r="D12" s="1739" t="s">
        <v>87</v>
      </c>
      <c r="E12" s="1775" t="s">
        <v>406</v>
      </c>
      <c r="F12" s="1775"/>
      <c r="G12" s="1773" t="s">
        <v>14</v>
      </c>
      <c r="H12" s="1739" t="s">
        <v>88</v>
      </c>
      <c r="I12" s="1739" t="s">
        <v>80</v>
      </c>
      <c r="J12" s="1769" t="s">
        <v>0</v>
      </c>
      <c r="K12" s="1771" t="s">
        <v>89</v>
      </c>
      <c r="L12" s="12"/>
    </row>
    <row r="13" spans="2:12" ht="30" customHeight="1" thickBot="1">
      <c r="B13" s="11"/>
      <c r="C13" s="1774"/>
      <c r="D13" s="1740"/>
      <c r="E13" s="167" t="s">
        <v>238</v>
      </c>
      <c r="F13" s="167" t="s">
        <v>239</v>
      </c>
      <c r="G13" s="1774"/>
      <c r="H13" s="1740"/>
      <c r="I13" s="1740"/>
      <c r="J13" s="1770"/>
      <c r="K13" s="1772"/>
      <c r="L13" s="12"/>
    </row>
    <row r="14" spans="2:12" s="232" customFormat="1" ht="30" customHeight="1" thickBot="1">
      <c r="B14" s="233"/>
      <c r="C14" s="168" t="s">
        <v>228</v>
      </c>
      <c r="D14" s="169"/>
      <c r="E14" s="169"/>
      <c r="F14" s="169"/>
      <c r="G14" s="169"/>
      <c r="H14" s="169"/>
      <c r="I14" s="169"/>
      <c r="J14" s="169"/>
      <c r="K14" s="170"/>
      <c r="L14" s="236"/>
    </row>
    <row r="15" spans="2:12" s="232" customFormat="1" ht="30" customHeight="1">
      <c r="B15" s="233"/>
      <c r="C15" s="196">
        <v>1</v>
      </c>
      <c r="D15" s="216" t="s">
        <v>256</v>
      </c>
      <c r="E15" s="216" t="s">
        <v>379</v>
      </c>
      <c r="F15" s="216"/>
      <c r="G15" s="230" t="s">
        <v>257</v>
      </c>
      <c r="H15" s="216" t="s">
        <v>12</v>
      </c>
      <c r="I15" s="175">
        <v>7000</v>
      </c>
      <c r="J15" s="275">
        <f>'421.1'!N77</f>
        <v>2438</v>
      </c>
      <c r="K15" s="177">
        <f>I15*J15</f>
        <v>17066000</v>
      </c>
      <c r="L15" s="236"/>
    </row>
    <row r="16" spans="2:12" s="232" customFormat="1" ht="30" customHeight="1">
      <c r="B16" s="233"/>
      <c r="C16" s="196">
        <v>2</v>
      </c>
      <c r="D16" s="216" t="s">
        <v>229</v>
      </c>
      <c r="E16" s="216"/>
      <c r="F16" s="216" t="s">
        <v>523</v>
      </c>
      <c r="G16" s="230" t="s">
        <v>1401</v>
      </c>
      <c r="H16" s="216" t="s">
        <v>76</v>
      </c>
      <c r="I16" s="175">
        <v>700</v>
      </c>
      <c r="J16" s="275">
        <f>'450.2P'!N78</f>
        <v>887757</v>
      </c>
      <c r="K16" s="177">
        <f t="shared" ref="K16:K18" si="0">I16*J16</f>
        <v>621429900</v>
      </c>
      <c r="L16" s="236"/>
    </row>
    <row r="17" spans="2:14" s="232" customFormat="1" ht="30" customHeight="1">
      <c r="B17" s="233"/>
      <c r="C17" s="196">
        <v>3</v>
      </c>
      <c r="D17" s="216" t="s">
        <v>261</v>
      </c>
      <c r="E17" s="216"/>
      <c r="F17" s="216" t="s">
        <v>261</v>
      </c>
      <c r="G17" s="230" t="s">
        <v>262</v>
      </c>
      <c r="H17" s="216" t="s">
        <v>76</v>
      </c>
      <c r="I17" s="175">
        <v>700</v>
      </c>
      <c r="J17" s="275">
        <f>'460.1P'!N78</f>
        <v>66281</v>
      </c>
      <c r="K17" s="177">
        <f t="shared" si="0"/>
        <v>46396700</v>
      </c>
      <c r="L17" s="236"/>
    </row>
    <row r="18" spans="2:14" s="232" customFormat="1" ht="30" customHeight="1">
      <c r="B18" s="233"/>
      <c r="C18" s="196">
        <v>4</v>
      </c>
      <c r="D18" s="216" t="s">
        <v>531</v>
      </c>
      <c r="E18" s="216" t="s">
        <v>532</v>
      </c>
      <c r="F18" s="216"/>
      <c r="G18" s="235" t="s">
        <v>533</v>
      </c>
      <c r="H18" s="216" t="s">
        <v>47</v>
      </c>
      <c r="I18" s="175">
        <v>1200</v>
      </c>
      <c r="J18" s="275">
        <f>'466.1'!N81</f>
        <v>5116</v>
      </c>
      <c r="K18" s="177">
        <f t="shared" si="0"/>
        <v>6139200</v>
      </c>
      <c r="L18" s="236"/>
    </row>
    <row r="19" spans="2:14" s="232" customFormat="1" ht="30" customHeight="1" thickBot="1">
      <c r="B19" s="233"/>
      <c r="C19" s="182" t="s">
        <v>130</v>
      </c>
      <c r="D19" s="206"/>
      <c r="E19" s="207"/>
      <c r="F19" s="206"/>
      <c r="G19" s="206"/>
      <c r="H19" s="206"/>
      <c r="I19" s="175"/>
      <c r="J19" s="206"/>
      <c r="K19" s="188">
        <f>SUM(K15:K18)</f>
        <v>691031800</v>
      </c>
      <c r="L19" s="236"/>
    </row>
    <row r="20" spans="2:14" s="232" customFormat="1" ht="30" customHeight="1" thickBot="1">
      <c r="B20" s="233"/>
      <c r="C20" s="168" t="s">
        <v>126</v>
      </c>
      <c r="D20" s="169"/>
      <c r="E20" s="169"/>
      <c r="F20" s="169"/>
      <c r="G20" s="169"/>
      <c r="H20" s="169"/>
      <c r="I20" s="169"/>
      <c r="J20" s="169"/>
      <c r="K20" s="170"/>
      <c r="L20" s="236"/>
    </row>
    <row r="21" spans="2:14" s="232" customFormat="1" ht="30" customHeight="1">
      <c r="B21" s="233"/>
      <c r="C21" s="196">
        <v>7</v>
      </c>
      <c r="D21" s="234" t="s">
        <v>104</v>
      </c>
      <c r="E21" s="1741" t="s">
        <v>570</v>
      </c>
      <c r="F21" s="1742"/>
      <c r="G21" s="231" t="s">
        <v>571</v>
      </c>
      <c r="H21" s="172" t="s">
        <v>47</v>
      </c>
      <c r="I21" s="175">
        <v>46000</v>
      </c>
      <c r="J21" s="275">
        <f>'1p.'!N82</f>
        <v>2253</v>
      </c>
      <c r="K21" s="177">
        <f>ROUND((I21*J21),0)</f>
        <v>103638000</v>
      </c>
      <c r="L21" s="236"/>
    </row>
    <row r="22" spans="2:14" s="232" customFormat="1" ht="30" customHeight="1" thickBot="1">
      <c r="B22" s="233"/>
      <c r="C22" s="182" t="s">
        <v>130</v>
      </c>
      <c r="D22" s="219"/>
      <c r="E22" s="219"/>
      <c r="F22" s="219"/>
      <c r="G22" s="220"/>
      <c r="H22" s="183"/>
      <c r="I22" s="175"/>
      <c r="J22" s="187"/>
      <c r="K22" s="188">
        <f>SUM(K21)</f>
        <v>103638000</v>
      </c>
      <c r="L22" s="236"/>
    </row>
    <row r="23" spans="2:14" s="232" customFormat="1" ht="30" customHeight="1" thickBot="1">
      <c r="B23" s="233"/>
      <c r="C23" s="168" t="s">
        <v>98</v>
      </c>
      <c r="D23" s="169"/>
      <c r="E23" s="169"/>
      <c r="F23" s="169"/>
      <c r="G23" s="169"/>
      <c r="H23" s="169"/>
      <c r="I23" s="169"/>
      <c r="J23" s="169"/>
      <c r="K23" s="170"/>
      <c r="L23" s="236"/>
    </row>
    <row r="24" spans="2:14" s="232" customFormat="1" ht="57" customHeight="1">
      <c r="B24" s="233"/>
      <c r="C24" s="196">
        <v>8</v>
      </c>
      <c r="D24" s="172">
        <v>900.1</v>
      </c>
      <c r="E24" s="172" t="s">
        <v>402</v>
      </c>
      <c r="F24" s="172"/>
      <c r="G24" s="174" t="s">
        <v>1402</v>
      </c>
      <c r="H24" s="172" t="s">
        <v>1436</v>
      </c>
      <c r="I24" s="175">
        <v>30800</v>
      </c>
      <c r="J24" s="275">
        <f>'900.4P'!N78</f>
        <v>2054</v>
      </c>
      <c r="K24" s="177">
        <f>I24*J24</f>
        <v>63263200</v>
      </c>
      <c r="L24" s="236"/>
    </row>
    <row r="25" spans="2:14" s="232" customFormat="1" ht="30" customHeight="1" thickBot="1">
      <c r="B25" s="233"/>
      <c r="C25" s="182" t="s">
        <v>130</v>
      </c>
      <c r="D25" s="219"/>
      <c r="E25" s="219"/>
      <c r="F25" s="219"/>
      <c r="G25" s="220"/>
      <c r="H25" s="183"/>
      <c r="I25" s="175"/>
      <c r="J25" s="187"/>
      <c r="K25" s="188">
        <f>SUM(K24)</f>
        <v>63263200</v>
      </c>
      <c r="L25" s="236"/>
    </row>
    <row r="26" spans="2:14" s="13" customFormat="1" ht="30" customHeight="1" thickBot="1">
      <c r="B26" s="14"/>
      <c r="C26" s="1732" t="s">
        <v>408</v>
      </c>
      <c r="D26" s="1733"/>
      <c r="E26" s="1733"/>
      <c r="F26" s="1733"/>
      <c r="G26" s="1733"/>
      <c r="H26" s="1733"/>
      <c r="I26" s="1733"/>
      <c r="J26" s="1734"/>
      <c r="K26" s="221">
        <f>ROUND(SUM(K19+K22+K25),0)</f>
        <v>857933000</v>
      </c>
      <c r="L26" s="15"/>
    </row>
    <row r="27" spans="2:14" s="13" customFormat="1" ht="30" customHeight="1">
      <c r="B27" s="14"/>
      <c r="C27" s="222"/>
      <c r="D27" s="222"/>
      <c r="E27" s="222"/>
      <c r="F27" s="222"/>
      <c r="G27" s="222"/>
      <c r="H27" s="222"/>
      <c r="I27" s="222"/>
      <c r="J27" s="222"/>
      <c r="K27" s="223"/>
      <c r="L27" s="15"/>
    </row>
    <row r="28" spans="2:14" s="13" customFormat="1" ht="30" customHeight="1">
      <c r="B28" s="14"/>
      <c r="C28" s="224"/>
      <c r="D28" s="225"/>
      <c r="E28" s="224"/>
      <c r="F28" s="239"/>
      <c r="G28" s="248" t="s">
        <v>1437</v>
      </c>
      <c r="H28" s="1334"/>
      <c r="I28" s="1335"/>
      <c r="J28" s="251"/>
      <c r="K28" s="1333">
        <f>K26</f>
        <v>857933000</v>
      </c>
      <c r="L28" s="15"/>
    </row>
    <row r="29" spans="2:14" s="13" customFormat="1" ht="30" customHeight="1">
      <c r="B29" s="14"/>
      <c r="C29" s="224"/>
      <c r="D29" s="225"/>
      <c r="E29" s="224"/>
      <c r="F29" s="239"/>
      <c r="G29" s="1743" t="s">
        <v>1440</v>
      </c>
      <c r="H29" s="1744"/>
      <c r="I29" s="1744"/>
      <c r="J29" s="1745"/>
      <c r="K29" s="1333">
        <v>12700000</v>
      </c>
      <c r="L29" s="15"/>
    </row>
    <row r="30" spans="2:14" s="13" customFormat="1" ht="30" customHeight="1">
      <c r="B30" s="14"/>
      <c r="C30" s="224"/>
      <c r="D30" s="228"/>
      <c r="E30" s="228"/>
      <c r="F30" s="228"/>
      <c r="G30" s="248" t="s">
        <v>645</v>
      </c>
      <c r="H30" s="1330"/>
      <c r="I30" s="1331"/>
      <c r="J30" s="254"/>
      <c r="K30" s="1332">
        <f>ROUND((K28)/(1+K41)*K39*0.19,0)</f>
        <v>6269510</v>
      </c>
      <c r="L30" s="15"/>
    </row>
    <row r="31" spans="2:14" s="13" customFormat="1" ht="30" customHeight="1">
      <c r="B31" s="14"/>
      <c r="C31" s="224"/>
      <c r="D31" s="228"/>
      <c r="E31" s="228"/>
      <c r="F31" s="228"/>
      <c r="G31" s="255" t="s">
        <v>407</v>
      </c>
      <c r="H31" s="1330"/>
      <c r="I31" s="1331"/>
      <c r="J31" s="254"/>
      <c r="K31" s="1333">
        <f>SUM(K28:K30)</f>
        <v>876902510</v>
      </c>
      <c r="L31" s="15"/>
    </row>
    <row r="32" spans="2:14" s="13" customFormat="1" ht="30" customHeight="1">
      <c r="B32" s="14"/>
      <c r="C32" s="224"/>
      <c r="D32" s="225"/>
      <c r="E32" s="224"/>
      <c r="F32" s="239"/>
      <c r="G32" s="255"/>
      <c r="H32" s="1330"/>
      <c r="I32" s="1331"/>
      <c r="J32" s="247"/>
      <c r="K32" s="1333"/>
      <c r="L32" s="15"/>
      <c r="M32" s="1329"/>
      <c r="N32" s="1723"/>
    </row>
    <row r="33" spans="2:14" s="13" customFormat="1" ht="30" customHeight="1" thickBot="1">
      <c r="B33" s="14"/>
      <c r="C33" s="224"/>
      <c r="D33" s="225"/>
      <c r="E33" s="224"/>
      <c r="F33" s="239"/>
      <c r="G33" s="1324"/>
      <c r="H33" s="1325"/>
      <c r="I33" s="1326"/>
      <c r="J33" s="1327"/>
      <c r="K33" s="1328"/>
      <c r="L33" s="15"/>
    </row>
    <row r="34" spans="2:14" s="13" customFormat="1" ht="30" customHeight="1" thickBot="1">
      <c r="B34" s="14"/>
      <c r="C34" s="224"/>
      <c r="D34" s="225"/>
      <c r="E34" s="224"/>
      <c r="F34" s="239"/>
      <c r="G34" s="263" t="s">
        <v>120</v>
      </c>
      <c r="H34" s="264"/>
      <c r="I34" s="265"/>
      <c r="J34" s="266"/>
      <c r="K34" s="221">
        <f>SUM(K31+K32)</f>
        <v>876902510</v>
      </c>
      <c r="L34" s="15"/>
      <c r="M34" s="1329"/>
      <c r="N34" s="1329"/>
    </row>
    <row r="35" spans="2:14" s="13" customFormat="1" ht="14.25" thickBot="1">
      <c r="B35" s="14"/>
      <c r="C35" s="22"/>
      <c r="D35" s="23"/>
      <c r="E35" s="23"/>
      <c r="F35" s="23"/>
      <c r="G35" s="22"/>
      <c r="H35" s="22"/>
      <c r="I35" s="24"/>
      <c r="J35" s="25"/>
      <c r="K35" s="26"/>
      <c r="L35" s="15"/>
    </row>
    <row r="36" spans="2:14" s="13" customFormat="1" ht="15.75" customHeight="1">
      <c r="B36" s="14"/>
      <c r="C36" s="1318" t="s">
        <v>1400</v>
      </c>
      <c r="D36" s="1319"/>
      <c r="E36" s="1319"/>
      <c r="F36" s="1319"/>
      <c r="G36" s="1320"/>
      <c r="H36" s="1320"/>
      <c r="I36" s="1321"/>
      <c r="J36" s="1322"/>
      <c r="K36" s="1323"/>
      <c r="L36" s="15"/>
    </row>
    <row r="37" spans="2:14" s="13" customFormat="1" ht="79.5" customHeight="1">
      <c r="B37" s="14"/>
      <c r="C37" s="1735" t="s">
        <v>598</v>
      </c>
      <c r="D37" s="1736"/>
      <c r="E37" s="1736"/>
      <c r="F37" s="1736"/>
      <c r="G37" s="1736"/>
      <c r="H37" s="1737" t="s">
        <v>14</v>
      </c>
      <c r="I37" s="1737"/>
      <c r="J37" s="1737"/>
      <c r="K37" s="270" t="s">
        <v>81</v>
      </c>
      <c r="L37" s="18"/>
    </row>
    <row r="38" spans="2:14" s="13" customFormat="1" ht="45.75" customHeight="1">
      <c r="B38" s="14"/>
      <c r="C38" s="1727" t="s">
        <v>599</v>
      </c>
      <c r="D38" s="1728"/>
      <c r="E38" s="1728"/>
      <c r="F38" s="1728"/>
      <c r="G38" s="1728"/>
      <c r="H38" s="1738" t="s">
        <v>23</v>
      </c>
      <c r="I38" s="1738"/>
      <c r="J38" s="1316" t="s">
        <v>82</v>
      </c>
      <c r="K38" s="1317">
        <v>0.2</v>
      </c>
      <c r="L38" s="18"/>
    </row>
    <row r="39" spans="2:14" s="13" customFormat="1" ht="46.5" customHeight="1">
      <c r="B39" s="14"/>
      <c r="C39" s="1727" t="s">
        <v>549</v>
      </c>
      <c r="D39" s="1728"/>
      <c r="E39" s="1728"/>
      <c r="F39" s="1728"/>
      <c r="G39" s="1728"/>
      <c r="H39" s="1752" t="s">
        <v>550</v>
      </c>
      <c r="I39" s="1753"/>
      <c r="J39" s="1316" t="s">
        <v>83</v>
      </c>
      <c r="K39" s="1317">
        <v>0.05</v>
      </c>
      <c r="L39" s="18"/>
    </row>
    <row r="40" spans="2:14" s="19" customFormat="1" ht="70.5" customHeight="1">
      <c r="B40" s="20"/>
      <c r="C40" s="1754" t="s">
        <v>551</v>
      </c>
      <c r="D40" s="1755"/>
      <c r="E40" s="1755"/>
      <c r="F40" s="1755"/>
      <c r="G40" s="1755"/>
      <c r="H40" s="1756" t="s">
        <v>552</v>
      </c>
      <c r="I40" s="1738"/>
      <c r="J40" s="1316" t="s">
        <v>84</v>
      </c>
      <c r="K40" s="1317">
        <v>0.05</v>
      </c>
      <c r="L40" s="21"/>
    </row>
    <row r="41" spans="2:14" ht="57.75" customHeight="1">
      <c r="B41" s="11"/>
      <c r="C41" s="1727" t="s">
        <v>553</v>
      </c>
      <c r="D41" s="1728"/>
      <c r="E41" s="1728"/>
      <c r="F41" s="1728"/>
      <c r="G41" s="1728"/>
      <c r="H41" s="1738" t="s">
        <v>85</v>
      </c>
      <c r="I41" s="1738"/>
      <c r="J41" s="1316" t="s">
        <v>86</v>
      </c>
      <c r="K41" s="1317">
        <v>0.3</v>
      </c>
      <c r="L41" s="12"/>
    </row>
    <row r="42" spans="2:14" ht="40.5" customHeight="1">
      <c r="B42" s="11"/>
      <c r="C42" s="1727" t="s">
        <v>554</v>
      </c>
      <c r="D42" s="1728"/>
      <c r="E42" s="1728"/>
      <c r="F42" s="1728"/>
      <c r="G42" s="1728"/>
      <c r="H42" s="1746" t="s">
        <v>555</v>
      </c>
      <c r="I42" s="1746"/>
      <c r="J42" s="1746"/>
      <c r="K42" s="1747"/>
      <c r="L42" s="12"/>
    </row>
    <row r="43" spans="2:14" ht="78.75" customHeight="1" thickBot="1">
      <c r="B43" s="11"/>
      <c r="C43" s="1750" t="s">
        <v>556</v>
      </c>
      <c r="D43" s="1751"/>
      <c r="E43" s="1751"/>
      <c r="F43" s="1751"/>
      <c r="G43" s="1751"/>
      <c r="H43" s="1748"/>
      <c r="I43" s="1748"/>
      <c r="J43" s="1748"/>
      <c r="K43" s="1749"/>
      <c r="L43" s="12"/>
    </row>
    <row r="44" spans="2:14" ht="17.25" thickBot="1">
      <c r="B44" s="27"/>
      <c r="C44" s="28"/>
      <c r="D44" s="28"/>
      <c r="E44" s="29"/>
      <c r="F44" s="28"/>
      <c r="G44" s="30"/>
      <c r="H44" s="28"/>
      <c r="I44" s="28"/>
      <c r="J44" s="28"/>
      <c r="K44" s="28"/>
      <c r="L44" s="31"/>
    </row>
    <row r="45" spans="2:14" ht="17.25" thickTop="1"/>
    <row r="49" spans="11:11">
      <c r="K49" s="5" t="s">
        <v>208</v>
      </c>
    </row>
  </sheetData>
  <mergeCells count="31">
    <mergeCell ref="C9:K9"/>
    <mergeCell ref="J12:J13"/>
    <mergeCell ref="K12:K13"/>
    <mergeCell ref="C12:C13"/>
    <mergeCell ref="D12:D13"/>
    <mergeCell ref="G12:G13"/>
    <mergeCell ref="H12:H13"/>
    <mergeCell ref="E12:F12"/>
    <mergeCell ref="C3:K3"/>
    <mergeCell ref="C4:K4"/>
    <mergeCell ref="C5:K5"/>
    <mergeCell ref="C6:K7"/>
    <mergeCell ref="C8:K8"/>
    <mergeCell ref="C42:G42"/>
    <mergeCell ref="H42:K43"/>
    <mergeCell ref="C43:G43"/>
    <mergeCell ref="C39:G39"/>
    <mergeCell ref="H39:I39"/>
    <mergeCell ref="C40:G40"/>
    <mergeCell ref="H40:I40"/>
    <mergeCell ref="C41:G41"/>
    <mergeCell ref="H41:I41"/>
    <mergeCell ref="C38:G38"/>
    <mergeCell ref="C11:K11"/>
    <mergeCell ref="C26:J26"/>
    <mergeCell ref="C37:G37"/>
    <mergeCell ref="H37:J37"/>
    <mergeCell ref="H38:I38"/>
    <mergeCell ref="I12:I13"/>
    <mergeCell ref="E21:F21"/>
    <mergeCell ref="G29:J29"/>
  </mergeCells>
  <pageMargins left="0.11811023622047245" right="0.11811023622047245" top="0.15748031496062992" bottom="0.15748031496062992" header="0.31496062992125984" footer="0.31496062992125984"/>
  <pageSetup scale="27"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52"/>
  <sheetViews>
    <sheetView tabSelected="1" view="pageBreakPreview" topLeftCell="A31" zoomScale="80" zoomScaleNormal="80" zoomScaleSheetLayoutView="80" workbookViewId="0">
      <selection activeCell="H37" sqref="H36:J37"/>
    </sheetView>
  </sheetViews>
  <sheetFormatPr baseColWidth="10" defaultRowHeight="16.5"/>
  <cols>
    <col min="1" max="2" width="3.42578125" style="5" customWidth="1"/>
    <col min="3" max="3" width="5.140625" style="5" customWidth="1"/>
    <col min="4" max="4" width="11.28515625" style="5" customWidth="1"/>
    <col min="5" max="5" width="17.140625" style="6" customWidth="1"/>
    <col min="6" max="6" width="17.5703125" style="5" customWidth="1"/>
    <col min="7" max="7" width="85.42578125" style="5" customWidth="1"/>
    <col min="8" max="8" width="8.7109375" style="5" customWidth="1"/>
    <col min="9" max="9" width="17.42578125" style="5" customWidth="1"/>
    <col min="10" max="10" width="20.85546875" style="5" customWidth="1"/>
    <col min="11" max="11" width="33.5703125" style="5" customWidth="1"/>
    <col min="14" max="14" width="15.140625" bestFit="1" customWidth="1"/>
    <col min="15" max="15" width="13.85546875" customWidth="1"/>
  </cols>
  <sheetData>
    <row r="1" spans="1:15" ht="17.25" thickBot="1"/>
    <row r="2" spans="1:15" ht="18" thickTop="1" thickBot="1">
      <c r="B2" s="7"/>
      <c r="C2" s="8"/>
      <c r="D2" s="8"/>
      <c r="E2" s="9"/>
      <c r="F2" s="8"/>
      <c r="G2" s="8"/>
      <c r="H2" s="8"/>
      <c r="I2" s="8"/>
      <c r="J2" s="8"/>
      <c r="K2" s="8"/>
    </row>
    <row r="3" spans="1:15">
      <c r="B3" s="11"/>
      <c r="C3" s="1757" t="s">
        <v>40</v>
      </c>
      <c r="D3" s="1758"/>
      <c r="E3" s="1758"/>
      <c r="F3" s="1758"/>
      <c r="G3" s="1758"/>
      <c r="H3" s="1758"/>
      <c r="I3" s="1758"/>
      <c r="J3" s="1758"/>
      <c r="K3" s="1759"/>
    </row>
    <row r="4" spans="1:15">
      <c r="B4" s="11"/>
      <c r="C4" s="1760" t="s">
        <v>234</v>
      </c>
      <c r="D4" s="1761"/>
      <c r="E4" s="1761"/>
      <c r="F4" s="1761"/>
      <c r="G4" s="1761"/>
      <c r="H4" s="1761"/>
      <c r="I4" s="1761"/>
      <c r="J4" s="1761"/>
      <c r="K4" s="1762"/>
    </row>
    <row r="5" spans="1:15">
      <c r="B5" s="11"/>
      <c r="C5" s="1760" t="s">
        <v>1443</v>
      </c>
      <c r="D5" s="1761"/>
      <c r="E5" s="1761"/>
      <c r="F5" s="1761"/>
      <c r="G5" s="1761"/>
      <c r="H5" s="1761"/>
      <c r="I5" s="1761"/>
      <c r="J5" s="1761"/>
      <c r="K5" s="1762"/>
    </row>
    <row r="6" spans="1:15">
      <c r="B6" s="11"/>
      <c r="C6" s="1763" t="s">
        <v>1438</v>
      </c>
      <c r="D6" s="1764"/>
      <c r="E6" s="1764"/>
      <c r="F6" s="1764"/>
      <c r="G6" s="1764"/>
      <c r="H6" s="1764"/>
      <c r="I6" s="1764"/>
      <c r="J6" s="1764"/>
      <c r="K6" s="1765"/>
    </row>
    <row r="7" spans="1:15">
      <c r="B7" s="11"/>
      <c r="C7" s="1763"/>
      <c r="D7" s="1764"/>
      <c r="E7" s="1764"/>
      <c r="F7" s="1764"/>
      <c r="G7" s="1764"/>
      <c r="H7" s="1764"/>
      <c r="I7" s="1764"/>
      <c r="J7" s="1764"/>
      <c r="K7" s="1765"/>
    </row>
    <row r="8" spans="1:15">
      <c r="B8" s="11"/>
      <c r="C8" s="1766" t="s">
        <v>1441</v>
      </c>
      <c r="D8" s="1767"/>
      <c r="E8" s="1767"/>
      <c r="F8" s="1767"/>
      <c r="G8" s="1767"/>
      <c r="H8" s="1767"/>
      <c r="I8" s="1767"/>
      <c r="J8" s="1767"/>
      <c r="K8" s="1768"/>
      <c r="N8" s="1724">
        <v>876902510</v>
      </c>
      <c r="O8" s="1726">
        <f>K34/N8</f>
        <v>0.93783427989047496</v>
      </c>
    </row>
    <row r="9" spans="1:15">
      <c r="B9" s="11"/>
      <c r="C9" s="1766" t="s">
        <v>78</v>
      </c>
      <c r="D9" s="1767"/>
      <c r="E9" s="1767"/>
      <c r="F9" s="1767"/>
      <c r="G9" s="1767"/>
      <c r="H9" s="1767"/>
      <c r="I9" s="1767"/>
      <c r="J9" s="1767"/>
      <c r="K9" s="1768"/>
    </row>
    <row r="10" spans="1:15" ht="17.25" thickBot="1">
      <c r="B10" s="11"/>
      <c r="C10" s="145"/>
      <c r="D10" s="146"/>
      <c r="E10" s="146"/>
      <c r="F10" s="146"/>
      <c r="G10" s="146"/>
      <c r="H10" s="146"/>
      <c r="I10" s="146"/>
      <c r="J10" s="146"/>
      <c r="K10" s="147" t="s">
        <v>1439</v>
      </c>
    </row>
    <row r="11" spans="1:15" ht="17.25" thickBot="1">
      <c r="B11" s="11"/>
      <c r="C11" s="1729"/>
      <c r="D11" s="1730"/>
      <c r="E11" s="1730"/>
      <c r="F11" s="1730"/>
      <c r="G11" s="1730"/>
      <c r="H11" s="1730"/>
      <c r="I11" s="1730"/>
      <c r="J11" s="1730"/>
      <c r="K11" s="1731"/>
      <c r="N11" s="1725">
        <v>0.93783399999999995</v>
      </c>
    </row>
    <row r="12" spans="1:15">
      <c r="B12" s="11"/>
      <c r="C12" s="1773" t="s">
        <v>79</v>
      </c>
      <c r="D12" s="1739" t="s">
        <v>87</v>
      </c>
      <c r="E12" s="1775" t="s">
        <v>406</v>
      </c>
      <c r="F12" s="1775"/>
      <c r="G12" s="1773" t="s">
        <v>14</v>
      </c>
      <c r="H12" s="1739" t="s">
        <v>88</v>
      </c>
      <c r="I12" s="1739" t="s">
        <v>80</v>
      </c>
      <c r="J12" s="1769" t="s">
        <v>0</v>
      </c>
      <c r="K12" s="1771" t="s">
        <v>89</v>
      </c>
      <c r="O12" s="1725">
        <v>0.93693499999999996</v>
      </c>
    </row>
    <row r="13" spans="1:15" ht="17.25" thickBot="1">
      <c r="B13" s="11"/>
      <c r="C13" s="1774"/>
      <c r="D13" s="1740"/>
      <c r="E13" s="167" t="s">
        <v>238</v>
      </c>
      <c r="F13" s="167" t="s">
        <v>239</v>
      </c>
      <c r="G13" s="1774"/>
      <c r="H13" s="1740"/>
      <c r="I13" s="1740"/>
      <c r="J13" s="1770"/>
      <c r="K13" s="1772"/>
    </row>
    <row r="14" spans="1:15" thickBot="1">
      <c r="A14" s="232"/>
      <c r="B14" s="233"/>
      <c r="C14" s="168" t="s">
        <v>228</v>
      </c>
      <c r="D14" s="169"/>
      <c r="E14" s="169"/>
      <c r="F14" s="169"/>
      <c r="G14" s="169"/>
      <c r="H14" s="169"/>
      <c r="I14" s="169"/>
      <c r="J14" s="169"/>
      <c r="K14" s="170"/>
    </row>
    <row r="15" spans="1:15" ht="15.75">
      <c r="A15" s="232"/>
      <c r="B15" s="233"/>
      <c r="C15" s="196">
        <v>1</v>
      </c>
      <c r="D15" s="216" t="s">
        <v>256</v>
      </c>
      <c r="E15" s="216" t="s">
        <v>379</v>
      </c>
      <c r="F15" s="216"/>
      <c r="G15" s="230" t="s">
        <v>257</v>
      </c>
      <c r="H15" s="216" t="s">
        <v>12</v>
      </c>
      <c r="I15" s="175">
        <v>7000</v>
      </c>
      <c r="J15" s="275">
        <f>N15</f>
        <v>2284</v>
      </c>
      <c r="K15" s="177">
        <f>I15*J15</f>
        <v>15988000</v>
      </c>
      <c r="M15">
        <v>2438</v>
      </c>
      <c r="N15">
        <f>ROUND(M15*$O$12,0)</f>
        <v>2284</v>
      </c>
    </row>
    <row r="16" spans="1:15" ht="15.75">
      <c r="A16" s="232"/>
      <c r="B16" s="233"/>
      <c r="C16" s="196">
        <v>2</v>
      </c>
      <c r="D16" s="216" t="s">
        <v>229</v>
      </c>
      <c r="E16" s="216"/>
      <c r="F16" s="216" t="s">
        <v>523</v>
      </c>
      <c r="G16" s="230" t="s">
        <v>1401</v>
      </c>
      <c r="H16" s="216" t="s">
        <v>76</v>
      </c>
      <c r="I16" s="175">
        <v>700</v>
      </c>
      <c r="J16" s="275">
        <f>N16</f>
        <v>831771</v>
      </c>
      <c r="K16" s="177">
        <f t="shared" ref="K16:K18" si="0">I16*J16</f>
        <v>582239700</v>
      </c>
      <c r="M16">
        <v>887757</v>
      </c>
      <c r="N16">
        <f t="shared" ref="N16:N24" si="1">ROUND(M16*$O$12,0)</f>
        <v>831771</v>
      </c>
    </row>
    <row r="17" spans="1:14" ht="15.75">
      <c r="A17" s="232"/>
      <c r="B17" s="233"/>
      <c r="C17" s="196">
        <v>3</v>
      </c>
      <c r="D17" s="216" t="s">
        <v>261</v>
      </c>
      <c r="E17" s="216"/>
      <c r="F17" s="216" t="s">
        <v>261</v>
      </c>
      <c r="G17" s="230" t="s">
        <v>262</v>
      </c>
      <c r="H17" s="216" t="s">
        <v>76</v>
      </c>
      <c r="I17" s="175">
        <v>700</v>
      </c>
      <c r="J17" s="275">
        <f>N17</f>
        <v>62101</v>
      </c>
      <c r="K17" s="177">
        <f t="shared" si="0"/>
        <v>43470700</v>
      </c>
      <c r="M17">
        <v>66281</v>
      </c>
      <c r="N17">
        <f t="shared" si="1"/>
        <v>62101</v>
      </c>
    </row>
    <row r="18" spans="1:14" ht="15.75">
      <c r="A18" s="232"/>
      <c r="B18" s="233"/>
      <c r="C18" s="196">
        <v>4</v>
      </c>
      <c r="D18" s="216" t="s">
        <v>531</v>
      </c>
      <c r="E18" s="216" t="s">
        <v>532</v>
      </c>
      <c r="F18" s="216"/>
      <c r="G18" s="235" t="s">
        <v>533</v>
      </c>
      <c r="H18" s="216" t="s">
        <v>47</v>
      </c>
      <c r="I18" s="175">
        <v>1200</v>
      </c>
      <c r="J18" s="275">
        <f>N18</f>
        <v>4793</v>
      </c>
      <c r="K18" s="177">
        <f t="shared" si="0"/>
        <v>5751600</v>
      </c>
      <c r="M18">
        <v>5116</v>
      </c>
      <c r="N18">
        <f t="shared" si="1"/>
        <v>4793</v>
      </c>
    </row>
    <row r="19" spans="1:14" thickBot="1">
      <c r="A19" s="232"/>
      <c r="B19" s="233"/>
      <c r="C19" s="182" t="s">
        <v>130</v>
      </c>
      <c r="D19" s="206"/>
      <c r="E19" s="207"/>
      <c r="F19" s="206"/>
      <c r="G19" s="206"/>
      <c r="H19" s="206"/>
      <c r="I19" s="175"/>
      <c r="J19" s="206"/>
      <c r="K19" s="188">
        <f>SUM(K15:K18)</f>
        <v>647450000</v>
      </c>
    </row>
    <row r="20" spans="1:14" thickBot="1">
      <c r="A20" s="232"/>
      <c r="B20" s="233"/>
      <c r="C20" s="168" t="s">
        <v>126</v>
      </c>
      <c r="D20" s="169"/>
      <c r="E20" s="169"/>
      <c r="F20" s="169"/>
      <c r="G20" s="169"/>
      <c r="H20" s="169"/>
      <c r="I20" s="169"/>
      <c r="J20" s="169"/>
      <c r="K20" s="170"/>
    </row>
    <row r="21" spans="1:14" ht="31.5">
      <c r="A21" s="232"/>
      <c r="B21" s="233"/>
      <c r="C21" s="196">
        <v>7</v>
      </c>
      <c r="D21" s="234" t="s">
        <v>104</v>
      </c>
      <c r="E21" s="1741" t="s">
        <v>570</v>
      </c>
      <c r="F21" s="1742"/>
      <c r="G21" s="231" t="s">
        <v>571</v>
      </c>
      <c r="H21" s="172" t="s">
        <v>47</v>
      </c>
      <c r="I21" s="175">
        <v>46000</v>
      </c>
      <c r="J21" s="275">
        <f>N21</f>
        <v>2111</v>
      </c>
      <c r="K21" s="177">
        <f t="shared" ref="K21" si="2">I21*J21</f>
        <v>97106000</v>
      </c>
      <c r="M21">
        <v>2253</v>
      </c>
      <c r="N21">
        <f t="shared" si="1"/>
        <v>2111</v>
      </c>
    </row>
    <row r="22" spans="1:14" thickBot="1">
      <c r="A22" s="232"/>
      <c r="B22" s="233"/>
      <c r="C22" s="182" t="s">
        <v>130</v>
      </c>
      <c r="D22" s="219"/>
      <c r="E22" s="219"/>
      <c r="F22" s="219"/>
      <c r="G22" s="220"/>
      <c r="H22" s="183"/>
      <c r="I22" s="175"/>
      <c r="J22" s="187"/>
      <c r="K22" s="188">
        <f>SUM(K21)</f>
        <v>97106000</v>
      </c>
      <c r="N22">
        <f t="shared" si="1"/>
        <v>0</v>
      </c>
    </row>
    <row r="23" spans="1:14" thickBot="1">
      <c r="A23" s="232"/>
      <c r="B23" s="233"/>
      <c r="C23" s="168" t="s">
        <v>98</v>
      </c>
      <c r="D23" s="169"/>
      <c r="E23" s="169"/>
      <c r="F23" s="169"/>
      <c r="G23" s="169"/>
      <c r="H23" s="169"/>
      <c r="I23" s="169"/>
      <c r="J23" s="169"/>
      <c r="K23" s="170"/>
    </row>
    <row r="24" spans="1:14" ht="15.75">
      <c r="A24" s="232"/>
      <c r="B24" s="233"/>
      <c r="C24" s="196">
        <v>8</v>
      </c>
      <c r="D24" s="172">
        <v>900.1</v>
      </c>
      <c r="E24" s="172" t="s">
        <v>402</v>
      </c>
      <c r="F24" s="172"/>
      <c r="G24" s="174" t="s">
        <v>1402</v>
      </c>
      <c r="H24" s="172" t="s">
        <v>1436</v>
      </c>
      <c r="I24" s="175">
        <v>30800</v>
      </c>
      <c r="J24" s="275">
        <f>N24</f>
        <v>1924</v>
      </c>
      <c r="K24" s="177">
        <f t="shared" ref="K24" si="3">I24*J24</f>
        <v>59259200</v>
      </c>
      <c r="M24">
        <v>2054</v>
      </c>
      <c r="N24">
        <f t="shared" si="1"/>
        <v>1924</v>
      </c>
    </row>
    <row r="25" spans="1:14" thickBot="1">
      <c r="A25" s="232"/>
      <c r="B25" s="233"/>
      <c r="C25" s="182" t="s">
        <v>130</v>
      </c>
      <c r="D25" s="219"/>
      <c r="E25" s="219"/>
      <c r="F25" s="219"/>
      <c r="G25" s="220"/>
      <c r="H25" s="183"/>
      <c r="I25" s="175"/>
      <c r="J25" s="187"/>
      <c r="K25" s="188">
        <f>SUM(K24)</f>
        <v>59259200</v>
      </c>
    </row>
    <row r="26" spans="1:14" thickBot="1">
      <c r="A26" s="13"/>
      <c r="B26" s="14"/>
      <c r="C26" s="1732" t="s">
        <v>408</v>
      </c>
      <c r="D26" s="1733"/>
      <c r="E26" s="1733"/>
      <c r="F26" s="1733"/>
      <c r="G26" s="1733"/>
      <c r="H26" s="1733"/>
      <c r="I26" s="1733"/>
      <c r="J26" s="1734"/>
      <c r="K26" s="221">
        <f>ROUND(SUM(K19+K22+K25),0)</f>
        <v>803815200</v>
      </c>
    </row>
    <row r="27" spans="1:14" ht="15.75">
      <c r="A27" s="13"/>
      <c r="B27" s="14"/>
      <c r="C27" s="222"/>
      <c r="D27" s="222"/>
      <c r="E27" s="222"/>
      <c r="F27" s="222"/>
      <c r="G27" s="222"/>
      <c r="H27" s="222"/>
      <c r="I27" s="222"/>
      <c r="J27" s="222"/>
      <c r="K27" s="223"/>
    </row>
    <row r="28" spans="1:14" ht="15.75">
      <c r="A28" s="13"/>
      <c r="B28" s="14"/>
      <c r="C28" s="224"/>
      <c r="D28" s="225"/>
      <c r="E28" s="224"/>
      <c r="F28" s="239"/>
      <c r="G28" s="248" t="s">
        <v>1437</v>
      </c>
      <c r="H28" s="1334"/>
      <c r="I28" s="1335"/>
      <c r="J28" s="251"/>
      <c r="K28" s="1333">
        <f>K26</f>
        <v>803815200</v>
      </c>
    </row>
    <row r="29" spans="1:14" ht="40.5" customHeight="1">
      <c r="A29" s="13"/>
      <c r="B29" s="14"/>
      <c r="C29" s="224"/>
      <c r="D29" s="225"/>
      <c r="E29" s="224"/>
      <c r="F29" s="239"/>
      <c r="G29" s="1776" t="s">
        <v>1442</v>
      </c>
      <c r="H29" s="1777"/>
      <c r="I29" s="1777"/>
      <c r="J29" s="1778"/>
      <c r="K29" s="1333">
        <v>12700000</v>
      </c>
    </row>
    <row r="30" spans="1:14" ht="15.75">
      <c r="A30" s="13"/>
      <c r="B30" s="14"/>
      <c r="C30" s="224"/>
      <c r="D30" s="228"/>
      <c r="E30" s="228"/>
      <c r="F30" s="228"/>
      <c r="G30" s="248" t="s">
        <v>645</v>
      </c>
      <c r="H30" s="1330"/>
      <c r="I30" s="1331"/>
      <c r="J30" s="254"/>
      <c r="K30" s="1332">
        <f>ROUND((K28)/(1+K41)*K39*0.19,0)</f>
        <v>5874034</v>
      </c>
    </row>
    <row r="31" spans="1:14" ht="15.75">
      <c r="A31" s="13"/>
      <c r="B31" s="14"/>
      <c r="C31" s="224"/>
      <c r="D31" s="228"/>
      <c r="E31" s="228"/>
      <c r="F31" s="228"/>
      <c r="G31" s="255" t="s">
        <v>407</v>
      </c>
      <c r="H31" s="1330"/>
      <c r="I31" s="1331"/>
      <c r="J31" s="254"/>
      <c r="K31" s="1333">
        <f>SUM(K28:K30)</f>
        <v>822389234</v>
      </c>
    </row>
    <row r="32" spans="1:14" ht="15.75">
      <c r="A32" s="13"/>
      <c r="B32" s="14"/>
      <c r="C32" s="224"/>
      <c r="D32" s="225"/>
      <c r="E32" s="224"/>
      <c r="F32" s="239"/>
      <c r="G32" s="255"/>
      <c r="H32" s="1330"/>
      <c r="I32" s="1331"/>
      <c r="J32" s="247"/>
      <c r="K32" s="1333"/>
    </row>
    <row r="33" spans="1:14" thickBot="1">
      <c r="A33" s="13"/>
      <c r="B33" s="14"/>
      <c r="C33" s="224"/>
      <c r="D33" s="225"/>
      <c r="E33" s="224"/>
      <c r="F33" s="239"/>
      <c r="G33" s="1324"/>
      <c r="H33" s="1325"/>
      <c r="I33" s="1326"/>
      <c r="J33" s="1327"/>
      <c r="K33" s="1328"/>
    </row>
    <row r="34" spans="1:14" thickBot="1">
      <c r="A34" s="13"/>
      <c r="B34" s="14"/>
      <c r="C34" s="224"/>
      <c r="D34" s="225"/>
      <c r="E34" s="224"/>
      <c r="F34" s="239"/>
      <c r="G34" s="263" t="s">
        <v>120</v>
      </c>
      <c r="H34" s="264"/>
      <c r="I34" s="265"/>
      <c r="J34" s="266"/>
      <c r="K34" s="221">
        <f>SUM(K28:K30)</f>
        <v>822389234</v>
      </c>
      <c r="N34">
        <v>822389234</v>
      </c>
    </row>
    <row r="35" spans="1:14" ht="14.25" thickBot="1">
      <c r="A35" s="13"/>
      <c r="B35" s="14"/>
      <c r="C35" s="22"/>
      <c r="D35" s="23"/>
      <c r="E35" s="23"/>
      <c r="F35" s="23"/>
      <c r="G35" s="22"/>
      <c r="H35" s="22"/>
      <c r="I35" s="24"/>
      <c r="J35" s="25"/>
      <c r="K35" s="26"/>
    </row>
    <row r="36" spans="1:14" ht="13.5">
      <c r="A36" s="13"/>
      <c r="B36" s="14"/>
      <c r="C36" s="1318" t="s">
        <v>1400</v>
      </c>
      <c r="D36" s="1319"/>
      <c r="E36" s="1319"/>
      <c r="F36" s="2513" t="s">
        <v>1452</v>
      </c>
      <c r="G36" s="2513"/>
      <c r="H36" s="1320"/>
      <c r="I36" s="1321"/>
      <c r="J36" s="1322"/>
      <c r="K36" s="1323"/>
    </row>
    <row r="37" spans="1:14" ht="51.75" customHeight="1">
      <c r="A37" s="13"/>
      <c r="B37" s="14"/>
      <c r="C37" s="1735" t="s">
        <v>598</v>
      </c>
      <c r="D37" s="1736"/>
      <c r="E37" s="1736"/>
      <c r="F37" s="1736"/>
      <c r="G37" s="1736"/>
      <c r="H37" s="1737" t="s">
        <v>14</v>
      </c>
      <c r="I37" s="1737"/>
      <c r="J37" s="1737"/>
      <c r="K37" s="270" t="s">
        <v>81</v>
      </c>
    </row>
    <row r="38" spans="1:14" ht="32.25" customHeight="1">
      <c r="A38" s="13"/>
      <c r="B38" s="14"/>
      <c r="C38" s="1727" t="s">
        <v>599</v>
      </c>
      <c r="D38" s="1728"/>
      <c r="E38" s="1728"/>
      <c r="F38" s="1728"/>
      <c r="G38" s="1728"/>
      <c r="H38" s="1738" t="s">
        <v>23</v>
      </c>
      <c r="I38" s="1738"/>
      <c r="J38" s="1316" t="s">
        <v>82</v>
      </c>
      <c r="K38" s="1317">
        <v>0.2</v>
      </c>
    </row>
    <row r="39" spans="1:14" ht="15.75">
      <c r="A39" s="13"/>
      <c r="B39" s="14"/>
      <c r="C39" s="1727" t="s">
        <v>549</v>
      </c>
      <c r="D39" s="1728"/>
      <c r="E39" s="1728"/>
      <c r="F39" s="1728"/>
      <c r="G39" s="1728"/>
      <c r="H39" s="1752" t="s">
        <v>550</v>
      </c>
      <c r="I39" s="1753"/>
      <c r="J39" s="1316" t="s">
        <v>83</v>
      </c>
      <c r="K39" s="1317">
        <v>0.05</v>
      </c>
    </row>
    <row r="40" spans="1:14" ht="33" customHeight="1">
      <c r="A40" s="19"/>
      <c r="B40" s="20"/>
      <c r="C40" s="1754" t="s">
        <v>551</v>
      </c>
      <c r="D40" s="1755"/>
      <c r="E40" s="1755"/>
      <c r="F40" s="1755"/>
      <c r="G40" s="1755"/>
      <c r="H40" s="1756" t="s">
        <v>552</v>
      </c>
      <c r="I40" s="1738"/>
      <c r="J40" s="1316" t="s">
        <v>84</v>
      </c>
      <c r="K40" s="1317">
        <v>0.05</v>
      </c>
    </row>
    <row r="41" spans="1:14" ht="38.25" customHeight="1">
      <c r="B41" s="11"/>
      <c r="C41" s="1727" t="s">
        <v>553</v>
      </c>
      <c r="D41" s="1728"/>
      <c r="E41" s="1728"/>
      <c r="F41" s="1728"/>
      <c r="G41" s="1728"/>
      <c r="H41" s="1738" t="s">
        <v>85</v>
      </c>
      <c r="I41" s="1738"/>
      <c r="J41" s="1316" t="s">
        <v>86</v>
      </c>
      <c r="K41" s="1317">
        <v>0.3</v>
      </c>
    </row>
    <row r="42" spans="1:14" ht="27.75" customHeight="1">
      <c r="B42" s="11"/>
      <c r="C42" s="1727" t="s">
        <v>554</v>
      </c>
      <c r="D42" s="1728"/>
      <c r="E42" s="1728"/>
      <c r="F42" s="1728"/>
      <c r="G42" s="1728"/>
      <c r="H42" s="1746" t="s">
        <v>1444</v>
      </c>
      <c r="I42" s="1746"/>
      <c r="J42" s="1746"/>
      <c r="K42" s="1747"/>
    </row>
    <row r="43" spans="1:14" ht="69.75" customHeight="1" thickBot="1">
      <c r="B43" s="11"/>
      <c r="C43" s="1750" t="s">
        <v>556</v>
      </c>
      <c r="D43" s="1751"/>
      <c r="E43" s="1751"/>
      <c r="F43" s="1751"/>
      <c r="G43" s="1751"/>
      <c r="H43" s="1748"/>
      <c r="I43" s="1748"/>
      <c r="J43" s="1748"/>
      <c r="K43" s="1749"/>
    </row>
    <row r="44" spans="1:14" ht="17.25" thickBot="1">
      <c r="B44" s="27"/>
      <c r="C44" s="28"/>
      <c r="D44" s="28"/>
      <c r="E44" s="29"/>
      <c r="F44" s="28"/>
      <c r="G44" s="30"/>
      <c r="H44" s="28"/>
      <c r="I44" s="28"/>
      <c r="J44" s="28"/>
      <c r="K44" s="28"/>
    </row>
    <row r="45" spans="1:14" ht="17.25" thickTop="1"/>
    <row r="49" spans="7:11">
      <c r="G49" s="6" t="s">
        <v>1448</v>
      </c>
      <c r="K49" s="6" t="s">
        <v>1448</v>
      </c>
    </row>
    <row r="50" spans="7:11">
      <c r="G50" s="6" t="s">
        <v>1445</v>
      </c>
      <c r="K50" s="6" t="s">
        <v>1447</v>
      </c>
    </row>
    <row r="51" spans="7:11">
      <c r="G51" s="6" t="s">
        <v>1446</v>
      </c>
      <c r="K51" s="6" t="s">
        <v>1450</v>
      </c>
    </row>
    <row r="52" spans="7:11">
      <c r="G52" s="5" t="s">
        <v>1449</v>
      </c>
      <c r="K52" s="5" t="s">
        <v>1451</v>
      </c>
    </row>
  </sheetData>
  <mergeCells count="32">
    <mergeCell ref="F36:G36"/>
    <mergeCell ref="C42:G42"/>
    <mergeCell ref="H42:K43"/>
    <mergeCell ref="C43:G43"/>
    <mergeCell ref="C39:G39"/>
    <mergeCell ref="H39:I39"/>
    <mergeCell ref="C40:G40"/>
    <mergeCell ref="H40:I40"/>
    <mergeCell ref="C41:G41"/>
    <mergeCell ref="H41:I41"/>
    <mergeCell ref="C38:G38"/>
    <mergeCell ref="H38:I38"/>
    <mergeCell ref="C11:K11"/>
    <mergeCell ref="C12:C13"/>
    <mergeCell ref="D12:D13"/>
    <mergeCell ref="E12:F12"/>
    <mergeCell ref="G12:G13"/>
    <mergeCell ref="H12:H13"/>
    <mergeCell ref="I12:I13"/>
    <mergeCell ref="J12:J13"/>
    <mergeCell ref="K12:K13"/>
    <mergeCell ref="E21:F21"/>
    <mergeCell ref="C26:J26"/>
    <mergeCell ref="G29:J29"/>
    <mergeCell ref="C37:G37"/>
    <mergeCell ref="H37:J37"/>
    <mergeCell ref="C9:K9"/>
    <mergeCell ref="C3:K3"/>
    <mergeCell ref="C4:K4"/>
    <mergeCell ref="C5:K5"/>
    <mergeCell ref="C6:K7"/>
    <mergeCell ref="C8:K8"/>
  </mergeCells>
  <pageMargins left="0.7" right="0.7" top="0.75" bottom="0.75" header="0.3" footer="0.3"/>
  <pageSetup scale="49" fitToWidth="0" orientation="landscape" r:id="rId1"/>
  <rowBreaks count="1" manualBreakCount="1">
    <brk id="52" max="11" man="1"/>
  </rowBreaks>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0B050"/>
  </sheetPr>
  <dimension ref="B1:P101"/>
  <sheetViews>
    <sheetView showGridLines="0" topLeftCell="A67" zoomScaleNormal="100" workbookViewId="0">
      <selection activeCell="L81" sqref="L81"/>
    </sheetView>
  </sheetViews>
  <sheetFormatPr baseColWidth="10" defaultColWidth="11.42578125" defaultRowHeight="12.75"/>
  <cols>
    <col min="1" max="1" width="3.140625" style="1604" customWidth="1"/>
    <col min="2" max="2" width="11.42578125" style="1604"/>
    <col min="3" max="3" width="17.42578125" style="1604" customWidth="1"/>
    <col min="4" max="13" width="11.42578125" style="1604"/>
    <col min="14" max="14" width="14.85546875" style="1604" customWidth="1"/>
    <col min="15" max="16384" width="11.42578125" style="1604"/>
  </cols>
  <sheetData>
    <row r="1" spans="2:14" ht="13.5" thickBot="1"/>
    <row r="2" spans="2:14">
      <c r="B2" s="1795"/>
      <c r="C2" s="1797"/>
      <c r="D2" s="1798"/>
      <c r="E2" s="1798"/>
      <c r="F2" s="1798"/>
      <c r="G2" s="1798"/>
      <c r="H2" s="1798"/>
      <c r="I2" s="1798"/>
      <c r="J2" s="1799"/>
      <c r="K2" s="1800" t="s">
        <v>183</v>
      </c>
      <c r="L2" s="1802" t="s">
        <v>629</v>
      </c>
      <c r="M2" s="1803"/>
      <c r="N2" s="1804"/>
    </row>
    <row r="3" spans="2:14" ht="13.5">
      <c r="B3" s="1796"/>
      <c r="C3" s="1808" t="s">
        <v>40</v>
      </c>
      <c r="D3" s="1809"/>
      <c r="E3" s="1809"/>
      <c r="F3" s="1809"/>
      <c r="G3" s="1809"/>
      <c r="H3" s="1809"/>
      <c r="I3" s="1809"/>
      <c r="J3" s="1810"/>
      <c r="K3" s="1801"/>
      <c r="L3" s="1805"/>
      <c r="M3" s="1806"/>
      <c r="N3" s="1807"/>
    </row>
    <row r="4" spans="2:14" ht="13.5">
      <c r="B4" s="1796"/>
      <c r="C4" s="1811" t="s">
        <v>234</v>
      </c>
      <c r="D4" s="1812"/>
      <c r="E4" s="1812"/>
      <c r="F4" s="1812"/>
      <c r="G4" s="1812"/>
      <c r="H4" s="1812"/>
      <c r="I4" s="1812"/>
      <c r="J4" s="1813"/>
      <c r="K4" s="1780" t="s">
        <v>185</v>
      </c>
      <c r="L4" s="1815">
        <v>2</v>
      </c>
      <c r="M4" s="1816"/>
      <c r="N4" s="1817"/>
    </row>
    <row r="5" spans="2:14">
      <c r="B5" s="1796"/>
      <c r="C5" s="1790" t="s">
        <v>628</v>
      </c>
      <c r="D5" s="1791"/>
      <c r="E5" s="1791"/>
      <c r="F5" s="1791"/>
      <c r="G5" s="1791"/>
      <c r="H5" s="1791"/>
      <c r="I5" s="1791"/>
      <c r="J5" s="1792"/>
      <c r="K5" s="1814"/>
      <c r="L5" s="1818"/>
      <c r="M5" s="1819"/>
      <c r="N5" s="1820"/>
    </row>
    <row r="6" spans="2:14" ht="12.75" customHeight="1">
      <c r="B6" s="1796"/>
      <c r="C6" s="1821" t="s">
        <v>235</v>
      </c>
      <c r="D6" s="1822"/>
      <c r="E6" s="1822"/>
      <c r="F6" s="1822"/>
      <c r="G6" s="1822"/>
      <c r="H6" s="1822"/>
      <c r="I6" s="1822"/>
      <c r="J6" s="1823"/>
      <c r="K6" s="1780" t="s">
        <v>187</v>
      </c>
      <c r="L6" s="1780">
        <v>1</v>
      </c>
      <c r="M6" s="1780" t="s">
        <v>188</v>
      </c>
      <c r="N6" s="1788">
        <v>1</v>
      </c>
    </row>
    <row r="7" spans="2:14">
      <c r="B7" s="1796"/>
      <c r="C7" s="1821"/>
      <c r="D7" s="1822"/>
      <c r="E7" s="1822"/>
      <c r="F7" s="1822"/>
      <c r="G7" s="1822"/>
      <c r="H7" s="1822"/>
      <c r="I7" s="1822"/>
      <c r="J7" s="1823"/>
      <c r="K7" s="1781"/>
      <c r="L7" s="1781"/>
      <c r="M7" s="1781"/>
      <c r="N7" s="1789"/>
    </row>
    <row r="8" spans="2:14">
      <c r="B8" s="1796"/>
      <c r="C8" s="1790" t="s">
        <v>189</v>
      </c>
      <c r="D8" s="1791"/>
      <c r="E8" s="1791"/>
      <c r="F8" s="1791"/>
      <c r="G8" s="1791"/>
      <c r="H8" s="1791"/>
      <c r="I8" s="1791"/>
      <c r="J8" s="1792"/>
      <c r="K8" s="1781"/>
      <c r="L8" s="1781"/>
      <c r="M8" s="1781"/>
      <c r="N8" s="1789"/>
    </row>
    <row r="9" spans="2:14" ht="14.25" thickBot="1">
      <c r="B9" s="1605"/>
      <c r="C9" s="1606"/>
      <c r="D9" s="1606"/>
      <c r="E9" s="1606"/>
      <c r="F9" s="1606"/>
      <c r="G9" s="1606"/>
      <c r="H9" s="1606"/>
      <c r="I9" s="1606"/>
      <c r="J9" s="1606"/>
      <c r="K9" s="1606"/>
      <c r="L9" s="1607"/>
      <c r="M9" s="1607"/>
      <c r="N9" s="1608"/>
    </row>
    <row r="10" spans="2:14" ht="13.5">
      <c r="B10" s="1609"/>
      <c r="C10" s="1610"/>
      <c r="D10" s="1610"/>
      <c r="E10" s="1610"/>
      <c r="F10" s="1610"/>
      <c r="G10" s="1610"/>
      <c r="H10" s="1610"/>
      <c r="I10" s="1610"/>
      <c r="J10" s="1610"/>
      <c r="K10" s="1611" t="s">
        <v>190</v>
      </c>
      <c r="L10" s="1612" t="s">
        <v>191</v>
      </c>
      <c r="M10" s="1612" t="s">
        <v>192</v>
      </c>
      <c r="N10" s="1613" t="s">
        <v>193</v>
      </c>
    </row>
    <row r="11" spans="2:14" ht="13.5">
      <c r="B11" s="1614"/>
      <c r="C11" s="1615"/>
      <c r="D11" s="1615"/>
      <c r="E11" s="1615"/>
      <c r="F11" s="1615"/>
      <c r="G11" s="1615"/>
      <c r="H11" s="1615"/>
      <c r="I11" s="1615"/>
      <c r="J11" s="1615"/>
      <c r="K11" s="1616"/>
      <c r="L11" s="1617"/>
      <c r="M11" s="1617"/>
      <c r="N11" s="1618"/>
    </row>
    <row r="12" spans="2:14" ht="13.5">
      <c r="B12" s="1793" t="s">
        <v>630</v>
      </c>
      <c r="C12" s="1794"/>
      <c r="D12" s="1794"/>
      <c r="E12" s="1794"/>
      <c r="F12" s="1615"/>
      <c r="G12" s="1615"/>
      <c r="H12" s="1615" t="s">
        <v>631</v>
      </c>
      <c r="J12" s="1615"/>
      <c r="K12" s="1616"/>
      <c r="N12" s="1619"/>
    </row>
    <row r="13" spans="2:14" ht="13.5">
      <c r="B13" s="1614"/>
      <c r="C13" s="1615"/>
      <c r="D13" s="1615"/>
      <c r="E13" s="1615"/>
      <c r="F13" s="1615"/>
      <c r="G13" s="1615"/>
      <c r="H13" s="1615"/>
      <c r="I13" s="1615"/>
      <c r="J13" s="1615"/>
      <c r="K13" s="1616"/>
      <c r="L13" s="1620"/>
      <c r="M13" s="1620"/>
      <c r="N13" s="1619"/>
    </row>
    <row r="14" spans="2:14" ht="13.5">
      <c r="B14" s="1621" t="s">
        <v>194</v>
      </c>
      <c r="C14" s="1622"/>
      <c r="D14" s="1782" t="s">
        <v>1405</v>
      </c>
      <c r="E14" s="1782"/>
      <c r="F14" s="1782"/>
      <c r="G14" s="1782"/>
      <c r="H14" s="1622"/>
      <c r="I14" s="1622" t="s">
        <v>195</v>
      </c>
      <c r="J14" s="1782" t="s">
        <v>1406</v>
      </c>
      <c r="K14" s="1782"/>
      <c r="L14" s="1782"/>
      <c r="M14" s="1782"/>
      <c r="N14" s="1623"/>
    </row>
    <row r="15" spans="2:14" ht="13.5">
      <c r="B15" s="1621"/>
      <c r="C15" s="1622"/>
      <c r="D15" s="1624"/>
      <c r="E15" s="1624"/>
      <c r="F15" s="1624"/>
      <c r="G15" s="1624"/>
      <c r="H15" s="1622"/>
      <c r="I15" s="1624"/>
      <c r="J15" s="1622"/>
      <c r="K15" s="1624"/>
      <c r="L15" s="1783"/>
      <c r="M15" s="1783"/>
      <c r="N15" s="1784"/>
    </row>
    <row r="16" spans="2:14" ht="13.5">
      <c r="B16" s="1621"/>
      <c r="C16" s="1622"/>
      <c r="D16" s="1624"/>
      <c r="E16" s="1624"/>
      <c r="F16" s="1624"/>
      <c r="G16" s="1624"/>
      <c r="H16" s="1622"/>
      <c r="I16" s="1624"/>
      <c r="J16" s="1622"/>
      <c r="K16" s="1624"/>
      <c r="L16" s="1624"/>
      <c r="M16" s="1624"/>
      <c r="N16" s="1623"/>
    </row>
    <row r="17" spans="2:14" ht="13.5">
      <c r="B17" s="1625"/>
      <c r="C17" s="1626"/>
      <c r="D17" s="1626"/>
      <c r="E17" s="1626"/>
      <c r="F17" s="1626"/>
      <c r="G17" s="1626"/>
      <c r="H17" s="1626"/>
      <c r="I17" s="1626"/>
      <c r="J17" s="1626"/>
      <c r="K17" s="1626"/>
      <c r="L17" s="1626"/>
      <c r="M17" s="1626"/>
      <c r="N17" s="1627"/>
    </row>
    <row r="18" spans="2:14" ht="13.5" thickBot="1">
      <c r="B18" s="1628"/>
      <c r="C18" s="1629"/>
      <c r="D18" s="1629"/>
      <c r="E18" s="1629"/>
      <c r="F18" s="1629"/>
      <c r="G18" s="1629"/>
      <c r="H18" s="1629"/>
      <c r="I18" s="1629"/>
      <c r="J18" s="1629"/>
      <c r="K18" s="1629"/>
      <c r="L18" s="1629"/>
      <c r="M18" s="1629"/>
      <c r="N18" s="1630"/>
    </row>
    <row r="19" spans="2:14">
      <c r="B19" s="1631"/>
      <c r="C19" s="1632"/>
      <c r="D19" s="1632"/>
      <c r="E19" s="1632"/>
      <c r="F19" s="1632"/>
      <c r="G19" s="1632"/>
      <c r="J19" s="1632"/>
      <c r="K19" s="1632"/>
      <c r="L19" s="1632"/>
      <c r="M19" s="1632"/>
      <c r="N19" s="1633"/>
    </row>
    <row r="20" spans="2:14" ht="12.75" customHeight="1">
      <c r="B20" s="1634" t="s">
        <v>196</v>
      </c>
      <c r="C20" s="1635"/>
      <c r="D20" s="1636"/>
      <c r="E20" s="1637"/>
      <c r="F20" s="1637"/>
      <c r="G20" s="1638" t="s">
        <v>188</v>
      </c>
      <c r="H20" s="1785"/>
      <c r="I20" s="1785"/>
      <c r="J20" s="1785"/>
      <c r="K20" s="1785"/>
      <c r="L20" s="1785"/>
      <c r="M20" s="1785"/>
      <c r="N20" s="1639"/>
    </row>
    <row r="21" spans="2:14" ht="12.75" customHeight="1">
      <c r="B21" s="1640" t="s">
        <v>197</v>
      </c>
      <c r="C21" s="1641"/>
      <c r="D21" s="1786"/>
      <c r="E21" s="1786"/>
      <c r="F21" s="1786"/>
      <c r="G21" s="1786"/>
      <c r="H21" s="1786"/>
      <c r="I21" s="1786"/>
      <c r="J21" s="1786"/>
      <c r="K21" s="1786"/>
      <c r="L21" s="1786"/>
      <c r="M21" s="1786"/>
      <c r="N21" s="1642"/>
    </row>
    <row r="22" spans="2:14">
      <c r="B22" s="1640"/>
      <c r="C22" s="1641"/>
      <c r="D22" s="1787"/>
      <c r="E22" s="1787"/>
      <c r="F22" s="1787"/>
      <c r="G22" s="1787"/>
      <c r="H22" s="1787"/>
      <c r="I22" s="1787"/>
      <c r="J22" s="1787"/>
      <c r="K22" s="1787"/>
      <c r="L22" s="1787"/>
      <c r="M22" s="1787"/>
      <c r="N22" s="1642"/>
    </row>
    <row r="23" spans="2:14">
      <c r="B23" s="1640"/>
      <c r="C23" s="1641"/>
      <c r="D23" s="1643"/>
      <c r="E23" s="1643"/>
      <c r="F23" s="1643"/>
      <c r="G23" s="1643"/>
      <c r="H23" s="1643"/>
      <c r="I23" s="1643"/>
      <c r="J23" s="1643"/>
      <c r="K23" s="1643"/>
      <c r="L23" s="1643"/>
      <c r="M23" s="1644"/>
      <c r="N23" s="1642"/>
    </row>
    <row r="24" spans="2:14">
      <c r="B24" s="1640" t="s">
        <v>225</v>
      </c>
      <c r="C24" s="1641"/>
      <c r="D24" s="1779"/>
      <c r="E24" s="1779"/>
      <c r="F24" s="1779"/>
      <c r="G24" s="1779"/>
      <c r="H24" s="1779"/>
      <c r="I24" s="1779"/>
      <c r="J24" s="1779"/>
      <c r="K24" s="1779"/>
      <c r="L24" s="1779"/>
      <c r="M24" s="1779"/>
      <c r="N24" s="1645"/>
    </row>
    <row r="25" spans="2:14">
      <c r="B25" s="1640"/>
      <c r="C25" s="1641"/>
      <c r="D25" s="1646"/>
      <c r="E25" s="1646"/>
      <c r="F25" s="1646"/>
      <c r="G25" s="1646"/>
      <c r="H25" s="1646"/>
      <c r="I25" s="1646"/>
      <c r="J25" s="1646"/>
      <c r="K25" s="1646"/>
      <c r="L25" s="1646"/>
      <c r="M25" s="1647"/>
      <c r="N25" s="1645"/>
    </row>
    <row r="26" spans="2:14">
      <c r="B26" s="1640" t="s">
        <v>198</v>
      </c>
      <c r="C26" s="1641"/>
      <c r="D26" s="1779"/>
      <c r="E26" s="1779"/>
      <c r="F26" s="1779"/>
      <c r="G26" s="1779"/>
      <c r="H26" s="1779"/>
      <c r="I26" s="1779"/>
      <c r="J26" s="1779"/>
      <c r="K26" s="1779"/>
      <c r="L26" s="1779"/>
      <c r="M26" s="1779"/>
      <c r="N26" s="1645"/>
    </row>
    <row r="27" spans="2:14">
      <c r="B27" s="1640"/>
      <c r="C27" s="1641"/>
      <c r="D27" s="1646"/>
      <c r="E27" s="1646"/>
      <c r="F27" s="1646"/>
      <c r="G27" s="1646"/>
      <c r="H27" s="1646"/>
      <c r="I27" s="1646"/>
      <c r="J27" s="1646"/>
      <c r="K27" s="1646"/>
      <c r="L27" s="1646"/>
      <c r="M27" s="1647"/>
      <c r="N27" s="1645"/>
    </row>
    <row r="28" spans="2:14">
      <c r="B28" s="1640" t="s">
        <v>199</v>
      </c>
      <c r="C28" s="1640"/>
      <c r="D28" s="1646"/>
      <c r="E28" s="1779"/>
      <c r="F28" s="1779"/>
      <c r="G28" s="1779"/>
      <c r="H28" s="1779"/>
      <c r="I28" s="1779"/>
      <c r="J28" s="1779"/>
      <c r="K28" s="1779"/>
      <c r="L28" s="1779"/>
      <c r="M28" s="1779"/>
      <c r="N28" s="1645"/>
    </row>
    <row r="29" spans="2:14">
      <c r="B29" s="1634"/>
      <c r="C29" s="1635"/>
      <c r="D29" s="1646"/>
      <c r="E29" s="1646"/>
      <c r="F29" s="1646"/>
      <c r="G29" s="1646"/>
      <c r="H29" s="1646"/>
      <c r="I29" s="1646"/>
      <c r="J29" s="1646"/>
      <c r="K29" s="1646"/>
      <c r="L29" s="1646"/>
      <c r="M29" s="1647"/>
      <c r="N29" s="1645"/>
    </row>
    <row r="30" spans="2:14">
      <c r="B30" s="1640" t="s">
        <v>200</v>
      </c>
      <c r="C30" s="1641"/>
      <c r="D30" s="1646"/>
      <c r="E30" s="1646"/>
      <c r="F30" s="1646"/>
      <c r="G30" s="1830"/>
      <c r="H30" s="1830"/>
      <c r="I30" s="1830"/>
      <c r="J30" s="1830"/>
      <c r="K30" s="1830"/>
      <c r="L30" s="1830"/>
      <c r="M30" s="1830"/>
      <c r="N30" s="1645"/>
    </row>
    <row r="31" spans="2:14" ht="13.5" thickBot="1">
      <c r="B31" s="1648"/>
      <c r="C31" s="1649"/>
      <c r="D31" s="1649"/>
      <c r="E31" s="1649"/>
      <c r="F31" s="1649"/>
      <c r="G31" s="1649"/>
      <c r="H31" s="1649"/>
      <c r="I31" s="1649"/>
      <c r="J31" s="1649"/>
      <c r="K31" s="1649"/>
      <c r="L31" s="1649"/>
      <c r="M31" s="1649"/>
      <c r="N31" s="1650"/>
    </row>
    <row r="32" spans="2:14" ht="13.5" thickBot="1">
      <c r="B32" s="1651"/>
      <c r="N32" s="1639"/>
    </row>
    <row r="33" spans="2:14" ht="13.5">
      <c r="B33" s="1652" t="s">
        <v>13</v>
      </c>
      <c r="C33" s="1831" t="s">
        <v>133</v>
      </c>
      <c r="D33" s="1832"/>
      <c r="E33" s="1832"/>
      <c r="F33" s="1832"/>
      <c r="G33" s="1832"/>
      <c r="H33" s="1832"/>
      <c r="I33" s="1832"/>
      <c r="J33" s="1832"/>
      <c r="K33" s="1833" t="s">
        <v>202</v>
      </c>
      <c r="L33" s="1834" t="s">
        <v>19</v>
      </c>
      <c r="M33" s="1835"/>
      <c r="N33" s="1652" t="s">
        <v>80</v>
      </c>
    </row>
    <row r="34" spans="2:14" ht="13.5" thickBot="1">
      <c r="B34" s="1653" t="s">
        <v>256</v>
      </c>
      <c r="C34" s="1836" t="s">
        <v>257</v>
      </c>
      <c r="D34" s="1837"/>
      <c r="E34" s="1837"/>
      <c r="F34" s="1837"/>
      <c r="G34" s="1837"/>
      <c r="H34" s="1837"/>
      <c r="I34" s="1837"/>
      <c r="J34" s="1837"/>
      <c r="K34" s="1838"/>
      <c r="L34" s="1836" t="s">
        <v>12</v>
      </c>
      <c r="M34" s="1838"/>
      <c r="N34" s="1700"/>
    </row>
    <row r="35" spans="2:14">
      <c r="B35" s="1839" t="s">
        <v>28</v>
      </c>
      <c r="C35" s="1840"/>
      <c r="D35" s="1840"/>
      <c r="E35" s="1840"/>
      <c r="F35" s="1840"/>
      <c r="G35" s="1840"/>
      <c r="H35" s="1840"/>
      <c r="I35" s="1840"/>
      <c r="J35" s="1840"/>
      <c r="K35" s="1840"/>
      <c r="L35" s="1840"/>
      <c r="M35" s="1840"/>
      <c r="N35" s="1841"/>
    </row>
    <row r="36" spans="2:14">
      <c r="B36" s="1842"/>
      <c r="C36" s="1843"/>
      <c r="D36" s="1843"/>
      <c r="E36" s="1843"/>
      <c r="F36" s="1843"/>
      <c r="G36" s="1843"/>
      <c r="H36" s="1843"/>
      <c r="I36" s="1843"/>
      <c r="J36" s="1843"/>
      <c r="K36" s="1843"/>
      <c r="L36" s="1843"/>
      <c r="M36" s="1843"/>
      <c r="N36" s="1844"/>
    </row>
    <row r="37" spans="2:14" ht="13.5" thickBot="1">
      <c r="B37" s="1845"/>
      <c r="C37" s="1846"/>
      <c r="D37" s="1846"/>
      <c r="E37" s="1846"/>
      <c r="F37" s="1846"/>
      <c r="G37" s="1846"/>
      <c r="H37" s="1846"/>
      <c r="I37" s="1846"/>
      <c r="J37" s="1846"/>
      <c r="K37" s="1846"/>
      <c r="L37" s="1846"/>
      <c r="M37" s="1846"/>
      <c r="N37" s="1847"/>
    </row>
    <row r="38" spans="2:14" ht="13.5">
      <c r="B38" s="1834" t="s">
        <v>133</v>
      </c>
      <c r="C38" s="1848"/>
      <c r="D38" s="1848"/>
      <c r="E38" s="1848"/>
      <c r="F38" s="1849"/>
      <c r="G38" s="1850" t="s">
        <v>203</v>
      </c>
      <c r="H38" s="1848"/>
      <c r="I38" s="1851" t="s">
        <v>144</v>
      </c>
      <c r="J38" s="1852"/>
      <c r="K38" s="1655"/>
      <c r="L38" s="1850"/>
      <c r="M38" s="1853"/>
      <c r="N38" s="1656"/>
    </row>
    <row r="39" spans="2:14">
      <c r="B39" s="1824" t="s">
        <v>43</v>
      </c>
      <c r="C39" s="1825"/>
      <c r="D39" s="1825"/>
      <c r="E39" s="1825"/>
      <c r="F39" s="1826"/>
      <c r="G39" s="1827"/>
      <c r="H39" s="1826"/>
      <c r="I39" s="1827"/>
      <c r="J39" s="1826"/>
      <c r="K39" s="1401">
        <v>100000</v>
      </c>
      <c r="L39" s="1828">
        <v>500</v>
      </c>
      <c r="M39" s="1829"/>
      <c r="N39" s="1402">
        <f>K39/L39</f>
        <v>200</v>
      </c>
    </row>
    <row r="40" spans="2:14">
      <c r="B40" s="1824" t="s">
        <v>216</v>
      </c>
      <c r="C40" s="1825"/>
      <c r="D40" s="1825"/>
      <c r="E40" s="1825"/>
      <c r="F40" s="1826"/>
      <c r="G40" s="1827"/>
      <c r="H40" s="1826"/>
      <c r="I40" s="1827"/>
      <c r="J40" s="1826"/>
      <c r="K40" s="1401">
        <v>70000</v>
      </c>
      <c r="L40" s="1828">
        <v>500</v>
      </c>
      <c r="M40" s="1829"/>
      <c r="N40" s="1402">
        <f>K40/L40</f>
        <v>140</v>
      </c>
    </row>
    <row r="41" spans="2:14" ht="13.5" thickBot="1">
      <c r="B41" s="1824" t="s">
        <v>163</v>
      </c>
      <c r="C41" s="1825"/>
      <c r="D41" s="1825"/>
      <c r="E41" s="1825"/>
      <c r="F41" s="1826"/>
      <c r="G41" s="1827"/>
      <c r="H41" s="1826"/>
      <c r="I41" s="1827"/>
      <c r="J41" s="1826"/>
      <c r="K41" s="1401"/>
      <c r="L41" s="1828"/>
      <c r="M41" s="1829"/>
      <c r="N41" s="1402">
        <f>N65*0.02</f>
        <v>0.53649999999999998</v>
      </c>
    </row>
    <row r="42" spans="2:14" ht="14.25" thickBot="1">
      <c r="B42" s="1854" t="s">
        <v>147</v>
      </c>
      <c r="C42" s="1855"/>
      <c r="D42" s="1855"/>
      <c r="E42" s="1855"/>
      <c r="F42" s="1855"/>
      <c r="G42" s="1855"/>
      <c r="H42" s="1855"/>
      <c r="I42" s="1855"/>
      <c r="J42" s="1855"/>
      <c r="K42" s="1855"/>
      <c r="L42" s="1855"/>
      <c r="M42" s="1856"/>
      <c r="N42" s="1657">
        <f>SUM(N39:N41)</f>
        <v>340.53649999999999</v>
      </c>
    </row>
    <row r="43" spans="2:14">
      <c r="B43" s="1839" t="s">
        <v>148</v>
      </c>
      <c r="C43" s="1840"/>
      <c r="D43" s="1840"/>
      <c r="E43" s="1840"/>
      <c r="F43" s="1840"/>
      <c r="G43" s="1840"/>
      <c r="H43" s="1840"/>
      <c r="I43" s="1840"/>
      <c r="J43" s="1840"/>
      <c r="K43" s="1840"/>
      <c r="L43" s="1840"/>
      <c r="M43" s="1840"/>
      <c r="N43" s="1841"/>
    </row>
    <row r="44" spans="2:14">
      <c r="B44" s="1842"/>
      <c r="C44" s="1843"/>
      <c r="D44" s="1843"/>
      <c r="E44" s="1843"/>
      <c r="F44" s="1843"/>
      <c r="G44" s="1843"/>
      <c r="H44" s="1843"/>
      <c r="I44" s="1843"/>
      <c r="J44" s="1843"/>
      <c r="K44" s="1843"/>
      <c r="L44" s="1843"/>
      <c r="M44" s="1843"/>
      <c r="N44" s="1844"/>
    </row>
    <row r="45" spans="2:14" ht="13.5" thickBot="1">
      <c r="B45" s="1845"/>
      <c r="C45" s="1846"/>
      <c r="D45" s="1846"/>
      <c r="E45" s="1846"/>
      <c r="F45" s="1846"/>
      <c r="G45" s="1846"/>
      <c r="H45" s="1846"/>
      <c r="I45" s="1846"/>
      <c r="J45" s="1846"/>
      <c r="K45" s="1846"/>
      <c r="L45" s="1846"/>
      <c r="M45" s="1846"/>
      <c r="N45" s="1847"/>
    </row>
    <row r="46" spans="2:14" ht="13.5">
      <c r="B46" s="1834" t="s">
        <v>133</v>
      </c>
      <c r="C46" s="1857"/>
      <c r="D46" s="1857"/>
      <c r="E46" s="1857"/>
      <c r="F46" s="1857"/>
      <c r="G46" s="1857"/>
      <c r="H46" s="1857"/>
      <c r="I46" s="1853"/>
      <c r="J46" s="1658" t="s">
        <v>19</v>
      </c>
      <c r="K46" s="1655" t="s">
        <v>80</v>
      </c>
      <c r="L46" s="1850" t="s">
        <v>149</v>
      </c>
      <c r="M46" s="1853"/>
      <c r="N46" s="1656" t="s">
        <v>150</v>
      </c>
    </row>
    <row r="47" spans="2:14">
      <c r="B47" s="1824" t="s">
        <v>517</v>
      </c>
      <c r="C47" s="1825"/>
      <c r="D47" s="1825"/>
      <c r="E47" s="1825"/>
      <c r="F47" s="1825"/>
      <c r="G47" s="1825"/>
      <c r="H47" s="1825"/>
      <c r="I47" s="1826"/>
      <c r="J47" s="1659" t="s">
        <v>16</v>
      </c>
      <c r="K47" s="1660">
        <v>0.5</v>
      </c>
      <c r="L47" s="1858">
        <v>2998.777</v>
      </c>
      <c r="M47" s="1859"/>
      <c r="N47" s="1402">
        <f>+K47*L47</f>
        <v>1499.3885</v>
      </c>
    </row>
    <row r="48" spans="2:14" ht="13.5" thickBot="1">
      <c r="B48" s="1860" t="s">
        <v>41</v>
      </c>
      <c r="C48" s="1861"/>
      <c r="D48" s="1861"/>
      <c r="E48" s="1861"/>
      <c r="F48" s="1861"/>
      <c r="G48" s="1861"/>
      <c r="H48" s="1861"/>
      <c r="I48" s="1862"/>
      <c r="J48" s="1701" t="s">
        <v>16</v>
      </c>
      <c r="K48" s="1702">
        <v>0.15</v>
      </c>
      <c r="L48" s="1863">
        <v>55</v>
      </c>
      <c r="M48" s="1864"/>
      <c r="N48" s="1402">
        <v>8.25</v>
      </c>
    </row>
    <row r="49" spans="2:14" ht="14.25" thickBot="1">
      <c r="B49" s="1854" t="s">
        <v>147</v>
      </c>
      <c r="C49" s="1855"/>
      <c r="D49" s="1855"/>
      <c r="E49" s="1855"/>
      <c r="F49" s="1855"/>
      <c r="G49" s="1855"/>
      <c r="H49" s="1855"/>
      <c r="I49" s="1855"/>
      <c r="J49" s="1855"/>
      <c r="K49" s="1855"/>
      <c r="L49" s="1855"/>
      <c r="M49" s="1856"/>
      <c r="N49" s="1408">
        <f>+N47+N48</f>
        <v>1507.6385</v>
      </c>
    </row>
    <row r="50" spans="2:14">
      <c r="B50" s="1839" t="s">
        <v>30</v>
      </c>
      <c r="C50" s="1840"/>
      <c r="D50" s="1840"/>
      <c r="E50" s="1840"/>
      <c r="F50" s="1840"/>
      <c r="G50" s="1840"/>
      <c r="H50" s="1840"/>
      <c r="I50" s="1840"/>
      <c r="J50" s="1840"/>
      <c r="K50" s="1840"/>
      <c r="L50" s="1840"/>
      <c r="M50" s="1840"/>
      <c r="N50" s="1841"/>
    </row>
    <row r="51" spans="2:14">
      <c r="B51" s="1842"/>
      <c r="C51" s="1843"/>
      <c r="D51" s="1843"/>
      <c r="E51" s="1843"/>
      <c r="F51" s="1843"/>
      <c r="G51" s="1843"/>
      <c r="H51" s="1843"/>
      <c r="I51" s="1843"/>
      <c r="J51" s="1843"/>
      <c r="K51" s="1843"/>
      <c r="L51" s="1843"/>
      <c r="M51" s="1843"/>
      <c r="N51" s="1844"/>
    </row>
    <row r="52" spans="2:14" ht="13.5" thickBot="1">
      <c r="B52" s="1845"/>
      <c r="C52" s="1846"/>
      <c r="D52" s="1846"/>
      <c r="E52" s="1846"/>
      <c r="F52" s="1846"/>
      <c r="G52" s="1846"/>
      <c r="H52" s="1846"/>
      <c r="I52" s="1846"/>
      <c r="J52" s="1846"/>
      <c r="K52" s="1846"/>
      <c r="L52" s="1846"/>
      <c r="M52" s="1846"/>
      <c r="N52" s="1847"/>
    </row>
    <row r="53" spans="2:14" ht="13.5">
      <c r="B53" s="1834" t="s">
        <v>151</v>
      </c>
      <c r="C53" s="1857"/>
      <c r="D53" s="1857"/>
      <c r="E53" s="1857"/>
      <c r="F53" s="1857"/>
      <c r="G53" s="1857"/>
      <c r="H53" s="1857"/>
      <c r="I53" s="1655" t="s">
        <v>152</v>
      </c>
      <c r="J53" s="1664" t="s">
        <v>153</v>
      </c>
      <c r="K53" s="1665" t="s">
        <v>241</v>
      </c>
      <c r="L53" s="1850" t="s">
        <v>20</v>
      </c>
      <c r="M53" s="1853"/>
      <c r="N53" s="1656" t="s">
        <v>150</v>
      </c>
    </row>
    <row r="54" spans="2:14">
      <c r="B54" s="1824"/>
      <c r="C54" s="1825"/>
      <c r="D54" s="1825"/>
      <c r="E54" s="1825"/>
      <c r="F54" s="1825"/>
      <c r="G54" s="1825"/>
      <c r="H54" s="1825"/>
      <c r="I54" s="1666"/>
      <c r="J54" s="1667"/>
      <c r="K54" s="1666"/>
      <c r="L54" s="1865"/>
      <c r="M54" s="1866"/>
      <c r="N54" s="1703">
        <v>0</v>
      </c>
    </row>
    <row r="55" spans="2:14" s="1705" customFormat="1" ht="16.5" thickBot="1">
      <c r="B55" s="1860"/>
      <c r="C55" s="1861"/>
      <c r="D55" s="1861"/>
      <c r="E55" s="1861"/>
      <c r="F55" s="1861"/>
      <c r="G55" s="1861"/>
      <c r="H55" s="1861"/>
      <c r="I55" s="1668"/>
      <c r="J55" s="1669"/>
      <c r="K55" s="1668"/>
      <c r="L55" s="1867"/>
      <c r="M55" s="1868"/>
      <c r="N55" s="1704"/>
    </row>
    <row r="56" spans="2:14" ht="14.25" thickBot="1">
      <c r="B56" s="1854" t="s">
        <v>147</v>
      </c>
      <c r="C56" s="1855"/>
      <c r="D56" s="1855"/>
      <c r="E56" s="1855"/>
      <c r="F56" s="1855"/>
      <c r="G56" s="1855"/>
      <c r="H56" s="1855"/>
      <c r="I56" s="1855"/>
      <c r="J56" s="1855"/>
      <c r="K56" s="1855"/>
      <c r="L56" s="1855"/>
      <c r="M56" s="1856"/>
      <c r="N56" s="1706">
        <v>0</v>
      </c>
    </row>
    <row r="57" spans="2:14">
      <c r="B57" s="1839" t="s">
        <v>31</v>
      </c>
      <c r="C57" s="1840"/>
      <c r="D57" s="1840"/>
      <c r="E57" s="1840"/>
      <c r="F57" s="1840"/>
      <c r="G57" s="1840"/>
      <c r="H57" s="1840"/>
      <c r="I57" s="1840"/>
      <c r="J57" s="1840"/>
      <c r="K57" s="1840"/>
      <c r="L57" s="1840"/>
      <c r="M57" s="1840"/>
      <c r="N57" s="1841"/>
    </row>
    <row r="58" spans="2:14">
      <c r="B58" s="1842"/>
      <c r="C58" s="1843"/>
      <c r="D58" s="1843"/>
      <c r="E58" s="1843"/>
      <c r="F58" s="1843"/>
      <c r="G58" s="1843"/>
      <c r="H58" s="1843"/>
      <c r="I58" s="1843"/>
      <c r="J58" s="1843"/>
      <c r="K58" s="1843"/>
      <c r="L58" s="1843"/>
      <c r="M58" s="1843"/>
      <c r="N58" s="1844"/>
    </row>
    <row r="59" spans="2:14" ht="13.5" thickBot="1">
      <c r="B59" s="1845"/>
      <c r="C59" s="1846"/>
      <c r="D59" s="1846"/>
      <c r="E59" s="1846"/>
      <c r="F59" s="1846"/>
      <c r="G59" s="1846"/>
      <c r="H59" s="1846"/>
      <c r="I59" s="1846"/>
      <c r="J59" s="1846"/>
      <c r="K59" s="1846"/>
      <c r="L59" s="1846"/>
      <c r="M59" s="1846"/>
      <c r="N59" s="1847"/>
    </row>
    <row r="60" spans="2:14" ht="13.5">
      <c r="B60" s="1834" t="s">
        <v>154</v>
      </c>
      <c r="C60" s="1857"/>
      <c r="D60" s="1857"/>
      <c r="E60" s="1857"/>
      <c r="F60" s="1857"/>
      <c r="G60" s="1857"/>
      <c r="H60" s="1857"/>
      <c r="I60" s="1655" t="s">
        <v>155</v>
      </c>
      <c r="J60" s="1664" t="s">
        <v>25</v>
      </c>
      <c r="K60" s="1665" t="s">
        <v>156</v>
      </c>
      <c r="L60" s="1850" t="s">
        <v>146</v>
      </c>
      <c r="M60" s="1853"/>
      <c r="N60" s="1656" t="s">
        <v>150</v>
      </c>
    </row>
    <row r="61" spans="2:14">
      <c r="B61" s="1707" t="s">
        <v>37</v>
      </c>
      <c r="C61" s="1708"/>
      <c r="D61" s="1708"/>
      <c r="E61" s="1708"/>
      <c r="F61" s="1708"/>
      <c r="G61" s="1708"/>
      <c r="H61" s="1708"/>
      <c r="I61" s="1416">
        <f>34631*2</f>
        <v>69262</v>
      </c>
      <c r="J61" s="1417">
        <v>1.85</v>
      </c>
      <c r="K61" s="1670">
        <f>+I61*J61</f>
        <v>128134.70000000001</v>
      </c>
      <c r="L61" s="1871">
        <v>4000</v>
      </c>
      <c r="M61" s="1872"/>
      <c r="N61" s="1419">
        <f>K61/L61</f>
        <v>32.033675000000002</v>
      </c>
    </row>
    <row r="62" spans="2:14">
      <c r="B62" s="1707"/>
      <c r="C62" s="1708"/>
      <c r="D62" s="1708"/>
      <c r="E62" s="1708"/>
      <c r="F62" s="1708"/>
      <c r="G62" s="1708"/>
      <c r="H62" s="1708"/>
      <c r="I62" s="1416"/>
      <c r="J62" s="1417"/>
      <c r="K62" s="1670"/>
      <c r="L62" s="1871"/>
      <c r="M62" s="1872"/>
      <c r="N62" s="1419"/>
    </row>
    <row r="63" spans="2:14">
      <c r="B63" s="1707"/>
      <c r="C63" s="1708"/>
      <c r="D63" s="1708"/>
      <c r="E63" s="1708"/>
      <c r="F63" s="1708"/>
      <c r="G63" s="1708"/>
      <c r="H63" s="1708"/>
      <c r="I63" s="1416"/>
      <c r="J63" s="1417"/>
      <c r="K63" s="1670"/>
      <c r="L63" s="1828"/>
      <c r="M63" s="1829"/>
      <c r="N63" s="1419"/>
    </row>
    <row r="64" spans="2:14" ht="13.5" thickBot="1">
      <c r="B64" s="1860"/>
      <c r="C64" s="1861"/>
      <c r="D64" s="1861"/>
      <c r="E64" s="1861"/>
      <c r="F64" s="1861"/>
      <c r="G64" s="1861"/>
      <c r="H64" s="1861"/>
      <c r="I64" s="1668"/>
      <c r="J64" s="1669"/>
      <c r="K64" s="1668"/>
      <c r="L64" s="1867"/>
      <c r="M64" s="1868"/>
      <c r="N64" s="1415"/>
    </row>
    <row r="65" spans="2:16" ht="14.25" thickBot="1">
      <c r="B65" s="1854" t="s">
        <v>147</v>
      </c>
      <c r="C65" s="1855"/>
      <c r="D65" s="1855"/>
      <c r="E65" s="1855"/>
      <c r="F65" s="1855"/>
      <c r="G65" s="1855"/>
      <c r="H65" s="1855"/>
      <c r="I65" s="1855"/>
      <c r="J65" s="1855"/>
      <c r="K65" s="1855"/>
      <c r="L65" s="1855"/>
      <c r="M65" s="1856"/>
      <c r="N65" s="1408">
        <v>26.824999999999999</v>
      </c>
    </row>
    <row r="66" spans="2:16" ht="13.5" thickBot="1">
      <c r="B66" s="1671"/>
      <c r="C66" s="1672"/>
      <c r="D66" s="1672"/>
      <c r="E66" s="1672"/>
      <c r="F66" s="1672"/>
      <c r="G66" s="1672"/>
      <c r="H66" s="1672"/>
      <c r="I66" s="1672"/>
      <c r="J66" s="1672"/>
      <c r="K66" s="1672"/>
      <c r="L66" s="1672"/>
      <c r="M66" s="1672"/>
      <c r="N66" s="1673"/>
    </row>
    <row r="67" spans="2:16" ht="13.5" thickBot="1">
      <c r="B67" s="1873" t="s">
        <v>157</v>
      </c>
      <c r="C67" s="1874"/>
      <c r="D67" s="1874"/>
      <c r="E67" s="1874"/>
      <c r="F67" s="1874"/>
      <c r="G67" s="1874"/>
      <c r="H67" s="1874"/>
      <c r="I67" s="1874"/>
      <c r="J67" s="1874"/>
      <c r="K67" s="1874"/>
      <c r="L67" s="1874"/>
      <c r="M67" s="1875"/>
      <c r="N67" s="1674">
        <f>+N42+N49+N56+N65</f>
        <v>1875</v>
      </c>
      <c r="O67" s="1604">
        <v>1875</v>
      </c>
    </row>
    <row r="68" spans="2:16">
      <c r="B68" s="1839" t="s">
        <v>32</v>
      </c>
      <c r="C68" s="1840"/>
      <c r="D68" s="1840"/>
      <c r="E68" s="1840"/>
      <c r="F68" s="1840"/>
      <c r="G68" s="1840"/>
      <c r="H68" s="1840"/>
      <c r="I68" s="1840"/>
      <c r="J68" s="1840"/>
      <c r="K68" s="1840"/>
      <c r="L68" s="1840"/>
      <c r="M68" s="1840"/>
      <c r="N68" s="1841"/>
    </row>
    <row r="69" spans="2:16">
      <c r="B69" s="1842"/>
      <c r="C69" s="1843"/>
      <c r="D69" s="1843"/>
      <c r="E69" s="1843"/>
      <c r="F69" s="1843"/>
      <c r="G69" s="1843"/>
      <c r="H69" s="1843"/>
      <c r="I69" s="1843"/>
      <c r="J69" s="1843"/>
      <c r="K69" s="1843"/>
      <c r="L69" s="1843"/>
      <c r="M69" s="1843"/>
      <c r="N69" s="1844"/>
    </row>
    <row r="70" spans="2:16" ht="13.5" thickBot="1">
      <c r="B70" s="1845"/>
      <c r="C70" s="1846"/>
      <c r="D70" s="1846"/>
      <c r="E70" s="1846"/>
      <c r="F70" s="1846"/>
      <c r="G70" s="1846"/>
      <c r="H70" s="1846"/>
      <c r="I70" s="1846"/>
      <c r="J70" s="1846"/>
      <c r="K70" s="1846"/>
      <c r="L70" s="1846"/>
      <c r="M70" s="1846"/>
      <c r="N70" s="1847"/>
    </row>
    <row r="71" spans="2:16" ht="13.5">
      <c r="B71" s="1834" t="s">
        <v>29</v>
      </c>
      <c r="C71" s="1857"/>
      <c r="D71" s="1857"/>
      <c r="E71" s="1857"/>
      <c r="F71" s="1857"/>
      <c r="G71" s="1857"/>
      <c r="H71" s="1857"/>
      <c r="I71" s="1664"/>
      <c r="J71" s="1675"/>
      <c r="K71" s="1676" t="s">
        <v>33</v>
      </c>
      <c r="L71" s="1876" t="s">
        <v>34</v>
      </c>
      <c r="M71" s="1877"/>
      <c r="N71" s="1677"/>
    </row>
    <row r="72" spans="2:16">
      <c r="B72" s="1824" t="s">
        <v>23</v>
      </c>
      <c r="C72" s="1825"/>
      <c r="D72" s="1825"/>
      <c r="E72" s="1825"/>
      <c r="F72" s="1825"/>
      <c r="G72" s="1825"/>
      <c r="H72" s="1825"/>
      <c r="I72" s="1427"/>
      <c r="J72" s="1428"/>
      <c r="K72" s="1428">
        <v>0.2</v>
      </c>
      <c r="L72" s="1869">
        <f>N67*K72</f>
        <v>375</v>
      </c>
      <c r="M72" s="1870"/>
      <c r="N72" s="1429"/>
    </row>
    <row r="73" spans="2:16">
      <c r="B73" s="1678" t="s">
        <v>35</v>
      </c>
      <c r="C73" s="1661"/>
      <c r="D73" s="1661"/>
      <c r="E73" s="1661"/>
      <c r="F73" s="1661"/>
      <c r="G73" s="1661"/>
      <c r="H73" s="1661"/>
      <c r="I73" s="1427"/>
      <c r="J73" s="1428"/>
      <c r="K73" s="1428">
        <v>0.05</v>
      </c>
      <c r="L73" s="1869">
        <f>N67*K73</f>
        <v>93.75</v>
      </c>
      <c r="M73" s="1870"/>
      <c r="N73" s="1429"/>
    </row>
    <row r="74" spans="2:16" ht="13.5" thickBot="1">
      <c r="B74" s="1679" t="s">
        <v>24</v>
      </c>
      <c r="C74" s="1680"/>
      <c r="D74" s="1680"/>
      <c r="E74" s="1680"/>
      <c r="F74" s="1680"/>
      <c r="G74" s="1680"/>
      <c r="H74" s="1680"/>
      <c r="I74" s="1434"/>
      <c r="J74" s="1435"/>
      <c r="K74" s="1435">
        <v>0.05</v>
      </c>
      <c r="L74" s="1887">
        <f>N67*K74</f>
        <v>93.75</v>
      </c>
      <c r="M74" s="1888"/>
      <c r="N74" s="1429"/>
    </row>
    <row r="75" spans="2:16" ht="14.25" thickBot="1">
      <c r="B75" s="1854" t="s">
        <v>147</v>
      </c>
      <c r="C75" s="1855"/>
      <c r="D75" s="1855"/>
      <c r="E75" s="1855"/>
      <c r="F75" s="1855"/>
      <c r="G75" s="1855"/>
      <c r="H75" s="1855"/>
      <c r="I75" s="1855"/>
      <c r="J75" s="1855"/>
      <c r="K75" s="1855"/>
      <c r="L75" s="1855"/>
      <c r="M75" s="1856"/>
      <c r="N75" s="1681">
        <f>+L72+L73+L74</f>
        <v>562.5</v>
      </c>
    </row>
    <row r="76" spans="2:16" ht="13.5" thickBot="1">
      <c r="B76" s="1671"/>
      <c r="C76" s="1672"/>
      <c r="D76" s="1672"/>
      <c r="E76" s="1672"/>
      <c r="F76" s="1672"/>
      <c r="G76" s="1672"/>
      <c r="H76" s="1672"/>
      <c r="I76" s="1672"/>
      <c r="J76" s="1672"/>
      <c r="K76" s="1672"/>
      <c r="L76" s="1672"/>
      <c r="M76" s="1672"/>
      <c r="N76" s="1673"/>
    </row>
    <row r="77" spans="2:16" ht="13.5" thickBot="1">
      <c r="B77" s="1873" t="s">
        <v>158</v>
      </c>
      <c r="C77" s="1874"/>
      <c r="D77" s="1874"/>
      <c r="E77" s="1874"/>
      <c r="F77" s="1874"/>
      <c r="G77" s="1874"/>
      <c r="H77" s="1874"/>
      <c r="I77" s="1874"/>
      <c r="J77" s="1874"/>
      <c r="K77" s="1874"/>
      <c r="L77" s="1874"/>
      <c r="M77" s="1875"/>
      <c r="N77" s="1681">
        <f>+ROUND(N67+N75,0)</f>
        <v>2438</v>
      </c>
      <c r="O77" s="1604">
        <f>+'[131]PRESUPUESTO '!J28</f>
        <v>1785</v>
      </c>
      <c r="P77" s="1682">
        <f>+N77-O77</f>
        <v>653</v>
      </c>
    </row>
    <row r="78" spans="2:16">
      <c r="B78" s="1631"/>
      <c r="C78" s="1632"/>
      <c r="D78" s="1632"/>
      <c r="E78" s="1632"/>
      <c r="F78" s="1632"/>
      <c r="G78" s="1632"/>
      <c r="H78" s="1632"/>
      <c r="I78" s="1632"/>
      <c r="J78" s="1632"/>
      <c r="K78" s="1632"/>
      <c r="L78" s="1632"/>
      <c r="M78" s="1632"/>
      <c r="N78" s="1633"/>
    </row>
    <row r="79" spans="2:16">
      <c r="B79" s="1651"/>
      <c r="N79" s="1639"/>
    </row>
    <row r="80" spans="2:16">
      <c r="B80" s="1651"/>
      <c r="N80" s="1639"/>
    </row>
    <row r="81" spans="2:14">
      <c r="B81" s="1651"/>
      <c r="G81" s="1637" t="s">
        <v>204</v>
      </c>
      <c r="H81" s="1637"/>
      <c r="I81" s="1637"/>
      <c r="J81" s="1637"/>
      <c r="N81" s="1639"/>
    </row>
    <row r="82" spans="2:14" ht="13.5">
      <c r="B82" s="1709"/>
      <c r="C82" s="1710"/>
      <c r="D82" s="1710"/>
      <c r="E82" s="1710"/>
      <c r="F82" s="1710"/>
      <c r="H82" s="1710"/>
      <c r="I82" s="1710"/>
      <c r="J82" s="1710"/>
      <c r="K82" s="1710"/>
      <c r="L82" s="1710"/>
      <c r="M82" s="1710"/>
      <c r="N82" s="1711"/>
    </row>
    <row r="83" spans="2:14" ht="13.5">
      <c r="B83" s="1709"/>
      <c r="C83" s="1710"/>
      <c r="D83" s="1710"/>
      <c r="E83" s="1710"/>
      <c r="F83" s="1710"/>
      <c r="G83" s="1604" t="s">
        <v>206</v>
      </c>
      <c r="J83" s="1710"/>
      <c r="K83" s="1710"/>
      <c r="L83" s="1710"/>
      <c r="M83" s="1710"/>
      <c r="N83" s="1711"/>
    </row>
    <row r="84" spans="2:14">
      <c r="B84" s="1614"/>
      <c r="C84" s="1647"/>
      <c r="D84" s="1647"/>
      <c r="E84" s="1647"/>
      <c r="F84" s="1647"/>
      <c r="G84" s="1604" t="s">
        <v>1404</v>
      </c>
      <c r="H84" s="1647"/>
      <c r="I84" s="1647"/>
      <c r="J84" s="1647"/>
      <c r="K84" s="1647"/>
      <c r="L84" s="1647"/>
      <c r="M84" s="1647"/>
      <c r="N84" s="1645"/>
    </row>
    <row r="85" spans="2:14">
      <c r="B85" s="1651"/>
      <c r="G85" s="1604" t="s">
        <v>208</v>
      </c>
      <c r="N85" s="1639"/>
    </row>
    <row r="86" spans="2:14" ht="13.5">
      <c r="B86" s="1712" t="s">
        <v>209</v>
      </c>
      <c r="C86" s="1713"/>
      <c r="D86" s="1713"/>
      <c r="E86" s="1713"/>
      <c r="F86" s="1713"/>
      <c r="G86" s="1713"/>
      <c r="H86" s="1713"/>
      <c r="I86" s="1713"/>
      <c r="J86" s="1713"/>
      <c r="K86" s="1713"/>
      <c r="L86" s="1713"/>
      <c r="M86" s="1713"/>
      <c r="N86" s="1714"/>
    </row>
    <row r="87" spans="2:14">
      <c r="B87" s="1889"/>
      <c r="C87" s="1890"/>
      <c r="D87" s="1890"/>
      <c r="E87" s="1890"/>
      <c r="F87" s="1890"/>
      <c r="G87" s="1890"/>
      <c r="H87" s="1890"/>
      <c r="I87" s="1890"/>
      <c r="J87" s="1890"/>
      <c r="K87" s="1890"/>
      <c r="L87" s="1890"/>
      <c r="M87" s="1890"/>
      <c r="N87" s="1891"/>
    </row>
    <row r="88" spans="2:14">
      <c r="B88" s="1889"/>
      <c r="C88" s="1890"/>
      <c r="D88" s="1890"/>
      <c r="E88" s="1890"/>
      <c r="F88" s="1890"/>
      <c r="G88" s="1890"/>
      <c r="H88" s="1890"/>
      <c r="I88" s="1890"/>
      <c r="J88" s="1890"/>
      <c r="K88" s="1890"/>
      <c r="L88" s="1890"/>
      <c r="M88" s="1890"/>
      <c r="N88" s="1891"/>
    </row>
    <row r="89" spans="2:14">
      <c r="B89" s="1614"/>
      <c r="C89" s="1647"/>
      <c r="D89" s="1647"/>
      <c r="E89" s="1647"/>
      <c r="F89" s="1647"/>
      <c r="G89" s="1647"/>
      <c r="H89" s="1647"/>
      <c r="I89" s="1647"/>
      <c r="J89" s="1647"/>
      <c r="K89" s="1647"/>
      <c r="L89" s="1647"/>
      <c r="M89" s="1647"/>
      <c r="N89" s="1645"/>
    </row>
    <row r="90" spans="2:14">
      <c r="B90" s="1715" t="s">
        <v>632</v>
      </c>
      <c r="C90" s="1647"/>
      <c r="D90" s="1647"/>
      <c r="E90" s="1647"/>
      <c r="F90" s="1647"/>
      <c r="G90" s="1647"/>
      <c r="H90" s="1647"/>
      <c r="I90" s="1647"/>
      <c r="J90" s="1647"/>
      <c r="K90" s="1647"/>
      <c r="L90" s="1647"/>
      <c r="M90" s="1647"/>
      <c r="N90" s="1645"/>
    </row>
    <row r="91" spans="2:14" ht="12.75" customHeight="1">
      <c r="B91" s="1878" t="s">
        <v>633</v>
      </c>
      <c r="C91" s="1879"/>
      <c r="D91" s="1879"/>
      <c r="E91" s="1879"/>
      <c r="F91" s="1879"/>
      <c r="G91" s="1879"/>
      <c r="H91" s="1879"/>
      <c r="I91" s="1879"/>
      <c r="J91" s="1879"/>
      <c r="K91" s="1879"/>
      <c r="L91" s="1879"/>
      <c r="M91" s="1879"/>
      <c r="N91" s="1880"/>
    </row>
    <row r="92" spans="2:14">
      <c r="B92" s="1878"/>
      <c r="C92" s="1879"/>
      <c r="D92" s="1879"/>
      <c r="E92" s="1879"/>
      <c r="F92" s="1879"/>
      <c r="G92" s="1879"/>
      <c r="H92" s="1879"/>
      <c r="I92" s="1879"/>
      <c r="J92" s="1879"/>
      <c r="K92" s="1879"/>
      <c r="L92" s="1879"/>
      <c r="M92" s="1879"/>
      <c r="N92" s="1880"/>
    </row>
    <row r="93" spans="2:14" ht="12.75" customHeight="1">
      <c r="B93" s="1878" t="s">
        <v>634</v>
      </c>
      <c r="C93" s="1879"/>
      <c r="D93" s="1879"/>
      <c r="E93" s="1879"/>
      <c r="F93" s="1879"/>
      <c r="G93" s="1879"/>
      <c r="H93" s="1879"/>
      <c r="I93" s="1879"/>
      <c r="J93" s="1879"/>
      <c r="K93" s="1879"/>
      <c r="L93" s="1879"/>
      <c r="M93" s="1879"/>
      <c r="N93" s="1880"/>
    </row>
    <row r="94" spans="2:14">
      <c r="B94" s="1878"/>
      <c r="C94" s="1879"/>
      <c r="D94" s="1879"/>
      <c r="E94" s="1879"/>
      <c r="F94" s="1879"/>
      <c r="G94" s="1879"/>
      <c r="H94" s="1879"/>
      <c r="I94" s="1879"/>
      <c r="J94" s="1879"/>
      <c r="K94" s="1879"/>
      <c r="L94" s="1879"/>
      <c r="M94" s="1879"/>
      <c r="N94" s="1880"/>
    </row>
    <row r="95" spans="2:14">
      <c r="B95" s="1614"/>
      <c r="C95" s="1647"/>
      <c r="D95" s="1647"/>
      <c r="E95" s="1647"/>
      <c r="F95" s="1647"/>
      <c r="G95" s="1647"/>
      <c r="H95" s="1647"/>
      <c r="I95" s="1647"/>
      <c r="J95" s="1647"/>
      <c r="K95" s="1647"/>
      <c r="L95" s="1647"/>
      <c r="M95" s="1647"/>
      <c r="N95" s="1645"/>
    </row>
    <row r="96" spans="2:14">
      <c r="B96" s="1651"/>
      <c r="G96" s="1637" t="s">
        <v>204</v>
      </c>
      <c r="N96" s="1639"/>
    </row>
    <row r="97" spans="2:14">
      <c r="B97" s="1651"/>
      <c r="H97" s="1716"/>
      <c r="I97" s="1716"/>
      <c r="J97" s="1716"/>
      <c r="N97" s="1639"/>
    </row>
    <row r="98" spans="2:14">
      <c r="B98" s="1651"/>
      <c r="G98" s="1604" t="s">
        <v>210</v>
      </c>
      <c r="H98" s="1646"/>
      <c r="I98" s="1646"/>
      <c r="J98" s="1646"/>
      <c r="N98" s="1639"/>
    </row>
    <row r="99" spans="2:14">
      <c r="B99" s="1717"/>
      <c r="C99" s="1647"/>
      <c r="D99" s="1647"/>
      <c r="E99" s="1647"/>
      <c r="F99" s="1647"/>
      <c r="G99" s="1604" t="s">
        <v>207</v>
      </c>
      <c r="K99" s="1647"/>
      <c r="L99" s="1647"/>
      <c r="M99" s="1647"/>
      <c r="N99" s="1645"/>
    </row>
    <row r="100" spans="2:14" ht="17.25" customHeight="1">
      <c r="B100" s="1718" t="s">
        <v>635</v>
      </c>
      <c r="C100" s="1719"/>
      <c r="D100" s="1719"/>
      <c r="J100" s="1881"/>
      <c r="K100" s="1881"/>
      <c r="L100" s="1881"/>
      <c r="M100" s="1881"/>
      <c r="N100" s="1882"/>
    </row>
    <row r="101" spans="2:14" ht="18.75" customHeight="1" thickBot="1">
      <c r="B101" s="1885" t="s">
        <v>636</v>
      </c>
      <c r="C101" s="1886"/>
      <c r="D101" s="1886"/>
      <c r="E101" s="1720"/>
      <c r="F101" s="1720"/>
      <c r="G101" s="1720"/>
      <c r="H101" s="1720"/>
      <c r="I101" s="1720"/>
      <c r="J101" s="1883"/>
      <c r="K101" s="1883"/>
      <c r="L101" s="1883"/>
      <c r="M101" s="1883"/>
      <c r="N101" s="1884"/>
    </row>
  </sheetData>
  <mergeCells count="88">
    <mergeCell ref="B91:N92"/>
    <mergeCell ref="B93:N94"/>
    <mergeCell ref="J100:N101"/>
    <mergeCell ref="B101:D101"/>
    <mergeCell ref="L73:M73"/>
    <mergeCell ref="L74:M74"/>
    <mergeCell ref="B75:M75"/>
    <mergeCell ref="B77:M77"/>
    <mergeCell ref="B87:N87"/>
    <mergeCell ref="B88:N88"/>
    <mergeCell ref="B72:H72"/>
    <mergeCell ref="L72:M72"/>
    <mergeCell ref="B60:H60"/>
    <mergeCell ref="L60:M60"/>
    <mergeCell ref="L61:M61"/>
    <mergeCell ref="L62:M62"/>
    <mergeCell ref="L63:M63"/>
    <mergeCell ref="B64:H64"/>
    <mergeCell ref="L64:M64"/>
    <mergeCell ref="B65:M65"/>
    <mergeCell ref="B67:M67"/>
    <mergeCell ref="B68:N70"/>
    <mergeCell ref="B71:H71"/>
    <mergeCell ref="L71:M71"/>
    <mergeCell ref="B57:N59"/>
    <mergeCell ref="B48:I48"/>
    <mergeCell ref="L48:M48"/>
    <mergeCell ref="B49:M49"/>
    <mergeCell ref="B50:N52"/>
    <mergeCell ref="B53:H53"/>
    <mergeCell ref="L53:M53"/>
    <mergeCell ref="B54:H54"/>
    <mergeCell ref="L54:M54"/>
    <mergeCell ref="B55:H55"/>
    <mergeCell ref="L55:M55"/>
    <mergeCell ref="B56:M56"/>
    <mergeCell ref="B43:N45"/>
    <mergeCell ref="B46:I46"/>
    <mergeCell ref="L46:M46"/>
    <mergeCell ref="B47:I47"/>
    <mergeCell ref="L47:M47"/>
    <mergeCell ref="B41:F41"/>
    <mergeCell ref="G41:H41"/>
    <mergeCell ref="I41:J41"/>
    <mergeCell ref="L41:M41"/>
    <mergeCell ref="B42:M42"/>
    <mergeCell ref="L38:M38"/>
    <mergeCell ref="B40:F40"/>
    <mergeCell ref="G40:H40"/>
    <mergeCell ref="I40:J40"/>
    <mergeCell ref="L40:M40"/>
    <mergeCell ref="C6:J7"/>
    <mergeCell ref="B39:F39"/>
    <mergeCell ref="G39:H39"/>
    <mergeCell ref="I39:J39"/>
    <mergeCell ref="L39:M39"/>
    <mergeCell ref="D26:M26"/>
    <mergeCell ref="E28:M28"/>
    <mergeCell ref="G30:M30"/>
    <mergeCell ref="C33:K33"/>
    <mergeCell ref="L33:M33"/>
    <mergeCell ref="C34:K34"/>
    <mergeCell ref="L34:M34"/>
    <mergeCell ref="B35:N37"/>
    <mergeCell ref="B38:F38"/>
    <mergeCell ref="G38:H38"/>
    <mergeCell ref="I38:J38"/>
    <mergeCell ref="C3:J3"/>
    <mergeCell ref="C4:J4"/>
    <mergeCell ref="K4:K5"/>
    <mergeCell ref="L4:N5"/>
    <mergeCell ref="C5:J5"/>
    <mergeCell ref="D24:M24"/>
    <mergeCell ref="K6:K8"/>
    <mergeCell ref="L6:L8"/>
    <mergeCell ref="M6:M8"/>
    <mergeCell ref="D14:G14"/>
    <mergeCell ref="J14:M14"/>
    <mergeCell ref="L15:N15"/>
    <mergeCell ref="H20:M20"/>
    <mergeCell ref="D21:M22"/>
    <mergeCell ref="N6:N8"/>
    <mergeCell ref="C8:J8"/>
    <mergeCell ref="B12:E12"/>
    <mergeCell ref="B2:B8"/>
    <mergeCell ref="C2:J2"/>
    <mergeCell ref="K2:K3"/>
    <mergeCell ref="L2:N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747969" r:id="rId4">
          <objectPr defaultSize="0" autoPict="0" r:id="rId5">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1747969" r:id="rId4"/>
      </mc:Fallback>
    </mc:AlternateContent>
  </oleObjects>
  <mc:AlternateContent xmlns:mc="http://schemas.openxmlformats.org/markup-compatibility/2006">
    <mc:Choice Requires="x14">
      <controls>
        <mc:AlternateContent xmlns:mc="http://schemas.openxmlformats.org/markup-compatibility/2006">
          <mc:Choice Requires="x14">
            <control shapeId="1747970" r:id="rId6" name="Check Box 2">
              <controlPr defaultSize="0" autoFill="0" autoLine="0" autoPict="0">
                <anchor moveWithCells="1">
                  <from>
                    <xdr:col>5</xdr:col>
                    <xdr:colOff>152400</xdr:colOff>
                    <xdr:row>10</xdr:row>
                    <xdr:rowOff>142875</xdr:rowOff>
                  </from>
                  <to>
                    <xdr:col>5</xdr:col>
                    <xdr:colOff>466725</xdr:colOff>
                    <xdr:row>12</xdr:row>
                    <xdr:rowOff>38100</xdr:rowOff>
                  </to>
                </anchor>
              </controlPr>
            </control>
          </mc:Choice>
        </mc:AlternateContent>
        <mc:AlternateContent xmlns:mc="http://schemas.openxmlformats.org/markup-compatibility/2006">
          <mc:Choice Requires="x14">
            <control shapeId="1747971" r:id="rId7" name="Check Box 3">
              <controlPr defaultSize="0" autoFill="0" autoLine="0" autoPict="0">
                <anchor moveWithCells="1">
                  <from>
                    <xdr:col>9</xdr:col>
                    <xdr:colOff>152400</xdr:colOff>
                    <xdr:row>10</xdr:row>
                    <xdr:rowOff>142875</xdr:rowOff>
                  </from>
                  <to>
                    <xdr:col>9</xdr:col>
                    <xdr:colOff>466725</xdr:colOff>
                    <xdr:row>12</xdr:row>
                    <xdr:rowOff>38100</xdr:rowOff>
                  </to>
                </anchor>
              </controlPr>
            </control>
          </mc:Choice>
        </mc:AlternateContent>
        <mc:AlternateContent xmlns:mc="http://schemas.openxmlformats.org/markup-compatibility/2006">
          <mc:Choice Requires="x14">
            <control shapeId="1747972" r:id="rId8" name="Check Box 4">
              <controlPr defaultSize="0" autoFill="0" autoLine="0" autoPict="0">
                <anchor moveWithCells="1">
                  <from>
                    <xdr:col>5</xdr:col>
                    <xdr:colOff>152400</xdr:colOff>
                    <xdr:row>10</xdr:row>
                    <xdr:rowOff>142875</xdr:rowOff>
                  </from>
                  <to>
                    <xdr:col>5</xdr:col>
                    <xdr:colOff>447675</xdr:colOff>
                    <xdr:row>12</xdr:row>
                    <xdr:rowOff>28575</xdr:rowOff>
                  </to>
                </anchor>
              </controlPr>
            </control>
          </mc:Choice>
        </mc:AlternateContent>
        <mc:AlternateContent xmlns:mc="http://schemas.openxmlformats.org/markup-compatibility/2006">
          <mc:Choice Requires="x14">
            <control shapeId="1747973" r:id="rId9" name="Check Box 5">
              <controlPr defaultSize="0" autoFill="0" autoLine="0" autoPict="0">
                <anchor moveWithCells="1">
                  <from>
                    <xdr:col>9</xdr:col>
                    <xdr:colOff>152400</xdr:colOff>
                    <xdr:row>10</xdr:row>
                    <xdr:rowOff>142875</xdr:rowOff>
                  </from>
                  <to>
                    <xdr:col>9</xdr:col>
                    <xdr:colOff>447675</xdr:colOff>
                    <xdr:row>12</xdr:row>
                    <xdr:rowOff>28575</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0B050"/>
  </sheetPr>
  <dimension ref="B1:P102"/>
  <sheetViews>
    <sheetView showGridLines="0" topLeftCell="A28" zoomScaleNormal="100" workbookViewId="0">
      <selection activeCell="L81" sqref="L81"/>
    </sheetView>
  </sheetViews>
  <sheetFormatPr baseColWidth="10" defaultColWidth="11.42578125" defaultRowHeight="12.75"/>
  <cols>
    <col min="1" max="1" width="3.140625" style="1448" customWidth="1"/>
    <col min="2" max="10" width="11.42578125" style="1448"/>
    <col min="11" max="11" width="12.42578125" style="1448" customWidth="1"/>
    <col min="12" max="13" width="11.42578125" style="1448"/>
    <col min="14" max="14" width="13.7109375" style="1448" customWidth="1"/>
    <col min="15" max="16384" width="11.42578125" style="1448"/>
  </cols>
  <sheetData>
    <row r="1" spans="2:14" ht="13.5" thickBot="1"/>
    <row r="2" spans="2:14" s="1604" customFormat="1">
      <c r="B2" s="1795"/>
      <c r="C2" s="1797"/>
      <c r="D2" s="1798"/>
      <c r="E2" s="1798"/>
      <c r="F2" s="1798"/>
      <c r="G2" s="1798"/>
      <c r="H2" s="1798"/>
      <c r="I2" s="1798"/>
      <c r="J2" s="1799"/>
      <c r="K2" s="1800" t="s">
        <v>183</v>
      </c>
      <c r="L2" s="1802" t="s">
        <v>629</v>
      </c>
      <c r="M2" s="1803"/>
      <c r="N2" s="1804"/>
    </row>
    <row r="3" spans="2:14" s="1604" customFormat="1" ht="13.5">
      <c r="B3" s="1796"/>
      <c r="C3" s="1808" t="s">
        <v>40</v>
      </c>
      <c r="D3" s="1809"/>
      <c r="E3" s="1809"/>
      <c r="F3" s="1809"/>
      <c r="G3" s="1809"/>
      <c r="H3" s="1809"/>
      <c r="I3" s="1809"/>
      <c r="J3" s="1810"/>
      <c r="K3" s="1801"/>
      <c r="L3" s="1805"/>
      <c r="M3" s="1806"/>
      <c r="N3" s="1807"/>
    </row>
    <row r="4" spans="2:14" s="1604" customFormat="1" ht="13.5">
      <c r="B4" s="1796"/>
      <c r="C4" s="1811" t="s">
        <v>234</v>
      </c>
      <c r="D4" s="1812"/>
      <c r="E4" s="1812"/>
      <c r="F4" s="1812"/>
      <c r="G4" s="1812"/>
      <c r="H4" s="1812"/>
      <c r="I4" s="1812"/>
      <c r="J4" s="1813"/>
      <c r="K4" s="1780" t="s">
        <v>185</v>
      </c>
      <c r="L4" s="1815">
        <v>2</v>
      </c>
      <c r="M4" s="1816"/>
      <c r="N4" s="1817"/>
    </row>
    <row r="5" spans="2:14" s="1604" customFormat="1">
      <c r="B5" s="1796"/>
      <c r="C5" s="1790" t="s">
        <v>628</v>
      </c>
      <c r="D5" s="1791"/>
      <c r="E5" s="1791"/>
      <c r="F5" s="1791"/>
      <c r="G5" s="1791"/>
      <c r="H5" s="1791"/>
      <c r="I5" s="1791"/>
      <c r="J5" s="1792"/>
      <c r="K5" s="1814"/>
      <c r="L5" s="1818"/>
      <c r="M5" s="1819"/>
      <c r="N5" s="1820"/>
    </row>
    <row r="6" spans="2:14" s="1604" customFormat="1" ht="12.75" customHeight="1">
      <c r="B6" s="1796"/>
      <c r="C6" s="1821" t="s">
        <v>235</v>
      </c>
      <c r="D6" s="1822"/>
      <c r="E6" s="1822"/>
      <c r="F6" s="1822"/>
      <c r="G6" s="1822"/>
      <c r="H6" s="1822"/>
      <c r="I6" s="1822"/>
      <c r="J6" s="1823"/>
      <c r="K6" s="1780" t="s">
        <v>187</v>
      </c>
      <c r="L6" s="1780">
        <v>1</v>
      </c>
      <c r="M6" s="1780" t="s">
        <v>188</v>
      </c>
      <c r="N6" s="1788">
        <v>1</v>
      </c>
    </row>
    <row r="7" spans="2:14" s="1604" customFormat="1">
      <c r="B7" s="1796"/>
      <c r="C7" s="1821"/>
      <c r="D7" s="1822"/>
      <c r="E7" s="1822"/>
      <c r="F7" s="1822"/>
      <c r="G7" s="1822"/>
      <c r="H7" s="1822"/>
      <c r="I7" s="1822"/>
      <c r="J7" s="1823"/>
      <c r="K7" s="1781"/>
      <c r="L7" s="1781"/>
      <c r="M7" s="1781"/>
      <c r="N7" s="1789"/>
    </row>
    <row r="8" spans="2:14" s="1604" customFormat="1">
      <c r="B8" s="1796"/>
      <c r="C8" s="1790" t="s">
        <v>189</v>
      </c>
      <c r="D8" s="1791"/>
      <c r="E8" s="1791"/>
      <c r="F8" s="1791"/>
      <c r="G8" s="1791"/>
      <c r="H8" s="1791"/>
      <c r="I8" s="1791"/>
      <c r="J8" s="1792"/>
      <c r="K8" s="1781"/>
      <c r="L8" s="1781"/>
      <c r="M8" s="1781"/>
      <c r="N8" s="1789"/>
    </row>
    <row r="9" spans="2:14" ht="14.25" thickBot="1">
      <c r="B9" s="1605"/>
      <c r="C9" s="1606"/>
      <c r="D9" s="1606"/>
      <c r="E9" s="1606"/>
      <c r="F9" s="1606"/>
      <c r="G9" s="1606"/>
      <c r="H9" s="1606"/>
      <c r="I9" s="1606"/>
      <c r="J9" s="1606"/>
      <c r="K9" s="1606"/>
      <c r="L9" s="1607"/>
      <c r="M9" s="1607"/>
      <c r="N9" s="1608"/>
    </row>
    <row r="10" spans="2:14" ht="13.5">
      <c r="B10" s="1609"/>
      <c r="C10" s="1610"/>
      <c r="D10" s="1610"/>
      <c r="E10" s="1610"/>
      <c r="F10" s="1610"/>
      <c r="G10" s="1610"/>
      <c r="H10" s="1610"/>
      <c r="I10" s="1610"/>
      <c r="J10" s="1610"/>
      <c r="K10" s="1611" t="s">
        <v>190</v>
      </c>
      <c r="L10" s="1612" t="s">
        <v>191</v>
      </c>
      <c r="M10" s="1612" t="s">
        <v>192</v>
      </c>
      <c r="N10" s="1613" t="s">
        <v>193</v>
      </c>
    </row>
    <row r="11" spans="2:14" ht="13.5">
      <c r="B11" s="1614"/>
      <c r="C11" s="1615"/>
      <c r="D11" s="1615"/>
      <c r="E11" s="1615"/>
      <c r="F11" s="1615"/>
      <c r="G11" s="1615"/>
      <c r="H11" s="1615"/>
      <c r="I11" s="1615"/>
      <c r="J11" s="1615"/>
      <c r="K11" s="1616"/>
      <c r="L11" s="1617"/>
      <c r="M11" s="1617"/>
      <c r="N11" s="1618"/>
    </row>
    <row r="12" spans="2:14" ht="13.5">
      <c r="B12" s="1793" t="s">
        <v>630</v>
      </c>
      <c r="C12" s="1794"/>
      <c r="D12" s="1794"/>
      <c r="E12" s="1794"/>
      <c r="F12" s="1615"/>
      <c r="G12" s="1615"/>
      <c r="H12" s="1615" t="s">
        <v>631</v>
      </c>
      <c r="I12" s="1604"/>
      <c r="J12" s="1615"/>
      <c r="K12" s="1616"/>
      <c r="L12" s="1604"/>
      <c r="M12" s="1604"/>
      <c r="N12" s="1619"/>
    </row>
    <row r="13" spans="2:14" ht="13.5">
      <c r="B13" s="1614"/>
      <c r="C13" s="1615"/>
      <c r="D13" s="1615"/>
      <c r="E13" s="1615"/>
      <c r="F13" s="1615"/>
      <c r="G13" s="1615"/>
      <c r="H13" s="1615"/>
      <c r="I13" s="1615"/>
      <c r="J13" s="1615"/>
      <c r="K13" s="1616"/>
      <c r="L13" s="1620"/>
      <c r="M13" s="1620"/>
      <c r="N13" s="1619"/>
    </row>
    <row r="14" spans="2:14" ht="13.5">
      <c r="B14" s="1621" t="s">
        <v>194</v>
      </c>
      <c r="C14" s="1622"/>
      <c r="D14" s="1782" t="s">
        <v>1405</v>
      </c>
      <c r="E14" s="1782"/>
      <c r="F14" s="1782"/>
      <c r="G14" s="1782"/>
      <c r="H14" s="1622"/>
      <c r="I14" s="1622" t="s">
        <v>195</v>
      </c>
      <c r="J14" s="1782" t="s">
        <v>1406</v>
      </c>
      <c r="K14" s="1782"/>
      <c r="L14" s="1782"/>
      <c r="M14" s="1782"/>
      <c r="N14" s="1623"/>
    </row>
    <row r="15" spans="2:14" ht="13.5">
      <c r="B15" s="1621"/>
      <c r="C15" s="1622"/>
      <c r="D15" s="1624"/>
      <c r="E15" s="1624"/>
      <c r="F15" s="1624"/>
      <c r="G15" s="1624"/>
      <c r="H15" s="1622"/>
      <c r="I15" s="1624"/>
      <c r="J15" s="1622"/>
      <c r="K15" s="1624"/>
      <c r="L15" s="1783"/>
      <c r="M15" s="1783"/>
      <c r="N15" s="1784"/>
    </row>
    <row r="16" spans="2:14" ht="13.5">
      <c r="B16" s="1621"/>
      <c r="C16" s="1622"/>
      <c r="D16" s="1624"/>
      <c r="E16" s="1624"/>
      <c r="F16" s="1624"/>
      <c r="G16" s="1624"/>
      <c r="H16" s="1622"/>
      <c r="I16" s="1624"/>
      <c r="J16" s="1622"/>
      <c r="K16" s="1624"/>
      <c r="L16" s="1624"/>
      <c r="M16" s="1624"/>
      <c r="N16" s="1623"/>
    </row>
    <row r="17" spans="2:14" ht="13.5">
      <c r="B17" s="1625"/>
      <c r="C17" s="1626"/>
      <c r="D17" s="1626"/>
      <c r="E17" s="1626"/>
      <c r="F17" s="1626"/>
      <c r="G17" s="1626"/>
      <c r="H17" s="1626"/>
      <c r="I17" s="1626"/>
      <c r="J17" s="1626"/>
      <c r="K17" s="1626"/>
      <c r="L17" s="1626"/>
      <c r="M17" s="1626"/>
      <c r="N17" s="1627"/>
    </row>
    <row r="18" spans="2:14" ht="13.5" thickBot="1">
      <c r="B18" s="1628"/>
      <c r="C18" s="1629"/>
      <c r="D18" s="1629"/>
      <c r="E18" s="1629"/>
      <c r="F18" s="1629"/>
      <c r="G18" s="1629"/>
      <c r="H18" s="1629"/>
      <c r="I18" s="1629"/>
      <c r="J18" s="1629"/>
      <c r="K18" s="1629"/>
      <c r="L18" s="1629"/>
      <c r="M18" s="1629"/>
      <c r="N18" s="1630"/>
    </row>
    <row r="19" spans="2:14">
      <c r="B19" s="1631"/>
      <c r="C19" s="1632"/>
      <c r="D19" s="1632"/>
      <c r="E19" s="1632"/>
      <c r="F19" s="1632"/>
      <c r="G19" s="1632"/>
      <c r="H19" s="1604"/>
      <c r="I19" s="1604"/>
      <c r="J19" s="1632"/>
      <c r="K19" s="1632"/>
      <c r="L19" s="1632"/>
      <c r="M19" s="1632"/>
      <c r="N19" s="1633"/>
    </row>
    <row r="20" spans="2:14" ht="12.75" customHeight="1">
      <c r="B20" s="1634" t="s">
        <v>196</v>
      </c>
      <c r="C20" s="1635"/>
      <c r="D20" s="1636"/>
      <c r="E20" s="1637"/>
      <c r="F20" s="1637"/>
      <c r="G20" s="1638" t="s">
        <v>188</v>
      </c>
      <c r="H20" s="1785"/>
      <c r="I20" s="1785"/>
      <c r="J20" s="1785"/>
      <c r="K20" s="1785"/>
      <c r="L20" s="1785"/>
      <c r="M20" s="1785"/>
      <c r="N20" s="1639"/>
    </row>
    <row r="21" spans="2:14">
      <c r="B21" s="1640" t="s">
        <v>197</v>
      </c>
      <c r="C21" s="1641"/>
      <c r="D21" s="1786"/>
      <c r="E21" s="1786"/>
      <c r="F21" s="1786"/>
      <c r="G21" s="1786"/>
      <c r="H21" s="1786"/>
      <c r="I21" s="1786"/>
      <c r="J21" s="1786"/>
      <c r="K21" s="1786"/>
      <c r="L21" s="1786"/>
      <c r="M21" s="1786"/>
      <c r="N21" s="1642"/>
    </row>
    <row r="22" spans="2:14">
      <c r="B22" s="1640"/>
      <c r="C22" s="1641"/>
      <c r="D22" s="1787"/>
      <c r="E22" s="1787"/>
      <c r="F22" s="1787"/>
      <c r="G22" s="1787"/>
      <c r="H22" s="1787"/>
      <c r="I22" s="1787"/>
      <c r="J22" s="1787"/>
      <c r="K22" s="1787"/>
      <c r="L22" s="1787"/>
      <c r="M22" s="1787"/>
      <c r="N22" s="1642"/>
    </row>
    <row r="23" spans="2:14">
      <c r="B23" s="1640"/>
      <c r="C23" s="1641"/>
      <c r="D23" s="1643"/>
      <c r="E23" s="1643"/>
      <c r="F23" s="1643"/>
      <c r="G23" s="1643"/>
      <c r="H23" s="1643"/>
      <c r="I23" s="1643"/>
      <c r="J23" s="1643"/>
      <c r="K23" s="1643"/>
      <c r="L23" s="1643"/>
      <c r="M23" s="1644"/>
      <c r="N23" s="1642"/>
    </row>
    <row r="24" spans="2:14">
      <c r="B24" s="1640" t="s">
        <v>225</v>
      </c>
      <c r="C24" s="1641"/>
      <c r="D24" s="1779"/>
      <c r="E24" s="1779"/>
      <c r="F24" s="1779"/>
      <c r="G24" s="1779"/>
      <c r="H24" s="1779"/>
      <c r="I24" s="1779"/>
      <c r="J24" s="1779"/>
      <c r="K24" s="1779"/>
      <c r="L24" s="1779"/>
      <c r="M24" s="1779"/>
      <c r="N24" s="1645"/>
    </row>
    <row r="25" spans="2:14">
      <c r="B25" s="1640"/>
      <c r="C25" s="1641"/>
      <c r="D25" s="1646"/>
      <c r="E25" s="1646"/>
      <c r="F25" s="1646"/>
      <c r="G25" s="1646"/>
      <c r="H25" s="1646"/>
      <c r="I25" s="1646"/>
      <c r="J25" s="1646"/>
      <c r="K25" s="1646"/>
      <c r="L25" s="1646"/>
      <c r="M25" s="1647"/>
      <c r="N25" s="1645"/>
    </row>
    <row r="26" spans="2:14">
      <c r="B26" s="1640" t="s">
        <v>198</v>
      </c>
      <c r="C26" s="1641"/>
      <c r="D26" s="1779"/>
      <c r="E26" s="1779"/>
      <c r="F26" s="1779"/>
      <c r="G26" s="1779"/>
      <c r="H26" s="1779"/>
      <c r="I26" s="1779"/>
      <c r="J26" s="1779"/>
      <c r="K26" s="1779"/>
      <c r="L26" s="1779"/>
      <c r="M26" s="1779"/>
      <c r="N26" s="1645"/>
    </row>
    <row r="27" spans="2:14">
      <c r="B27" s="1640"/>
      <c r="C27" s="1641"/>
      <c r="D27" s="1646"/>
      <c r="E27" s="1646"/>
      <c r="F27" s="1646"/>
      <c r="G27" s="1646"/>
      <c r="H27" s="1646"/>
      <c r="I27" s="1646"/>
      <c r="J27" s="1646"/>
      <c r="K27" s="1646"/>
      <c r="L27" s="1646"/>
      <c r="M27" s="1647"/>
      <c r="N27" s="1645"/>
    </row>
    <row r="28" spans="2:14">
      <c r="B28" s="1640" t="s">
        <v>199</v>
      </c>
      <c r="C28" s="1640"/>
      <c r="D28" s="1646"/>
      <c r="E28" s="1779"/>
      <c r="F28" s="1779"/>
      <c r="G28" s="1779"/>
      <c r="H28" s="1779"/>
      <c r="I28" s="1779"/>
      <c r="J28" s="1779"/>
      <c r="K28" s="1779"/>
      <c r="L28" s="1779"/>
      <c r="M28" s="1779"/>
      <c r="N28" s="1645"/>
    </row>
    <row r="29" spans="2:14">
      <c r="B29" s="1634"/>
      <c r="C29" s="1635"/>
      <c r="D29" s="1646"/>
      <c r="E29" s="1646"/>
      <c r="F29" s="1646"/>
      <c r="G29" s="1646"/>
      <c r="H29" s="1646"/>
      <c r="I29" s="1646"/>
      <c r="J29" s="1646"/>
      <c r="K29" s="1646"/>
      <c r="L29" s="1646"/>
      <c r="M29" s="1647"/>
      <c r="N29" s="1645"/>
    </row>
    <row r="30" spans="2:14">
      <c r="B30" s="1640" t="s">
        <v>200</v>
      </c>
      <c r="C30" s="1641"/>
      <c r="D30" s="1646"/>
      <c r="E30" s="1646"/>
      <c r="F30" s="1646"/>
      <c r="G30" s="1830"/>
      <c r="H30" s="1830"/>
      <c r="I30" s="1830"/>
      <c r="J30" s="1830"/>
      <c r="K30" s="1830"/>
      <c r="L30" s="1830"/>
      <c r="M30" s="1830"/>
      <c r="N30" s="1645"/>
    </row>
    <row r="31" spans="2:14" ht="13.5" thickBot="1">
      <c r="B31" s="1648"/>
      <c r="C31" s="1649"/>
      <c r="D31" s="1649"/>
      <c r="E31" s="1649"/>
      <c r="F31" s="1649"/>
      <c r="G31" s="1649"/>
      <c r="H31" s="1649"/>
      <c r="I31" s="1649"/>
      <c r="J31" s="1649"/>
      <c r="K31" s="1649"/>
      <c r="L31" s="1649"/>
      <c r="M31" s="1649"/>
      <c r="N31" s="1650"/>
    </row>
    <row r="32" spans="2:14" ht="13.5" thickBot="1">
      <c r="B32" s="1651"/>
      <c r="C32" s="1604"/>
      <c r="D32" s="1604"/>
      <c r="E32" s="1604"/>
      <c r="F32" s="1604"/>
      <c r="G32" s="1604"/>
      <c r="H32" s="1604"/>
      <c r="I32" s="1604"/>
      <c r="J32" s="1604"/>
      <c r="K32" s="1604"/>
      <c r="L32" s="1604"/>
      <c r="M32" s="1604"/>
      <c r="N32" s="1639"/>
    </row>
    <row r="33" spans="2:14" ht="13.5" customHeight="1">
      <c r="B33" s="1652" t="s">
        <v>13</v>
      </c>
      <c r="C33" s="1831" t="s">
        <v>133</v>
      </c>
      <c r="D33" s="1832"/>
      <c r="E33" s="1832"/>
      <c r="F33" s="1832"/>
      <c r="G33" s="1832"/>
      <c r="H33" s="1832"/>
      <c r="I33" s="1832"/>
      <c r="J33" s="1832"/>
      <c r="K33" s="1833" t="s">
        <v>202</v>
      </c>
      <c r="L33" s="1834" t="s">
        <v>19</v>
      </c>
      <c r="M33" s="1835"/>
      <c r="N33" s="1652" t="s">
        <v>80</v>
      </c>
    </row>
    <row r="34" spans="2:14" ht="13.5" thickBot="1">
      <c r="B34" s="1653" t="s">
        <v>229</v>
      </c>
      <c r="C34" s="1836" t="s">
        <v>1401</v>
      </c>
      <c r="D34" s="1837"/>
      <c r="E34" s="1837"/>
      <c r="F34" s="1837"/>
      <c r="G34" s="1837"/>
      <c r="H34" s="1837"/>
      <c r="I34" s="1837"/>
      <c r="J34" s="1837"/>
      <c r="K34" s="1838"/>
      <c r="L34" s="1836" t="s">
        <v>76</v>
      </c>
      <c r="M34" s="1838"/>
      <c r="N34" s="1700"/>
    </row>
    <row r="35" spans="2:14">
      <c r="B35" s="1892" t="s">
        <v>28</v>
      </c>
      <c r="C35" s="1893"/>
      <c r="D35" s="1893"/>
      <c r="E35" s="1893"/>
      <c r="F35" s="1893"/>
      <c r="G35" s="1893"/>
      <c r="H35" s="1893"/>
      <c r="I35" s="1893"/>
      <c r="J35" s="1893"/>
      <c r="K35" s="1893"/>
      <c r="L35" s="1893"/>
      <c r="M35" s="1893"/>
      <c r="N35" s="1894"/>
    </row>
    <row r="36" spans="2:14">
      <c r="B36" s="1895"/>
      <c r="C36" s="1896"/>
      <c r="D36" s="1896"/>
      <c r="E36" s="1896"/>
      <c r="F36" s="1896"/>
      <c r="G36" s="1896"/>
      <c r="H36" s="1896"/>
      <c r="I36" s="1896"/>
      <c r="J36" s="1896"/>
      <c r="K36" s="1896"/>
      <c r="L36" s="1896"/>
      <c r="M36" s="1896"/>
      <c r="N36" s="1897"/>
    </row>
    <row r="37" spans="2:14" ht="13.5" thickBot="1">
      <c r="B37" s="1898"/>
      <c r="C37" s="1899"/>
      <c r="D37" s="1899"/>
      <c r="E37" s="1899"/>
      <c r="F37" s="1899"/>
      <c r="G37" s="1899"/>
      <c r="H37" s="1899"/>
      <c r="I37" s="1899"/>
      <c r="J37" s="1899"/>
      <c r="K37" s="1899"/>
      <c r="L37" s="1899"/>
      <c r="M37" s="1899"/>
      <c r="N37" s="1900"/>
    </row>
    <row r="38" spans="2:14" ht="13.5">
      <c r="B38" s="1834" t="s">
        <v>133</v>
      </c>
      <c r="C38" s="1848"/>
      <c r="D38" s="1848"/>
      <c r="E38" s="1848"/>
      <c r="F38" s="1849"/>
      <c r="G38" s="1850" t="s">
        <v>203</v>
      </c>
      <c r="H38" s="1848"/>
      <c r="I38" s="1851" t="s">
        <v>144</v>
      </c>
      <c r="J38" s="1852"/>
      <c r="K38" s="1655"/>
      <c r="L38" s="1850"/>
      <c r="M38" s="1853"/>
      <c r="N38" s="1656"/>
    </row>
    <row r="39" spans="2:14">
      <c r="B39" s="1824" t="s">
        <v>217</v>
      </c>
      <c r="C39" s="1825"/>
      <c r="D39" s="1825"/>
      <c r="E39" s="1825"/>
      <c r="F39" s="1826"/>
      <c r="G39" s="1827"/>
      <c r="H39" s="1826"/>
      <c r="I39" s="1827"/>
      <c r="J39" s="1826"/>
      <c r="K39" s="1401">
        <v>225500</v>
      </c>
      <c r="L39" s="1828">
        <v>7</v>
      </c>
      <c r="M39" s="1829"/>
      <c r="N39" s="1402">
        <f>K39/L39</f>
        <v>32214.285714285714</v>
      </c>
    </row>
    <row r="40" spans="2:14">
      <c r="B40" s="1824" t="s">
        <v>463</v>
      </c>
      <c r="C40" s="1825"/>
      <c r="D40" s="1825"/>
      <c r="E40" s="1825"/>
      <c r="F40" s="1826"/>
      <c r="G40" s="1827"/>
      <c r="H40" s="1826"/>
      <c r="I40" s="1827"/>
      <c r="J40" s="1826"/>
      <c r="K40" s="1401">
        <v>160000</v>
      </c>
      <c r="L40" s="1828">
        <v>7</v>
      </c>
      <c r="M40" s="1829"/>
      <c r="N40" s="1402">
        <f t="shared" ref="N40:N41" si="0">K40/L40</f>
        <v>22857.142857142859</v>
      </c>
    </row>
    <row r="41" spans="2:14">
      <c r="B41" s="1824" t="s">
        <v>464</v>
      </c>
      <c r="C41" s="1825"/>
      <c r="D41" s="1825"/>
      <c r="E41" s="1825"/>
      <c r="F41" s="1826"/>
      <c r="G41" s="1827"/>
      <c r="H41" s="1826"/>
      <c r="I41" s="1827"/>
      <c r="J41" s="1826"/>
      <c r="K41" s="1401">
        <v>140000</v>
      </c>
      <c r="L41" s="1828">
        <v>7</v>
      </c>
      <c r="M41" s="1829"/>
      <c r="N41" s="1402">
        <f t="shared" si="0"/>
        <v>20000</v>
      </c>
    </row>
    <row r="42" spans="2:14" ht="13.5" thickBot="1">
      <c r="B42" s="1860" t="s">
        <v>44</v>
      </c>
      <c r="C42" s="1861"/>
      <c r="D42" s="1861"/>
      <c r="E42" s="1861"/>
      <c r="F42" s="1862"/>
      <c r="G42" s="1901"/>
      <c r="H42" s="1862"/>
      <c r="I42" s="1901"/>
      <c r="J42" s="1862"/>
      <c r="K42" s="1401"/>
      <c r="L42" s="1902"/>
      <c r="M42" s="1903"/>
      <c r="N42" s="1402">
        <f>N66*0.05</f>
        <v>880.92560000000014</v>
      </c>
    </row>
    <row r="43" spans="2:14" ht="14.25" thickBot="1">
      <c r="B43" s="1854" t="s">
        <v>147</v>
      </c>
      <c r="C43" s="1855"/>
      <c r="D43" s="1855"/>
      <c r="E43" s="1855"/>
      <c r="F43" s="1855"/>
      <c r="G43" s="1855"/>
      <c r="H43" s="1855"/>
      <c r="I43" s="1855"/>
      <c r="J43" s="1855"/>
      <c r="K43" s="1855"/>
      <c r="L43" s="1855"/>
      <c r="M43" s="1856"/>
      <c r="N43" s="1657">
        <f>+N39+N40+N41+N42</f>
        <v>75952.354171428582</v>
      </c>
    </row>
    <row r="44" spans="2:14">
      <c r="B44" s="1839" t="s">
        <v>148</v>
      </c>
      <c r="C44" s="1840"/>
      <c r="D44" s="1840"/>
      <c r="E44" s="1840"/>
      <c r="F44" s="1840"/>
      <c r="G44" s="1840"/>
      <c r="H44" s="1840"/>
      <c r="I44" s="1840"/>
      <c r="J44" s="1840"/>
      <c r="K44" s="1840"/>
      <c r="L44" s="1840"/>
      <c r="M44" s="1840"/>
      <c r="N44" s="1841"/>
    </row>
    <row r="45" spans="2:14">
      <c r="B45" s="1842"/>
      <c r="C45" s="1843"/>
      <c r="D45" s="1843"/>
      <c r="E45" s="1843"/>
      <c r="F45" s="1843"/>
      <c r="G45" s="1843"/>
      <c r="H45" s="1843"/>
      <c r="I45" s="1843"/>
      <c r="J45" s="1843"/>
      <c r="K45" s="1843"/>
      <c r="L45" s="1843"/>
      <c r="M45" s="1843"/>
      <c r="N45" s="1844"/>
    </row>
    <row r="46" spans="2:14" ht="13.5" thickBot="1">
      <c r="B46" s="1845"/>
      <c r="C46" s="1846"/>
      <c r="D46" s="1846"/>
      <c r="E46" s="1846"/>
      <c r="F46" s="1846"/>
      <c r="G46" s="1846"/>
      <c r="H46" s="1846"/>
      <c r="I46" s="1846"/>
      <c r="J46" s="1846"/>
      <c r="K46" s="1846"/>
      <c r="L46" s="1846"/>
      <c r="M46" s="1846"/>
      <c r="N46" s="1847"/>
    </row>
    <row r="47" spans="2:14" ht="13.5">
      <c r="B47" s="1834" t="s">
        <v>133</v>
      </c>
      <c r="C47" s="1857"/>
      <c r="D47" s="1857"/>
      <c r="E47" s="1857"/>
      <c r="F47" s="1857"/>
      <c r="G47" s="1857"/>
      <c r="H47" s="1857"/>
      <c r="I47" s="1853"/>
      <c r="J47" s="1658" t="s">
        <v>19</v>
      </c>
      <c r="K47" s="1655" t="s">
        <v>80</v>
      </c>
      <c r="L47" s="1850" t="s">
        <v>149</v>
      </c>
      <c r="M47" s="1853"/>
      <c r="N47" s="1656" t="s">
        <v>150</v>
      </c>
    </row>
    <row r="48" spans="2:14">
      <c r="B48" s="1824" t="s">
        <v>1435</v>
      </c>
      <c r="C48" s="1825"/>
      <c r="D48" s="1825"/>
      <c r="E48" s="1825"/>
      <c r="F48" s="1825"/>
      <c r="G48" s="1825"/>
      <c r="H48" s="1825"/>
      <c r="I48" s="1826"/>
      <c r="J48" s="1659" t="s">
        <v>21</v>
      </c>
      <c r="K48" s="1660">
        <v>1.25</v>
      </c>
      <c r="L48" s="1858">
        <v>471455.30706285714</v>
      </c>
      <c r="M48" s="1859"/>
      <c r="N48" s="1402">
        <f>+K48*L48</f>
        <v>589319.13382857142</v>
      </c>
    </row>
    <row r="49" spans="2:15" ht="13.5" thickBot="1">
      <c r="B49" s="1860"/>
      <c r="C49" s="1861"/>
      <c r="D49" s="1861"/>
      <c r="E49" s="1861"/>
      <c r="F49" s="1861"/>
      <c r="G49" s="1861"/>
      <c r="H49" s="1861"/>
      <c r="I49" s="1862"/>
      <c r="J49" s="1661"/>
      <c r="K49" s="1662"/>
      <c r="L49" s="1867"/>
      <c r="M49" s="1868"/>
      <c r="N49" s="1663"/>
    </row>
    <row r="50" spans="2:15" ht="14.25" thickBot="1">
      <c r="B50" s="1854" t="s">
        <v>147</v>
      </c>
      <c r="C50" s="1855"/>
      <c r="D50" s="1855"/>
      <c r="E50" s="1855"/>
      <c r="F50" s="1855"/>
      <c r="G50" s="1855"/>
      <c r="H50" s="1855"/>
      <c r="I50" s="1855"/>
      <c r="J50" s="1855"/>
      <c r="K50" s="1855"/>
      <c r="L50" s="1855"/>
      <c r="M50" s="1856"/>
      <c r="N50" s="1408">
        <f>+N48</f>
        <v>589319.13382857142</v>
      </c>
    </row>
    <row r="51" spans="2:15">
      <c r="B51" s="1839" t="s">
        <v>30</v>
      </c>
      <c r="C51" s="1840"/>
      <c r="D51" s="1840"/>
      <c r="E51" s="1840"/>
      <c r="F51" s="1840"/>
      <c r="G51" s="1840"/>
      <c r="H51" s="1840"/>
      <c r="I51" s="1840"/>
      <c r="J51" s="1840"/>
      <c r="K51" s="1840"/>
      <c r="L51" s="1840"/>
      <c r="M51" s="1840"/>
      <c r="N51" s="1841"/>
    </row>
    <row r="52" spans="2:15">
      <c r="B52" s="1842"/>
      <c r="C52" s="1843"/>
      <c r="D52" s="1843"/>
      <c r="E52" s="1843"/>
      <c r="F52" s="1843"/>
      <c r="G52" s="1843"/>
      <c r="H52" s="1843"/>
      <c r="I52" s="1843"/>
      <c r="J52" s="1843"/>
      <c r="K52" s="1843"/>
      <c r="L52" s="1843"/>
      <c r="M52" s="1843"/>
      <c r="N52" s="1844"/>
    </row>
    <row r="53" spans="2:15" ht="13.5" thickBot="1">
      <c r="B53" s="1845"/>
      <c r="C53" s="1846"/>
      <c r="D53" s="1846"/>
      <c r="E53" s="1846"/>
      <c r="F53" s="1846"/>
      <c r="G53" s="1846"/>
      <c r="H53" s="1846"/>
      <c r="I53" s="1846"/>
      <c r="J53" s="1846"/>
      <c r="K53" s="1846"/>
      <c r="L53" s="1846"/>
      <c r="M53" s="1846"/>
      <c r="N53" s="1847"/>
    </row>
    <row r="54" spans="2:15" ht="13.5">
      <c r="B54" s="1834" t="s">
        <v>151</v>
      </c>
      <c r="C54" s="1857"/>
      <c r="D54" s="1857"/>
      <c r="E54" s="1857"/>
      <c r="F54" s="1857"/>
      <c r="G54" s="1857"/>
      <c r="H54" s="1857"/>
      <c r="I54" s="1655" t="s">
        <v>152</v>
      </c>
      <c r="J54" s="1664" t="s">
        <v>153</v>
      </c>
      <c r="K54" s="1665" t="s">
        <v>241</v>
      </c>
      <c r="L54" s="1850" t="s">
        <v>20</v>
      </c>
      <c r="M54" s="1853"/>
      <c r="N54" s="1656" t="s">
        <v>150</v>
      </c>
    </row>
    <row r="55" spans="2:15">
      <c r="B55" s="1824"/>
      <c r="C55" s="1825"/>
      <c r="D55" s="1825"/>
      <c r="E55" s="1825"/>
      <c r="F55" s="1825"/>
      <c r="G55" s="1825"/>
      <c r="H55" s="1826"/>
      <c r="I55" s="1666"/>
      <c r="J55" s="1667"/>
      <c r="K55" s="1666"/>
      <c r="L55" s="1865"/>
      <c r="M55" s="1866"/>
      <c r="N55" s="1402"/>
    </row>
    <row r="56" spans="2:15" ht="13.5" thickBot="1">
      <c r="B56" s="1860"/>
      <c r="C56" s="1861"/>
      <c r="D56" s="1861"/>
      <c r="E56" s="1861"/>
      <c r="F56" s="1861"/>
      <c r="G56" s="1861"/>
      <c r="H56" s="1862"/>
      <c r="I56" s="1668"/>
      <c r="J56" s="1669"/>
      <c r="K56" s="1668"/>
      <c r="L56" s="1867"/>
      <c r="M56" s="1868"/>
      <c r="N56" s="1415"/>
    </row>
    <row r="57" spans="2:15" ht="14.25" thickBot="1">
      <c r="B57" s="1854" t="s">
        <v>147</v>
      </c>
      <c r="C57" s="1855"/>
      <c r="D57" s="1855"/>
      <c r="E57" s="1855"/>
      <c r="F57" s="1855"/>
      <c r="G57" s="1855"/>
      <c r="H57" s="1855"/>
      <c r="I57" s="1855"/>
      <c r="J57" s="1855"/>
      <c r="K57" s="1855"/>
      <c r="L57" s="1855"/>
      <c r="M57" s="1856"/>
      <c r="N57" s="1408">
        <v>0</v>
      </c>
    </row>
    <row r="58" spans="2:15">
      <c r="B58" s="1839" t="s">
        <v>31</v>
      </c>
      <c r="C58" s="1840"/>
      <c r="D58" s="1840"/>
      <c r="E58" s="1840"/>
      <c r="F58" s="1840"/>
      <c r="G58" s="1840"/>
      <c r="H58" s="1840"/>
      <c r="I58" s="1840"/>
      <c r="J58" s="1840"/>
      <c r="K58" s="1840"/>
      <c r="L58" s="1840"/>
      <c r="M58" s="1840"/>
      <c r="N58" s="1841"/>
    </row>
    <row r="59" spans="2:15">
      <c r="B59" s="1842"/>
      <c r="C59" s="1843"/>
      <c r="D59" s="1843"/>
      <c r="E59" s="1843"/>
      <c r="F59" s="1843"/>
      <c r="G59" s="1843"/>
      <c r="H59" s="1843"/>
      <c r="I59" s="1843"/>
      <c r="J59" s="1843"/>
      <c r="K59" s="1843"/>
      <c r="L59" s="1843"/>
      <c r="M59" s="1843"/>
      <c r="N59" s="1844"/>
    </row>
    <row r="60" spans="2:15" ht="13.5" thickBot="1">
      <c r="B60" s="1845"/>
      <c r="C60" s="1846"/>
      <c r="D60" s="1846"/>
      <c r="E60" s="1846"/>
      <c r="F60" s="1846"/>
      <c r="G60" s="1846"/>
      <c r="H60" s="1846"/>
      <c r="I60" s="1846"/>
      <c r="J60" s="1846"/>
      <c r="K60" s="1846"/>
      <c r="L60" s="1846"/>
      <c r="M60" s="1846"/>
      <c r="N60" s="1847"/>
    </row>
    <row r="61" spans="2:15" ht="13.5">
      <c r="B61" s="1834" t="s">
        <v>154</v>
      </c>
      <c r="C61" s="1857"/>
      <c r="D61" s="1857"/>
      <c r="E61" s="1857"/>
      <c r="F61" s="1857"/>
      <c r="G61" s="1857"/>
      <c r="H61" s="1857"/>
      <c r="I61" s="1655" t="s">
        <v>155</v>
      </c>
      <c r="J61" s="1664" t="s">
        <v>25</v>
      </c>
      <c r="K61" s="1665" t="s">
        <v>156</v>
      </c>
      <c r="L61" s="1850" t="s">
        <v>146</v>
      </c>
      <c r="M61" s="1853"/>
      <c r="N61" s="1656" t="s">
        <v>150</v>
      </c>
    </row>
    <row r="62" spans="2:15">
      <c r="B62" s="1904" t="s">
        <v>162</v>
      </c>
      <c r="C62" s="1905"/>
      <c r="D62" s="1905"/>
      <c r="E62" s="1905"/>
      <c r="F62" s="1905"/>
      <c r="G62" s="1905"/>
      <c r="H62" s="1906"/>
      <c r="I62" s="1416">
        <f>34631*8</f>
        <v>277048</v>
      </c>
      <c r="J62" s="1417">
        <v>1.85</v>
      </c>
      <c r="K62" s="1670">
        <f>I62*J62</f>
        <v>512538.80000000005</v>
      </c>
      <c r="L62" s="1871">
        <v>50</v>
      </c>
      <c r="M62" s="1872"/>
      <c r="N62" s="1419">
        <f>K62/L62</f>
        <v>10250.776000000002</v>
      </c>
      <c r="O62" s="1448">
        <f>29000*8</f>
        <v>232000</v>
      </c>
    </row>
    <row r="63" spans="2:15">
      <c r="B63" s="1904" t="s">
        <v>114</v>
      </c>
      <c r="C63" s="1905"/>
      <c r="D63" s="1905"/>
      <c r="E63" s="1905"/>
      <c r="F63" s="1905"/>
      <c r="G63" s="1905"/>
      <c r="H63" s="1906"/>
      <c r="I63" s="1416">
        <f>34631*2</f>
        <v>69262</v>
      </c>
      <c r="J63" s="1417">
        <v>1.85</v>
      </c>
      <c r="K63" s="1670">
        <f t="shared" ref="K63:K65" si="1">I63*J63</f>
        <v>128134.70000000001</v>
      </c>
      <c r="L63" s="1871">
        <v>50</v>
      </c>
      <c r="M63" s="1872"/>
      <c r="N63" s="1419">
        <f t="shared" ref="N63:N64" si="2">K63/L63</f>
        <v>2562.6940000000004</v>
      </c>
    </row>
    <row r="64" spans="2:15">
      <c r="B64" s="1904" t="s">
        <v>211</v>
      </c>
      <c r="C64" s="1905"/>
      <c r="D64" s="1905"/>
      <c r="E64" s="1905"/>
      <c r="F64" s="1905"/>
      <c r="G64" s="1905"/>
      <c r="H64" s="1906"/>
      <c r="I64" s="1416">
        <f>34631*2</f>
        <v>69262</v>
      </c>
      <c r="J64" s="1417">
        <v>1.85</v>
      </c>
      <c r="K64" s="1670">
        <f t="shared" si="1"/>
        <v>128134.70000000001</v>
      </c>
      <c r="L64" s="1871">
        <v>50</v>
      </c>
      <c r="M64" s="1872"/>
      <c r="N64" s="1419">
        <f t="shared" si="2"/>
        <v>2562.6940000000004</v>
      </c>
    </row>
    <row r="65" spans="2:16" ht="13.5" thickBot="1">
      <c r="B65" s="1907" t="s">
        <v>6</v>
      </c>
      <c r="C65" s="1908"/>
      <c r="D65" s="1908"/>
      <c r="E65" s="1908"/>
      <c r="F65" s="1908"/>
      <c r="G65" s="1908"/>
      <c r="H65" s="1909"/>
      <c r="I65" s="1416">
        <v>60604</v>
      </c>
      <c r="J65" s="1417">
        <v>1.85</v>
      </c>
      <c r="K65" s="1670">
        <f t="shared" si="1"/>
        <v>112117.40000000001</v>
      </c>
      <c r="L65" s="1871">
        <v>50</v>
      </c>
      <c r="M65" s="1910"/>
      <c r="N65" s="1419">
        <f>K65/L65</f>
        <v>2242.348</v>
      </c>
    </row>
    <row r="66" spans="2:16" ht="14.25" thickBot="1">
      <c r="B66" s="1854" t="s">
        <v>147</v>
      </c>
      <c r="C66" s="1855"/>
      <c r="D66" s="1855"/>
      <c r="E66" s="1855"/>
      <c r="F66" s="1855"/>
      <c r="G66" s="1855"/>
      <c r="H66" s="1855"/>
      <c r="I66" s="1855"/>
      <c r="J66" s="1855"/>
      <c r="K66" s="1855"/>
      <c r="L66" s="1855"/>
      <c r="M66" s="1856"/>
      <c r="N66" s="1408">
        <f>+N62+N63+N64+N65</f>
        <v>17618.512000000002</v>
      </c>
    </row>
    <row r="67" spans="2:16" ht="13.5" thickBot="1">
      <c r="B67" s="1671"/>
      <c r="C67" s="1672"/>
      <c r="D67" s="1672"/>
      <c r="E67" s="1672"/>
      <c r="F67" s="1672"/>
      <c r="G67" s="1672"/>
      <c r="H67" s="1672"/>
      <c r="I67" s="1672"/>
      <c r="J67" s="1672"/>
      <c r="K67" s="1672"/>
      <c r="L67" s="1672"/>
      <c r="M67" s="1672"/>
      <c r="N67" s="1673"/>
    </row>
    <row r="68" spans="2:16" ht="13.5" thickBot="1">
      <c r="B68" s="1873" t="s">
        <v>157</v>
      </c>
      <c r="C68" s="1874"/>
      <c r="D68" s="1874"/>
      <c r="E68" s="1874"/>
      <c r="F68" s="1874"/>
      <c r="G68" s="1874"/>
      <c r="H68" s="1874"/>
      <c r="I68" s="1874"/>
      <c r="J68" s="1874"/>
      <c r="K68" s="1874"/>
      <c r="L68" s="1874"/>
      <c r="M68" s="1875"/>
      <c r="N68" s="1721">
        <f>+N43+N50+N57+N66</f>
        <v>682890</v>
      </c>
      <c r="O68" s="1722">
        <v>682890</v>
      </c>
    </row>
    <row r="69" spans="2:16">
      <c r="B69" s="1839" t="s">
        <v>32</v>
      </c>
      <c r="C69" s="1840"/>
      <c r="D69" s="1840"/>
      <c r="E69" s="1840"/>
      <c r="F69" s="1840"/>
      <c r="G69" s="1840"/>
      <c r="H69" s="1840"/>
      <c r="I69" s="1840"/>
      <c r="J69" s="1840"/>
      <c r="K69" s="1840"/>
      <c r="L69" s="1840"/>
      <c r="M69" s="1840"/>
      <c r="N69" s="1841"/>
    </row>
    <row r="70" spans="2:16">
      <c r="B70" s="1842"/>
      <c r="C70" s="1843"/>
      <c r="D70" s="1843"/>
      <c r="E70" s="1843"/>
      <c r="F70" s="1843"/>
      <c r="G70" s="1843"/>
      <c r="H70" s="1843"/>
      <c r="I70" s="1843"/>
      <c r="J70" s="1843"/>
      <c r="K70" s="1843"/>
      <c r="L70" s="1843"/>
      <c r="M70" s="1843"/>
      <c r="N70" s="1844"/>
    </row>
    <row r="71" spans="2:16" ht="13.5" thickBot="1">
      <c r="B71" s="1845"/>
      <c r="C71" s="1846"/>
      <c r="D71" s="1846"/>
      <c r="E71" s="1846"/>
      <c r="F71" s="1846"/>
      <c r="G71" s="1846"/>
      <c r="H71" s="1846"/>
      <c r="I71" s="1846"/>
      <c r="J71" s="1846"/>
      <c r="K71" s="1846"/>
      <c r="L71" s="1846"/>
      <c r="M71" s="1846"/>
      <c r="N71" s="1847"/>
    </row>
    <row r="72" spans="2:16" ht="13.5">
      <c r="B72" s="1834" t="s">
        <v>29</v>
      </c>
      <c r="C72" s="1857"/>
      <c r="D72" s="1857"/>
      <c r="E72" s="1857"/>
      <c r="F72" s="1857"/>
      <c r="G72" s="1857"/>
      <c r="H72" s="1857"/>
      <c r="I72" s="1664"/>
      <c r="J72" s="1675"/>
      <c r="K72" s="1676" t="s">
        <v>33</v>
      </c>
      <c r="L72" s="1876" t="s">
        <v>34</v>
      </c>
      <c r="M72" s="1877"/>
      <c r="N72" s="1677"/>
    </row>
    <row r="73" spans="2:16">
      <c r="B73" s="1824" t="s">
        <v>23</v>
      </c>
      <c r="C73" s="1825"/>
      <c r="D73" s="1825"/>
      <c r="E73" s="1825"/>
      <c r="F73" s="1825"/>
      <c r="G73" s="1825"/>
      <c r="H73" s="1825"/>
      <c r="I73" s="1427"/>
      <c r="J73" s="1428"/>
      <c r="K73" s="1428">
        <v>0.2</v>
      </c>
      <c r="L73" s="1869">
        <f>N68*K73</f>
        <v>136578</v>
      </c>
      <c r="M73" s="1870"/>
      <c r="N73" s="1429"/>
    </row>
    <row r="74" spans="2:16">
      <c r="B74" s="1678" t="s">
        <v>35</v>
      </c>
      <c r="C74" s="1661"/>
      <c r="D74" s="1661"/>
      <c r="E74" s="1661"/>
      <c r="F74" s="1661"/>
      <c r="G74" s="1661"/>
      <c r="H74" s="1661"/>
      <c r="I74" s="1427"/>
      <c r="J74" s="1428"/>
      <c r="K74" s="1428">
        <v>0.05</v>
      </c>
      <c r="L74" s="1869">
        <f>N68*K74</f>
        <v>34144.5</v>
      </c>
      <c r="M74" s="1870"/>
      <c r="N74" s="1429"/>
    </row>
    <row r="75" spans="2:16" ht="13.5" thickBot="1">
      <c r="B75" s="1679" t="s">
        <v>24</v>
      </c>
      <c r="C75" s="1680"/>
      <c r="D75" s="1680"/>
      <c r="E75" s="1680"/>
      <c r="F75" s="1680"/>
      <c r="G75" s="1680"/>
      <c r="H75" s="1680"/>
      <c r="I75" s="1434"/>
      <c r="J75" s="1435"/>
      <c r="K75" s="1435">
        <v>0.05</v>
      </c>
      <c r="L75" s="1887">
        <f>N68*K75</f>
        <v>34144.5</v>
      </c>
      <c r="M75" s="1888"/>
      <c r="N75" s="1429"/>
    </row>
    <row r="76" spans="2:16" ht="14.25" thickBot="1">
      <c r="B76" s="1854" t="s">
        <v>147</v>
      </c>
      <c r="C76" s="1855"/>
      <c r="D76" s="1855"/>
      <c r="E76" s="1855"/>
      <c r="F76" s="1855"/>
      <c r="G76" s="1855"/>
      <c r="H76" s="1855"/>
      <c r="I76" s="1855"/>
      <c r="J76" s="1855"/>
      <c r="K76" s="1855"/>
      <c r="L76" s="1855"/>
      <c r="M76" s="1856"/>
      <c r="N76" s="1681">
        <f>+L73+L74+L75</f>
        <v>204867</v>
      </c>
    </row>
    <row r="77" spans="2:16" ht="13.5" thickBot="1">
      <c r="B77" s="1671"/>
      <c r="C77" s="1672"/>
      <c r="D77" s="1672"/>
      <c r="E77" s="1672"/>
      <c r="F77" s="1672"/>
      <c r="G77" s="1672"/>
      <c r="H77" s="1672"/>
      <c r="I77" s="1672"/>
      <c r="J77" s="1672"/>
      <c r="K77" s="1672"/>
      <c r="L77" s="1672"/>
      <c r="M77" s="1672"/>
      <c r="N77" s="1673"/>
    </row>
    <row r="78" spans="2:16" ht="13.5" thickBot="1">
      <c r="B78" s="1873" t="s">
        <v>158</v>
      </c>
      <c r="C78" s="1874"/>
      <c r="D78" s="1874"/>
      <c r="E78" s="1874"/>
      <c r="F78" s="1874"/>
      <c r="G78" s="1874"/>
      <c r="H78" s="1874"/>
      <c r="I78" s="1874"/>
      <c r="J78" s="1874"/>
      <c r="K78" s="1874"/>
      <c r="L78" s="1874"/>
      <c r="M78" s="1875"/>
      <c r="N78" s="1681">
        <f>+ROUND(N68+N76,0)</f>
        <v>887757</v>
      </c>
      <c r="O78" s="1448">
        <f>+'[131]PRESUPUESTO '!J79</f>
        <v>663000</v>
      </c>
      <c r="P78" s="1546">
        <f>+N78-O78</f>
        <v>224757</v>
      </c>
    </row>
    <row r="79" spans="2:16" s="1604" customFormat="1">
      <c r="B79" s="1631"/>
      <c r="C79" s="1632"/>
      <c r="D79" s="1632"/>
      <c r="E79" s="1632"/>
      <c r="F79" s="1632"/>
      <c r="G79" s="1632"/>
      <c r="H79" s="1632"/>
      <c r="I79" s="1632"/>
      <c r="J79" s="1632"/>
      <c r="K79" s="1632"/>
      <c r="L79" s="1632"/>
      <c r="M79" s="1632"/>
      <c r="N79" s="1633"/>
    </row>
    <row r="80" spans="2:16" s="1604" customFormat="1">
      <c r="B80" s="1651"/>
      <c r="N80" s="1639"/>
    </row>
    <row r="81" spans="2:14" s="1604" customFormat="1">
      <c r="B81" s="1651"/>
      <c r="N81" s="1639"/>
    </row>
    <row r="82" spans="2:14" s="1604" customFormat="1">
      <c r="B82" s="1651"/>
      <c r="G82" s="1637" t="s">
        <v>204</v>
      </c>
      <c r="H82" s="1637"/>
      <c r="I82" s="1637"/>
      <c r="J82" s="1637"/>
      <c r="N82" s="1639"/>
    </row>
    <row r="83" spans="2:14" s="1604" customFormat="1" ht="13.5">
      <c r="B83" s="1709"/>
      <c r="C83" s="1710"/>
      <c r="D83" s="1710"/>
      <c r="E83" s="1710"/>
      <c r="F83" s="1710"/>
      <c r="H83" s="1710"/>
      <c r="I83" s="1710"/>
      <c r="J83" s="1710"/>
      <c r="K83" s="1710"/>
      <c r="L83" s="1710"/>
      <c r="M83" s="1710"/>
      <c r="N83" s="1711"/>
    </row>
    <row r="84" spans="2:14" s="1604" customFormat="1" ht="13.5">
      <c r="B84" s="1709"/>
      <c r="C84" s="1710"/>
      <c r="D84" s="1710"/>
      <c r="E84" s="1710"/>
      <c r="F84" s="1710"/>
      <c r="G84" s="1604" t="s">
        <v>206</v>
      </c>
      <c r="J84" s="1710"/>
      <c r="K84" s="1710"/>
      <c r="L84" s="1710"/>
      <c r="M84" s="1710"/>
      <c r="N84" s="1711"/>
    </row>
    <row r="85" spans="2:14" s="1604" customFormat="1">
      <c r="B85" s="1614"/>
      <c r="C85" s="1647"/>
      <c r="D85" s="1647"/>
      <c r="E85" s="1647"/>
      <c r="F85" s="1647"/>
      <c r="G85" s="1604" t="s">
        <v>207</v>
      </c>
      <c r="H85" s="1647"/>
      <c r="I85" s="1647"/>
      <c r="J85" s="1647"/>
      <c r="K85" s="1647"/>
      <c r="L85" s="1647"/>
      <c r="M85" s="1647"/>
      <c r="N85" s="1645"/>
    </row>
    <row r="86" spans="2:14" s="1604" customFormat="1">
      <c r="B86" s="1651"/>
      <c r="G86" s="1604" t="s">
        <v>208</v>
      </c>
      <c r="N86" s="1639"/>
    </row>
    <row r="87" spans="2:14" s="1604" customFormat="1" ht="13.5">
      <c r="B87" s="1712" t="s">
        <v>209</v>
      </c>
      <c r="C87" s="1713"/>
      <c r="D87" s="1713"/>
      <c r="E87" s="1713"/>
      <c r="F87" s="1713"/>
      <c r="G87" s="1713"/>
      <c r="H87" s="1713"/>
      <c r="I87" s="1713"/>
      <c r="J87" s="1713"/>
      <c r="K87" s="1713"/>
      <c r="L87" s="1713"/>
      <c r="M87" s="1713"/>
      <c r="N87" s="1714"/>
    </row>
    <row r="88" spans="2:14" s="1604" customFormat="1">
      <c r="B88" s="1889"/>
      <c r="C88" s="1890"/>
      <c r="D88" s="1890"/>
      <c r="E88" s="1890"/>
      <c r="F88" s="1890"/>
      <c r="G88" s="1890"/>
      <c r="H88" s="1890"/>
      <c r="I88" s="1890"/>
      <c r="J88" s="1890"/>
      <c r="K88" s="1890"/>
      <c r="L88" s="1890"/>
      <c r="M88" s="1890"/>
      <c r="N88" s="1891"/>
    </row>
    <row r="89" spans="2:14" s="1604" customFormat="1">
      <c r="B89" s="1889"/>
      <c r="C89" s="1890"/>
      <c r="D89" s="1890"/>
      <c r="E89" s="1890"/>
      <c r="F89" s="1890"/>
      <c r="G89" s="1890"/>
      <c r="H89" s="1890"/>
      <c r="I89" s="1890"/>
      <c r="J89" s="1890"/>
      <c r="K89" s="1890"/>
      <c r="L89" s="1890"/>
      <c r="M89" s="1890"/>
      <c r="N89" s="1891"/>
    </row>
    <row r="90" spans="2:14" s="1604" customFormat="1">
      <c r="B90" s="1614"/>
      <c r="C90" s="1647"/>
      <c r="D90" s="1647"/>
      <c r="E90" s="1647"/>
      <c r="F90" s="1647"/>
      <c r="G90" s="1647"/>
      <c r="H90" s="1647"/>
      <c r="I90" s="1647"/>
      <c r="J90" s="1647"/>
      <c r="K90" s="1647"/>
      <c r="L90" s="1647"/>
      <c r="M90" s="1647"/>
      <c r="N90" s="1645"/>
    </row>
    <row r="91" spans="2:14" s="1604" customFormat="1">
      <c r="B91" s="1715" t="s">
        <v>632</v>
      </c>
      <c r="C91" s="1647"/>
      <c r="D91" s="1647"/>
      <c r="E91" s="1647"/>
      <c r="F91" s="1647"/>
      <c r="G91" s="1647"/>
      <c r="H91" s="1647"/>
      <c r="I91" s="1647"/>
      <c r="J91" s="1647"/>
      <c r="K91" s="1647"/>
      <c r="L91" s="1647"/>
      <c r="M91" s="1647"/>
      <c r="N91" s="1645"/>
    </row>
    <row r="92" spans="2:14" s="1604" customFormat="1" ht="12.75" customHeight="1">
      <c r="B92" s="1878" t="s">
        <v>633</v>
      </c>
      <c r="C92" s="1879"/>
      <c r="D92" s="1879"/>
      <c r="E92" s="1879"/>
      <c r="F92" s="1879"/>
      <c r="G92" s="1879"/>
      <c r="H92" s="1879"/>
      <c r="I92" s="1879"/>
      <c r="J92" s="1879"/>
      <c r="K92" s="1879"/>
      <c r="L92" s="1879"/>
      <c r="M92" s="1879"/>
      <c r="N92" s="1880"/>
    </row>
    <row r="93" spans="2:14" s="1604" customFormat="1">
      <c r="B93" s="1878"/>
      <c r="C93" s="1879"/>
      <c r="D93" s="1879"/>
      <c r="E93" s="1879"/>
      <c r="F93" s="1879"/>
      <c r="G93" s="1879"/>
      <c r="H93" s="1879"/>
      <c r="I93" s="1879"/>
      <c r="J93" s="1879"/>
      <c r="K93" s="1879"/>
      <c r="L93" s="1879"/>
      <c r="M93" s="1879"/>
      <c r="N93" s="1880"/>
    </row>
    <row r="94" spans="2:14" s="1604" customFormat="1" ht="12.75" customHeight="1">
      <c r="B94" s="1878" t="s">
        <v>634</v>
      </c>
      <c r="C94" s="1879"/>
      <c r="D94" s="1879"/>
      <c r="E94" s="1879"/>
      <c r="F94" s="1879"/>
      <c r="G94" s="1879"/>
      <c r="H94" s="1879"/>
      <c r="I94" s="1879"/>
      <c r="J94" s="1879"/>
      <c r="K94" s="1879"/>
      <c r="L94" s="1879"/>
      <c r="M94" s="1879"/>
      <c r="N94" s="1880"/>
    </row>
    <row r="95" spans="2:14" s="1604" customFormat="1">
      <c r="B95" s="1878"/>
      <c r="C95" s="1879"/>
      <c r="D95" s="1879"/>
      <c r="E95" s="1879"/>
      <c r="F95" s="1879"/>
      <c r="G95" s="1879"/>
      <c r="H95" s="1879"/>
      <c r="I95" s="1879"/>
      <c r="J95" s="1879"/>
      <c r="K95" s="1879"/>
      <c r="L95" s="1879"/>
      <c r="M95" s="1879"/>
      <c r="N95" s="1880"/>
    </row>
    <row r="96" spans="2:14" s="1604" customFormat="1">
      <c r="B96" s="1614"/>
      <c r="C96" s="1647"/>
      <c r="D96" s="1647"/>
      <c r="E96" s="1647"/>
      <c r="F96" s="1647"/>
      <c r="G96" s="1647"/>
      <c r="H96" s="1647"/>
      <c r="I96" s="1647"/>
      <c r="J96" s="1647"/>
      <c r="K96" s="1647"/>
      <c r="L96" s="1647"/>
      <c r="M96" s="1647"/>
      <c r="N96" s="1645"/>
    </row>
    <row r="97" spans="2:14" s="1604" customFormat="1">
      <c r="B97" s="1651"/>
      <c r="G97" s="1637" t="s">
        <v>204</v>
      </c>
      <c r="N97" s="1639"/>
    </row>
    <row r="98" spans="2:14" s="1604" customFormat="1">
      <c r="B98" s="1651"/>
      <c r="H98" s="1716"/>
      <c r="I98" s="1716"/>
      <c r="J98" s="1716"/>
      <c r="N98" s="1639"/>
    </row>
    <row r="99" spans="2:14" s="1604" customFormat="1">
      <c r="B99" s="1651"/>
      <c r="G99" s="1604" t="s">
        <v>210</v>
      </c>
      <c r="H99" s="1646"/>
      <c r="I99" s="1646"/>
      <c r="J99" s="1646"/>
      <c r="N99" s="1639"/>
    </row>
    <row r="100" spans="2:14" s="1604" customFormat="1">
      <c r="B100" s="1717"/>
      <c r="C100" s="1647"/>
      <c r="D100" s="1647"/>
      <c r="E100" s="1647"/>
      <c r="F100" s="1647"/>
      <c r="G100" s="1604" t="s">
        <v>207</v>
      </c>
      <c r="K100" s="1647"/>
      <c r="L100" s="1647"/>
      <c r="M100" s="1647"/>
      <c r="N100" s="1645"/>
    </row>
    <row r="101" spans="2:14" s="1604" customFormat="1" ht="17.25" customHeight="1">
      <c r="B101" s="1718" t="s">
        <v>635</v>
      </c>
      <c r="C101" s="1719"/>
      <c r="D101" s="1719"/>
      <c r="J101" s="1881"/>
      <c r="K101" s="1881"/>
      <c r="L101" s="1881"/>
      <c r="M101" s="1881"/>
      <c r="N101" s="1882"/>
    </row>
    <row r="102" spans="2:14" s="1604" customFormat="1" ht="18.75" customHeight="1" thickBot="1">
      <c r="B102" s="1885" t="s">
        <v>636</v>
      </c>
      <c r="C102" s="1886"/>
      <c r="D102" s="1886"/>
      <c r="E102" s="1720"/>
      <c r="F102" s="1720"/>
      <c r="G102" s="1720"/>
      <c r="H102" s="1720"/>
      <c r="I102" s="1720"/>
      <c r="J102" s="1883"/>
      <c r="K102" s="1883"/>
      <c r="L102" s="1883"/>
      <c r="M102" s="1883"/>
      <c r="N102" s="1884"/>
    </row>
  </sheetData>
  <mergeCells count="95">
    <mergeCell ref="B88:N88"/>
    <mergeCell ref="B89:N89"/>
    <mergeCell ref="B92:N93"/>
    <mergeCell ref="B94:N95"/>
    <mergeCell ref="J101:N102"/>
    <mergeCell ref="B102:D102"/>
    <mergeCell ref="B78:M78"/>
    <mergeCell ref="B65:H65"/>
    <mergeCell ref="L65:M65"/>
    <mergeCell ref="B66:M66"/>
    <mergeCell ref="B68:M68"/>
    <mergeCell ref="B69:N71"/>
    <mergeCell ref="B72:H72"/>
    <mergeCell ref="L72:M72"/>
    <mergeCell ref="B73:H73"/>
    <mergeCell ref="L73:M73"/>
    <mergeCell ref="L74:M74"/>
    <mergeCell ref="L75:M75"/>
    <mergeCell ref="B76:M76"/>
    <mergeCell ref="B62:H62"/>
    <mergeCell ref="L62:M62"/>
    <mergeCell ref="B63:H63"/>
    <mergeCell ref="L63:M63"/>
    <mergeCell ref="B64:H64"/>
    <mergeCell ref="L64:M64"/>
    <mergeCell ref="B56:H56"/>
    <mergeCell ref="L56:M56"/>
    <mergeCell ref="B57:M57"/>
    <mergeCell ref="B58:N60"/>
    <mergeCell ref="B61:H61"/>
    <mergeCell ref="L61:M61"/>
    <mergeCell ref="B50:M50"/>
    <mergeCell ref="B51:N53"/>
    <mergeCell ref="B54:H54"/>
    <mergeCell ref="L54:M54"/>
    <mergeCell ref="B55:H55"/>
    <mergeCell ref="L55:M55"/>
    <mergeCell ref="B47:I47"/>
    <mergeCell ref="L47:M47"/>
    <mergeCell ref="B48:I48"/>
    <mergeCell ref="L48:M48"/>
    <mergeCell ref="B49:I49"/>
    <mergeCell ref="L49:M49"/>
    <mergeCell ref="L38:M38"/>
    <mergeCell ref="B44:N46"/>
    <mergeCell ref="B40:F40"/>
    <mergeCell ref="G40:H40"/>
    <mergeCell ref="I40:J40"/>
    <mergeCell ref="L40:M40"/>
    <mergeCell ref="B41:F41"/>
    <mergeCell ref="G41:H41"/>
    <mergeCell ref="I41:J41"/>
    <mergeCell ref="L41:M41"/>
    <mergeCell ref="B42:F42"/>
    <mergeCell ref="G42:H42"/>
    <mergeCell ref="I42:J42"/>
    <mergeCell ref="L42:M42"/>
    <mergeCell ref="B43:M43"/>
    <mergeCell ref="C6:J7"/>
    <mergeCell ref="B39:F39"/>
    <mergeCell ref="G39:H39"/>
    <mergeCell ref="I39:J39"/>
    <mergeCell ref="L39:M39"/>
    <mergeCell ref="D26:M26"/>
    <mergeCell ref="E28:M28"/>
    <mergeCell ref="G30:M30"/>
    <mergeCell ref="C33:K33"/>
    <mergeCell ref="L33:M33"/>
    <mergeCell ref="C34:K34"/>
    <mergeCell ref="L34:M34"/>
    <mergeCell ref="B35:N37"/>
    <mergeCell ref="B38:F38"/>
    <mergeCell ref="G38:H38"/>
    <mergeCell ref="I38:J38"/>
    <mergeCell ref="C3:J3"/>
    <mergeCell ref="C4:J4"/>
    <mergeCell ref="K4:K5"/>
    <mergeCell ref="L4:N5"/>
    <mergeCell ref="C5:J5"/>
    <mergeCell ref="D24:M24"/>
    <mergeCell ref="K6:K8"/>
    <mergeCell ref="L6:L8"/>
    <mergeCell ref="M6:M8"/>
    <mergeCell ref="D14:G14"/>
    <mergeCell ref="J14:M14"/>
    <mergeCell ref="L15:N15"/>
    <mergeCell ref="H20:M20"/>
    <mergeCell ref="D21:M22"/>
    <mergeCell ref="N6:N8"/>
    <mergeCell ref="C8:J8"/>
    <mergeCell ref="B12:E12"/>
    <mergeCell ref="B2:B8"/>
    <mergeCell ref="C2:J2"/>
    <mergeCell ref="K2:K3"/>
    <mergeCell ref="L2:N3"/>
  </mergeCells>
  <printOptions horizontalCentered="1" verticalCentered="1"/>
  <pageMargins left="1.1811023622047245" right="0.39370078740157483" top="0.19685039370078741" bottom="1.1811023622047245" header="0" footer="0"/>
  <pageSetup scale="95" orientation="portrait" r:id="rId1"/>
  <headerFooter alignWithMargins="0"/>
  <drawing r:id="rId2"/>
  <legacyDrawing r:id="rId3"/>
  <oleObjects>
    <mc:AlternateContent xmlns:mc="http://schemas.openxmlformats.org/markup-compatibility/2006">
      <mc:Choice Requires="x14">
        <oleObject progId="PBrush" shapeId="1748993" r:id="rId4">
          <objectPr defaultSize="0" autoPict="0" r:id="rId5">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1748993" r:id="rId4"/>
      </mc:Fallback>
    </mc:AlternateContent>
  </oleObjects>
  <mc:AlternateContent xmlns:mc="http://schemas.openxmlformats.org/markup-compatibility/2006">
    <mc:Choice Requires="x14">
      <controls>
        <mc:AlternateContent xmlns:mc="http://schemas.openxmlformats.org/markup-compatibility/2006">
          <mc:Choice Requires="x14">
            <control shapeId="1748994" r:id="rId6" name="Check Box 2">
              <controlPr defaultSize="0" autoFill="0" autoLine="0" autoPict="0">
                <anchor moveWithCells="1">
                  <from>
                    <xdr:col>5</xdr:col>
                    <xdr:colOff>152400</xdr:colOff>
                    <xdr:row>10</xdr:row>
                    <xdr:rowOff>142875</xdr:rowOff>
                  </from>
                  <to>
                    <xdr:col>5</xdr:col>
                    <xdr:colOff>466725</xdr:colOff>
                    <xdr:row>12</xdr:row>
                    <xdr:rowOff>38100</xdr:rowOff>
                  </to>
                </anchor>
              </controlPr>
            </control>
          </mc:Choice>
        </mc:AlternateContent>
        <mc:AlternateContent xmlns:mc="http://schemas.openxmlformats.org/markup-compatibility/2006">
          <mc:Choice Requires="x14">
            <control shapeId="1748995" r:id="rId7" name="Check Box 3">
              <controlPr defaultSize="0" autoFill="0" autoLine="0" autoPict="0">
                <anchor moveWithCells="1">
                  <from>
                    <xdr:col>9</xdr:col>
                    <xdr:colOff>152400</xdr:colOff>
                    <xdr:row>10</xdr:row>
                    <xdr:rowOff>142875</xdr:rowOff>
                  </from>
                  <to>
                    <xdr:col>9</xdr:col>
                    <xdr:colOff>466725</xdr:colOff>
                    <xdr:row>12</xdr:row>
                    <xdr:rowOff>38100</xdr:rowOff>
                  </to>
                </anchor>
              </controlPr>
            </control>
          </mc:Choice>
        </mc:AlternateContent>
        <mc:AlternateContent xmlns:mc="http://schemas.openxmlformats.org/markup-compatibility/2006">
          <mc:Choice Requires="x14">
            <control shapeId="1748996" r:id="rId8" name="Check Box 4">
              <controlPr defaultSize="0" autoFill="0" autoLine="0" autoPict="0">
                <anchor moveWithCells="1">
                  <from>
                    <xdr:col>5</xdr:col>
                    <xdr:colOff>152400</xdr:colOff>
                    <xdr:row>10</xdr:row>
                    <xdr:rowOff>142875</xdr:rowOff>
                  </from>
                  <to>
                    <xdr:col>5</xdr:col>
                    <xdr:colOff>447675</xdr:colOff>
                    <xdr:row>12</xdr:row>
                    <xdr:rowOff>28575</xdr:rowOff>
                  </to>
                </anchor>
              </controlPr>
            </control>
          </mc:Choice>
        </mc:AlternateContent>
        <mc:AlternateContent xmlns:mc="http://schemas.openxmlformats.org/markup-compatibility/2006">
          <mc:Choice Requires="x14">
            <control shapeId="1748997" r:id="rId9" name="Check Box 5">
              <controlPr defaultSize="0" autoFill="0" autoLine="0" autoPict="0">
                <anchor moveWithCells="1">
                  <from>
                    <xdr:col>9</xdr:col>
                    <xdr:colOff>152400</xdr:colOff>
                    <xdr:row>10</xdr:row>
                    <xdr:rowOff>142875</xdr:rowOff>
                  </from>
                  <to>
                    <xdr:col>9</xdr:col>
                    <xdr:colOff>447675</xdr:colOff>
                    <xdr:row>12</xdr:row>
                    <xdr:rowOff>28575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0B050"/>
  </sheetPr>
  <dimension ref="B1:P102"/>
  <sheetViews>
    <sheetView showGridLines="0" topLeftCell="A10" zoomScaleNormal="100" workbookViewId="0">
      <selection activeCell="L81" sqref="L81"/>
    </sheetView>
  </sheetViews>
  <sheetFormatPr baseColWidth="10" defaultColWidth="11.42578125" defaultRowHeight="12.75"/>
  <cols>
    <col min="1" max="1" width="3.140625" style="1604" customWidth="1"/>
    <col min="2" max="2" width="11.5703125" style="1604" bestFit="1" customWidth="1"/>
    <col min="3" max="3" width="19.140625" style="1604" customWidth="1"/>
    <col min="4" max="8" width="11.42578125" style="1604"/>
    <col min="9" max="10" width="11.5703125" style="1604" bestFit="1" customWidth="1"/>
    <col min="11" max="11" width="13.85546875" style="1604" customWidth="1"/>
    <col min="12" max="12" width="11.5703125" style="1604" bestFit="1" customWidth="1"/>
    <col min="13" max="13" width="11.42578125" style="1604"/>
    <col min="14" max="14" width="11.85546875" style="1604" bestFit="1" customWidth="1"/>
    <col min="15" max="16384" width="11.42578125" style="1604"/>
  </cols>
  <sheetData>
    <row r="1" spans="2:14" ht="13.5" thickBot="1"/>
    <row r="2" spans="2:14">
      <c r="B2" s="1795"/>
      <c r="C2" s="1797"/>
      <c r="D2" s="1798"/>
      <c r="E2" s="1798"/>
      <c r="F2" s="1798"/>
      <c r="G2" s="1798"/>
      <c r="H2" s="1798"/>
      <c r="I2" s="1798"/>
      <c r="J2" s="1799"/>
      <c r="K2" s="1800" t="s">
        <v>183</v>
      </c>
      <c r="L2" s="1802" t="s">
        <v>629</v>
      </c>
      <c r="M2" s="1803"/>
      <c r="N2" s="1804"/>
    </row>
    <row r="3" spans="2:14" ht="13.5">
      <c r="B3" s="1796"/>
      <c r="C3" s="1808" t="s">
        <v>40</v>
      </c>
      <c r="D3" s="1809"/>
      <c r="E3" s="1809"/>
      <c r="F3" s="1809"/>
      <c r="G3" s="1809"/>
      <c r="H3" s="1809"/>
      <c r="I3" s="1809"/>
      <c r="J3" s="1810"/>
      <c r="K3" s="1801"/>
      <c r="L3" s="1805"/>
      <c r="M3" s="1806"/>
      <c r="N3" s="1807"/>
    </row>
    <row r="4" spans="2:14" ht="13.5">
      <c r="B4" s="1796"/>
      <c r="C4" s="1811" t="s">
        <v>234</v>
      </c>
      <c r="D4" s="1812"/>
      <c r="E4" s="1812"/>
      <c r="F4" s="1812"/>
      <c r="G4" s="1812"/>
      <c r="H4" s="1812"/>
      <c r="I4" s="1812"/>
      <c r="J4" s="1813"/>
      <c r="K4" s="1780" t="s">
        <v>185</v>
      </c>
      <c r="L4" s="1815">
        <v>2</v>
      </c>
      <c r="M4" s="1816"/>
      <c r="N4" s="1817"/>
    </row>
    <row r="5" spans="2:14">
      <c r="B5" s="1796"/>
      <c r="C5" s="1790" t="s">
        <v>628</v>
      </c>
      <c r="D5" s="1791"/>
      <c r="E5" s="1791"/>
      <c r="F5" s="1791"/>
      <c r="G5" s="1791"/>
      <c r="H5" s="1791"/>
      <c r="I5" s="1791"/>
      <c r="J5" s="1792"/>
      <c r="K5" s="1814"/>
      <c r="L5" s="1818"/>
      <c r="M5" s="1819"/>
      <c r="N5" s="1820"/>
    </row>
    <row r="6" spans="2:14" ht="12.75" customHeight="1">
      <c r="B6" s="1796"/>
      <c r="C6" s="1821" t="s">
        <v>235</v>
      </c>
      <c r="D6" s="1822"/>
      <c r="E6" s="1822"/>
      <c r="F6" s="1822"/>
      <c r="G6" s="1822"/>
      <c r="H6" s="1822"/>
      <c r="I6" s="1822"/>
      <c r="J6" s="1823"/>
      <c r="K6" s="1780" t="s">
        <v>187</v>
      </c>
      <c r="L6" s="1780">
        <v>1</v>
      </c>
      <c r="M6" s="1780" t="s">
        <v>188</v>
      </c>
      <c r="N6" s="1788">
        <v>1</v>
      </c>
    </row>
    <row r="7" spans="2:14">
      <c r="B7" s="1796"/>
      <c r="C7" s="1821"/>
      <c r="D7" s="1822"/>
      <c r="E7" s="1822"/>
      <c r="F7" s="1822"/>
      <c r="G7" s="1822"/>
      <c r="H7" s="1822"/>
      <c r="I7" s="1822"/>
      <c r="J7" s="1823"/>
      <c r="K7" s="1781"/>
      <c r="L7" s="1781"/>
      <c r="M7" s="1781"/>
      <c r="N7" s="1789"/>
    </row>
    <row r="8" spans="2:14">
      <c r="B8" s="1796"/>
      <c r="C8" s="1790" t="s">
        <v>189</v>
      </c>
      <c r="D8" s="1791"/>
      <c r="E8" s="1791"/>
      <c r="F8" s="1791"/>
      <c r="G8" s="1791"/>
      <c r="H8" s="1791"/>
      <c r="I8" s="1791"/>
      <c r="J8" s="1792"/>
      <c r="K8" s="1781"/>
      <c r="L8" s="1781"/>
      <c r="M8" s="1781"/>
      <c r="N8" s="1789"/>
    </row>
    <row r="9" spans="2:14" ht="14.25" thickBot="1">
      <c r="B9" s="1605"/>
      <c r="C9" s="1606"/>
      <c r="D9" s="1606"/>
      <c r="E9" s="1606"/>
      <c r="F9" s="1606"/>
      <c r="G9" s="1606"/>
      <c r="H9" s="1606"/>
      <c r="I9" s="1606"/>
      <c r="J9" s="1606"/>
      <c r="K9" s="1606"/>
      <c r="L9" s="1607"/>
      <c r="M9" s="1607"/>
      <c r="N9" s="1608"/>
    </row>
    <row r="10" spans="2:14" ht="13.5">
      <c r="B10" s="1609"/>
      <c r="C10" s="1610"/>
      <c r="D10" s="1610"/>
      <c r="E10" s="1610"/>
      <c r="F10" s="1610"/>
      <c r="G10" s="1610"/>
      <c r="H10" s="1610"/>
      <c r="I10" s="1610"/>
      <c r="J10" s="1610"/>
      <c r="K10" s="1611" t="s">
        <v>190</v>
      </c>
      <c r="L10" s="1612" t="s">
        <v>191</v>
      </c>
      <c r="M10" s="1612" t="s">
        <v>192</v>
      </c>
      <c r="N10" s="1613" t="s">
        <v>193</v>
      </c>
    </row>
    <row r="11" spans="2:14" ht="13.5">
      <c r="B11" s="1614"/>
      <c r="C11" s="1615"/>
      <c r="D11" s="1615"/>
      <c r="E11" s="1615"/>
      <c r="F11" s="1615"/>
      <c r="G11" s="1615"/>
      <c r="H11" s="1615"/>
      <c r="I11" s="1615"/>
      <c r="J11" s="1615"/>
      <c r="K11" s="1616"/>
      <c r="L11" s="1617"/>
      <c r="M11" s="1617"/>
      <c r="N11" s="1618"/>
    </row>
    <row r="12" spans="2:14" ht="13.5">
      <c r="B12" s="1793" t="s">
        <v>630</v>
      </c>
      <c r="C12" s="1794"/>
      <c r="D12" s="1794"/>
      <c r="E12" s="1794"/>
      <c r="F12" s="1615"/>
      <c r="G12" s="1615"/>
      <c r="H12" s="1615" t="s">
        <v>631</v>
      </c>
      <c r="J12" s="1615"/>
      <c r="K12" s="1616"/>
      <c r="N12" s="1619"/>
    </row>
    <row r="13" spans="2:14" ht="13.5">
      <c r="B13" s="1614"/>
      <c r="C13" s="1615"/>
      <c r="D13" s="1615"/>
      <c r="E13" s="1615"/>
      <c r="F13" s="1615"/>
      <c r="G13" s="1615"/>
      <c r="H13" s="1615"/>
      <c r="I13" s="1615"/>
      <c r="J13" s="1615"/>
      <c r="K13" s="1616"/>
      <c r="L13" s="1620"/>
      <c r="M13" s="1620"/>
      <c r="N13" s="1619"/>
    </row>
    <row r="14" spans="2:14" ht="13.5">
      <c r="B14" s="1621" t="s">
        <v>194</v>
      </c>
      <c r="C14" s="1622"/>
      <c r="D14" s="1782" t="s">
        <v>1405</v>
      </c>
      <c r="E14" s="1782"/>
      <c r="F14" s="1782"/>
      <c r="G14" s="1782"/>
      <c r="H14" s="1622"/>
      <c r="I14" s="1622" t="s">
        <v>195</v>
      </c>
      <c r="J14" s="1782" t="s">
        <v>1406</v>
      </c>
      <c r="K14" s="1782"/>
      <c r="L14" s="1782"/>
      <c r="M14" s="1782"/>
      <c r="N14" s="1623"/>
    </row>
    <row r="15" spans="2:14" ht="13.5">
      <c r="B15" s="1621"/>
      <c r="C15" s="1622"/>
      <c r="D15" s="1624"/>
      <c r="E15" s="1624"/>
      <c r="F15" s="1624"/>
      <c r="G15" s="1624"/>
      <c r="H15" s="1622"/>
      <c r="I15" s="1624"/>
      <c r="J15" s="1622"/>
      <c r="K15" s="1624"/>
      <c r="L15" s="1783"/>
      <c r="M15" s="1783"/>
      <c r="N15" s="1784"/>
    </row>
    <row r="16" spans="2:14" ht="13.5">
      <c r="B16" s="1621"/>
      <c r="C16" s="1622"/>
      <c r="D16" s="1624"/>
      <c r="E16" s="1624"/>
      <c r="F16" s="1624"/>
      <c r="G16" s="1624"/>
      <c r="H16" s="1622"/>
      <c r="I16" s="1624"/>
      <c r="J16" s="1622"/>
      <c r="K16" s="1624"/>
      <c r="L16" s="1624"/>
      <c r="M16" s="1624"/>
      <c r="N16" s="1623"/>
    </row>
    <row r="17" spans="2:14" ht="13.5">
      <c r="B17" s="1625"/>
      <c r="C17" s="1626"/>
      <c r="D17" s="1626"/>
      <c r="E17" s="1626"/>
      <c r="F17" s="1626"/>
      <c r="G17" s="1626"/>
      <c r="H17" s="1626"/>
      <c r="I17" s="1626"/>
      <c r="J17" s="1626"/>
      <c r="K17" s="1626"/>
      <c r="L17" s="1626"/>
      <c r="M17" s="1626"/>
      <c r="N17" s="1627"/>
    </row>
    <row r="18" spans="2:14" ht="13.5" thickBot="1">
      <c r="B18" s="1628"/>
      <c r="C18" s="1629"/>
      <c r="D18" s="1629"/>
      <c r="E18" s="1629"/>
      <c r="F18" s="1629"/>
      <c r="G18" s="1629"/>
      <c r="H18" s="1629"/>
      <c r="I18" s="1629"/>
      <c r="J18" s="1629"/>
      <c r="K18" s="1629"/>
      <c r="L18" s="1629"/>
      <c r="M18" s="1629"/>
      <c r="N18" s="1630"/>
    </row>
    <row r="19" spans="2:14">
      <c r="B19" s="1631"/>
      <c r="C19" s="1632"/>
      <c r="D19" s="1632"/>
      <c r="E19" s="1632"/>
      <c r="F19" s="1632"/>
      <c r="G19" s="1632"/>
      <c r="J19" s="1632"/>
      <c r="K19" s="1632"/>
      <c r="L19" s="1632"/>
      <c r="M19" s="1632"/>
      <c r="N19" s="1633"/>
    </row>
    <row r="20" spans="2:14" ht="12.75" customHeight="1">
      <c r="B20" s="1634" t="s">
        <v>196</v>
      </c>
      <c r="C20" s="1635"/>
      <c r="D20" s="1636"/>
      <c r="E20" s="1637"/>
      <c r="F20" s="1637"/>
      <c r="G20" s="1638" t="s">
        <v>188</v>
      </c>
      <c r="H20" s="1785"/>
      <c r="I20" s="1785"/>
      <c r="J20" s="1785"/>
      <c r="K20" s="1785"/>
      <c r="L20" s="1785"/>
      <c r="M20" s="1785"/>
      <c r="N20" s="1639"/>
    </row>
    <row r="21" spans="2:14">
      <c r="B21" s="1640" t="s">
        <v>197</v>
      </c>
      <c r="C21" s="1641"/>
      <c r="D21" s="1786"/>
      <c r="E21" s="1786"/>
      <c r="F21" s="1786"/>
      <c r="G21" s="1786"/>
      <c r="H21" s="1786"/>
      <c r="I21" s="1786"/>
      <c r="J21" s="1786"/>
      <c r="K21" s="1786"/>
      <c r="L21" s="1786"/>
      <c r="M21" s="1786"/>
      <c r="N21" s="1642"/>
    </row>
    <row r="22" spans="2:14">
      <c r="B22" s="1640"/>
      <c r="C22" s="1641"/>
      <c r="D22" s="1787"/>
      <c r="E22" s="1787"/>
      <c r="F22" s="1787"/>
      <c r="G22" s="1787"/>
      <c r="H22" s="1787"/>
      <c r="I22" s="1787"/>
      <c r="J22" s="1787"/>
      <c r="K22" s="1787"/>
      <c r="L22" s="1787"/>
      <c r="M22" s="1787"/>
      <c r="N22" s="1642"/>
    </row>
    <row r="23" spans="2:14">
      <c r="B23" s="1640"/>
      <c r="C23" s="1641"/>
      <c r="D23" s="1643"/>
      <c r="E23" s="1643"/>
      <c r="F23" s="1643"/>
      <c r="G23" s="1643"/>
      <c r="H23" s="1643"/>
      <c r="I23" s="1643"/>
      <c r="J23" s="1643"/>
      <c r="K23" s="1643"/>
      <c r="L23" s="1643"/>
      <c r="M23" s="1644"/>
      <c r="N23" s="1642"/>
    </row>
    <row r="24" spans="2:14">
      <c r="B24" s="1640" t="s">
        <v>225</v>
      </c>
      <c r="C24" s="1641"/>
      <c r="D24" s="1779"/>
      <c r="E24" s="1779"/>
      <c r="F24" s="1779"/>
      <c r="G24" s="1779"/>
      <c r="H24" s="1779"/>
      <c r="I24" s="1779"/>
      <c r="J24" s="1779"/>
      <c r="K24" s="1779"/>
      <c r="L24" s="1779"/>
      <c r="M24" s="1779"/>
      <c r="N24" s="1645"/>
    </row>
    <row r="25" spans="2:14">
      <c r="B25" s="1640"/>
      <c r="C25" s="1641"/>
      <c r="D25" s="1646"/>
      <c r="E25" s="1646"/>
      <c r="F25" s="1646"/>
      <c r="G25" s="1646"/>
      <c r="H25" s="1646"/>
      <c r="I25" s="1646"/>
      <c r="J25" s="1646"/>
      <c r="K25" s="1646"/>
      <c r="L25" s="1646"/>
      <c r="M25" s="1647"/>
      <c r="N25" s="1645"/>
    </row>
    <row r="26" spans="2:14">
      <c r="B26" s="1640" t="s">
        <v>198</v>
      </c>
      <c r="C26" s="1641"/>
      <c r="D26" s="1779"/>
      <c r="E26" s="1779"/>
      <c r="F26" s="1779"/>
      <c r="G26" s="1779"/>
      <c r="H26" s="1779"/>
      <c r="I26" s="1779"/>
      <c r="J26" s="1779"/>
      <c r="K26" s="1779"/>
      <c r="L26" s="1779"/>
      <c r="M26" s="1779"/>
      <c r="N26" s="1645"/>
    </row>
    <row r="27" spans="2:14">
      <c r="B27" s="1640"/>
      <c r="C27" s="1641"/>
      <c r="D27" s="1646"/>
      <c r="E27" s="1646"/>
      <c r="F27" s="1646"/>
      <c r="G27" s="1646"/>
      <c r="H27" s="1646"/>
      <c r="I27" s="1646"/>
      <c r="J27" s="1646"/>
      <c r="K27" s="1646"/>
      <c r="L27" s="1646"/>
      <c r="M27" s="1647"/>
      <c r="N27" s="1645"/>
    </row>
    <row r="28" spans="2:14">
      <c r="B28" s="1640" t="s">
        <v>199</v>
      </c>
      <c r="C28" s="1640"/>
      <c r="D28" s="1646"/>
      <c r="E28" s="1779"/>
      <c r="F28" s="1779"/>
      <c r="G28" s="1779"/>
      <c r="H28" s="1779"/>
      <c r="I28" s="1779"/>
      <c r="J28" s="1779"/>
      <c r="K28" s="1779"/>
      <c r="L28" s="1779"/>
      <c r="M28" s="1779"/>
      <c r="N28" s="1645"/>
    </row>
    <row r="29" spans="2:14">
      <c r="B29" s="1634"/>
      <c r="C29" s="1635"/>
      <c r="D29" s="1646"/>
      <c r="E29" s="1646"/>
      <c r="F29" s="1646"/>
      <c r="G29" s="1646"/>
      <c r="H29" s="1646"/>
      <c r="I29" s="1646"/>
      <c r="J29" s="1646"/>
      <c r="K29" s="1646"/>
      <c r="L29" s="1646"/>
      <c r="M29" s="1647"/>
      <c r="N29" s="1645"/>
    </row>
    <row r="30" spans="2:14">
      <c r="B30" s="1640" t="s">
        <v>200</v>
      </c>
      <c r="C30" s="1641"/>
      <c r="D30" s="1646"/>
      <c r="E30" s="1646"/>
      <c r="F30" s="1646"/>
      <c r="G30" s="1830"/>
      <c r="H30" s="1830"/>
      <c r="I30" s="1830"/>
      <c r="J30" s="1830"/>
      <c r="K30" s="1830"/>
      <c r="L30" s="1830"/>
      <c r="M30" s="1830"/>
      <c r="N30" s="1645"/>
    </row>
    <row r="31" spans="2:14" ht="13.5" thickBot="1">
      <c r="B31" s="1648"/>
      <c r="C31" s="1649"/>
      <c r="D31" s="1649"/>
      <c r="E31" s="1649"/>
      <c r="F31" s="1649"/>
      <c r="G31" s="1649"/>
      <c r="H31" s="1649"/>
      <c r="I31" s="1649"/>
      <c r="J31" s="1649"/>
      <c r="K31" s="1649"/>
      <c r="L31" s="1649"/>
      <c r="M31" s="1649"/>
      <c r="N31" s="1650"/>
    </row>
    <row r="32" spans="2:14" ht="13.5" thickBot="1">
      <c r="B32" s="1651"/>
      <c r="N32" s="1639"/>
    </row>
    <row r="33" spans="2:14" ht="13.5">
      <c r="B33" s="1652" t="s">
        <v>13</v>
      </c>
      <c r="C33" s="1831" t="s">
        <v>133</v>
      </c>
      <c r="D33" s="1832"/>
      <c r="E33" s="1832"/>
      <c r="F33" s="1832"/>
      <c r="G33" s="1832"/>
      <c r="H33" s="1832"/>
      <c r="I33" s="1832"/>
      <c r="J33" s="1832"/>
      <c r="K33" s="1833" t="s">
        <v>202</v>
      </c>
      <c r="L33" s="1834" t="s">
        <v>19</v>
      </c>
      <c r="M33" s="1835"/>
      <c r="N33" s="1652" t="s">
        <v>80</v>
      </c>
    </row>
    <row r="34" spans="2:14" ht="13.5" thickBot="1">
      <c r="B34" s="1653" t="s">
        <v>261</v>
      </c>
      <c r="C34" s="1836" t="s">
        <v>262</v>
      </c>
      <c r="D34" s="1837"/>
      <c r="E34" s="1837"/>
      <c r="F34" s="1837"/>
      <c r="G34" s="1837"/>
      <c r="H34" s="1837"/>
      <c r="I34" s="1837"/>
      <c r="J34" s="1837"/>
      <c r="K34" s="1838"/>
      <c r="L34" s="1836" t="s">
        <v>76</v>
      </c>
      <c r="M34" s="1838"/>
      <c r="N34" s="1654">
        <v>13118</v>
      </c>
    </row>
    <row r="35" spans="2:14">
      <c r="B35" s="1839" t="s">
        <v>28</v>
      </c>
      <c r="C35" s="1840"/>
      <c r="D35" s="1840"/>
      <c r="E35" s="1840"/>
      <c r="F35" s="1840"/>
      <c r="G35" s="1840"/>
      <c r="H35" s="1840"/>
      <c r="I35" s="1840"/>
      <c r="J35" s="1840"/>
      <c r="K35" s="1840"/>
      <c r="L35" s="1840"/>
      <c r="M35" s="1840"/>
      <c r="N35" s="1841"/>
    </row>
    <row r="36" spans="2:14">
      <c r="B36" s="1842"/>
      <c r="C36" s="1843"/>
      <c r="D36" s="1843"/>
      <c r="E36" s="1843"/>
      <c r="F36" s="1843"/>
      <c r="G36" s="1843"/>
      <c r="H36" s="1843"/>
      <c r="I36" s="1843"/>
      <c r="J36" s="1843"/>
      <c r="K36" s="1843"/>
      <c r="L36" s="1843"/>
      <c r="M36" s="1843"/>
      <c r="N36" s="1844"/>
    </row>
    <row r="37" spans="2:14" ht="13.5" thickBot="1">
      <c r="B37" s="1845"/>
      <c r="C37" s="1846"/>
      <c r="D37" s="1846"/>
      <c r="E37" s="1846"/>
      <c r="F37" s="1846"/>
      <c r="G37" s="1846"/>
      <c r="H37" s="1846"/>
      <c r="I37" s="1846"/>
      <c r="J37" s="1846"/>
      <c r="K37" s="1846"/>
      <c r="L37" s="1846"/>
      <c r="M37" s="1846"/>
      <c r="N37" s="1847"/>
    </row>
    <row r="38" spans="2:14" ht="13.5">
      <c r="B38" s="1834" t="s">
        <v>133</v>
      </c>
      <c r="C38" s="1848"/>
      <c r="D38" s="1848"/>
      <c r="E38" s="1848"/>
      <c r="F38" s="1849"/>
      <c r="G38" s="1850" t="s">
        <v>203</v>
      </c>
      <c r="H38" s="1848"/>
      <c r="I38" s="1851" t="s">
        <v>144</v>
      </c>
      <c r="J38" s="1852"/>
      <c r="K38" s="1655" t="s">
        <v>145</v>
      </c>
      <c r="L38" s="1850" t="s">
        <v>146</v>
      </c>
      <c r="M38" s="1853"/>
      <c r="N38" s="1656"/>
    </row>
    <row r="39" spans="2:14">
      <c r="B39" s="1824" t="s">
        <v>72</v>
      </c>
      <c r="C39" s="1825"/>
      <c r="D39" s="1825"/>
      <c r="E39" s="1825"/>
      <c r="F39" s="1826"/>
      <c r="G39" s="1827"/>
      <c r="H39" s="1826"/>
      <c r="I39" s="1827"/>
      <c r="J39" s="1826"/>
      <c r="K39" s="1401">
        <v>400000</v>
      </c>
      <c r="L39" s="1828">
        <v>11.339098363243407</v>
      </c>
      <c r="M39" s="1829"/>
      <c r="N39" s="1402">
        <f>+K39/L39</f>
        <v>35276.173394582409</v>
      </c>
    </row>
    <row r="40" spans="2:14">
      <c r="B40" s="1824" t="s">
        <v>73</v>
      </c>
      <c r="C40" s="1825"/>
      <c r="D40" s="1825"/>
      <c r="E40" s="1825"/>
      <c r="F40" s="1826"/>
      <c r="G40" s="1827"/>
      <c r="H40" s="1826"/>
      <c r="I40" s="1827"/>
      <c r="J40" s="1826"/>
      <c r="K40" s="1401">
        <v>80000</v>
      </c>
      <c r="L40" s="1828">
        <v>35</v>
      </c>
      <c r="M40" s="1829"/>
      <c r="N40" s="1402">
        <f t="shared" ref="N40:N41" si="0">+K40/L40</f>
        <v>2285.7142857142858</v>
      </c>
    </row>
    <row r="41" spans="2:14">
      <c r="B41" s="1824" t="s">
        <v>137</v>
      </c>
      <c r="C41" s="1825"/>
      <c r="D41" s="1825"/>
      <c r="E41" s="1825"/>
      <c r="F41" s="1826"/>
      <c r="G41" s="1827"/>
      <c r="H41" s="1826"/>
      <c r="I41" s="1827"/>
      <c r="J41" s="1826"/>
      <c r="K41" s="1401">
        <v>160000</v>
      </c>
      <c r="L41" s="1828">
        <v>35</v>
      </c>
      <c r="M41" s="1829"/>
      <c r="N41" s="1402">
        <f t="shared" si="0"/>
        <v>4571.4285714285716</v>
      </c>
    </row>
    <row r="42" spans="2:14" ht="13.5" thickBot="1">
      <c r="B42" s="1824"/>
      <c r="C42" s="1825"/>
      <c r="D42" s="1825"/>
      <c r="E42" s="1825"/>
      <c r="F42" s="1826"/>
      <c r="G42" s="1827"/>
      <c r="H42" s="1826"/>
      <c r="I42" s="1827"/>
      <c r="J42" s="1826"/>
      <c r="K42" s="1401"/>
      <c r="L42" s="1828"/>
      <c r="M42" s="1829"/>
      <c r="N42" s="1402"/>
    </row>
    <row r="43" spans="2:14" ht="14.25" thickBot="1">
      <c r="B43" s="1854" t="s">
        <v>147</v>
      </c>
      <c r="C43" s="1855"/>
      <c r="D43" s="1855"/>
      <c r="E43" s="1855"/>
      <c r="F43" s="1855"/>
      <c r="G43" s="1855"/>
      <c r="H43" s="1855"/>
      <c r="I43" s="1855"/>
      <c r="J43" s="1855"/>
      <c r="K43" s="1855"/>
      <c r="L43" s="1855"/>
      <c r="M43" s="1856"/>
      <c r="N43" s="1657">
        <f>+N39+N40+N41</f>
        <v>42133.316251725264</v>
      </c>
    </row>
    <row r="44" spans="2:14">
      <c r="B44" s="1839" t="s">
        <v>148</v>
      </c>
      <c r="C44" s="1840"/>
      <c r="D44" s="1840"/>
      <c r="E44" s="1840"/>
      <c r="F44" s="1840"/>
      <c r="G44" s="1840"/>
      <c r="H44" s="1840"/>
      <c r="I44" s="1840"/>
      <c r="J44" s="1840"/>
      <c r="K44" s="1840"/>
      <c r="L44" s="1840"/>
      <c r="M44" s="1840"/>
      <c r="N44" s="1841"/>
    </row>
    <row r="45" spans="2:14">
      <c r="B45" s="1842"/>
      <c r="C45" s="1843"/>
      <c r="D45" s="1843"/>
      <c r="E45" s="1843"/>
      <c r="F45" s="1843"/>
      <c r="G45" s="1843"/>
      <c r="H45" s="1843"/>
      <c r="I45" s="1843"/>
      <c r="J45" s="1843"/>
      <c r="K45" s="1843"/>
      <c r="L45" s="1843"/>
      <c r="M45" s="1843"/>
      <c r="N45" s="1844"/>
    </row>
    <row r="46" spans="2:14" ht="13.5" thickBot="1">
      <c r="B46" s="1845"/>
      <c r="C46" s="1846"/>
      <c r="D46" s="1846"/>
      <c r="E46" s="1846"/>
      <c r="F46" s="1846"/>
      <c r="G46" s="1846"/>
      <c r="H46" s="1846"/>
      <c r="I46" s="1846"/>
      <c r="J46" s="1846"/>
      <c r="K46" s="1846"/>
      <c r="L46" s="1846"/>
      <c r="M46" s="1846"/>
      <c r="N46" s="1847"/>
    </row>
    <row r="47" spans="2:14" ht="13.5">
      <c r="B47" s="1834" t="s">
        <v>133</v>
      </c>
      <c r="C47" s="1857"/>
      <c r="D47" s="1857"/>
      <c r="E47" s="1857"/>
      <c r="F47" s="1857"/>
      <c r="G47" s="1857"/>
      <c r="H47" s="1857"/>
      <c r="I47" s="1853"/>
      <c r="J47" s="1658" t="s">
        <v>19</v>
      </c>
      <c r="K47" s="1655" t="s">
        <v>80</v>
      </c>
      <c r="L47" s="1850" t="s">
        <v>149</v>
      </c>
      <c r="M47" s="1853"/>
      <c r="N47" s="1656" t="s">
        <v>150</v>
      </c>
    </row>
    <row r="48" spans="2:14">
      <c r="B48" s="1824"/>
      <c r="C48" s="1825"/>
      <c r="D48" s="1825"/>
      <c r="E48" s="1825"/>
      <c r="F48" s="1825"/>
      <c r="G48" s="1825"/>
      <c r="H48" s="1825"/>
      <c r="I48" s="1826"/>
      <c r="J48" s="1659"/>
      <c r="K48" s="1660"/>
      <c r="L48" s="1858"/>
      <c r="M48" s="1859"/>
      <c r="N48" s="1402"/>
    </row>
    <row r="49" spans="2:14" ht="13.5" thickBot="1">
      <c r="B49" s="1860"/>
      <c r="C49" s="1861"/>
      <c r="D49" s="1861"/>
      <c r="E49" s="1861"/>
      <c r="F49" s="1861"/>
      <c r="G49" s="1861"/>
      <c r="H49" s="1861"/>
      <c r="I49" s="1862"/>
      <c r="J49" s="1661"/>
      <c r="K49" s="1662"/>
      <c r="L49" s="1867"/>
      <c r="M49" s="1868"/>
      <c r="N49" s="1663"/>
    </row>
    <row r="50" spans="2:14" ht="14.25" thickBot="1">
      <c r="B50" s="1854" t="s">
        <v>147</v>
      </c>
      <c r="C50" s="1855"/>
      <c r="D50" s="1855"/>
      <c r="E50" s="1855"/>
      <c r="F50" s="1855"/>
      <c r="G50" s="1855"/>
      <c r="H50" s="1855"/>
      <c r="I50" s="1855"/>
      <c r="J50" s="1855"/>
      <c r="K50" s="1855"/>
      <c r="L50" s="1855"/>
      <c r="M50" s="1856"/>
      <c r="N50" s="1408">
        <v>0</v>
      </c>
    </row>
    <row r="51" spans="2:14">
      <c r="B51" s="1839" t="s">
        <v>30</v>
      </c>
      <c r="C51" s="1840"/>
      <c r="D51" s="1840"/>
      <c r="E51" s="1840"/>
      <c r="F51" s="1840"/>
      <c r="G51" s="1840"/>
      <c r="H51" s="1840"/>
      <c r="I51" s="1840"/>
      <c r="J51" s="1840"/>
      <c r="K51" s="1840"/>
      <c r="L51" s="1840"/>
      <c r="M51" s="1840"/>
      <c r="N51" s="1841"/>
    </row>
    <row r="52" spans="2:14">
      <c r="B52" s="1842"/>
      <c r="C52" s="1843"/>
      <c r="D52" s="1843"/>
      <c r="E52" s="1843"/>
      <c r="F52" s="1843"/>
      <c r="G52" s="1843"/>
      <c r="H52" s="1843"/>
      <c r="I52" s="1843"/>
      <c r="J52" s="1843"/>
      <c r="K52" s="1843"/>
      <c r="L52" s="1843"/>
      <c r="M52" s="1843"/>
      <c r="N52" s="1844"/>
    </row>
    <row r="53" spans="2:14" ht="13.5" thickBot="1">
      <c r="B53" s="1845"/>
      <c r="C53" s="1846"/>
      <c r="D53" s="1846"/>
      <c r="E53" s="1846"/>
      <c r="F53" s="1846"/>
      <c r="G53" s="1846"/>
      <c r="H53" s="1846"/>
      <c r="I53" s="1846"/>
      <c r="J53" s="1846"/>
      <c r="K53" s="1846"/>
      <c r="L53" s="1846"/>
      <c r="M53" s="1846"/>
      <c r="N53" s="1847"/>
    </row>
    <row r="54" spans="2:14" ht="13.5">
      <c r="B54" s="1834" t="s">
        <v>151</v>
      </c>
      <c r="C54" s="1857"/>
      <c r="D54" s="1857"/>
      <c r="E54" s="1857"/>
      <c r="F54" s="1857"/>
      <c r="G54" s="1857"/>
      <c r="H54" s="1857"/>
      <c r="I54" s="1655" t="s">
        <v>152</v>
      </c>
      <c r="J54" s="1664" t="s">
        <v>153</v>
      </c>
      <c r="K54" s="1665" t="s">
        <v>241</v>
      </c>
      <c r="L54" s="1850" t="s">
        <v>20</v>
      </c>
      <c r="M54" s="1853"/>
      <c r="N54" s="1656" t="s">
        <v>150</v>
      </c>
    </row>
    <row r="55" spans="2:14">
      <c r="B55" s="1824" t="s">
        <v>74</v>
      </c>
      <c r="C55" s="1825"/>
      <c r="D55" s="1825"/>
      <c r="E55" s="1825"/>
      <c r="F55" s="1825"/>
      <c r="G55" s="1825"/>
      <c r="H55" s="1825"/>
      <c r="I55" s="1666">
        <v>1.25</v>
      </c>
      <c r="J55" s="1667">
        <v>5</v>
      </c>
      <c r="K55" s="1666">
        <v>6.25</v>
      </c>
      <c r="L55" s="1865">
        <v>1160</v>
      </c>
      <c r="M55" s="1866"/>
      <c r="N55" s="1402">
        <f>+K55*L55</f>
        <v>7250</v>
      </c>
    </row>
    <row r="56" spans="2:14" ht="13.5" thickBot="1">
      <c r="B56" s="1860"/>
      <c r="C56" s="1861"/>
      <c r="D56" s="1861"/>
      <c r="E56" s="1861"/>
      <c r="F56" s="1861"/>
      <c r="G56" s="1861"/>
      <c r="H56" s="1861"/>
      <c r="I56" s="1668"/>
      <c r="J56" s="1669"/>
      <c r="K56" s="1668"/>
      <c r="L56" s="1867"/>
      <c r="M56" s="1868"/>
      <c r="N56" s="1415"/>
    </row>
    <row r="57" spans="2:14" ht="14.25" thickBot="1">
      <c r="B57" s="1854" t="s">
        <v>147</v>
      </c>
      <c r="C57" s="1855"/>
      <c r="D57" s="1855"/>
      <c r="E57" s="1855"/>
      <c r="F57" s="1855"/>
      <c r="G57" s="1855"/>
      <c r="H57" s="1855"/>
      <c r="I57" s="1855"/>
      <c r="J57" s="1855"/>
      <c r="K57" s="1855"/>
      <c r="L57" s="1855"/>
      <c r="M57" s="1856"/>
      <c r="N57" s="1408">
        <f>+N55</f>
        <v>7250</v>
      </c>
    </row>
    <row r="58" spans="2:14">
      <c r="B58" s="1839" t="s">
        <v>31</v>
      </c>
      <c r="C58" s="1840"/>
      <c r="D58" s="1840"/>
      <c r="E58" s="1840"/>
      <c r="F58" s="1840"/>
      <c r="G58" s="1840"/>
      <c r="H58" s="1840"/>
      <c r="I58" s="1840"/>
      <c r="J58" s="1840"/>
      <c r="K58" s="1840"/>
      <c r="L58" s="1840"/>
      <c r="M58" s="1840"/>
      <c r="N58" s="1841"/>
    </row>
    <row r="59" spans="2:14">
      <c r="B59" s="1842"/>
      <c r="C59" s="1843"/>
      <c r="D59" s="1843"/>
      <c r="E59" s="1843"/>
      <c r="F59" s="1843"/>
      <c r="G59" s="1843"/>
      <c r="H59" s="1843"/>
      <c r="I59" s="1843"/>
      <c r="J59" s="1843"/>
      <c r="K59" s="1843"/>
      <c r="L59" s="1843"/>
      <c r="M59" s="1843"/>
      <c r="N59" s="1844"/>
    </row>
    <row r="60" spans="2:14" ht="13.5" thickBot="1">
      <c r="B60" s="1845"/>
      <c r="C60" s="1846"/>
      <c r="D60" s="1846"/>
      <c r="E60" s="1846"/>
      <c r="F60" s="1846"/>
      <c r="G60" s="1846"/>
      <c r="H60" s="1846"/>
      <c r="I60" s="1846"/>
      <c r="J60" s="1846"/>
      <c r="K60" s="1846"/>
      <c r="L60" s="1846"/>
      <c r="M60" s="1846"/>
      <c r="N60" s="1847"/>
    </row>
    <row r="61" spans="2:14" ht="13.5">
      <c r="B61" s="1834" t="s">
        <v>154</v>
      </c>
      <c r="C61" s="1857"/>
      <c r="D61" s="1857"/>
      <c r="E61" s="1857"/>
      <c r="F61" s="1857"/>
      <c r="G61" s="1857"/>
      <c r="H61" s="1857"/>
      <c r="I61" s="1655" t="s">
        <v>155</v>
      </c>
      <c r="J61" s="1664" t="s">
        <v>25</v>
      </c>
      <c r="K61" s="1665" t="s">
        <v>156</v>
      </c>
      <c r="L61" s="1850" t="s">
        <v>146</v>
      </c>
      <c r="M61" s="1853"/>
      <c r="N61" s="1656" t="s">
        <v>150</v>
      </c>
    </row>
    <row r="62" spans="2:14">
      <c r="B62" s="1904" t="s">
        <v>37</v>
      </c>
      <c r="C62" s="1905"/>
      <c r="D62" s="1905"/>
      <c r="E62" s="1905"/>
      <c r="F62" s="1905"/>
      <c r="G62" s="1905"/>
      <c r="H62" s="1906"/>
      <c r="I62" s="1416">
        <f>34631*2</f>
        <v>69262</v>
      </c>
      <c r="J62" s="1417">
        <v>1.85</v>
      </c>
      <c r="K62" s="1670">
        <f>I62*J62</f>
        <v>128134.70000000001</v>
      </c>
      <c r="L62" s="1871">
        <v>80</v>
      </c>
      <c r="M62" s="1872"/>
      <c r="N62" s="1419">
        <f>K62/L62</f>
        <v>1601.6837500000001</v>
      </c>
    </row>
    <row r="63" spans="2:14">
      <c r="B63" s="1904"/>
      <c r="C63" s="1905"/>
      <c r="D63" s="1905"/>
      <c r="E63" s="1905"/>
      <c r="F63" s="1905"/>
      <c r="G63" s="1905"/>
      <c r="H63" s="1906"/>
      <c r="I63" s="1416"/>
      <c r="J63" s="1417"/>
      <c r="K63" s="1670"/>
      <c r="L63" s="1871">
        <v>0</v>
      </c>
      <c r="M63" s="1872"/>
      <c r="N63" s="1419"/>
    </row>
    <row r="64" spans="2:14">
      <c r="B64" s="1904"/>
      <c r="C64" s="1905"/>
      <c r="D64" s="1905"/>
      <c r="E64" s="1905"/>
      <c r="F64" s="1905"/>
      <c r="G64" s="1905"/>
      <c r="H64" s="1906"/>
      <c r="I64" s="1416"/>
      <c r="J64" s="1417"/>
      <c r="K64" s="1670"/>
      <c r="L64" s="1871"/>
      <c r="M64" s="1872"/>
      <c r="N64" s="1419"/>
    </row>
    <row r="65" spans="2:16" ht="13.5" thickBot="1">
      <c r="B65" s="1904"/>
      <c r="C65" s="1905"/>
      <c r="D65" s="1905"/>
      <c r="E65" s="1905"/>
      <c r="F65" s="1905"/>
      <c r="G65" s="1905"/>
      <c r="H65" s="1906"/>
      <c r="I65" s="1416"/>
      <c r="J65" s="1417"/>
      <c r="K65" s="1670"/>
      <c r="L65" s="1871"/>
      <c r="M65" s="1872"/>
      <c r="N65" s="1419"/>
    </row>
    <row r="66" spans="2:16" ht="14.25" thickBot="1">
      <c r="B66" s="1854" t="s">
        <v>147</v>
      </c>
      <c r="C66" s="1855"/>
      <c r="D66" s="1855"/>
      <c r="E66" s="1855"/>
      <c r="F66" s="1855"/>
      <c r="G66" s="1855"/>
      <c r="H66" s="1855"/>
      <c r="I66" s="1855"/>
      <c r="J66" s="1855"/>
      <c r="K66" s="1855"/>
      <c r="L66" s="1855"/>
      <c r="M66" s="1856"/>
      <c r="N66" s="1408">
        <f>+N62</f>
        <v>1601.6837500000001</v>
      </c>
    </row>
    <row r="67" spans="2:16" ht="13.5" thickBot="1">
      <c r="B67" s="1671"/>
      <c r="C67" s="1672"/>
      <c r="D67" s="1672"/>
      <c r="E67" s="1672"/>
      <c r="F67" s="1672"/>
      <c r="G67" s="1672"/>
      <c r="H67" s="1672"/>
      <c r="I67" s="1672"/>
      <c r="J67" s="1672"/>
      <c r="K67" s="1672"/>
      <c r="L67" s="1672"/>
      <c r="M67" s="1672"/>
      <c r="N67" s="1673"/>
    </row>
    <row r="68" spans="2:16" ht="13.5" thickBot="1">
      <c r="B68" s="1873" t="s">
        <v>157</v>
      </c>
      <c r="C68" s="1874"/>
      <c r="D68" s="1874"/>
      <c r="E68" s="1874"/>
      <c r="F68" s="1874"/>
      <c r="G68" s="1874"/>
      <c r="H68" s="1874"/>
      <c r="I68" s="1874"/>
      <c r="J68" s="1874"/>
      <c r="K68" s="1874"/>
      <c r="L68" s="1874"/>
      <c r="M68" s="1875"/>
      <c r="N68" s="1674">
        <f>+N43+N50+N57+N66</f>
        <v>50985.000001725261</v>
      </c>
      <c r="O68" s="1604">
        <v>50985</v>
      </c>
    </row>
    <row r="69" spans="2:16">
      <c r="B69" s="1839" t="s">
        <v>32</v>
      </c>
      <c r="C69" s="1840"/>
      <c r="D69" s="1840"/>
      <c r="E69" s="1840"/>
      <c r="F69" s="1840"/>
      <c r="G69" s="1840"/>
      <c r="H69" s="1840"/>
      <c r="I69" s="1840"/>
      <c r="J69" s="1840"/>
      <c r="K69" s="1840"/>
      <c r="L69" s="1840"/>
      <c r="M69" s="1840"/>
      <c r="N69" s="1841"/>
    </row>
    <row r="70" spans="2:16">
      <c r="B70" s="1842"/>
      <c r="C70" s="1843"/>
      <c r="D70" s="1843"/>
      <c r="E70" s="1843"/>
      <c r="F70" s="1843"/>
      <c r="G70" s="1843"/>
      <c r="H70" s="1843"/>
      <c r="I70" s="1843"/>
      <c r="J70" s="1843"/>
      <c r="K70" s="1843"/>
      <c r="L70" s="1843"/>
      <c r="M70" s="1843"/>
      <c r="N70" s="1844"/>
    </row>
    <row r="71" spans="2:16" ht="13.5" thickBot="1">
      <c r="B71" s="1845"/>
      <c r="C71" s="1846"/>
      <c r="D71" s="1846"/>
      <c r="E71" s="1846"/>
      <c r="F71" s="1846"/>
      <c r="G71" s="1846"/>
      <c r="H71" s="1846"/>
      <c r="I71" s="1846"/>
      <c r="J71" s="1846"/>
      <c r="K71" s="1846"/>
      <c r="L71" s="1846"/>
      <c r="M71" s="1846"/>
      <c r="N71" s="1847"/>
    </row>
    <row r="72" spans="2:16" ht="13.5">
      <c r="B72" s="1834" t="s">
        <v>29</v>
      </c>
      <c r="C72" s="1857"/>
      <c r="D72" s="1857"/>
      <c r="E72" s="1857"/>
      <c r="F72" s="1857"/>
      <c r="G72" s="1857"/>
      <c r="H72" s="1857"/>
      <c r="I72" s="1664"/>
      <c r="J72" s="1675"/>
      <c r="K72" s="1676" t="s">
        <v>33</v>
      </c>
      <c r="L72" s="1876" t="s">
        <v>34</v>
      </c>
      <c r="M72" s="1877"/>
      <c r="N72" s="1677"/>
    </row>
    <row r="73" spans="2:16">
      <c r="B73" s="1824" t="s">
        <v>23</v>
      </c>
      <c r="C73" s="1825"/>
      <c r="D73" s="1825"/>
      <c r="E73" s="1825"/>
      <c r="F73" s="1825"/>
      <c r="G73" s="1825"/>
      <c r="H73" s="1825"/>
      <c r="I73" s="1427"/>
      <c r="J73" s="1428"/>
      <c r="K73" s="1428">
        <v>0.2</v>
      </c>
      <c r="L73" s="1869">
        <f>N68*K73</f>
        <v>10197.000000345053</v>
      </c>
      <c r="M73" s="1870"/>
      <c r="N73" s="1429"/>
    </row>
    <row r="74" spans="2:16">
      <c r="B74" s="1678" t="s">
        <v>35</v>
      </c>
      <c r="C74" s="1661"/>
      <c r="D74" s="1661"/>
      <c r="E74" s="1661"/>
      <c r="F74" s="1661"/>
      <c r="G74" s="1661"/>
      <c r="H74" s="1661"/>
      <c r="I74" s="1427"/>
      <c r="J74" s="1428"/>
      <c r="K74" s="1428">
        <v>0.05</v>
      </c>
      <c r="L74" s="1869">
        <f>N68*K74</f>
        <v>2549.2500000862633</v>
      </c>
      <c r="M74" s="1870"/>
      <c r="N74" s="1429"/>
    </row>
    <row r="75" spans="2:16" ht="13.5" thickBot="1">
      <c r="B75" s="1679" t="s">
        <v>24</v>
      </c>
      <c r="C75" s="1680"/>
      <c r="D75" s="1680"/>
      <c r="E75" s="1680"/>
      <c r="F75" s="1680"/>
      <c r="G75" s="1680"/>
      <c r="H75" s="1680"/>
      <c r="I75" s="1434"/>
      <c r="J75" s="1435"/>
      <c r="K75" s="1435">
        <v>0.05</v>
      </c>
      <c r="L75" s="1887">
        <f>N68*K75</f>
        <v>2549.2500000862633</v>
      </c>
      <c r="M75" s="1888"/>
      <c r="N75" s="1429"/>
    </row>
    <row r="76" spans="2:16" ht="14.25" thickBot="1">
      <c r="B76" s="1854" t="s">
        <v>147</v>
      </c>
      <c r="C76" s="1855"/>
      <c r="D76" s="1855"/>
      <c r="E76" s="1855"/>
      <c r="F76" s="1855"/>
      <c r="G76" s="1855"/>
      <c r="H76" s="1855"/>
      <c r="I76" s="1855"/>
      <c r="J76" s="1855"/>
      <c r="K76" s="1855"/>
      <c r="L76" s="1855"/>
      <c r="M76" s="1856"/>
      <c r="N76" s="1681">
        <f>+L73+L74+L75</f>
        <v>15295.500000517581</v>
      </c>
    </row>
    <row r="77" spans="2:16" ht="13.5" thickBot="1">
      <c r="B77" s="1671"/>
      <c r="C77" s="1672"/>
      <c r="D77" s="1672"/>
      <c r="E77" s="1672"/>
      <c r="F77" s="1672"/>
      <c r="G77" s="1672"/>
      <c r="H77" s="1672"/>
      <c r="I77" s="1672"/>
      <c r="J77" s="1672"/>
      <c r="K77" s="1672"/>
      <c r="L77" s="1672"/>
      <c r="M77" s="1672"/>
      <c r="N77" s="1673"/>
    </row>
    <row r="78" spans="2:16" ht="13.5" thickBot="1">
      <c r="B78" s="1873" t="s">
        <v>158</v>
      </c>
      <c r="C78" s="1874"/>
      <c r="D78" s="1874"/>
      <c r="E78" s="1874"/>
      <c r="F78" s="1874"/>
      <c r="G78" s="1874"/>
      <c r="H78" s="1874"/>
      <c r="I78" s="1874"/>
      <c r="J78" s="1874"/>
      <c r="K78" s="1874"/>
      <c r="L78" s="1874"/>
      <c r="M78" s="1875"/>
      <c r="N78" s="1681">
        <f>+ROUND(N68+N76,0)</f>
        <v>66281</v>
      </c>
      <c r="O78" s="1604">
        <f>+'[131]PRESUPUESTO '!J30</f>
        <v>48557</v>
      </c>
      <c r="P78" s="1682">
        <f>+N78-O78</f>
        <v>17724</v>
      </c>
    </row>
    <row r="79" spans="2:16">
      <c r="B79" s="1683"/>
      <c r="C79" s="1684"/>
      <c r="D79" s="1684"/>
      <c r="E79" s="1684"/>
      <c r="F79" s="1684"/>
      <c r="G79" s="1684"/>
      <c r="H79" s="1684"/>
      <c r="I79" s="1684"/>
      <c r="J79" s="1684"/>
      <c r="K79" s="1684"/>
      <c r="L79" s="1684"/>
      <c r="M79" s="1684"/>
      <c r="N79" s="1685"/>
    </row>
    <row r="80" spans="2:16">
      <c r="B80" s="1671"/>
      <c r="C80" s="1672"/>
      <c r="D80" s="1672"/>
      <c r="E80" s="1672"/>
      <c r="F80" s="1672"/>
      <c r="G80" s="1672"/>
      <c r="H80" s="1672"/>
      <c r="I80" s="1672"/>
      <c r="J80" s="1672"/>
      <c r="K80" s="1672"/>
      <c r="L80" s="1672"/>
      <c r="M80" s="1672"/>
      <c r="N80" s="1673"/>
    </row>
    <row r="81" spans="2:14">
      <c r="B81" s="1671"/>
      <c r="C81" s="1672"/>
      <c r="D81" s="1672"/>
      <c r="E81" s="1672"/>
      <c r="F81" s="1672"/>
      <c r="G81" s="1672"/>
      <c r="H81" s="1672"/>
      <c r="I81" s="1672"/>
      <c r="J81" s="1672"/>
      <c r="K81" s="1672"/>
      <c r="L81" s="1672"/>
      <c r="M81" s="1672"/>
      <c r="N81" s="1673"/>
    </row>
    <row r="82" spans="2:14">
      <c r="B82" s="1671"/>
      <c r="C82" s="1672"/>
      <c r="D82" s="1672"/>
      <c r="E82" s="1672"/>
      <c r="F82" s="1672"/>
      <c r="G82" s="1686" t="s">
        <v>204</v>
      </c>
      <c r="H82" s="1686"/>
      <c r="I82" s="1686"/>
      <c r="J82" s="1686"/>
      <c r="K82" s="1672"/>
      <c r="L82" s="1672"/>
      <c r="M82" s="1672"/>
      <c r="N82" s="1673"/>
    </row>
    <row r="83" spans="2:14" ht="13.5">
      <c r="B83" s="1687"/>
      <c r="C83" s="1688"/>
      <c r="D83" s="1688"/>
      <c r="E83" s="1688"/>
      <c r="F83" s="1688"/>
      <c r="G83" s="1672"/>
      <c r="H83" s="1688"/>
      <c r="I83" s="1688"/>
      <c r="J83" s="1688"/>
      <c r="K83" s="1688"/>
      <c r="L83" s="1688"/>
      <c r="M83" s="1688"/>
      <c r="N83" s="1689"/>
    </row>
    <row r="84" spans="2:14" ht="13.5">
      <c r="B84" s="1687"/>
      <c r="C84" s="1688"/>
      <c r="D84" s="1688"/>
      <c r="E84" s="1688"/>
      <c r="F84" s="1688"/>
      <c r="G84" s="1672" t="s">
        <v>206</v>
      </c>
      <c r="H84" s="1672"/>
      <c r="I84" s="1672"/>
      <c r="J84" s="1688"/>
      <c r="K84" s="1688"/>
      <c r="L84" s="1688"/>
      <c r="M84" s="1688"/>
      <c r="N84" s="1689"/>
    </row>
    <row r="85" spans="2:14">
      <c r="B85" s="1690"/>
      <c r="C85" s="1691"/>
      <c r="D85" s="1691"/>
      <c r="E85" s="1691"/>
      <c r="F85" s="1691"/>
      <c r="G85" s="1672" t="s">
        <v>1404</v>
      </c>
      <c r="H85" s="1691"/>
      <c r="I85" s="1691"/>
      <c r="J85" s="1691"/>
      <c r="K85" s="1691"/>
      <c r="L85" s="1691"/>
      <c r="M85" s="1691"/>
      <c r="N85" s="1692"/>
    </row>
    <row r="86" spans="2:14">
      <c r="B86" s="1671"/>
      <c r="C86" s="1672"/>
      <c r="D86" s="1672"/>
      <c r="E86" s="1672"/>
      <c r="F86" s="1672"/>
      <c r="G86" s="1672" t="s">
        <v>208</v>
      </c>
      <c r="H86" s="1672"/>
      <c r="I86" s="1672"/>
      <c r="J86" s="1672"/>
      <c r="K86" s="1672"/>
      <c r="L86" s="1672"/>
      <c r="M86" s="1672"/>
      <c r="N86" s="1673"/>
    </row>
    <row r="87" spans="2:14" ht="13.5">
      <c r="B87" s="1693" t="s">
        <v>209</v>
      </c>
      <c r="C87" s="1667"/>
      <c r="D87" s="1667"/>
      <c r="E87" s="1667"/>
      <c r="F87" s="1667"/>
      <c r="G87" s="1667"/>
      <c r="H87" s="1667"/>
      <c r="I87" s="1667"/>
      <c r="J87" s="1667"/>
      <c r="K87" s="1667"/>
      <c r="L87" s="1667"/>
      <c r="M87" s="1667"/>
      <c r="N87" s="1694"/>
    </row>
    <row r="88" spans="2:14">
      <c r="B88" s="1911"/>
      <c r="C88" s="1912"/>
      <c r="D88" s="1912"/>
      <c r="E88" s="1912"/>
      <c r="F88" s="1912"/>
      <c r="G88" s="1912"/>
      <c r="H88" s="1912"/>
      <c r="I88" s="1912"/>
      <c r="J88" s="1912"/>
      <c r="K88" s="1912"/>
      <c r="L88" s="1912"/>
      <c r="M88" s="1912"/>
      <c r="N88" s="1913"/>
    </row>
    <row r="89" spans="2:14">
      <c r="B89" s="1911"/>
      <c r="C89" s="1912"/>
      <c r="D89" s="1912"/>
      <c r="E89" s="1912"/>
      <c r="F89" s="1912"/>
      <c r="G89" s="1912"/>
      <c r="H89" s="1912"/>
      <c r="I89" s="1912"/>
      <c r="J89" s="1912"/>
      <c r="K89" s="1912"/>
      <c r="L89" s="1912"/>
      <c r="M89" s="1912"/>
      <c r="N89" s="1913"/>
    </row>
    <row r="90" spans="2:14">
      <c r="B90" s="1690"/>
      <c r="C90" s="1691"/>
      <c r="D90" s="1691"/>
      <c r="E90" s="1691"/>
      <c r="F90" s="1691"/>
      <c r="G90" s="1691"/>
      <c r="H90" s="1691"/>
      <c r="I90" s="1691"/>
      <c r="J90" s="1691"/>
      <c r="K90" s="1691"/>
      <c r="L90" s="1691"/>
      <c r="M90" s="1691"/>
      <c r="N90" s="1692"/>
    </row>
    <row r="91" spans="2:14">
      <c r="B91" s="1695" t="s">
        <v>632</v>
      </c>
      <c r="C91" s="1691"/>
      <c r="D91" s="1691"/>
      <c r="E91" s="1691"/>
      <c r="F91" s="1691"/>
      <c r="G91" s="1691"/>
      <c r="H91" s="1691"/>
      <c r="I91" s="1691"/>
      <c r="J91" s="1691"/>
      <c r="K91" s="1691"/>
      <c r="L91" s="1691"/>
      <c r="M91" s="1691"/>
      <c r="N91" s="1692"/>
    </row>
    <row r="92" spans="2:14" ht="12.75" customHeight="1">
      <c r="B92" s="1914" t="s">
        <v>633</v>
      </c>
      <c r="C92" s="1915"/>
      <c r="D92" s="1915"/>
      <c r="E92" s="1915"/>
      <c r="F92" s="1915"/>
      <c r="G92" s="1915"/>
      <c r="H92" s="1915"/>
      <c r="I92" s="1915"/>
      <c r="J92" s="1915"/>
      <c r="K92" s="1915"/>
      <c r="L92" s="1915"/>
      <c r="M92" s="1915"/>
      <c r="N92" s="1916"/>
    </row>
    <row r="93" spans="2:14">
      <c r="B93" s="1914"/>
      <c r="C93" s="1915"/>
      <c r="D93" s="1915"/>
      <c r="E93" s="1915"/>
      <c r="F93" s="1915"/>
      <c r="G93" s="1915"/>
      <c r="H93" s="1915"/>
      <c r="I93" s="1915"/>
      <c r="J93" s="1915"/>
      <c r="K93" s="1915"/>
      <c r="L93" s="1915"/>
      <c r="M93" s="1915"/>
      <c r="N93" s="1916"/>
    </row>
    <row r="94" spans="2:14" ht="12.75" customHeight="1">
      <c r="B94" s="1914" t="s">
        <v>634</v>
      </c>
      <c r="C94" s="1915"/>
      <c r="D94" s="1915"/>
      <c r="E94" s="1915"/>
      <c r="F94" s="1915"/>
      <c r="G94" s="1915"/>
      <c r="H94" s="1915"/>
      <c r="I94" s="1915"/>
      <c r="J94" s="1915"/>
      <c r="K94" s="1915"/>
      <c r="L94" s="1915"/>
      <c r="M94" s="1915"/>
      <c r="N94" s="1916"/>
    </row>
    <row r="95" spans="2:14">
      <c r="B95" s="1914"/>
      <c r="C95" s="1915"/>
      <c r="D95" s="1915"/>
      <c r="E95" s="1915"/>
      <c r="F95" s="1915"/>
      <c r="G95" s="1915"/>
      <c r="H95" s="1915"/>
      <c r="I95" s="1915"/>
      <c r="J95" s="1915"/>
      <c r="K95" s="1915"/>
      <c r="L95" s="1915"/>
      <c r="M95" s="1915"/>
      <c r="N95" s="1916"/>
    </row>
    <row r="96" spans="2:14">
      <c r="B96" s="1690"/>
      <c r="C96" s="1691"/>
      <c r="D96" s="1691"/>
      <c r="E96" s="1691"/>
      <c r="F96" s="1691"/>
      <c r="G96" s="1691"/>
      <c r="H96" s="1691"/>
      <c r="I96" s="1691"/>
      <c r="J96" s="1691"/>
      <c r="K96" s="1691"/>
      <c r="L96" s="1691"/>
      <c r="M96" s="1691"/>
      <c r="N96" s="1692"/>
    </row>
    <row r="97" spans="2:14">
      <c r="B97" s="1671"/>
      <c r="C97" s="1672"/>
      <c r="D97" s="1672"/>
      <c r="E97" s="1672"/>
      <c r="F97" s="1672"/>
      <c r="G97" s="1686" t="s">
        <v>204</v>
      </c>
      <c r="H97" s="1672"/>
      <c r="I97" s="1672"/>
      <c r="J97" s="1672"/>
      <c r="K97" s="1672"/>
      <c r="L97" s="1672"/>
      <c r="M97" s="1672"/>
      <c r="N97" s="1673"/>
    </row>
    <row r="98" spans="2:14">
      <c r="B98" s="1671"/>
      <c r="C98" s="1672"/>
      <c r="D98" s="1672"/>
      <c r="E98" s="1672"/>
      <c r="F98" s="1672"/>
      <c r="G98" s="1672"/>
      <c r="H98" s="1661"/>
      <c r="I98" s="1661"/>
      <c r="J98" s="1661"/>
      <c r="K98" s="1672"/>
      <c r="L98" s="1672"/>
      <c r="M98" s="1672"/>
      <c r="N98" s="1673"/>
    </row>
    <row r="99" spans="2:14">
      <c r="B99" s="1671"/>
      <c r="C99" s="1672"/>
      <c r="D99" s="1672"/>
      <c r="E99" s="1672"/>
      <c r="F99" s="1672"/>
      <c r="G99" s="1672" t="s">
        <v>210</v>
      </c>
      <c r="H99" s="1696"/>
      <c r="I99" s="1696"/>
      <c r="J99" s="1696"/>
      <c r="K99" s="1672"/>
      <c r="L99" s="1672"/>
      <c r="M99" s="1672"/>
      <c r="N99" s="1673"/>
    </row>
    <row r="100" spans="2:14">
      <c r="B100" s="1697"/>
      <c r="C100" s="1691"/>
      <c r="D100" s="1691"/>
      <c r="E100" s="1691"/>
      <c r="F100" s="1691"/>
      <c r="G100" s="1672" t="s">
        <v>207</v>
      </c>
      <c r="H100" s="1672"/>
      <c r="I100" s="1672"/>
      <c r="J100" s="1672"/>
      <c r="K100" s="1691"/>
      <c r="L100" s="1691"/>
      <c r="M100" s="1691"/>
      <c r="N100" s="1692"/>
    </row>
    <row r="101" spans="2:14" ht="17.25" customHeight="1">
      <c r="B101" s="1698" t="s">
        <v>635</v>
      </c>
      <c r="C101" s="1699"/>
      <c r="D101" s="1699"/>
      <c r="E101" s="1672"/>
      <c r="F101" s="1672"/>
      <c r="G101" s="1672"/>
      <c r="H101" s="1672"/>
      <c r="I101" s="1672"/>
      <c r="J101" s="1917"/>
      <c r="K101" s="1917"/>
      <c r="L101" s="1917"/>
      <c r="M101" s="1917"/>
      <c r="N101" s="1918"/>
    </row>
    <row r="102" spans="2:14" ht="18.75" customHeight="1" thickBot="1">
      <c r="B102" s="1921" t="s">
        <v>636</v>
      </c>
      <c r="C102" s="1922"/>
      <c r="D102" s="1922"/>
      <c r="E102" s="1669"/>
      <c r="F102" s="1669"/>
      <c r="G102" s="1669"/>
      <c r="H102" s="1669"/>
      <c r="I102" s="1669"/>
      <c r="J102" s="1919"/>
      <c r="K102" s="1919"/>
      <c r="L102" s="1919"/>
      <c r="M102" s="1919"/>
      <c r="N102" s="1920"/>
    </row>
  </sheetData>
  <mergeCells count="95">
    <mergeCell ref="B88:N88"/>
    <mergeCell ref="B89:N89"/>
    <mergeCell ref="B92:N93"/>
    <mergeCell ref="B94:N95"/>
    <mergeCell ref="J101:N102"/>
    <mergeCell ref="B102:D102"/>
    <mergeCell ref="B78:M78"/>
    <mergeCell ref="B65:H65"/>
    <mergeCell ref="L65:M65"/>
    <mergeCell ref="B66:M66"/>
    <mergeCell ref="B68:M68"/>
    <mergeCell ref="B69:N71"/>
    <mergeCell ref="B72:H72"/>
    <mergeCell ref="L72:M72"/>
    <mergeCell ref="B73:H73"/>
    <mergeCell ref="L73:M73"/>
    <mergeCell ref="L74:M74"/>
    <mergeCell ref="L75:M75"/>
    <mergeCell ref="B76:M76"/>
    <mergeCell ref="B62:H62"/>
    <mergeCell ref="L62:M62"/>
    <mergeCell ref="B63:H63"/>
    <mergeCell ref="L63:M63"/>
    <mergeCell ref="B64:H64"/>
    <mergeCell ref="L64:M64"/>
    <mergeCell ref="B56:H56"/>
    <mergeCell ref="L56:M56"/>
    <mergeCell ref="B57:M57"/>
    <mergeCell ref="B58:N60"/>
    <mergeCell ref="B61:H61"/>
    <mergeCell ref="L61:M61"/>
    <mergeCell ref="B50:M50"/>
    <mergeCell ref="B51:N53"/>
    <mergeCell ref="B54:H54"/>
    <mergeCell ref="L54:M54"/>
    <mergeCell ref="B55:H55"/>
    <mergeCell ref="L55:M55"/>
    <mergeCell ref="B47:I47"/>
    <mergeCell ref="L47:M47"/>
    <mergeCell ref="B48:I48"/>
    <mergeCell ref="L48:M48"/>
    <mergeCell ref="B49:I49"/>
    <mergeCell ref="L49:M49"/>
    <mergeCell ref="L38:M38"/>
    <mergeCell ref="B44:N46"/>
    <mergeCell ref="B40:F40"/>
    <mergeCell ref="G40:H40"/>
    <mergeCell ref="I40:J40"/>
    <mergeCell ref="L40:M40"/>
    <mergeCell ref="B41:F41"/>
    <mergeCell ref="G41:H41"/>
    <mergeCell ref="I41:J41"/>
    <mergeCell ref="L41:M41"/>
    <mergeCell ref="B42:F42"/>
    <mergeCell ref="G42:H42"/>
    <mergeCell ref="I42:J42"/>
    <mergeCell ref="L42:M42"/>
    <mergeCell ref="B43:M43"/>
    <mergeCell ref="C6:J7"/>
    <mergeCell ref="B39:F39"/>
    <mergeCell ref="G39:H39"/>
    <mergeCell ref="I39:J39"/>
    <mergeCell ref="L39:M39"/>
    <mergeCell ref="D26:M26"/>
    <mergeCell ref="E28:M28"/>
    <mergeCell ref="G30:M30"/>
    <mergeCell ref="C33:K33"/>
    <mergeCell ref="L33:M33"/>
    <mergeCell ref="C34:K34"/>
    <mergeCell ref="L34:M34"/>
    <mergeCell ref="B35:N37"/>
    <mergeCell ref="B38:F38"/>
    <mergeCell ref="G38:H38"/>
    <mergeCell ref="I38:J38"/>
    <mergeCell ref="C3:J3"/>
    <mergeCell ref="C4:J4"/>
    <mergeCell ref="K4:K5"/>
    <mergeCell ref="L4:N5"/>
    <mergeCell ref="C5:J5"/>
    <mergeCell ref="D24:M24"/>
    <mergeCell ref="K6:K8"/>
    <mergeCell ref="L6:L8"/>
    <mergeCell ref="M6:M8"/>
    <mergeCell ref="D14:G14"/>
    <mergeCell ref="J14:M14"/>
    <mergeCell ref="L15:N15"/>
    <mergeCell ref="H20:M20"/>
    <mergeCell ref="D21:M22"/>
    <mergeCell ref="N6:N8"/>
    <mergeCell ref="C8:J8"/>
    <mergeCell ref="B12:E12"/>
    <mergeCell ref="B2:B8"/>
    <mergeCell ref="C2:J2"/>
    <mergeCell ref="K2:K3"/>
    <mergeCell ref="L2:N3"/>
  </mergeCells>
  <pageMargins left="0.75" right="0.75" top="1" bottom="1" header="0" footer="0"/>
  <pageSetup paperSize="9" orientation="portrait" r:id="rId1"/>
  <headerFooter alignWithMargins="0"/>
  <drawing r:id="rId2"/>
  <legacyDrawing r:id="rId3"/>
  <oleObjects>
    <mc:AlternateContent xmlns:mc="http://schemas.openxmlformats.org/markup-compatibility/2006">
      <mc:Choice Requires="x14">
        <oleObject progId="PBrush" shapeId="1746945" r:id="rId4">
          <objectPr defaultSize="0" autoPict="0" r:id="rId5">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1746945" r:id="rId4"/>
      </mc:Fallback>
    </mc:AlternateContent>
  </oleObjects>
  <mc:AlternateContent xmlns:mc="http://schemas.openxmlformats.org/markup-compatibility/2006">
    <mc:Choice Requires="x14">
      <controls>
        <mc:AlternateContent xmlns:mc="http://schemas.openxmlformats.org/markup-compatibility/2006">
          <mc:Choice Requires="x14">
            <control shapeId="1746946" r:id="rId6" name="Check Box 2">
              <controlPr defaultSize="0" autoFill="0" autoLine="0" autoPict="0">
                <anchor moveWithCells="1">
                  <from>
                    <xdr:col>5</xdr:col>
                    <xdr:colOff>152400</xdr:colOff>
                    <xdr:row>10</xdr:row>
                    <xdr:rowOff>142875</xdr:rowOff>
                  </from>
                  <to>
                    <xdr:col>5</xdr:col>
                    <xdr:colOff>466725</xdr:colOff>
                    <xdr:row>12</xdr:row>
                    <xdr:rowOff>38100</xdr:rowOff>
                  </to>
                </anchor>
              </controlPr>
            </control>
          </mc:Choice>
        </mc:AlternateContent>
        <mc:AlternateContent xmlns:mc="http://schemas.openxmlformats.org/markup-compatibility/2006">
          <mc:Choice Requires="x14">
            <control shapeId="1746947" r:id="rId7" name="Check Box 3">
              <controlPr defaultSize="0" autoFill="0" autoLine="0" autoPict="0">
                <anchor moveWithCells="1">
                  <from>
                    <xdr:col>9</xdr:col>
                    <xdr:colOff>152400</xdr:colOff>
                    <xdr:row>10</xdr:row>
                    <xdr:rowOff>142875</xdr:rowOff>
                  </from>
                  <to>
                    <xdr:col>9</xdr:col>
                    <xdr:colOff>466725</xdr:colOff>
                    <xdr:row>12</xdr:row>
                    <xdr:rowOff>38100</xdr:rowOff>
                  </to>
                </anchor>
              </controlPr>
            </control>
          </mc:Choice>
        </mc:AlternateContent>
        <mc:AlternateContent xmlns:mc="http://schemas.openxmlformats.org/markup-compatibility/2006">
          <mc:Choice Requires="x14">
            <control shapeId="1746948" r:id="rId8" name="Check Box 4">
              <controlPr defaultSize="0" autoFill="0" autoLine="0" autoPict="0">
                <anchor moveWithCells="1">
                  <from>
                    <xdr:col>5</xdr:col>
                    <xdr:colOff>152400</xdr:colOff>
                    <xdr:row>10</xdr:row>
                    <xdr:rowOff>142875</xdr:rowOff>
                  </from>
                  <to>
                    <xdr:col>5</xdr:col>
                    <xdr:colOff>466725</xdr:colOff>
                    <xdr:row>12</xdr:row>
                    <xdr:rowOff>38100</xdr:rowOff>
                  </to>
                </anchor>
              </controlPr>
            </control>
          </mc:Choice>
        </mc:AlternateContent>
        <mc:AlternateContent xmlns:mc="http://schemas.openxmlformats.org/markup-compatibility/2006">
          <mc:Choice Requires="x14">
            <control shapeId="1746949" r:id="rId9" name="Check Box 5">
              <controlPr defaultSize="0" autoFill="0" autoLine="0" autoPict="0">
                <anchor moveWithCells="1">
                  <from>
                    <xdr:col>9</xdr:col>
                    <xdr:colOff>152400</xdr:colOff>
                    <xdr:row>10</xdr:row>
                    <xdr:rowOff>142875</xdr:rowOff>
                  </from>
                  <to>
                    <xdr:col>9</xdr:col>
                    <xdr:colOff>466725</xdr:colOff>
                    <xdr:row>12</xdr:row>
                    <xdr:rowOff>38100</xdr:rowOff>
                  </to>
                </anchor>
              </controlPr>
            </control>
          </mc:Choice>
        </mc:AlternateContent>
        <mc:AlternateContent xmlns:mc="http://schemas.openxmlformats.org/markup-compatibility/2006">
          <mc:Choice Requires="x14">
            <control shapeId="1746950" r:id="rId10" name="Check Box 6">
              <controlPr defaultSize="0" autoFill="0" autoLine="0" autoPict="0">
                <anchor moveWithCells="1">
                  <from>
                    <xdr:col>5</xdr:col>
                    <xdr:colOff>152400</xdr:colOff>
                    <xdr:row>10</xdr:row>
                    <xdr:rowOff>142875</xdr:rowOff>
                  </from>
                  <to>
                    <xdr:col>5</xdr:col>
                    <xdr:colOff>447675</xdr:colOff>
                    <xdr:row>12</xdr:row>
                    <xdr:rowOff>28575</xdr:rowOff>
                  </to>
                </anchor>
              </controlPr>
            </control>
          </mc:Choice>
        </mc:AlternateContent>
        <mc:AlternateContent xmlns:mc="http://schemas.openxmlformats.org/markup-compatibility/2006">
          <mc:Choice Requires="x14">
            <control shapeId="1746951" r:id="rId11" name="Check Box 7">
              <controlPr defaultSize="0" autoFill="0" autoLine="0" autoPict="0">
                <anchor moveWithCells="1">
                  <from>
                    <xdr:col>9</xdr:col>
                    <xdr:colOff>152400</xdr:colOff>
                    <xdr:row>10</xdr:row>
                    <xdr:rowOff>142875</xdr:rowOff>
                  </from>
                  <to>
                    <xdr:col>9</xdr:col>
                    <xdr:colOff>447675</xdr:colOff>
                    <xdr:row>12</xdr:row>
                    <xdr:rowOff>28575</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0B050"/>
    <pageSetUpPr fitToPage="1"/>
  </sheetPr>
  <dimension ref="B1:V115"/>
  <sheetViews>
    <sheetView topLeftCell="B13" zoomScaleNormal="100" zoomScaleSheetLayoutView="100" workbookViewId="0">
      <selection activeCell="L81" sqref="L81"/>
    </sheetView>
  </sheetViews>
  <sheetFormatPr baseColWidth="10" defaultColWidth="11.42578125" defaultRowHeight="12.75"/>
  <cols>
    <col min="1" max="1" width="3.140625" style="1448" customWidth="1"/>
    <col min="2" max="7" width="11.42578125" style="1448"/>
    <col min="8" max="8" width="13.28515625" style="1448" customWidth="1"/>
    <col min="9" max="9" width="14.5703125" style="1448" customWidth="1"/>
    <col min="10" max="10" width="12.7109375" style="1448" customWidth="1"/>
    <col min="11" max="11" width="16.140625" style="1448" customWidth="1"/>
    <col min="12" max="12" width="11.5703125" style="1448" bestFit="1" customWidth="1"/>
    <col min="13" max="13" width="11.42578125" style="1448"/>
    <col min="14" max="14" width="16.7109375" style="1448" customWidth="1"/>
    <col min="15" max="16384" width="11.42578125" style="1448"/>
  </cols>
  <sheetData>
    <row r="1" spans="2:14" ht="13.5" thickBot="1"/>
    <row r="2" spans="2:14" ht="5.25" customHeight="1">
      <c r="B2" s="1925"/>
      <c r="C2" s="1927"/>
      <c r="D2" s="1928"/>
      <c r="E2" s="1928"/>
      <c r="F2" s="1928"/>
      <c r="G2" s="1928"/>
      <c r="H2" s="1928"/>
      <c r="I2" s="1928"/>
      <c r="J2" s="1929"/>
      <c r="K2" s="1800" t="s">
        <v>183</v>
      </c>
      <c r="L2" s="1802" t="s">
        <v>629</v>
      </c>
      <c r="M2" s="1803"/>
      <c r="N2" s="1804"/>
    </row>
    <row r="3" spans="2:14" ht="13.5">
      <c r="B3" s="1926"/>
      <c r="C3" s="1930" t="s">
        <v>40</v>
      </c>
      <c r="D3" s="1931"/>
      <c r="E3" s="1931"/>
      <c r="F3" s="1931"/>
      <c r="G3" s="1931"/>
      <c r="H3" s="1931"/>
      <c r="I3" s="1931"/>
      <c r="J3" s="1932"/>
      <c r="K3" s="1801"/>
      <c r="L3" s="1805"/>
      <c r="M3" s="1806"/>
      <c r="N3" s="1807"/>
    </row>
    <row r="4" spans="2:14" ht="13.5">
      <c r="B4" s="1926"/>
      <c r="C4" s="1933" t="s">
        <v>234</v>
      </c>
      <c r="D4" s="1934"/>
      <c r="E4" s="1934"/>
      <c r="F4" s="1934"/>
      <c r="G4" s="1934"/>
      <c r="H4" s="1934"/>
      <c r="I4" s="1934"/>
      <c r="J4" s="1935"/>
      <c r="K4" s="1780" t="s">
        <v>185</v>
      </c>
      <c r="L4" s="1815">
        <v>1</v>
      </c>
      <c r="M4" s="1816"/>
      <c r="N4" s="1817"/>
    </row>
    <row r="5" spans="2:14">
      <c r="B5" s="1926"/>
      <c r="C5" s="1940" t="s">
        <v>628</v>
      </c>
      <c r="D5" s="1941"/>
      <c r="E5" s="1941"/>
      <c r="F5" s="1941"/>
      <c r="G5" s="1941"/>
      <c r="H5" s="1941"/>
      <c r="I5" s="1941"/>
      <c r="J5" s="1942"/>
      <c r="K5" s="1936"/>
      <c r="L5" s="1937"/>
      <c r="M5" s="1938"/>
      <c r="N5" s="1939"/>
    </row>
    <row r="6" spans="2:14" ht="7.5" customHeight="1">
      <c r="B6" s="1926"/>
      <c r="C6" s="1943" t="s">
        <v>235</v>
      </c>
      <c r="D6" s="1944"/>
      <c r="E6" s="1944"/>
      <c r="F6" s="1944"/>
      <c r="G6" s="1944"/>
      <c r="H6" s="1944"/>
      <c r="I6" s="1944"/>
      <c r="J6" s="1945"/>
      <c r="K6" s="1780" t="s">
        <v>187</v>
      </c>
      <c r="L6" s="1780">
        <v>1</v>
      </c>
      <c r="M6" s="1780" t="s">
        <v>188</v>
      </c>
      <c r="N6" s="1788">
        <v>1</v>
      </c>
    </row>
    <row r="7" spans="2:14" ht="6.75" customHeight="1">
      <c r="B7" s="1926"/>
      <c r="C7" s="1943"/>
      <c r="D7" s="1944"/>
      <c r="E7" s="1944"/>
      <c r="F7" s="1944"/>
      <c r="G7" s="1944"/>
      <c r="H7" s="1944"/>
      <c r="I7" s="1944"/>
      <c r="J7" s="1945"/>
      <c r="K7" s="1781"/>
      <c r="L7" s="1781"/>
      <c r="M7" s="1781"/>
      <c r="N7" s="1789"/>
    </row>
    <row r="8" spans="2:14">
      <c r="B8" s="1926"/>
      <c r="C8" s="1940" t="s">
        <v>189</v>
      </c>
      <c r="D8" s="1941"/>
      <c r="E8" s="1941"/>
      <c r="F8" s="1941"/>
      <c r="G8" s="1941"/>
      <c r="H8" s="1941"/>
      <c r="I8" s="1941"/>
      <c r="J8" s="1942"/>
      <c r="K8" s="1781"/>
      <c r="L8" s="1781"/>
      <c r="M8" s="1781"/>
      <c r="N8" s="1789"/>
    </row>
    <row r="9" spans="2:14" ht="2.25" customHeight="1">
      <c r="B9" s="1449"/>
      <c r="C9" s="1450"/>
      <c r="D9" s="1450"/>
      <c r="E9" s="1450"/>
      <c r="F9" s="1450"/>
      <c r="G9" s="1450"/>
      <c r="H9" s="1450"/>
      <c r="I9" s="1450"/>
      <c r="J9" s="1450"/>
      <c r="K9" s="1450"/>
      <c r="L9" s="1451"/>
      <c r="M9" s="1451"/>
      <c r="N9" s="1452"/>
    </row>
    <row r="10" spans="2:14" ht="15">
      <c r="B10" s="1453"/>
      <c r="C10" s="1454"/>
      <c r="D10" s="1454"/>
      <c r="E10" s="1454"/>
      <c r="F10" s="1454"/>
      <c r="G10" s="1454"/>
      <c r="H10" s="1454"/>
      <c r="I10" s="1454"/>
      <c r="J10" s="1454"/>
      <c r="K10" s="1455"/>
      <c r="L10" s="1456"/>
      <c r="M10" s="1456"/>
      <c r="N10" s="1457"/>
    </row>
    <row r="11" spans="2:14" ht="15">
      <c r="B11" s="1923" t="s">
        <v>630</v>
      </c>
      <c r="C11" s="1924"/>
      <c r="D11" s="1924"/>
      <c r="E11" s="1924"/>
      <c r="F11" s="1454"/>
      <c r="G11" s="1454"/>
      <c r="H11" s="1454" t="s">
        <v>631</v>
      </c>
      <c r="I11" s="1458"/>
      <c r="J11" s="1454"/>
      <c r="K11" s="1455"/>
      <c r="L11" s="1459" t="s">
        <v>1412</v>
      </c>
      <c r="M11" s="1459" t="s">
        <v>1413</v>
      </c>
      <c r="N11" s="1460" t="s">
        <v>1414</v>
      </c>
    </row>
    <row r="12" spans="2:14" ht="4.5" customHeight="1">
      <c r="B12" s="1453"/>
      <c r="C12" s="1454"/>
      <c r="D12" s="1454"/>
      <c r="E12" s="1454"/>
      <c r="F12" s="1454"/>
      <c r="G12" s="1454"/>
      <c r="H12" s="1454"/>
      <c r="I12" s="1454"/>
      <c r="J12" s="1454"/>
      <c r="K12" s="1455"/>
      <c r="L12" s="1461"/>
      <c r="M12" s="1461"/>
      <c r="N12" s="1462"/>
    </row>
    <row r="13" spans="2:14" ht="24.75" customHeight="1">
      <c r="B13" s="1463" t="s">
        <v>194</v>
      </c>
      <c r="C13" s="1464"/>
      <c r="D13" s="1949" t="s">
        <v>1405</v>
      </c>
      <c r="E13" s="1949"/>
      <c r="F13" s="1949"/>
      <c r="G13" s="1949"/>
      <c r="H13" s="1464"/>
      <c r="J13" s="1465" t="s">
        <v>195</v>
      </c>
      <c r="K13" s="1466" t="s">
        <v>1406</v>
      </c>
      <c r="L13" s="1466"/>
      <c r="M13" s="1466"/>
      <c r="N13" s="1467"/>
    </row>
    <row r="14" spans="2:14" ht="10.5" customHeight="1" thickBot="1">
      <c r="B14" s="1468"/>
      <c r="C14" s="1469"/>
      <c r="D14" s="1470"/>
      <c r="E14" s="1470"/>
      <c r="F14" s="1470"/>
      <c r="G14" s="1470"/>
      <c r="H14" s="1469"/>
      <c r="I14" s="1470"/>
      <c r="J14" s="1469"/>
      <c r="K14" s="1470"/>
      <c r="L14" s="1950"/>
      <c r="M14" s="1950"/>
      <c r="N14" s="1951"/>
    </row>
    <row r="15" spans="2:14" ht="15" hidden="1" thickBot="1">
      <c r="B15" s="1471"/>
      <c r="C15" s="1464"/>
      <c r="D15" s="1472"/>
      <c r="E15" s="1472"/>
      <c r="F15" s="1472"/>
      <c r="G15" s="1472"/>
      <c r="H15" s="1464"/>
      <c r="I15" s="1472"/>
      <c r="J15" s="1464"/>
      <c r="K15" s="1472"/>
      <c r="L15" s="1472"/>
      <c r="M15" s="1472"/>
      <c r="N15" s="1467"/>
    </row>
    <row r="16" spans="2:14" ht="15" hidden="1" thickBot="1">
      <c r="B16" s="1473"/>
      <c r="C16" s="1474"/>
      <c r="D16" s="1474"/>
      <c r="E16" s="1474"/>
      <c r="F16" s="1474"/>
      <c r="G16" s="1474"/>
      <c r="H16" s="1474"/>
      <c r="I16" s="1474"/>
      <c r="J16" s="1474"/>
      <c r="K16" s="1474"/>
      <c r="L16" s="1474"/>
      <c r="M16" s="1474"/>
      <c r="N16" s="1475"/>
    </row>
    <row r="17" spans="2:14" ht="15" hidden="1" thickBot="1">
      <c r="B17" s="1476"/>
      <c r="C17" s="1477"/>
      <c r="D17" s="1477"/>
      <c r="E17" s="1477"/>
      <c r="F17" s="1477"/>
      <c r="G17" s="1477"/>
      <c r="H17" s="1477"/>
      <c r="I17" s="1477"/>
      <c r="J17" s="1477"/>
      <c r="K17" s="1477"/>
      <c r="L17" s="1477"/>
      <c r="M17" s="1477"/>
      <c r="N17" s="1478"/>
    </row>
    <row r="18" spans="2:14" ht="3" customHeight="1">
      <c r="B18" s="1479"/>
      <c r="C18" s="1480"/>
      <c r="D18" s="1480"/>
      <c r="E18" s="1480"/>
      <c r="F18" s="1480"/>
      <c r="G18" s="1480"/>
      <c r="H18" s="1458"/>
      <c r="I18" s="1458"/>
      <c r="J18" s="1480"/>
      <c r="K18" s="1480"/>
      <c r="L18" s="1480"/>
      <c r="M18" s="1480"/>
      <c r="N18" s="1481"/>
    </row>
    <row r="19" spans="2:14" ht="15">
      <c r="B19" s="1482" t="s">
        <v>196</v>
      </c>
      <c r="C19" s="1483"/>
      <c r="E19" s="1484"/>
      <c r="F19" s="1485"/>
      <c r="G19" s="1485"/>
      <c r="H19" s="1486" t="s">
        <v>188</v>
      </c>
      <c r="I19" s="1487"/>
      <c r="J19" s="1488"/>
      <c r="K19" s="1488"/>
      <c r="L19" s="1488"/>
      <c r="M19" s="1488"/>
      <c r="N19" s="1489"/>
    </row>
    <row r="20" spans="2:14" ht="8.25" customHeight="1">
      <c r="B20" s="1482"/>
      <c r="C20" s="1483"/>
      <c r="D20" s="1490"/>
      <c r="E20" s="1491"/>
      <c r="F20" s="1491"/>
      <c r="G20" s="1486"/>
      <c r="H20" s="1490"/>
      <c r="I20" s="1490"/>
      <c r="J20" s="1490"/>
      <c r="K20" s="1490"/>
      <c r="L20" s="1490"/>
      <c r="M20" s="1490"/>
      <c r="N20" s="1489"/>
    </row>
    <row r="21" spans="2:14" ht="15" customHeight="1">
      <c r="B21" s="1492" t="s">
        <v>197</v>
      </c>
      <c r="C21" s="1493"/>
      <c r="E21" s="1952"/>
      <c r="F21" s="1952"/>
      <c r="G21" s="1952"/>
      <c r="H21" s="1952"/>
      <c r="I21" s="1952"/>
      <c r="J21" s="1952"/>
      <c r="K21" s="1952"/>
      <c r="L21" s="1952"/>
      <c r="M21" s="1952"/>
      <c r="N21" s="1489"/>
    </row>
    <row r="22" spans="2:14" ht="30.75" customHeight="1">
      <c r="B22" s="1492"/>
      <c r="C22" s="1493"/>
      <c r="D22" s="1493"/>
      <c r="E22" s="1953"/>
      <c r="F22" s="1953"/>
      <c r="G22" s="1953"/>
      <c r="H22" s="1953"/>
      <c r="I22" s="1953"/>
      <c r="J22" s="1953"/>
      <c r="K22" s="1953"/>
      <c r="L22" s="1953"/>
      <c r="M22" s="1953"/>
      <c r="N22" s="1494"/>
    </row>
    <row r="23" spans="2:14" ht="15">
      <c r="B23" s="1492"/>
      <c r="C23" s="1493"/>
      <c r="D23" s="1490"/>
      <c r="E23" s="1490"/>
      <c r="F23" s="1490"/>
      <c r="G23" s="1490"/>
      <c r="H23" s="1490"/>
      <c r="I23" s="1490"/>
      <c r="J23" s="1490"/>
      <c r="K23" s="1490"/>
      <c r="L23" s="1490"/>
      <c r="M23" s="1495"/>
      <c r="N23" s="1494"/>
    </row>
    <row r="24" spans="2:14" ht="15">
      <c r="B24" s="1496" t="s">
        <v>1415</v>
      </c>
      <c r="C24" s="1493"/>
      <c r="E24" s="1497"/>
      <c r="F24" s="1498"/>
      <c r="G24" s="1498"/>
      <c r="H24" s="1498"/>
      <c r="I24" s="1497"/>
      <c r="J24" s="1499"/>
      <c r="K24" s="1500" t="s">
        <v>1416</v>
      </c>
      <c r="L24" s="1485"/>
      <c r="M24" s="1485"/>
      <c r="N24" s="1494"/>
    </row>
    <row r="25" spans="2:14" ht="15">
      <c r="B25" s="1492"/>
      <c r="C25" s="1493"/>
      <c r="D25" s="1490"/>
      <c r="E25" s="1490"/>
      <c r="F25" s="1490"/>
      <c r="G25" s="1490"/>
      <c r="H25" s="1490"/>
      <c r="I25" s="1490"/>
      <c r="J25" s="1490"/>
      <c r="K25" s="1490"/>
      <c r="L25" s="1490"/>
      <c r="M25" s="1495"/>
      <c r="N25" s="1494"/>
    </row>
    <row r="26" spans="2:14" ht="15">
      <c r="B26" s="1492" t="s">
        <v>225</v>
      </c>
      <c r="C26" s="1493"/>
      <c r="E26" s="1485"/>
      <c r="F26" s="1485"/>
      <c r="G26" s="1485"/>
      <c r="H26" s="1485"/>
      <c r="I26" s="1485"/>
      <c r="J26" s="1485"/>
      <c r="K26" s="1485"/>
      <c r="L26" s="1485"/>
      <c r="M26" s="1485"/>
      <c r="N26" s="1494"/>
    </row>
    <row r="27" spans="2:14" ht="15">
      <c r="B27" s="1492"/>
      <c r="C27" s="1493"/>
      <c r="D27" s="1501"/>
      <c r="E27" s="1501"/>
      <c r="F27" s="1501"/>
      <c r="G27" s="1501"/>
      <c r="H27" s="1501"/>
      <c r="I27" s="1501"/>
      <c r="J27" s="1501"/>
      <c r="K27" s="1501"/>
      <c r="L27" s="1501"/>
      <c r="M27" s="1502"/>
      <c r="N27" s="1494"/>
    </row>
    <row r="28" spans="2:14" ht="15">
      <c r="B28" s="1492" t="s">
        <v>198</v>
      </c>
      <c r="C28" s="1493"/>
      <c r="E28" s="1485"/>
      <c r="F28" s="1485"/>
      <c r="G28" s="1485"/>
      <c r="H28" s="1485"/>
      <c r="I28" s="1485"/>
      <c r="J28" s="1503" t="s">
        <v>1417</v>
      </c>
      <c r="K28" s="1504"/>
      <c r="L28" s="1503" t="s">
        <v>188</v>
      </c>
      <c r="M28" s="1504"/>
      <c r="N28" s="1467"/>
    </row>
    <row r="29" spans="2:14" ht="15">
      <c r="B29" s="1492"/>
      <c r="C29" s="1493"/>
      <c r="D29" s="1501"/>
      <c r="E29" s="1501"/>
      <c r="F29" s="1501"/>
      <c r="G29" s="1501"/>
      <c r="H29" s="1501"/>
      <c r="I29" s="1501"/>
      <c r="J29" s="1501"/>
      <c r="K29" s="1501"/>
      <c r="L29" s="1501"/>
      <c r="M29" s="1502"/>
      <c r="N29" s="1467"/>
    </row>
    <row r="30" spans="2:14" ht="15">
      <c r="B30" s="1492" t="s">
        <v>1418</v>
      </c>
      <c r="C30" s="1493"/>
      <c r="D30" s="1501"/>
      <c r="E30" s="1501"/>
      <c r="F30" s="1501"/>
      <c r="G30" s="1505"/>
      <c r="H30" s="1505"/>
      <c r="I30" s="1505"/>
      <c r="J30" s="1506"/>
      <c r="K30" s="1506"/>
      <c r="L30" s="1506"/>
      <c r="M30" s="1506"/>
      <c r="N30" s="1467"/>
    </row>
    <row r="31" spans="2:14" ht="15">
      <c r="B31" s="1492"/>
      <c r="C31" s="1493"/>
      <c r="D31" s="1501"/>
      <c r="E31" s="1501"/>
      <c r="F31" s="1501"/>
      <c r="G31" s="1507" t="s">
        <v>1419</v>
      </c>
      <c r="H31" s="1459" t="s">
        <v>1420</v>
      </c>
      <c r="I31" s="1459" t="s">
        <v>1421</v>
      </c>
      <c r="J31" s="1508"/>
      <c r="K31" s="1508"/>
      <c r="L31" s="1508"/>
      <c r="M31" s="1508"/>
      <c r="N31" s="1467"/>
    </row>
    <row r="32" spans="2:14" ht="7.5" customHeight="1" thickBot="1">
      <c r="B32" s="1509"/>
      <c r="C32" s="1510"/>
      <c r="D32" s="1510"/>
      <c r="E32" s="1510"/>
      <c r="F32" s="1510"/>
      <c r="G32" s="1510"/>
      <c r="H32" s="1510"/>
      <c r="I32" s="1510"/>
      <c r="J32" s="1510"/>
      <c r="K32" s="1510"/>
      <c r="L32" s="1510"/>
      <c r="M32" s="1510"/>
      <c r="N32" s="1511"/>
    </row>
    <row r="33" spans="2:22" ht="6" customHeight="1" thickBot="1">
      <c r="B33" s="1512"/>
      <c r="C33" s="1513"/>
      <c r="D33" s="1513"/>
      <c r="E33" s="1513"/>
      <c r="F33" s="1513"/>
      <c r="G33" s="1513"/>
      <c r="H33" s="1513"/>
      <c r="I33" s="1513"/>
      <c r="J33" s="1513"/>
      <c r="K33" s="1513"/>
      <c r="L33" s="1513"/>
      <c r="M33" s="1513"/>
      <c r="N33" s="1514"/>
    </row>
    <row r="34" spans="2:22" ht="32.25" customHeight="1">
      <c r="B34" s="1515" t="s">
        <v>13</v>
      </c>
      <c r="C34" s="1954" t="s">
        <v>133</v>
      </c>
      <c r="D34" s="1955"/>
      <c r="E34" s="1955"/>
      <c r="F34" s="1955"/>
      <c r="G34" s="1955"/>
      <c r="H34" s="1955"/>
      <c r="I34" s="1955"/>
      <c r="J34" s="1956"/>
      <c r="K34" s="1516" t="s">
        <v>202</v>
      </c>
      <c r="L34" s="1957" t="s">
        <v>19</v>
      </c>
      <c r="M34" s="1958"/>
      <c r="N34" s="1515" t="s">
        <v>80</v>
      </c>
    </row>
    <row r="35" spans="2:22" ht="13.5" thickBot="1">
      <c r="B35" s="1517" t="s">
        <v>531</v>
      </c>
      <c r="C35" s="1518" t="s">
        <v>1422</v>
      </c>
      <c r="D35" s="1519"/>
      <c r="E35" s="1519"/>
      <c r="F35" s="1519"/>
      <c r="G35" s="1519"/>
      <c r="H35" s="1519"/>
      <c r="I35" s="1519"/>
      <c r="J35" s="1519"/>
      <c r="K35" s="1520">
        <v>8</v>
      </c>
      <c r="L35" s="1959" t="s">
        <v>174</v>
      </c>
      <c r="M35" s="1960"/>
      <c r="N35" s="1521">
        <v>1</v>
      </c>
    </row>
    <row r="36" spans="2:22" ht="5.25" customHeight="1">
      <c r="B36" s="1961" t="s">
        <v>28</v>
      </c>
      <c r="C36" s="1962"/>
      <c r="D36" s="1962"/>
      <c r="E36" s="1962"/>
      <c r="F36" s="1962"/>
      <c r="G36" s="1962"/>
      <c r="H36" s="1962"/>
      <c r="I36" s="1962"/>
      <c r="J36" s="1962"/>
      <c r="K36" s="1962"/>
      <c r="L36" s="1962"/>
      <c r="M36" s="1962"/>
      <c r="N36" s="1963"/>
    </row>
    <row r="37" spans="2:22" ht="12.75" customHeight="1">
      <c r="B37" s="1964"/>
      <c r="C37" s="1965"/>
      <c r="D37" s="1965"/>
      <c r="E37" s="1965"/>
      <c r="F37" s="1965"/>
      <c r="G37" s="1965"/>
      <c r="H37" s="1965"/>
      <c r="I37" s="1965"/>
      <c r="J37" s="1965"/>
      <c r="K37" s="1965"/>
      <c r="L37" s="1965"/>
      <c r="M37" s="1965"/>
      <c r="N37" s="1966"/>
    </row>
    <row r="38" spans="2:22" ht="9" customHeight="1" thickBot="1">
      <c r="B38" s="1967"/>
      <c r="C38" s="1968"/>
      <c r="D38" s="1968"/>
      <c r="E38" s="1968"/>
      <c r="F38" s="1968"/>
      <c r="G38" s="1968"/>
      <c r="H38" s="1968"/>
      <c r="I38" s="1968"/>
      <c r="J38" s="1968"/>
      <c r="K38" s="1968"/>
      <c r="L38" s="1968"/>
      <c r="M38" s="1968"/>
      <c r="N38" s="1969"/>
    </row>
    <row r="39" spans="2:22">
      <c r="B39" s="1970" t="s">
        <v>133</v>
      </c>
      <c r="C39" s="1971"/>
      <c r="D39" s="1971"/>
      <c r="E39" s="1971"/>
      <c r="F39" s="1972"/>
      <c r="G39" s="1973" t="s">
        <v>203</v>
      </c>
      <c r="H39" s="1971"/>
      <c r="I39" s="1974" t="s">
        <v>144</v>
      </c>
      <c r="J39" s="1975"/>
      <c r="K39" s="1522" t="s">
        <v>145</v>
      </c>
      <c r="L39" s="1973" t="s">
        <v>146</v>
      </c>
      <c r="M39" s="1976"/>
      <c r="N39" s="1523" t="s">
        <v>150</v>
      </c>
      <c r="O39" s="1946"/>
      <c r="P39" s="1947"/>
      <c r="Q39" s="1947"/>
      <c r="R39" s="1947"/>
      <c r="S39" s="1947"/>
      <c r="T39" s="1947"/>
      <c r="U39" s="1947"/>
      <c r="V39" s="1948"/>
    </row>
    <row r="40" spans="2:22">
      <c r="B40" s="1977" t="s">
        <v>1423</v>
      </c>
      <c r="C40" s="1978"/>
      <c r="D40" s="1978"/>
      <c r="E40" s="1978"/>
      <c r="F40" s="1979"/>
      <c r="G40" s="1524"/>
      <c r="H40" s="1525"/>
      <c r="I40" s="1524"/>
      <c r="J40" s="1526"/>
      <c r="K40" s="1527">
        <v>3000</v>
      </c>
      <c r="L40" s="1980">
        <v>60</v>
      </c>
      <c r="M40" s="1981"/>
      <c r="N40" s="1528">
        <f>K40/L40</f>
        <v>50</v>
      </c>
      <c r="O40" s="1529"/>
      <c r="P40" s="1529"/>
      <c r="Q40" s="1529"/>
      <c r="R40" s="1529"/>
      <c r="S40" s="1529"/>
      <c r="T40" s="1529"/>
      <c r="U40" s="1529"/>
      <c r="V40" s="1529"/>
    </row>
    <row r="41" spans="2:22">
      <c r="B41" s="1982" t="s">
        <v>1424</v>
      </c>
      <c r="C41" s="1983"/>
      <c r="D41" s="1983"/>
      <c r="E41" s="1983"/>
      <c r="F41" s="1984"/>
      <c r="G41" s="1985"/>
      <c r="H41" s="1984"/>
      <c r="I41" s="1985"/>
      <c r="J41" s="1984"/>
      <c r="K41" s="1530">
        <v>70000</v>
      </c>
      <c r="L41" s="1980">
        <v>60</v>
      </c>
      <c r="M41" s="1981"/>
      <c r="N41" s="1528">
        <f t="shared" ref="N41:N42" si="0">K41/L41</f>
        <v>1166.6666666666667</v>
      </c>
    </row>
    <row r="42" spans="2:22" ht="15.75" customHeight="1">
      <c r="B42" s="1531" t="s">
        <v>1425</v>
      </c>
      <c r="C42" s="1532"/>
      <c r="D42" s="1532"/>
      <c r="E42" s="1532"/>
      <c r="F42" s="1533"/>
      <c r="G42" s="1534"/>
      <c r="H42" s="1533"/>
      <c r="I42" s="1534"/>
      <c r="J42" s="1533"/>
      <c r="K42" s="1530">
        <v>70000</v>
      </c>
      <c r="L42" s="1980">
        <v>60</v>
      </c>
      <c r="M42" s="1981"/>
      <c r="N42" s="1528">
        <f t="shared" si="0"/>
        <v>1166.6666666666667</v>
      </c>
    </row>
    <row r="43" spans="2:22" ht="15" customHeight="1" thickBot="1">
      <c r="B43" s="1982" t="s">
        <v>1426</v>
      </c>
      <c r="C43" s="1983"/>
      <c r="D43" s="1983"/>
      <c r="E43" s="1983"/>
      <c r="F43" s="1984"/>
      <c r="G43" s="1985"/>
      <c r="H43" s="1984"/>
      <c r="I43" s="1985"/>
      <c r="J43" s="1984"/>
      <c r="K43" s="1530"/>
      <c r="L43" s="1988">
        <f>5%</f>
        <v>0.05</v>
      </c>
      <c r="M43" s="1989"/>
      <c r="N43" s="1528">
        <f>L43*N69</f>
        <v>63.603174793532268</v>
      </c>
    </row>
    <row r="44" spans="2:22" ht="21.75" customHeight="1" thickBot="1">
      <c r="B44" s="1990" t="s">
        <v>147</v>
      </c>
      <c r="C44" s="1991"/>
      <c r="D44" s="1991"/>
      <c r="E44" s="1991"/>
      <c r="F44" s="1991"/>
      <c r="G44" s="1991"/>
      <c r="H44" s="1991"/>
      <c r="I44" s="1991"/>
      <c r="J44" s="1991"/>
      <c r="K44" s="1991"/>
      <c r="L44" s="1991"/>
      <c r="M44" s="1992"/>
      <c r="N44" s="1535">
        <f>SUM(N40:N43)</f>
        <v>2446.9365081268656</v>
      </c>
    </row>
    <row r="45" spans="2:22" ht="13.5" customHeight="1">
      <c r="B45" s="1961" t="s">
        <v>148</v>
      </c>
      <c r="C45" s="1962"/>
      <c r="D45" s="1962"/>
      <c r="E45" s="1962"/>
      <c r="F45" s="1962"/>
      <c r="G45" s="1962"/>
      <c r="H45" s="1962"/>
      <c r="I45" s="1962"/>
      <c r="J45" s="1962"/>
      <c r="K45" s="1962"/>
      <c r="L45" s="1962"/>
      <c r="M45" s="1962"/>
      <c r="N45" s="1963"/>
    </row>
    <row r="46" spans="2:22">
      <c r="B46" s="1964"/>
      <c r="C46" s="1965"/>
      <c r="D46" s="1965"/>
      <c r="E46" s="1965"/>
      <c r="F46" s="1965"/>
      <c r="G46" s="1965"/>
      <c r="H46" s="1965"/>
      <c r="I46" s="1965"/>
      <c r="J46" s="1965"/>
      <c r="K46" s="1965"/>
      <c r="L46" s="1965"/>
      <c r="M46" s="1965"/>
      <c r="N46" s="1966"/>
    </row>
    <row r="47" spans="2:22" ht="13.5" thickBot="1">
      <c r="B47" s="1967"/>
      <c r="C47" s="1968"/>
      <c r="D47" s="1968"/>
      <c r="E47" s="1968"/>
      <c r="F47" s="1968"/>
      <c r="G47" s="1968"/>
      <c r="H47" s="1968"/>
      <c r="I47" s="1968"/>
      <c r="J47" s="1968"/>
      <c r="K47" s="1968"/>
      <c r="L47" s="1968"/>
      <c r="M47" s="1968"/>
      <c r="N47" s="1969"/>
    </row>
    <row r="48" spans="2:22">
      <c r="B48" s="1970" t="s">
        <v>133</v>
      </c>
      <c r="C48" s="1993"/>
      <c r="D48" s="1993"/>
      <c r="E48" s="1993"/>
      <c r="F48" s="1993"/>
      <c r="G48" s="1993"/>
      <c r="H48" s="1993"/>
      <c r="I48" s="1976"/>
      <c r="J48" s="1536" t="s">
        <v>19</v>
      </c>
      <c r="K48" s="1522" t="s">
        <v>80</v>
      </c>
      <c r="L48" s="1973" t="s">
        <v>149</v>
      </c>
      <c r="M48" s="1976"/>
      <c r="N48" s="1523" t="s">
        <v>150</v>
      </c>
    </row>
    <row r="49" spans="2:15">
      <c r="B49" s="1982" t="s">
        <v>1427</v>
      </c>
      <c r="C49" s="1983"/>
      <c r="D49" s="1983"/>
      <c r="E49" s="1983"/>
      <c r="F49" s="1983"/>
      <c r="G49" s="1983"/>
      <c r="H49" s="1983"/>
      <c r="I49" s="1984"/>
      <c r="J49" s="1537" t="s">
        <v>46</v>
      </c>
      <c r="K49" s="1538">
        <v>0.12</v>
      </c>
      <c r="L49" s="1986">
        <v>1800</v>
      </c>
      <c r="M49" s="1987"/>
      <c r="N49" s="1539">
        <f>ROUND((L49*K49),2)</f>
        <v>216</v>
      </c>
    </row>
    <row r="50" spans="2:15">
      <c r="B50" s="1982"/>
      <c r="C50" s="1983"/>
      <c r="D50" s="1983"/>
      <c r="E50" s="1983"/>
      <c r="F50" s="1983"/>
      <c r="G50" s="1983"/>
      <c r="H50" s="1983"/>
      <c r="I50" s="1984"/>
      <c r="J50" s="1537"/>
      <c r="K50" s="1538"/>
      <c r="L50" s="1986"/>
      <c r="M50" s="1987"/>
      <c r="N50" s="1539"/>
    </row>
    <row r="51" spans="2:15">
      <c r="B51" s="1982"/>
      <c r="C51" s="1983"/>
      <c r="D51" s="1983"/>
      <c r="E51" s="1983"/>
      <c r="F51" s="1983"/>
      <c r="G51" s="1983"/>
      <c r="H51" s="1983"/>
      <c r="I51" s="1984"/>
      <c r="J51" s="1537"/>
      <c r="K51" s="1538"/>
      <c r="L51" s="1986"/>
      <c r="M51" s="1987"/>
      <c r="N51" s="1539"/>
    </row>
    <row r="52" spans="2:15">
      <c r="B52" s="1982"/>
      <c r="C52" s="1983"/>
      <c r="D52" s="1983"/>
      <c r="E52" s="1983"/>
      <c r="F52" s="1983"/>
      <c r="G52" s="1983"/>
      <c r="H52" s="1983"/>
      <c r="I52" s="1984"/>
      <c r="J52" s="1537"/>
      <c r="K52" s="1538"/>
      <c r="L52" s="1986"/>
      <c r="M52" s="1987"/>
      <c r="N52" s="1539"/>
    </row>
    <row r="53" spans="2:15" ht="6.75" customHeight="1" thickBot="1">
      <c r="B53" s="1982"/>
      <c r="C53" s="1983"/>
      <c r="D53" s="1983"/>
      <c r="E53" s="1983"/>
      <c r="F53" s="1983"/>
      <c r="G53" s="1983"/>
      <c r="H53" s="1983"/>
      <c r="I53" s="1984"/>
      <c r="J53" s="1540"/>
      <c r="K53" s="1541"/>
      <c r="L53" s="1986"/>
      <c r="M53" s="1987"/>
      <c r="N53" s="1539"/>
    </row>
    <row r="54" spans="2:15" ht="18.75" customHeight="1" thickBot="1">
      <c r="B54" s="1990" t="s">
        <v>147</v>
      </c>
      <c r="C54" s="1991"/>
      <c r="D54" s="1991"/>
      <c r="E54" s="1991"/>
      <c r="F54" s="1991"/>
      <c r="G54" s="1991"/>
      <c r="H54" s="1991"/>
      <c r="I54" s="1991"/>
      <c r="J54" s="1991"/>
      <c r="K54" s="1991"/>
      <c r="L54" s="1991"/>
      <c r="M54" s="1992"/>
      <c r="N54" s="1542">
        <f>SUM(N49:N53)</f>
        <v>216</v>
      </c>
    </row>
    <row r="55" spans="2:15" ht="8.25" customHeight="1">
      <c r="B55" s="1961" t="s">
        <v>30</v>
      </c>
      <c r="C55" s="1962"/>
      <c r="D55" s="1962"/>
      <c r="E55" s="1962"/>
      <c r="F55" s="1962"/>
      <c r="G55" s="1962"/>
      <c r="H55" s="1962"/>
      <c r="I55" s="1962"/>
      <c r="J55" s="1962"/>
      <c r="K55" s="1962"/>
      <c r="L55" s="1962"/>
      <c r="M55" s="1962"/>
      <c r="N55" s="1963"/>
    </row>
    <row r="56" spans="2:15">
      <c r="B56" s="1964"/>
      <c r="C56" s="1965"/>
      <c r="D56" s="1965"/>
      <c r="E56" s="1965"/>
      <c r="F56" s="1965"/>
      <c r="G56" s="1965"/>
      <c r="H56" s="1965"/>
      <c r="I56" s="1965"/>
      <c r="J56" s="1965"/>
      <c r="K56" s="1965"/>
      <c r="L56" s="1965"/>
      <c r="M56" s="1965"/>
      <c r="N56" s="1966"/>
    </row>
    <row r="57" spans="2:15" ht="13.5" thickBot="1">
      <c r="B57" s="1967"/>
      <c r="C57" s="1968"/>
      <c r="D57" s="1968"/>
      <c r="E57" s="1968"/>
      <c r="F57" s="1968"/>
      <c r="G57" s="1968"/>
      <c r="H57" s="1968"/>
      <c r="I57" s="1968"/>
      <c r="J57" s="1968"/>
      <c r="K57" s="1968"/>
      <c r="L57" s="1968"/>
      <c r="M57" s="1968"/>
      <c r="N57" s="1969"/>
    </row>
    <row r="58" spans="2:15" ht="38.25">
      <c r="B58" s="1996" t="s">
        <v>151</v>
      </c>
      <c r="C58" s="1997"/>
      <c r="D58" s="1997"/>
      <c r="E58" s="1997"/>
      <c r="F58" s="1997"/>
      <c r="G58" s="1997"/>
      <c r="H58" s="1543" t="s">
        <v>19</v>
      </c>
      <c r="I58" s="1543" t="s">
        <v>1428</v>
      </c>
      <c r="J58" s="1544" t="s">
        <v>1429</v>
      </c>
      <c r="K58" s="1543" t="s">
        <v>1430</v>
      </c>
      <c r="L58" s="1998" t="s">
        <v>20</v>
      </c>
      <c r="M58" s="1999"/>
      <c r="N58" s="1545" t="s">
        <v>150</v>
      </c>
      <c r="O58" s="1546"/>
    </row>
    <row r="59" spans="2:15">
      <c r="B59" s="1531"/>
      <c r="C59" s="1532"/>
      <c r="D59" s="1532"/>
      <c r="E59" s="1532"/>
      <c r="F59" s="1532"/>
      <c r="G59" s="1532"/>
      <c r="H59" s="1547"/>
      <c r="I59" s="1538"/>
      <c r="J59" s="1548"/>
      <c r="K59" s="1549"/>
      <c r="L59" s="2000"/>
      <c r="M59" s="2001"/>
      <c r="N59" s="1539"/>
    </row>
    <row r="60" spans="2:15" ht="12.75" customHeight="1" thickBot="1">
      <c r="B60" s="1518"/>
      <c r="C60" s="1519"/>
      <c r="D60" s="1519"/>
      <c r="E60" s="1519"/>
      <c r="F60" s="1519"/>
      <c r="G60" s="1519"/>
      <c r="H60" s="1550"/>
      <c r="I60" s="1551"/>
      <c r="J60" s="1552"/>
      <c r="K60" s="1547"/>
      <c r="L60" s="2002"/>
      <c r="M60" s="2003"/>
      <c r="N60" s="1539">
        <f>SUM(N53)</f>
        <v>0</v>
      </c>
    </row>
    <row r="61" spans="2:15" ht="18.75" customHeight="1" thickBot="1">
      <c r="B61" s="1990" t="s">
        <v>147</v>
      </c>
      <c r="C61" s="1991"/>
      <c r="D61" s="1991"/>
      <c r="E61" s="1991"/>
      <c r="F61" s="1991"/>
      <c r="G61" s="1991"/>
      <c r="H61" s="1991"/>
      <c r="I61" s="1991"/>
      <c r="J61" s="1991"/>
      <c r="K61" s="1991"/>
      <c r="L61" s="1991"/>
      <c r="M61" s="1992"/>
      <c r="N61" s="1553"/>
    </row>
    <row r="62" spans="2:15" ht="13.5" customHeight="1">
      <c r="B62" s="1961" t="s">
        <v>31</v>
      </c>
      <c r="C62" s="1962"/>
      <c r="D62" s="1962"/>
      <c r="E62" s="1962"/>
      <c r="F62" s="1962"/>
      <c r="G62" s="1962"/>
      <c r="H62" s="1962"/>
      <c r="I62" s="1962"/>
      <c r="J62" s="1962"/>
      <c r="K62" s="1962"/>
      <c r="L62" s="1962"/>
      <c r="M62" s="1962"/>
      <c r="N62" s="1963"/>
    </row>
    <row r="63" spans="2:15">
      <c r="B63" s="1964"/>
      <c r="C63" s="1965"/>
      <c r="D63" s="1965"/>
      <c r="E63" s="1965"/>
      <c r="F63" s="1965"/>
      <c r="G63" s="1965"/>
      <c r="H63" s="1965"/>
      <c r="I63" s="1965"/>
      <c r="J63" s="1965"/>
      <c r="K63" s="1965"/>
      <c r="L63" s="1965"/>
      <c r="M63" s="1965"/>
      <c r="N63" s="1966"/>
    </row>
    <row r="64" spans="2:15" ht="13.5" thickBot="1">
      <c r="B64" s="1967"/>
      <c r="C64" s="1968"/>
      <c r="D64" s="1968"/>
      <c r="E64" s="1968"/>
      <c r="F64" s="1968"/>
      <c r="G64" s="1968"/>
      <c r="H64" s="1968"/>
      <c r="I64" s="1968"/>
      <c r="J64" s="1968"/>
      <c r="K64" s="1968"/>
      <c r="L64" s="1968"/>
      <c r="M64" s="1968"/>
      <c r="N64" s="1969"/>
    </row>
    <row r="65" spans="2:16" ht="25.5">
      <c r="B65" s="1957" t="s">
        <v>154</v>
      </c>
      <c r="C65" s="2004"/>
      <c r="D65" s="2004"/>
      <c r="E65" s="2004"/>
      <c r="F65" s="2004"/>
      <c r="G65" s="2004"/>
      <c r="H65" s="2004"/>
      <c r="I65" s="1554" t="s">
        <v>155</v>
      </c>
      <c r="J65" s="1555" t="s">
        <v>25</v>
      </c>
      <c r="K65" s="1556" t="s">
        <v>156</v>
      </c>
      <c r="L65" s="2005" t="s">
        <v>146</v>
      </c>
      <c r="M65" s="2006"/>
      <c r="N65" s="1557" t="s">
        <v>150</v>
      </c>
    </row>
    <row r="66" spans="2:16">
      <c r="B66" s="1558" t="s">
        <v>1431</v>
      </c>
      <c r="C66" s="1559"/>
      <c r="D66" s="1559"/>
      <c r="E66" s="1559"/>
      <c r="F66" s="1559"/>
      <c r="G66" s="1559"/>
      <c r="H66" s="1559"/>
      <c r="I66" s="1560">
        <f>34631*2</f>
        <v>69262</v>
      </c>
      <c r="J66" s="1561">
        <v>1.85</v>
      </c>
      <c r="K66" s="1562">
        <f>I66*J66</f>
        <v>128134.70000000001</v>
      </c>
      <c r="L66" s="1994">
        <v>188.86800916770508</v>
      </c>
      <c r="M66" s="1995"/>
      <c r="N66" s="1563">
        <f>K66/L66</f>
        <v>678.43517049106492</v>
      </c>
    </row>
    <row r="67" spans="2:16">
      <c r="B67" s="1564" t="s">
        <v>1432</v>
      </c>
      <c r="C67" s="1565"/>
      <c r="D67" s="1565"/>
      <c r="E67" s="1565"/>
      <c r="F67" s="1565"/>
      <c r="G67" s="1565"/>
      <c r="H67" s="1565"/>
      <c r="I67" s="1566">
        <v>60604</v>
      </c>
      <c r="J67" s="1561">
        <v>1.85</v>
      </c>
      <c r="K67" s="1562">
        <f>I67*J67</f>
        <v>112117.40000000001</v>
      </c>
      <c r="L67" s="1994">
        <f>L66</f>
        <v>188.86800916770508</v>
      </c>
      <c r="M67" s="1995"/>
      <c r="N67" s="1563">
        <f>K67/L67</f>
        <v>593.62832537958036</v>
      </c>
    </row>
    <row r="68" spans="2:16" ht="13.5" thickBot="1">
      <c r="B68" s="2007"/>
      <c r="C68" s="2008"/>
      <c r="D68" s="2008"/>
      <c r="E68" s="2008"/>
      <c r="F68" s="2008"/>
      <c r="G68" s="2008"/>
      <c r="H68" s="2008"/>
      <c r="I68" s="1566"/>
      <c r="J68" s="1567"/>
      <c r="K68" s="1562"/>
      <c r="L68" s="2009"/>
      <c r="M68" s="2010"/>
      <c r="N68" s="1563"/>
    </row>
    <row r="69" spans="2:16" ht="13.5" thickBot="1">
      <c r="B69" s="1990" t="s">
        <v>147</v>
      </c>
      <c r="C69" s="1991"/>
      <c r="D69" s="1991"/>
      <c r="E69" s="1991"/>
      <c r="F69" s="1991"/>
      <c r="G69" s="1991"/>
      <c r="H69" s="1991"/>
      <c r="I69" s="1991"/>
      <c r="J69" s="1991"/>
      <c r="K69" s="1991"/>
      <c r="L69" s="1991"/>
      <c r="M69" s="1992"/>
      <c r="N69" s="1542">
        <f>SUM(N66:N68)</f>
        <v>1272.0634958706453</v>
      </c>
    </row>
    <row r="70" spans="2:16" ht="13.5" thickBot="1">
      <c r="B70" s="1568"/>
      <c r="C70" s="1569"/>
      <c r="D70" s="1569"/>
      <c r="E70" s="1569"/>
      <c r="F70" s="1569"/>
      <c r="G70" s="1569"/>
      <c r="H70" s="1569"/>
      <c r="I70" s="1569"/>
      <c r="J70" s="1569"/>
      <c r="K70" s="1569"/>
      <c r="L70" s="1569"/>
      <c r="M70" s="1569"/>
      <c r="N70" s="1570"/>
    </row>
    <row r="71" spans="2:16" ht="20.25" customHeight="1" thickBot="1">
      <c r="B71" s="1990" t="s">
        <v>157</v>
      </c>
      <c r="C71" s="1991"/>
      <c r="D71" s="1991"/>
      <c r="E71" s="1991"/>
      <c r="F71" s="1991"/>
      <c r="G71" s="1991"/>
      <c r="H71" s="1991"/>
      <c r="I71" s="1991"/>
      <c r="J71" s="1991"/>
      <c r="K71" s="1991"/>
      <c r="L71" s="1991"/>
      <c r="M71" s="1992"/>
      <c r="N71" s="1571">
        <f>+N69+N61+N54+N44</f>
        <v>3935.0000039975112</v>
      </c>
      <c r="O71" s="1448">
        <v>3935</v>
      </c>
    </row>
    <row r="72" spans="2:16" ht="12.75" customHeight="1">
      <c r="B72" s="1961" t="s">
        <v>32</v>
      </c>
      <c r="C72" s="1962"/>
      <c r="D72" s="1962"/>
      <c r="E72" s="1962"/>
      <c r="F72" s="1962"/>
      <c r="G72" s="1962"/>
      <c r="H72" s="1962"/>
      <c r="I72" s="1962"/>
      <c r="J72" s="1962"/>
      <c r="K72" s="1962"/>
      <c r="L72" s="1962"/>
      <c r="M72" s="1962"/>
      <c r="N72" s="1963"/>
    </row>
    <row r="73" spans="2:16" ht="7.5" customHeight="1">
      <c r="B73" s="1964"/>
      <c r="C73" s="1965"/>
      <c r="D73" s="1965"/>
      <c r="E73" s="1965"/>
      <c r="F73" s="1965"/>
      <c r="G73" s="1965"/>
      <c r="H73" s="1965"/>
      <c r="I73" s="1965"/>
      <c r="J73" s="1965"/>
      <c r="K73" s="1965"/>
      <c r="L73" s="1965"/>
      <c r="M73" s="1965"/>
      <c r="N73" s="1966"/>
    </row>
    <row r="74" spans="2:16" ht="15.75" customHeight="1" thickBot="1">
      <c r="B74" s="1967"/>
      <c r="C74" s="1968"/>
      <c r="D74" s="1968"/>
      <c r="E74" s="1968"/>
      <c r="F74" s="1968"/>
      <c r="G74" s="1968"/>
      <c r="H74" s="1968"/>
      <c r="I74" s="1968"/>
      <c r="J74" s="1968"/>
      <c r="K74" s="1968"/>
      <c r="L74" s="1968"/>
      <c r="M74" s="1968"/>
      <c r="N74" s="1969"/>
    </row>
    <row r="75" spans="2:16">
      <c r="B75" s="1970" t="s">
        <v>29</v>
      </c>
      <c r="C75" s="1993"/>
      <c r="D75" s="1993"/>
      <c r="E75" s="1993"/>
      <c r="F75" s="1993"/>
      <c r="G75" s="1993"/>
      <c r="H75" s="1993"/>
      <c r="I75" s="1572"/>
      <c r="J75" s="1573"/>
      <c r="K75" s="1574" t="s">
        <v>33</v>
      </c>
      <c r="L75" s="2011" t="s">
        <v>34</v>
      </c>
      <c r="M75" s="2012"/>
      <c r="N75" s="1575"/>
    </row>
    <row r="76" spans="2:16">
      <c r="B76" s="1982" t="s">
        <v>23</v>
      </c>
      <c r="C76" s="1983"/>
      <c r="D76" s="1983"/>
      <c r="E76" s="1983"/>
      <c r="F76" s="1983"/>
      <c r="G76" s="1983"/>
      <c r="H76" s="1983"/>
      <c r="I76" s="1576"/>
      <c r="J76" s="1577"/>
      <c r="K76" s="1428">
        <v>0.2</v>
      </c>
      <c r="L76" s="1869">
        <f>N71*K76</f>
        <v>787.00000079950223</v>
      </c>
      <c r="M76" s="1870"/>
      <c r="N76" s="1578"/>
    </row>
    <row r="77" spans="2:16">
      <c r="B77" s="1579" t="s">
        <v>35</v>
      </c>
      <c r="C77" s="1580"/>
      <c r="D77" s="1580"/>
      <c r="E77" s="1580"/>
      <c r="F77" s="1580"/>
      <c r="G77" s="1580"/>
      <c r="H77" s="1580"/>
      <c r="I77" s="1576"/>
      <c r="J77" s="1577"/>
      <c r="K77" s="1428">
        <v>0.05</v>
      </c>
      <c r="L77" s="1869">
        <f>N71*K77</f>
        <v>196.75000019987556</v>
      </c>
      <c r="M77" s="1870"/>
      <c r="N77" s="1578"/>
    </row>
    <row r="78" spans="2:16" ht="13.5" thickBot="1">
      <c r="B78" s="1518" t="s">
        <v>24</v>
      </c>
      <c r="C78" s="1519"/>
      <c r="D78" s="1519"/>
      <c r="E78" s="1519"/>
      <c r="F78" s="1519"/>
      <c r="G78" s="1519"/>
      <c r="H78" s="1519"/>
      <c r="I78" s="1581"/>
      <c r="J78" s="1582"/>
      <c r="K78" s="1435">
        <v>0.05</v>
      </c>
      <c r="L78" s="1887">
        <f>N71*K78</f>
        <v>196.75000019987556</v>
      </c>
      <c r="M78" s="1888"/>
      <c r="N78" s="1578"/>
    </row>
    <row r="79" spans="2:16" ht="13.5" thickBot="1">
      <c r="B79" s="1990" t="s">
        <v>147</v>
      </c>
      <c r="C79" s="1991"/>
      <c r="D79" s="1991"/>
      <c r="E79" s="1991"/>
      <c r="F79" s="1991"/>
      <c r="G79" s="1991"/>
      <c r="H79" s="1991"/>
      <c r="I79" s="1991"/>
      <c r="J79" s="1991"/>
      <c r="K79" s="1991"/>
      <c r="L79" s="1991"/>
      <c r="M79" s="1992"/>
      <c r="N79" s="1583">
        <f>SUM(L76:M78)</f>
        <v>1180.5000011992533</v>
      </c>
    </row>
    <row r="80" spans="2:16" ht="13.5" thickBot="1">
      <c r="B80" s="1568"/>
      <c r="C80" s="1569"/>
      <c r="D80" s="1569"/>
      <c r="E80" s="1569"/>
      <c r="F80" s="1569"/>
      <c r="G80" s="1569"/>
      <c r="H80" s="1569"/>
      <c r="I80" s="1569"/>
      <c r="J80" s="1569"/>
      <c r="K80" s="1569"/>
      <c r="L80" s="1569"/>
      <c r="M80" s="1569"/>
      <c r="N80" s="1570"/>
      <c r="P80" s="1546"/>
    </row>
    <row r="81" spans="2:14" ht="15.75" customHeight="1" thickBot="1">
      <c r="B81" s="1990" t="s">
        <v>158</v>
      </c>
      <c r="C81" s="1991"/>
      <c r="D81" s="1991"/>
      <c r="E81" s="1991"/>
      <c r="F81" s="1991"/>
      <c r="G81" s="1991"/>
      <c r="H81" s="1991"/>
      <c r="I81" s="1991"/>
      <c r="J81" s="1991"/>
      <c r="K81" s="1991"/>
      <c r="L81" s="1991"/>
      <c r="M81" s="1992"/>
      <c r="N81" s="1583">
        <f>+ROUND(N71+N79,0)</f>
        <v>5116</v>
      </c>
    </row>
    <row r="82" spans="2:14">
      <c r="B82" s="1584"/>
      <c r="C82" s="1585"/>
      <c r="D82" s="1585"/>
      <c r="E82" s="1585"/>
      <c r="F82" s="1585"/>
      <c r="G82" s="1585"/>
      <c r="H82" s="1585"/>
      <c r="I82" s="1585"/>
      <c r="J82" s="1585"/>
      <c r="K82" s="1585"/>
      <c r="L82" s="1585"/>
      <c r="M82" s="1585"/>
      <c r="N82" s="1586"/>
    </row>
    <row r="83" spans="2:14">
      <c r="B83" s="1584"/>
      <c r="C83" s="1585"/>
      <c r="D83" s="1585"/>
      <c r="E83" s="1585"/>
      <c r="F83" s="1585"/>
      <c r="G83" s="1585"/>
      <c r="H83" s="1585"/>
      <c r="I83" s="1585"/>
      <c r="J83" s="1585"/>
      <c r="K83" s="1585"/>
      <c r="L83" s="1585"/>
      <c r="M83" s="1585"/>
      <c r="N83" s="1586"/>
    </row>
    <row r="84" spans="2:14">
      <c r="B84" s="1584"/>
      <c r="C84" s="1585"/>
      <c r="D84" s="1585"/>
      <c r="E84" s="1585"/>
      <c r="F84" s="1585"/>
      <c r="G84" s="1587" t="s">
        <v>204</v>
      </c>
      <c r="H84" s="1588"/>
      <c r="I84" s="1588"/>
      <c r="J84" s="1588"/>
      <c r="K84" s="1585"/>
      <c r="L84" s="1585"/>
      <c r="M84" s="1585"/>
      <c r="N84" s="1586"/>
    </row>
    <row r="85" spans="2:14">
      <c r="B85" s="1584"/>
      <c r="C85" s="1585"/>
      <c r="D85" s="1585"/>
      <c r="E85" s="1585"/>
      <c r="F85" s="1585"/>
      <c r="G85" s="1589"/>
      <c r="H85" s="1585"/>
      <c r="I85" s="1585"/>
      <c r="J85" s="1585"/>
      <c r="K85" s="1585"/>
      <c r="L85" s="1585"/>
      <c r="M85" s="1585"/>
      <c r="N85" s="1586"/>
    </row>
    <row r="86" spans="2:14">
      <c r="B86" s="1584"/>
      <c r="C86" s="1585"/>
      <c r="D86" s="1585"/>
      <c r="E86" s="1585"/>
      <c r="F86" s="1585"/>
      <c r="G86" s="1589" t="s">
        <v>206</v>
      </c>
      <c r="H86" s="1585"/>
      <c r="I86" s="1585"/>
      <c r="J86" s="1585"/>
      <c r="K86" s="1585"/>
      <c r="L86" s="1585"/>
      <c r="M86" s="1585"/>
      <c r="N86" s="1586"/>
    </row>
    <row r="87" spans="2:14">
      <c r="B87" s="1590"/>
      <c r="C87" s="1591"/>
      <c r="D87" s="1591"/>
      <c r="E87" s="1591"/>
      <c r="F87" s="1591"/>
      <c r="G87" s="1589" t="s">
        <v>1433</v>
      </c>
      <c r="H87" s="1591"/>
      <c r="I87" s="1591"/>
      <c r="J87" s="1591"/>
      <c r="K87" s="1591"/>
      <c r="L87" s="1591"/>
      <c r="M87" s="1591"/>
      <c r="N87" s="1592"/>
    </row>
    <row r="88" spans="2:14">
      <c r="B88" s="1584"/>
      <c r="C88" s="1585"/>
      <c r="D88" s="1585"/>
      <c r="E88" s="1585"/>
      <c r="F88" s="1585"/>
      <c r="G88" s="1585"/>
      <c r="H88" s="1585"/>
      <c r="I88" s="1585"/>
      <c r="J88" s="1585"/>
      <c r="K88" s="1585"/>
      <c r="L88" s="1585"/>
      <c r="M88" s="1585"/>
      <c r="N88" s="1586"/>
    </row>
    <row r="89" spans="2:14">
      <c r="B89" s="1593" t="s">
        <v>209</v>
      </c>
      <c r="C89" s="1594"/>
      <c r="D89" s="1594"/>
      <c r="E89" s="1594"/>
      <c r="F89" s="1594"/>
      <c r="G89" s="1594"/>
      <c r="H89" s="1594"/>
      <c r="I89" s="1594"/>
      <c r="J89" s="1594"/>
      <c r="K89" s="1594"/>
      <c r="L89" s="1594"/>
      <c r="M89" s="1594"/>
      <c r="N89" s="1595"/>
    </row>
    <row r="90" spans="2:14" ht="12.75" customHeight="1">
      <c r="B90" s="2013"/>
      <c r="C90" s="2014"/>
      <c r="D90" s="2014"/>
      <c r="E90" s="2014"/>
      <c r="F90" s="2014"/>
      <c r="G90" s="2014"/>
      <c r="H90" s="2014"/>
      <c r="I90" s="2014"/>
      <c r="J90" s="2014"/>
      <c r="K90" s="2014"/>
      <c r="L90" s="2014"/>
      <c r="M90" s="2014"/>
      <c r="N90" s="2015"/>
    </row>
    <row r="91" spans="2:14" ht="9.75" customHeight="1">
      <c r="B91" s="2013"/>
      <c r="C91" s="2014"/>
      <c r="D91" s="2014"/>
      <c r="E91" s="2014"/>
      <c r="F91" s="2014"/>
      <c r="G91" s="2014"/>
      <c r="H91" s="2014"/>
      <c r="I91" s="2014"/>
      <c r="J91" s="2014"/>
      <c r="K91" s="2014"/>
      <c r="L91" s="2014"/>
      <c r="M91" s="2014"/>
      <c r="N91" s="2015"/>
    </row>
    <row r="92" spans="2:14" ht="5.25" customHeight="1">
      <c r="B92" s="1590"/>
      <c r="C92" s="1591"/>
      <c r="D92" s="1591"/>
      <c r="E92" s="1591"/>
      <c r="F92" s="1591"/>
      <c r="G92" s="1591"/>
      <c r="H92" s="1591"/>
      <c r="I92" s="1591"/>
      <c r="J92" s="1591"/>
      <c r="K92" s="1591"/>
      <c r="L92" s="1591"/>
      <c r="M92" s="1591"/>
      <c r="N92" s="1592"/>
    </row>
    <row r="93" spans="2:14">
      <c r="B93" s="1596" t="s">
        <v>632</v>
      </c>
      <c r="C93" s="1591"/>
      <c r="D93" s="1591"/>
      <c r="E93" s="1591"/>
      <c r="F93" s="1591"/>
      <c r="G93" s="1591"/>
      <c r="H93" s="1591"/>
      <c r="I93" s="1591"/>
      <c r="J93" s="1591"/>
      <c r="K93" s="1591"/>
      <c r="L93" s="1591"/>
      <c r="M93" s="1591"/>
      <c r="N93" s="1592"/>
    </row>
    <row r="94" spans="2:14" ht="12.75" customHeight="1">
      <c r="B94" s="2016" t="s">
        <v>633</v>
      </c>
      <c r="C94" s="2017"/>
      <c r="D94" s="2017"/>
      <c r="E94" s="2017"/>
      <c r="F94" s="2017"/>
      <c r="G94" s="2017"/>
      <c r="H94" s="2017"/>
      <c r="I94" s="2017"/>
      <c r="J94" s="2017"/>
      <c r="K94" s="2017"/>
      <c r="L94" s="2017"/>
      <c r="M94" s="2017"/>
      <c r="N94" s="2018"/>
    </row>
    <row r="95" spans="2:14">
      <c r="B95" s="2016"/>
      <c r="C95" s="2017"/>
      <c r="D95" s="2017"/>
      <c r="E95" s="2017"/>
      <c r="F95" s="2017"/>
      <c r="G95" s="2017"/>
      <c r="H95" s="2017"/>
      <c r="I95" s="2017"/>
      <c r="J95" s="2017"/>
      <c r="K95" s="2017"/>
      <c r="L95" s="2017"/>
      <c r="M95" s="2017"/>
      <c r="N95" s="2018"/>
    </row>
    <row r="96" spans="2:14" ht="12.75" customHeight="1">
      <c r="B96" s="2016"/>
      <c r="C96" s="2017"/>
      <c r="D96" s="2017"/>
      <c r="E96" s="2017"/>
      <c r="F96" s="2017"/>
      <c r="G96" s="2017"/>
      <c r="H96" s="2017"/>
      <c r="I96" s="2017"/>
      <c r="J96" s="2017"/>
      <c r="K96" s="2017"/>
      <c r="L96" s="2017"/>
      <c r="M96" s="2017"/>
      <c r="N96" s="2018"/>
    </row>
    <row r="97" spans="2:14">
      <c r="B97" s="2016"/>
      <c r="C97" s="2017"/>
      <c r="D97" s="2017"/>
      <c r="E97" s="2017"/>
      <c r="F97" s="2017"/>
      <c r="G97" s="2017"/>
      <c r="H97" s="2017"/>
      <c r="I97" s="2017"/>
      <c r="J97" s="2017"/>
      <c r="K97" s="2017"/>
      <c r="L97" s="2017"/>
      <c r="M97" s="2017"/>
      <c r="N97" s="2018"/>
    </row>
    <row r="98" spans="2:14" ht="36.75" customHeight="1">
      <c r="B98" s="1590"/>
      <c r="C98" s="1591"/>
      <c r="D98" s="1591"/>
      <c r="E98" s="1591"/>
      <c r="F98" s="1591"/>
      <c r="G98" s="1591"/>
      <c r="H98" s="1591"/>
      <c r="I98" s="1591"/>
      <c r="J98" s="1591"/>
      <c r="K98" s="1591"/>
      <c r="L98" s="1591"/>
      <c r="M98" s="1591"/>
      <c r="N98" s="1592"/>
    </row>
    <row r="99" spans="2:14">
      <c r="B99" s="1584"/>
      <c r="C99" s="1585"/>
      <c r="D99" s="1585"/>
      <c r="E99" s="1585"/>
      <c r="F99" s="1585"/>
      <c r="G99" s="1597" t="s">
        <v>204</v>
      </c>
      <c r="H99" s="1597"/>
      <c r="I99" s="1585"/>
      <c r="J99" s="1585"/>
      <c r="K99" s="1585"/>
      <c r="L99" s="1585"/>
      <c r="M99" s="1585"/>
      <c r="N99" s="1586"/>
    </row>
    <row r="100" spans="2:14">
      <c r="B100" s="1584"/>
      <c r="C100" s="1585"/>
      <c r="D100" s="1585"/>
      <c r="E100" s="1585"/>
      <c r="F100" s="1585"/>
      <c r="G100" s="1589"/>
      <c r="H100" s="1598"/>
      <c r="I100" s="1599"/>
      <c r="J100" s="1599"/>
      <c r="K100" s="1585"/>
      <c r="L100" s="1585"/>
      <c r="M100" s="1585"/>
      <c r="N100" s="1586"/>
    </row>
    <row r="101" spans="2:14">
      <c r="B101" s="1584"/>
      <c r="C101" s="1585"/>
      <c r="D101" s="1585"/>
      <c r="E101" s="1585"/>
      <c r="F101" s="1585"/>
      <c r="G101" s="1589" t="s">
        <v>1403</v>
      </c>
      <c r="H101" s="1598"/>
      <c r="I101" s="1600"/>
      <c r="J101" s="1600"/>
      <c r="K101" s="1585"/>
      <c r="L101" s="1585"/>
      <c r="M101" s="1585"/>
      <c r="N101" s="1586"/>
    </row>
    <row r="102" spans="2:14">
      <c r="B102" s="1601"/>
      <c r="C102" s="1591"/>
      <c r="D102" s="1591"/>
      <c r="E102" s="1591"/>
      <c r="F102" s="1591"/>
      <c r="G102" s="1589" t="s">
        <v>1434</v>
      </c>
      <c r="H102" s="1598"/>
      <c r="I102" s="1585"/>
      <c r="J102" s="1585"/>
      <c r="K102" s="1591"/>
      <c r="L102" s="1591"/>
      <c r="M102" s="1591"/>
      <c r="N102" s="1592"/>
    </row>
    <row r="103" spans="2:14" ht="12" customHeight="1">
      <c r="B103" s="1601" t="s">
        <v>635</v>
      </c>
      <c r="C103" s="1600"/>
      <c r="D103" s="1600"/>
      <c r="E103" s="1585"/>
      <c r="F103" s="1585"/>
      <c r="G103" s="1585"/>
      <c r="H103" s="1585"/>
      <c r="I103" s="1585"/>
      <c r="J103" s="2019"/>
      <c r="K103" s="2019"/>
      <c r="L103" s="2019"/>
      <c r="M103" s="2019"/>
      <c r="N103" s="2020"/>
    </row>
    <row r="104" spans="2:14" ht="12.75" customHeight="1" thickBot="1">
      <c r="B104" s="2023" t="s">
        <v>636</v>
      </c>
      <c r="C104" s="2024"/>
      <c r="D104" s="2024"/>
      <c r="E104" s="1602"/>
      <c r="F104" s="1602"/>
      <c r="G104" s="1602"/>
      <c r="H104" s="1602"/>
      <c r="I104" s="1602"/>
      <c r="J104" s="2021"/>
      <c r="K104" s="2021"/>
      <c r="L104" s="2021"/>
      <c r="M104" s="2021"/>
      <c r="N104" s="2022"/>
    </row>
    <row r="114" spans="8:8" ht="20.25" customHeight="1"/>
    <row r="115" spans="8:8">
      <c r="H115" s="1603"/>
    </row>
  </sheetData>
  <mergeCells count="84">
    <mergeCell ref="B90:N90"/>
    <mergeCell ref="B91:N91"/>
    <mergeCell ref="B94:N95"/>
    <mergeCell ref="B96:N97"/>
    <mergeCell ref="J103:N104"/>
    <mergeCell ref="B104:D104"/>
    <mergeCell ref="B81:M81"/>
    <mergeCell ref="B68:H68"/>
    <mergeCell ref="L68:M68"/>
    <mergeCell ref="B69:M69"/>
    <mergeCell ref="B71:M71"/>
    <mergeCell ref="B72:N74"/>
    <mergeCell ref="B75:H75"/>
    <mergeCell ref="L75:M75"/>
    <mergeCell ref="B76:H76"/>
    <mergeCell ref="L76:M76"/>
    <mergeCell ref="L77:M77"/>
    <mergeCell ref="L78:M78"/>
    <mergeCell ref="B79:M79"/>
    <mergeCell ref="L67:M67"/>
    <mergeCell ref="B54:M54"/>
    <mergeCell ref="B55:N57"/>
    <mergeCell ref="B58:G58"/>
    <mergeCell ref="L58:M58"/>
    <mergeCell ref="L59:M59"/>
    <mergeCell ref="L60:M60"/>
    <mergeCell ref="B61:M61"/>
    <mergeCell ref="B62:N64"/>
    <mergeCell ref="B65:H65"/>
    <mergeCell ref="L65:M65"/>
    <mergeCell ref="L66:M66"/>
    <mergeCell ref="B51:I51"/>
    <mergeCell ref="L51:M51"/>
    <mergeCell ref="B52:I52"/>
    <mergeCell ref="L52:M52"/>
    <mergeCell ref="B53:I53"/>
    <mergeCell ref="L53:M53"/>
    <mergeCell ref="B50:I50"/>
    <mergeCell ref="L50:M50"/>
    <mergeCell ref="L42:M42"/>
    <mergeCell ref="B43:F43"/>
    <mergeCell ref="G43:H43"/>
    <mergeCell ref="I43:J43"/>
    <mergeCell ref="L43:M43"/>
    <mergeCell ref="B44:M44"/>
    <mergeCell ref="B45:N47"/>
    <mergeCell ref="B48:I48"/>
    <mergeCell ref="L48:M48"/>
    <mergeCell ref="B49:I49"/>
    <mergeCell ref="L49:M49"/>
    <mergeCell ref="B40:F40"/>
    <mergeCell ref="L40:M40"/>
    <mergeCell ref="B41:F41"/>
    <mergeCell ref="G41:H41"/>
    <mergeCell ref="I41:J41"/>
    <mergeCell ref="L41:M41"/>
    <mergeCell ref="O39:V39"/>
    <mergeCell ref="D13:G13"/>
    <mergeCell ref="L14:N14"/>
    <mergeCell ref="E21:M22"/>
    <mergeCell ref="C34:J34"/>
    <mergeCell ref="L34:M34"/>
    <mergeCell ref="L35:M35"/>
    <mergeCell ref="B36:N38"/>
    <mergeCell ref="B39:F39"/>
    <mergeCell ref="G39:H39"/>
    <mergeCell ref="I39:J39"/>
    <mergeCell ref="L39:M39"/>
    <mergeCell ref="B11:E11"/>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0.25" right="0.25" top="0.75" bottom="0.75" header="0.3" footer="0.3"/>
  <pageSetup scale="51" orientation="portrait" r:id="rId1"/>
  <headerFooter alignWithMargins="0"/>
  <drawing r:id="rId2"/>
  <legacyDrawing r:id="rId3"/>
  <oleObjects>
    <mc:AlternateContent xmlns:mc="http://schemas.openxmlformats.org/markup-compatibility/2006">
      <mc:Choice Requires="x14">
        <oleObject progId="PBrush" shapeId="1745921" r:id="rId4">
          <objectPr defaultSize="0" autoPict="0" r:id="rId5">
            <anchor moveWithCells="1" sizeWithCells="1">
              <from>
                <xdr:col>1</xdr:col>
                <xdr:colOff>57150</xdr:colOff>
                <xdr:row>2</xdr:row>
                <xdr:rowOff>114300</xdr:rowOff>
              </from>
              <to>
                <xdr:col>1</xdr:col>
                <xdr:colOff>723900</xdr:colOff>
                <xdr:row>6</xdr:row>
                <xdr:rowOff>142875</xdr:rowOff>
              </to>
            </anchor>
          </objectPr>
        </oleObject>
      </mc:Choice>
      <mc:Fallback>
        <oleObject progId="PBrush" shapeId="1745921" r:id="rId4"/>
      </mc:Fallback>
    </mc:AlternateContent>
  </oleObjects>
  <mc:AlternateContent xmlns:mc="http://schemas.openxmlformats.org/markup-compatibility/2006">
    <mc:Choice Requires="x14">
      <controls>
        <mc:AlternateContent xmlns:mc="http://schemas.openxmlformats.org/markup-compatibility/2006">
          <mc:Choice Requires="x14">
            <control shapeId="1745922" r:id="rId6" name="Check Box 2">
              <controlPr defaultSize="0" autoFill="0" autoLine="0" autoPict="0">
                <anchor moveWithCells="1">
                  <from>
                    <xdr:col>5</xdr:col>
                    <xdr:colOff>152400</xdr:colOff>
                    <xdr:row>9</xdr:row>
                    <xdr:rowOff>142875</xdr:rowOff>
                  </from>
                  <to>
                    <xdr:col>5</xdr:col>
                    <xdr:colOff>457200</xdr:colOff>
                    <xdr:row>11</xdr:row>
                    <xdr:rowOff>38100</xdr:rowOff>
                  </to>
                </anchor>
              </controlPr>
            </control>
          </mc:Choice>
        </mc:AlternateContent>
        <mc:AlternateContent xmlns:mc="http://schemas.openxmlformats.org/markup-compatibility/2006">
          <mc:Choice Requires="x14">
            <control shapeId="1745923" r:id="rId7" name="Check Box 3">
              <controlPr defaultSize="0" autoFill="0" autoLine="0" autoPict="0">
                <anchor moveWithCells="1">
                  <from>
                    <xdr:col>8</xdr:col>
                    <xdr:colOff>457200</xdr:colOff>
                    <xdr:row>9</xdr:row>
                    <xdr:rowOff>171450</xdr:rowOff>
                  </from>
                  <to>
                    <xdr:col>8</xdr:col>
                    <xdr:colOff>762000</xdr:colOff>
                    <xdr:row>11</xdr:row>
                    <xdr:rowOff>19050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0B050"/>
  </sheetPr>
  <dimension ref="B1:P106"/>
  <sheetViews>
    <sheetView showGridLines="0" topLeftCell="A25" zoomScaleNormal="100" workbookViewId="0">
      <selection activeCell="L81" sqref="L81"/>
    </sheetView>
  </sheetViews>
  <sheetFormatPr baseColWidth="10" defaultColWidth="11.42578125" defaultRowHeight="12.75"/>
  <cols>
    <col min="1" max="1" width="3.140625" style="1336" customWidth="1"/>
    <col min="2" max="3" width="11.42578125" style="1336"/>
    <col min="4" max="4" width="15.7109375" style="1336" customWidth="1"/>
    <col min="5" max="5" width="11.42578125" style="1336"/>
    <col min="6" max="6" width="16" style="1336" customWidth="1"/>
    <col min="7" max="9" width="11.42578125" style="1336"/>
    <col min="10" max="10" width="14.140625" style="1336" customWidth="1"/>
    <col min="11" max="11" width="14.28515625" style="1336" customWidth="1"/>
    <col min="12" max="13" width="11.42578125" style="1336"/>
    <col min="14" max="14" width="15.28515625" style="1336" customWidth="1"/>
    <col min="15" max="16384" width="11.42578125" style="1336"/>
  </cols>
  <sheetData>
    <row r="1" spans="2:14" ht="13.5" thickBot="1"/>
    <row r="2" spans="2:14">
      <c r="B2" s="1795"/>
      <c r="C2" s="2037"/>
      <c r="D2" s="2038"/>
      <c r="E2" s="2038"/>
      <c r="F2" s="2038"/>
      <c r="G2" s="2038"/>
      <c r="H2" s="2038"/>
      <c r="I2" s="2038"/>
      <c r="J2" s="2039"/>
      <c r="K2" s="1800" t="s">
        <v>183</v>
      </c>
      <c r="L2" s="1802" t="s">
        <v>629</v>
      </c>
      <c r="M2" s="1803"/>
      <c r="N2" s="1804"/>
    </row>
    <row r="3" spans="2:14" ht="13.5">
      <c r="B3" s="1796"/>
      <c r="C3" s="2040" t="s">
        <v>40</v>
      </c>
      <c r="D3" s="2041"/>
      <c r="E3" s="2041"/>
      <c r="F3" s="2041"/>
      <c r="G3" s="2041"/>
      <c r="H3" s="2041"/>
      <c r="I3" s="2041"/>
      <c r="J3" s="2042"/>
      <c r="K3" s="1801"/>
      <c r="L3" s="1805"/>
      <c r="M3" s="1806"/>
      <c r="N3" s="1807"/>
    </row>
    <row r="4" spans="2:14" ht="13.5">
      <c r="B4" s="1796"/>
      <c r="C4" s="2043" t="s">
        <v>234</v>
      </c>
      <c r="D4" s="2044"/>
      <c r="E4" s="2044"/>
      <c r="F4" s="2044"/>
      <c r="G4" s="2044"/>
      <c r="H4" s="2044"/>
      <c r="I4" s="2044"/>
      <c r="J4" s="2045"/>
      <c r="K4" s="1780" t="s">
        <v>185</v>
      </c>
      <c r="L4" s="1815">
        <v>2</v>
      </c>
      <c r="M4" s="1816"/>
      <c r="N4" s="1817"/>
    </row>
    <row r="5" spans="2:14">
      <c r="B5" s="1796"/>
      <c r="C5" s="2032" t="s">
        <v>628</v>
      </c>
      <c r="D5" s="2033"/>
      <c r="E5" s="2033"/>
      <c r="F5" s="2033"/>
      <c r="G5" s="2033"/>
      <c r="H5" s="2033"/>
      <c r="I5" s="2033"/>
      <c r="J5" s="2034"/>
      <c r="K5" s="2046"/>
      <c r="L5" s="2047"/>
      <c r="M5" s="2048"/>
      <c r="N5" s="2049"/>
    </row>
    <row r="6" spans="2:14" ht="12.75" customHeight="1">
      <c r="B6" s="1796"/>
      <c r="C6" s="2050" t="s">
        <v>235</v>
      </c>
      <c r="D6" s="2051"/>
      <c r="E6" s="2051"/>
      <c r="F6" s="2051"/>
      <c r="G6" s="2051"/>
      <c r="H6" s="2051"/>
      <c r="I6" s="2051"/>
      <c r="J6" s="2052"/>
      <c r="K6" s="1780" t="s">
        <v>187</v>
      </c>
      <c r="L6" s="1780">
        <v>1</v>
      </c>
      <c r="M6" s="1780" t="s">
        <v>188</v>
      </c>
      <c r="N6" s="1788">
        <v>1</v>
      </c>
    </row>
    <row r="7" spans="2:14">
      <c r="B7" s="1796"/>
      <c r="C7" s="2050"/>
      <c r="D7" s="2051"/>
      <c r="E7" s="2051"/>
      <c r="F7" s="2051"/>
      <c r="G7" s="2051"/>
      <c r="H7" s="2051"/>
      <c r="I7" s="2051"/>
      <c r="J7" s="2052"/>
      <c r="K7" s="1781"/>
      <c r="L7" s="1781"/>
      <c r="M7" s="1781"/>
      <c r="N7" s="1789"/>
    </row>
    <row r="8" spans="2:14">
      <c r="B8" s="1796"/>
      <c r="C8" s="2032" t="s">
        <v>189</v>
      </c>
      <c r="D8" s="2033"/>
      <c r="E8" s="2033"/>
      <c r="F8" s="2033"/>
      <c r="G8" s="2033"/>
      <c r="H8" s="2033"/>
      <c r="I8" s="2033"/>
      <c r="J8" s="2034"/>
      <c r="K8" s="1781"/>
      <c r="L8" s="1781"/>
      <c r="M8" s="1781"/>
      <c r="N8" s="1789"/>
    </row>
    <row r="9" spans="2:14" ht="14.25" thickBot="1">
      <c r="B9" s="1385"/>
      <c r="C9" s="1386"/>
      <c r="D9" s="1386"/>
      <c r="E9" s="1386"/>
      <c r="F9" s="1386"/>
      <c r="G9" s="1386"/>
      <c r="H9" s="1386"/>
      <c r="I9" s="1386"/>
      <c r="J9" s="1386"/>
      <c r="K9" s="1386"/>
      <c r="L9" s="1387"/>
      <c r="M9" s="1387"/>
      <c r="N9" s="1388"/>
    </row>
    <row r="10" spans="2:14" ht="13.5">
      <c r="B10" s="1337"/>
      <c r="C10" s="1338"/>
      <c r="D10" s="1338"/>
      <c r="E10" s="1338"/>
      <c r="F10" s="1338"/>
      <c r="G10" s="1338"/>
      <c r="H10" s="1338"/>
      <c r="I10" s="1338"/>
      <c r="J10" s="1338"/>
      <c r="K10" s="1339" t="s">
        <v>190</v>
      </c>
      <c r="L10" s="1340" t="s">
        <v>191</v>
      </c>
      <c r="M10" s="1340" t="s">
        <v>192</v>
      </c>
      <c r="N10" s="1341" t="s">
        <v>193</v>
      </c>
    </row>
    <row r="11" spans="2:14" ht="13.5">
      <c r="B11" s="1342"/>
      <c r="C11" s="1343"/>
      <c r="D11" s="1343"/>
      <c r="E11" s="1343"/>
      <c r="F11" s="1343"/>
      <c r="G11" s="1343"/>
      <c r="H11" s="1343"/>
      <c r="I11" s="1343"/>
      <c r="J11" s="1343"/>
      <c r="K11" s="1344"/>
      <c r="L11" s="1345"/>
      <c r="M11" s="1345"/>
      <c r="N11" s="1346"/>
    </row>
    <row r="12" spans="2:14" ht="13.5">
      <c r="B12" s="2035" t="s">
        <v>630</v>
      </c>
      <c r="C12" s="2036"/>
      <c r="D12" s="2036"/>
      <c r="E12" s="2036"/>
      <c r="F12" s="1343"/>
      <c r="G12" s="1343"/>
      <c r="H12" s="1343" t="s">
        <v>631</v>
      </c>
      <c r="J12" s="1343"/>
      <c r="K12" s="1344"/>
      <c r="N12" s="1347"/>
    </row>
    <row r="13" spans="2:14" ht="13.5">
      <c r="B13" s="1342"/>
      <c r="C13" s="1343"/>
      <c r="D13" s="1343"/>
      <c r="E13" s="1343"/>
      <c r="F13" s="1343"/>
      <c r="G13" s="1343"/>
      <c r="H13" s="1343"/>
      <c r="I13" s="1343"/>
      <c r="J13" s="1343"/>
      <c r="K13" s="1344"/>
      <c r="L13" s="1348"/>
      <c r="M13" s="1348"/>
      <c r="N13" s="1347"/>
    </row>
    <row r="14" spans="2:14" ht="13.5">
      <c r="B14" s="1349" t="s">
        <v>194</v>
      </c>
      <c r="C14" s="1350"/>
      <c r="D14" s="2026"/>
      <c r="E14" s="2026"/>
      <c r="F14" s="2026"/>
      <c r="G14" s="2026"/>
      <c r="H14" s="1350"/>
      <c r="I14" s="1350" t="s">
        <v>195</v>
      </c>
      <c r="J14" s="2026"/>
      <c r="K14" s="2026"/>
      <c r="L14" s="2026"/>
      <c r="M14" s="2026"/>
      <c r="N14" s="1351"/>
    </row>
    <row r="15" spans="2:14" ht="13.5">
      <c r="B15" s="1349"/>
      <c r="C15" s="1350"/>
      <c r="D15" s="1389"/>
      <c r="E15" s="1389"/>
      <c r="F15" s="1389"/>
      <c r="G15" s="1389"/>
      <c r="H15" s="1350"/>
      <c r="I15" s="1389"/>
      <c r="J15" s="1350"/>
      <c r="K15" s="1389"/>
      <c r="L15" s="2027"/>
      <c r="M15" s="2027"/>
      <c r="N15" s="2028"/>
    </row>
    <row r="16" spans="2:14" ht="13.5">
      <c r="B16" s="1349"/>
      <c r="C16" s="1350"/>
      <c r="D16" s="1389"/>
      <c r="E16" s="1389"/>
      <c r="F16" s="1389"/>
      <c r="G16" s="1389"/>
      <c r="H16" s="1350"/>
      <c r="I16" s="1389"/>
      <c r="J16" s="1350"/>
      <c r="K16" s="1389"/>
      <c r="L16" s="1389"/>
      <c r="M16" s="1389"/>
      <c r="N16" s="1351"/>
    </row>
    <row r="17" spans="2:14" ht="13.5">
      <c r="B17" s="1390"/>
      <c r="C17" s="1391"/>
      <c r="D17" s="1391"/>
      <c r="E17" s="1391"/>
      <c r="F17" s="1391"/>
      <c r="G17" s="1391"/>
      <c r="H17" s="1391"/>
      <c r="I17" s="1391"/>
      <c r="J17" s="1391"/>
      <c r="K17" s="1391"/>
      <c r="L17" s="1391"/>
      <c r="M17" s="1391"/>
      <c r="N17" s="1392"/>
    </row>
    <row r="18" spans="2:14" ht="13.5" thickBot="1">
      <c r="B18" s="1393"/>
      <c r="C18" s="1394"/>
      <c r="D18" s="1394"/>
      <c r="E18" s="1394"/>
      <c r="F18" s="1394"/>
      <c r="G18" s="1394"/>
      <c r="H18" s="1394"/>
      <c r="I18" s="1394"/>
      <c r="J18" s="1394"/>
      <c r="K18" s="1394"/>
      <c r="L18" s="1394"/>
      <c r="M18" s="1394"/>
      <c r="N18" s="1395"/>
    </row>
    <row r="19" spans="2:14">
      <c r="B19" s="1371"/>
      <c r="C19" s="1372"/>
      <c r="D19" s="1372"/>
      <c r="E19" s="1372"/>
      <c r="F19" s="1372"/>
      <c r="G19" s="1372"/>
      <c r="J19" s="1372"/>
      <c r="K19" s="1372"/>
      <c r="L19" s="1372"/>
      <c r="M19" s="1372"/>
      <c r="N19" s="1373"/>
    </row>
    <row r="20" spans="2:14" ht="12.75" customHeight="1">
      <c r="B20" s="1354" t="s">
        <v>196</v>
      </c>
      <c r="C20" s="1355"/>
      <c r="D20" s="1356"/>
      <c r="E20" s="1357"/>
      <c r="F20" s="1357"/>
      <c r="G20" s="1358" t="s">
        <v>188</v>
      </c>
      <c r="H20" s="2029"/>
      <c r="I20" s="2029"/>
      <c r="J20" s="2029"/>
      <c r="K20" s="2029"/>
      <c r="L20" s="2029"/>
      <c r="M20" s="2029"/>
      <c r="N20" s="1353"/>
    </row>
    <row r="21" spans="2:14" ht="12.75" customHeight="1">
      <c r="B21" s="1359" t="s">
        <v>197</v>
      </c>
      <c r="C21" s="1360"/>
      <c r="D21" s="2030"/>
      <c r="E21" s="2030"/>
      <c r="F21" s="2030"/>
      <c r="G21" s="2030"/>
      <c r="H21" s="2030"/>
      <c r="I21" s="2030"/>
      <c r="J21" s="2030"/>
      <c r="K21" s="2030"/>
      <c r="L21" s="2030"/>
      <c r="M21" s="2030"/>
      <c r="N21" s="1361"/>
    </row>
    <row r="22" spans="2:14">
      <c r="B22" s="1359"/>
      <c r="C22" s="1360"/>
      <c r="D22" s="2031"/>
      <c r="E22" s="2031"/>
      <c r="F22" s="2031"/>
      <c r="G22" s="2031"/>
      <c r="H22" s="2031"/>
      <c r="I22" s="2031"/>
      <c r="J22" s="2031"/>
      <c r="K22" s="2031"/>
      <c r="L22" s="2031"/>
      <c r="M22" s="2031"/>
      <c r="N22" s="1361"/>
    </row>
    <row r="23" spans="2:14">
      <c r="B23" s="1359"/>
      <c r="C23" s="1360"/>
      <c r="D23" s="1362"/>
      <c r="E23" s="1362"/>
      <c r="F23" s="1362"/>
      <c r="G23" s="1362"/>
      <c r="H23" s="1362"/>
      <c r="I23" s="1362"/>
      <c r="J23" s="1362"/>
      <c r="K23" s="1362"/>
      <c r="L23" s="1362"/>
      <c r="M23" s="1363"/>
      <c r="N23" s="1361"/>
    </row>
    <row r="24" spans="2:14">
      <c r="B24" s="1359" t="s">
        <v>225</v>
      </c>
      <c r="C24" s="1360"/>
      <c r="D24" s="2025"/>
      <c r="E24" s="2025"/>
      <c r="F24" s="2025"/>
      <c r="G24" s="2025"/>
      <c r="H24" s="2025"/>
      <c r="I24" s="2025"/>
      <c r="J24" s="2025"/>
      <c r="K24" s="2025"/>
      <c r="L24" s="2025"/>
      <c r="M24" s="2025"/>
      <c r="N24" s="1364"/>
    </row>
    <row r="25" spans="2:14">
      <c r="B25" s="1359"/>
      <c r="C25" s="1360"/>
      <c r="D25" s="1365"/>
      <c r="E25" s="1365"/>
      <c r="F25" s="1365"/>
      <c r="G25" s="1365"/>
      <c r="H25" s="1365"/>
      <c r="I25" s="1365"/>
      <c r="J25" s="1365"/>
      <c r="K25" s="1365"/>
      <c r="L25" s="1365"/>
      <c r="M25" s="1366"/>
      <c r="N25" s="1364"/>
    </row>
    <row r="26" spans="2:14">
      <c r="B26" s="1359" t="s">
        <v>198</v>
      </c>
      <c r="C26" s="1360"/>
      <c r="D26" s="2025"/>
      <c r="E26" s="2025"/>
      <c r="F26" s="2025"/>
      <c r="G26" s="2025"/>
      <c r="H26" s="2025"/>
      <c r="I26" s="2025"/>
      <c r="J26" s="2025"/>
      <c r="K26" s="2025"/>
      <c r="L26" s="2025"/>
      <c r="M26" s="2025"/>
      <c r="N26" s="1364"/>
    </row>
    <row r="27" spans="2:14">
      <c r="B27" s="1359"/>
      <c r="C27" s="1360"/>
      <c r="D27" s="1365"/>
      <c r="E27" s="1365"/>
      <c r="F27" s="1365"/>
      <c r="G27" s="1365"/>
      <c r="H27" s="1365"/>
      <c r="I27" s="1365"/>
      <c r="J27" s="1365"/>
      <c r="K27" s="1365"/>
      <c r="L27" s="1365"/>
      <c r="M27" s="1366"/>
      <c r="N27" s="1364"/>
    </row>
    <row r="28" spans="2:14">
      <c r="B28" s="1359" t="s">
        <v>199</v>
      </c>
      <c r="C28" s="1359"/>
      <c r="D28" s="1365"/>
      <c r="E28" s="2025"/>
      <c r="F28" s="2025"/>
      <c r="G28" s="2025"/>
      <c r="H28" s="2025"/>
      <c r="I28" s="2025"/>
      <c r="J28" s="2025"/>
      <c r="K28" s="2025"/>
      <c r="L28" s="2025"/>
      <c r="M28" s="2025"/>
      <c r="N28" s="1364"/>
    </row>
    <row r="29" spans="2:14">
      <c r="B29" s="1354"/>
      <c r="C29" s="1355"/>
      <c r="D29" s="1365"/>
      <c r="E29" s="1365"/>
      <c r="F29" s="1365"/>
      <c r="G29" s="1365"/>
      <c r="H29" s="1365"/>
      <c r="I29" s="1365"/>
      <c r="J29" s="1365"/>
      <c r="K29" s="1365"/>
      <c r="L29" s="1365"/>
      <c r="M29" s="1366"/>
      <c r="N29" s="1364"/>
    </row>
    <row r="30" spans="2:14">
      <c r="B30" s="1359" t="s">
        <v>200</v>
      </c>
      <c r="C30" s="1360"/>
      <c r="D30" s="1365"/>
      <c r="E30" s="1365"/>
      <c r="F30" s="1365"/>
      <c r="G30" s="2059"/>
      <c r="H30" s="2059"/>
      <c r="I30" s="2059"/>
      <c r="J30" s="2059"/>
      <c r="K30" s="2059"/>
      <c r="L30" s="2059"/>
      <c r="M30" s="2059"/>
      <c r="N30" s="1364"/>
    </row>
    <row r="31" spans="2:14" ht="13.5" thickBot="1">
      <c r="B31" s="1367"/>
      <c r="C31" s="1368"/>
      <c r="D31" s="1368"/>
      <c r="E31" s="1368"/>
      <c r="F31" s="1368"/>
      <c r="G31" s="1368"/>
      <c r="H31" s="1368"/>
      <c r="I31" s="1368"/>
      <c r="J31" s="1368"/>
      <c r="K31" s="1368"/>
      <c r="L31" s="1368"/>
      <c r="M31" s="1368"/>
      <c r="N31" s="1369"/>
    </row>
    <row r="32" spans="2:14" ht="13.5" thickBot="1">
      <c r="B32" s="1352"/>
      <c r="N32" s="1353"/>
    </row>
    <row r="33" spans="2:14" ht="13.5">
      <c r="B33" s="1396" t="s">
        <v>13</v>
      </c>
      <c r="C33" s="2060" t="s">
        <v>133</v>
      </c>
      <c r="D33" s="2061"/>
      <c r="E33" s="2061"/>
      <c r="F33" s="2061"/>
      <c r="G33" s="2061"/>
      <c r="H33" s="2061"/>
      <c r="I33" s="2061"/>
      <c r="J33" s="2061"/>
      <c r="K33" s="2062" t="s">
        <v>202</v>
      </c>
      <c r="L33" s="2063" t="s">
        <v>19</v>
      </c>
      <c r="M33" s="2064"/>
      <c r="N33" s="1396" t="s">
        <v>80</v>
      </c>
    </row>
    <row r="34" spans="2:14" ht="28.5" customHeight="1" thickBot="1">
      <c r="B34" s="1397" t="s">
        <v>104</v>
      </c>
      <c r="C34" s="2065" t="s">
        <v>571</v>
      </c>
      <c r="D34" s="2066"/>
      <c r="E34" s="2066"/>
      <c r="F34" s="2066"/>
      <c r="G34" s="2066"/>
      <c r="H34" s="2066"/>
      <c r="I34" s="2066"/>
      <c r="J34" s="2066"/>
      <c r="K34" s="2067"/>
      <c r="L34" s="2068" t="s">
        <v>47</v>
      </c>
      <c r="M34" s="2069"/>
      <c r="N34" s="1438"/>
    </row>
    <row r="35" spans="2:14">
      <c r="B35" s="2070" t="s">
        <v>28</v>
      </c>
      <c r="C35" s="2071"/>
      <c r="D35" s="2071"/>
      <c r="E35" s="2071"/>
      <c r="F35" s="2071"/>
      <c r="G35" s="2071"/>
      <c r="H35" s="2071"/>
      <c r="I35" s="2071"/>
      <c r="J35" s="2071"/>
      <c r="K35" s="2071"/>
      <c r="L35" s="2071"/>
      <c r="M35" s="2071"/>
      <c r="N35" s="2072"/>
    </row>
    <row r="36" spans="2:14">
      <c r="B36" s="2070"/>
      <c r="C36" s="2071"/>
      <c r="D36" s="2071"/>
      <c r="E36" s="2071"/>
      <c r="F36" s="2071"/>
      <c r="G36" s="2071"/>
      <c r="H36" s="2071"/>
      <c r="I36" s="2071"/>
      <c r="J36" s="2071"/>
      <c r="K36" s="2071"/>
      <c r="L36" s="2071"/>
      <c r="M36" s="2071"/>
      <c r="N36" s="2072"/>
    </row>
    <row r="37" spans="2:14" ht="13.5" thickBot="1">
      <c r="B37" s="2073"/>
      <c r="C37" s="2074"/>
      <c r="D37" s="2074"/>
      <c r="E37" s="2074"/>
      <c r="F37" s="2074"/>
      <c r="G37" s="2074"/>
      <c r="H37" s="2074"/>
      <c r="I37" s="2074"/>
      <c r="J37" s="2074"/>
      <c r="K37" s="2074"/>
      <c r="L37" s="2074"/>
      <c r="M37" s="2074"/>
      <c r="N37" s="2075"/>
    </row>
    <row r="38" spans="2:14" ht="13.5">
      <c r="B38" s="2063" t="s">
        <v>133</v>
      </c>
      <c r="C38" s="2076"/>
      <c r="D38" s="2076"/>
      <c r="E38" s="2076"/>
      <c r="F38" s="2077"/>
      <c r="G38" s="2078" t="s">
        <v>203</v>
      </c>
      <c r="H38" s="2076"/>
      <c r="I38" s="2079" t="s">
        <v>144</v>
      </c>
      <c r="J38" s="2080"/>
      <c r="K38" s="1399" t="s">
        <v>145</v>
      </c>
      <c r="L38" s="2078" t="s">
        <v>146</v>
      </c>
      <c r="M38" s="2081"/>
      <c r="N38" s="1400" t="s">
        <v>150</v>
      </c>
    </row>
    <row r="39" spans="2:14">
      <c r="B39" s="2053" t="s">
        <v>7</v>
      </c>
      <c r="C39" s="2054"/>
      <c r="D39" s="2054"/>
      <c r="E39" s="2054"/>
      <c r="F39" s="2055"/>
      <c r="G39" s="2056"/>
      <c r="H39" s="2055"/>
      <c r="I39" s="2056"/>
      <c r="J39" s="2055"/>
      <c r="K39" s="1401">
        <v>150000</v>
      </c>
      <c r="L39" s="2057">
        <v>1650</v>
      </c>
      <c r="M39" s="2058"/>
      <c r="N39" s="1402">
        <f>K39/L39</f>
        <v>90.909090909090907</v>
      </c>
    </row>
    <row r="40" spans="2:14">
      <c r="B40" s="2053" t="s">
        <v>11</v>
      </c>
      <c r="C40" s="2054"/>
      <c r="D40" s="2054"/>
      <c r="E40" s="2054"/>
      <c r="F40" s="2055"/>
      <c r="G40" s="2056"/>
      <c r="H40" s="2055"/>
      <c r="I40" s="2056"/>
      <c r="J40" s="2055"/>
      <c r="K40" s="1401">
        <v>40000</v>
      </c>
      <c r="L40" s="2057">
        <v>1650</v>
      </c>
      <c r="M40" s="2058"/>
      <c r="N40" s="1402">
        <f t="shared" ref="N40" si="0">K40/L40</f>
        <v>24.242424242424242</v>
      </c>
    </row>
    <row r="41" spans="2:14">
      <c r="B41" s="2053" t="s">
        <v>42</v>
      </c>
      <c r="C41" s="2054"/>
      <c r="D41" s="2054"/>
      <c r="E41" s="2054"/>
      <c r="F41" s="2055"/>
      <c r="G41" s="2056"/>
      <c r="H41" s="2055"/>
      <c r="I41" s="2056"/>
      <c r="J41" s="2055"/>
      <c r="K41" s="1401"/>
      <c r="L41" s="2082"/>
      <c r="M41" s="2083"/>
      <c r="N41" s="1402"/>
    </row>
    <row r="42" spans="2:14" ht="13.5" thickBot="1">
      <c r="B42" s="2053"/>
      <c r="C42" s="2054"/>
      <c r="D42" s="2054"/>
      <c r="E42" s="2054"/>
      <c r="F42" s="2055"/>
      <c r="G42" s="2056"/>
      <c r="H42" s="2055"/>
      <c r="I42" s="2056"/>
      <c r="J42" s="2055"/>
      <c r="K42" s="1401"/>
      <c r="L42" s="2084"/>
      <c r="M42" s="2085"/>
      <c r="N42" s="1402"/>
    </row>
    <row r="43" spans="2:14" ht="14.25" thickBot="1">
      <c r="B43" s="2086" t="s">
        <v>147</v>
      </c>
      <c r="C43" s="2087"/>
      <c r="D43" s="2087"/>
      <c r="E43" s="2087"/>
      <c r="F43" s="2087"/>
      <c r="G43" s="2087"/>
      <c r="H43" s="2087"/>
      <c r="I43" s="2087"/>
      <c r="J43" s="2087"/>
      <c r="K43" s="2087"/>
      <c r="L43" s="2087"/>
      <c r="M43" s="2088"/>
      <c r="N43" s="1403">
        <f>SUM(N39:N42)</f>
        <v>115.15151515151516</v>
      </c>
    </row>
    <row r="44" spans="2:14">
      <c r="B44" s="2070" t="s">
        <v>148</v>
      </c>
      <c r="C44" s="2071"/>
      <c r="D44" s="2071"/>
      <c r="E44" s="2071"/>
      <c r="F44" s="2071"/>
      <c r="G44" s="2071"/>
      <c r="H44" s="2071"/>
      <c r="I44" s="2071"/>
      <c r="J44" s="2071"/>
      <c r="K44" s="2071"/>
      <c r="L44" s="2071"/>
      <c r="M44" s="2071"/>
      <c r="N44" s="2072"/>
    </row>
    <row r="45" spans="2:14">
      <c r="B45" s="2070"/>
      <c r="C45" s="2071"/>
      <c r="D45" s="2071"/>
      <c r="E45" s="2071"/>
      <c r="F45" s="2071"/>
      <c r="G45" s="2071"/>
      <c r="H45" s="2071"/>
      <c r="I45" s="2071"/>
      <c r="J45" s="2071"/>
      <c r="K45" s="2071"/>
      <c r="L45" s="2071"/>
      <c r="M45" s="2071"/>
      <c r="N45" s="2072"/>
    </row>
    <row r="46" spans="2:14" ht="13.5" thickBot="1">
      <c r="B46" s="2073"/>
      <c r="C46" s="2074"/>
      <c r="D46" s="2074"/>
      <c r="E46" s="2074"/>
      <c r="F46" s="2074"/>
      <c r="G46" s="2074"/>
      <c r="H46" s="2074"/>
      <c r="I46" s="2074"/>
      <c r="J46" s="2074"/>
      <c r="K46" s="2074"/>
      <c r="L46" s="2074"/>
      <c r="M46" s="2074"/>
      <c r="N46" s="2075"/>
    </row>
    <row r="47" spans="2:14" ht="13.5">
      <c r="B47" s="2063" t="s">
        <v>133</v>
      </c>
      <c r="C47" s="2089"/>
      <c r="D47" s="2089"/>
      <c r="E47" s="2089"/>
      <c r="F47" s="2089"/>
      <c r="G47" s="2089"/>
      <c r="H47" s="2089"/>
      <c r="I47" s="2081"/>
      <c r="J47" s="1404" t="s">
        <v>19</v>
      </c>
      <c r="K47" s="1399" t="s">
        <v>80</v>
      </c>
      <c r="L47" s="2078" t="s">
        <v>149</v>
      </c>
      <c r="M47" s="2081"/>
      <c r="N47" s="1400" t="s">
        <v>150</v>
      </c>
    </row>
    <row r="48" spans="2:14">
      <c r="B48" s="2053" t="s">
        <v>8</v>
      </c>
      <c r="C48" s="2054"/>
      <c r="D48" s="2054"/>
      <c r="E48" s="2054"/>
      <c r="F48" s="2054"/>
      <c r="G48" s="2054"/>
      <c r="H48" s="2054"/>
      <c r="I48" s="2055"/>
      <c r="J48" s="1439" t="s">
        <v>15</v>
      </c>
      <c r="K48" s="1440">
        <v>4.7E-2</v>
      </c>
      <c r="L48" s="1858">
        <v>6000</v>
      </c>
      <c r="M48" s="1859"/>
      <c r="N48" s="1402">
        <f>+K48*L48</f>
        <v>282</v>
      </c>
    </row>
    <row r="49" spans="2:14">
      <c r="B49" s="2053" t="s">
        <v>9</v>
      </c>
      <c r="C49" s="2054"/>
      <c r="D49" s="2054"/>
      <c r="E49" s="2054"/>
      <c r="F49" s="2054"/>
      <c r="G49" s="2054"/>
      <c r="H49" s="2054"/>
      <c r="I49" s="2055"/>
      <c r="J49" s="1439" t="s">
        <v>22</v>
      </c>
      <c r="K49" s="1440">
        <v>1.47E-2</v>
      </c>
      <c r="L49" s="1858">
        <v>87320.39488765203</v>
      </c>
      <c r="M49" s="1859"/>
      <c r="N49" s="1402">
        <f t="shared" ref="N49:N50" si="1">+K49*L49</f>
        <v>1283.6098048484848</v>
      </c>
    </row>
    <row r="50" spans="2:14">
      <c r="B50" s="2053" t="s">
        <v>221</v>
      </c>
      <c r="C50" s="2054"/>
      <c r="D50" s="2054"/>
      <c r="E50" s="2054"/>
      <c r="F50" s="2054"/>
      <c r="G50" s="2054"/>
      <c r="H50" s="2054"/>
      <c r="I50" s="2055"/>
      <c r="J50" s="1439" t="s">
        <v>22</v>
      </c>
      <c r="K50" s="1440">
        <v>4.4000000000000002E-4</v>
      </c>
      <c r="L50" s="1858">
        <v>35000</v>
      </c>
      <c r="M50" s="1859"/>
      <c r="N50" s="1402">
        <f t="shared" si="1"/>
        <v>15.4</v>
      </c>
    </row>
    <row r="51" spans="2:14">
      <c r="B51" s="2053"/>
      <c r="C51" s="2054"/>
      <c r="D51" s="2054"/>
      <c r="E51" s="2054"/>
      <c r="F51" s="2054"/>
      <c r="G51" s="2054"/>
      <c r="H51" s="2054"/>
      <c r="I51" s="2055"/>
      <c r="J51" s="1439"/>
      <c r="K51" s="1440"/>
      <c r="L51" s="1858"/>
      <c r="M51" s="1859"/>
      <c r="N51" s="1402"/>
    </row>
    <row r="52" spans="2:14" ht="13.5" thickBot="1">
      <c r="B52" s="2053"/>
      <c r="C52" s="2054"/>
      <c r="D52" s="2054"/>
      <c r="E52" s="2054"/>
      <c r="F52" s="2054"/>
      <c r="G52" s="2054"/>
      <c r="H52" s="2054"/>
      <c r="I52" s="2055"/>
      <c r="J52" s="1439"/>
      <c r="K52" s="1441"/>
      <c r="L52" s="1858"/>
      <c r="M52" s="1859"/>
      <c r="N52" s="1402"/>
    </row>
    <row r="53" spans="2:14" ht="14.25" thickBot="1">
      <c r="B53" s="2086" t="s">
        <v>147</v>
      </c>
      <c r="C53" s="2087"/>
      <c r="D53" s="2087"/>
      <c r="E53" s="2087"/>
      <c r="F53" s="2087"/>
      <c r="G53" s="2087"/>
      <c r="H53" s="2087"/>
      <c r="I53" s="2087"/>
      <c r="J53" s="2087"/>
      <c r="K53" s="2087"/>
      <c r="L53" s="2087"/>
      <c r="M53" s="2088"/>
      <c r="N53" s="1408">
        <f>+N48+N49+N50</f>
        <v>1581.0098048484849</v>
      </c>
    </row>
    <row r="54" spans="2:14">
      <c r="B54" s="2070" t="s">
        <v>30</v>
      </c>
      <c r="C54" s="2071"/>
      <c r="D54" s="2071"/>
      <c r="E54" s="2071"/>
      <c r="F54" s="2071"/>
      <c r="G54" s="2071"/>
      <c r="H54" s="2071"/>
      <c r="I54" s="2071"/>
      <c r="J54" s="2071"/>
      <c r="K54" s="2071"/>
      <c r="L54" s="2071"/>
      <c r="M54" s="2071"/>
      <c r="N54" s="2072"/>
    </row>
    <row r="55" spans="2:14">
      <c r="B55" s="2070"/>
      <c r="C55" s="2071"/>
      <c r="D55" s="2071"/>
      <c r="E55" s="2071"/>
      <c r="F55" s="2071"/>
      <c r="G55" s="2071"/>
      <c r="H55" s="2071"/>
      <c r="I55" s="2071"/>
      <c r="J55" s="2071"/>
      <c r="K55" s="2071"/>
      <c r="L55" s="2071"/>
      <c r="M55" s="2071"/>
      <c r="N55" s="2072"/>
    </row>
    <row r="56" spans="2:14" ht="13.5" thickBot="1">
      <c r="B56" s="2073"/>
      <c r="C56" s="2074"/>
      <c r="D56" s="2074"/>
      <c r="E56" s="2074"/>
      <c r="F56" s="2074"/>
      <c r="G56" s="2074"/>
      <c r="H56" s="2074"/>
      <c r="I56" s="2074"/>
      <c r="J56" s="2074"/>
      <c r="K56" s="2074"/>
      <c r="L56" s="2074"/>
      <c r="M56" s="2074"/>
      <c r="N56" s="2075"/>
    </row>
    <row r="57" spans="2:14" ht="13.5">
      <c r="B57" s="2063" t="s">
        <v>151</v>
      </c>
      <c r="C57" s="2089"/>
      <c r="D57" s="2089"/>
      <c r="E57" s="2089"/>
      <c r="F57" s="2089"/>
      <c r="G57" s="2089"/>
      <c r="H57" s="2089"/>
      <c r="I57" s="1399" t="s">
        <v>152</v>
      </c>
      <c r="J57" s="1409" t="s">
        <v>153</v>
      </c>
      <c r="K57" s="1410" t="s">
        <v>241</v>
      </c>
      <c r="L57" s="2078" t="s">
        <v>20</v>
      </c>
      <c r="M57" s="2081"/>
      <c r="N57" s="1400" t="s">
        <v>150</v>
      </c>
    </row>
    <row r="58" spans="2:14">
      <c r="B58" s="2053"/>
      <c r="C58" s="2054"/>
      <c r="D58" s="2054"/>
      <c r="E58" s="2054"/>
      <c r="F58" s="2054"/>
      <c r="G58" s="2054"/>
      <c r="H58" s="2054"/>
      <c r="I58" s="1406"/>
      <c r="J58" s="1442"/>
      <c r="K58" s="1443"/>
      <c r="L58" s="2090"/>
      <c r="M58" s="2091"/>
      <c r="N58" s="1402"/>
    </row>
    <row r="59" spans="2:14">
      <c r="B59" s="2053"/>
      <c r="C59" s="2054"/>
      <c r="D59" s="2054"/>
      <c r="E59" s="2054"/>
      <c r="F59" s="2054"/>
      <c r="G59" s="2054"/>
      <c r="H59" s="2054"/>
      <c r="I59" s="1406"/>
      <c r="J59" s="1442"/>
      <c r="K59" s="1443"/>
      <c r="L59" s="2090"/>
      <c r="M59" s="2091"/>
      <c r="N59" s="1402"/>
    </row>
    <row r="60" spans="2:14" ht="13.5" thickBot="1">
      <c r="B60" s="2092"/>
      <c r="C60" s="2093"/>
      <c r="D60" s="2093"/>
      <c r="E60" s="2093"/>
      <c r="F60" s="2093"/>
      <c r="G60" s="2093"/>
      <c r="H60" s="2093"/>
      <c r="I60" s="1444"/>
      <c r="J60" s="1445"/>
      <c r="K60" s="1411"/>
      <c r="L60" s="2094"/>
      <c r="M60" s="2095"/>
      <c r="N60" s="1402"/>
    </row>
    <row r="61" spans="2:14" ht="14.25" thickBot="1">
      <c r="B61" s="2086" t="s">
        <v>147</v>
      </c>
      <c r="C61" s="2087"/>
      <c r="D61" s="2087"/>
      <c r="E61" s="2087"/>
      <c r="F61" s="2087"/>
      <c r="G61" s="2087"/>
      <c r="H61" s="2087"/>
      <c r="I61" s="2087"/>
      <c r="J61" s="2087"/>
      <c r="K61" s="2087"/>
      <c r="L61" s="2087"/>
      <c r="M61" s="2088"/>
      <c r="N61" s="1408">
        <v>0</v>
      </c>
    </row>
    <row r="62" spans="2:14">
      <c r="B62" s="2070" t="s">
        <v>31</v>
      </c>
      <c r="C62" s="2071"/>
      <c r="D62" s="2071"/>
      <c r="E62" s="2071"/>
      <c r="F62" s="2071"/>
      <c r="G62" s="2071"/>
      <c r="H62" s="2071"/>
      <c r="I62" s="2071"/>
      <c r="J62" s="2071"/>
      <c r="K62" s="2071"/>
      <c r="L62" s="2071"/>
      <c r="M62" s="2071"/>
      <c r="N62" s="2072"/>
    </row>
    <row r="63" spans="2:14">
      <c r="B63" s="2070"/>
      <c r="C63" s="2071"/>
      <c r="D63" s="2071"/>
      <c r="E63" s="2071"/>
      <c r="F63" s="2071"/>
      <c r="G63" s="2071"/>
      <c r="H63" s="2071"/>
      <c r="I63" s="2071"/>
      <c r="J63" s="2071"/>
      <c r="K63" s="2071"/>
      <c r="L63" s="2071"/>
      <c r="M63" s="2071"/>
      <c r="N63" s="2072"/>
    </row>
    <row r="64" spans="2:14" ht="13.5" thickBot="1">
      <c r="B64" s="2073"/>
      <c r="C64" s="2074"/>
      <c r="D64" s="2074"/>
      <c r="E64" s="2074"/>
      <c r="F64" s="2074"/>
      <c r="G64" s="2074"/>
      <c r="H64" s="2074"/>
      <c r="I64" s="2074"/>
      <c r="J64" s="2074"/>
      <c r="K64" s="2074"/>
      <c r="L64" s="2074"/>
      <c r="M64" s="2074"/>
      <c r="N64" s="2075"/>
    </row>
    <row r="65" spans="2:15" ht="13.5">
      <c r="B65" s="2063" t="s">
        <v>154</v>
      </c>
      <c r="C65" s="2089"/>
      <c r="D65" s="2089"/>
      <c r="E65" s="2089"/>
      <c r="F65" s="2089"/>
      <c r="G65" s="2089"/>
      <c r="H65" s="2089"/>
      <c r="I65" s="1399" t="s">
        <v>155</v>
      </c>
      <c r="J65" s="1409" t="s">
        <v>25</v>
      </c>
      <c r="K65" s="1410" t="s">
        <v>156</v>
      </c>
      <c r="L65" s="2078" t="s">
        <v>146</v>
      </c>
      <c r="M65" s="2081"/>
      <c r="N65" s="1400" t="s">
        <v>150</v>
      </c>
    </row>
    <row r="66" spans="2:15">
      <c r="B66" s="1446" t="s">
        <v>38</v>
      </c>
      <c r="C66" s="1447"/>
      <c r="D66" s="1447"/>
      <c r="E66" s="1447"/>
      <c r="F66" s="1447"/>
      <c r="G66" s="1447"/>
      <c r="H66" s="1447"/>
      <c r="I66" s="1416">
        <f>34631*4</f>
        <v>138524</v>
      </c>
      <c r="J66" s="1417">
        <v>1.85</v>
      </c>
      <c r="K66" s="1418">
        <f>I66*J66</f>
        <v>256269.40000000002</v>
      </c>
      <c r="L66" s="2096">
        <v>10000</v>
      </c>
      <c r="M66" s="2097"/>
      <c r="N66" s="1419">
        <f>K66/L66</f>
        <v>25.626940000000001</v>
      </c>
    </row>
    <row r="67" spans="2:15">
      <c r="B67" s="1446" t="s">
        <v>27</v>
      </c>
      <c r="C67" s="1447"/>
      <c r="D67" s="1447"/>
      <c r="E67" s="1447"/>
      <c r="F67" s="1447"/>
      <c r="G67" s="1447"/>
      <c r="H67" s="1447"/>
      <c r="I67" s="1416">
        <v>60604</v>
      </c>
      <c r="J67" s="1417">
        <v>1.85</v>
      </c>
      <c r="K67" s="1418">
        <f>I67*J67</f>
        <v>112117.40000000001</v>
      </c>
      <c r="L67" s="2096">
        <v>10000</v>
      </c>
      <c r="M67" s="2097"/>
      <c r="N67" s="1419">
        <f>K67/L67</f>
        <v>11.211740000000001</v>
      </c>
    </row>
    <row r="68" spans="2:15">
      <c r="B68" s="1446"/>
      <c r="C68" s="1447"/>
      <c r="D68" s="1447"/>
      <c r="E68" s="1447"/>
      <c r="F68" s="1447"/>
      <c r="G68" s="1447"/>
      <c r="H68" s="1447"/>
      <c r="I68" s="1416"/>
      <c r="J68" s="1417"/>
      <c r="K68" s="1418"/>
      <c r="L68" s="2090"/>
      <c r="M68" s="2091"/>
      <c r="N68" s="1419"/>
    </row>
    <row r="69" spans="2:15" ht="13.5" thickBot="1">
      <c r="B69" s="2092"/>
      <c r="C69" s="2093"/>
      <c r="D69" s="2093"/>
      <c r="E69" s="2093"/>
      <c r="F69" s="2093"/>
      <c r="G69" s="2093"/>
      <c r="H69" s="2093"/>
      <c r="I69" s="1413"/>
      <c r="J69" s="1414"/>
      <c r="K69" s="1413"/>
      <c r="L69" s="2094"/>
      <c r="M69" s="2095"/>
      <c r="N69" s="1415"/>
    </row>
    <row r="70" spans="2:15" ht="14.25" thickBot="1">
      <c r="B70" s="2086" t="s">
        <v>147</v>
      </c>
      <c r="C70" s="2087"/>
      <c r="D70" s="2087"/>
      <c r="E70" s="2087"/>
      <c r="F70" s="2087"/>
      <c r="G70" s="2087"/>
      <c r="H70" s="2087"/>
      <c r="I70" s="2087"/>
      <c r="J70" s="2087"/>
      <c r="K70" s="2087"/>
      <c r="L70" s="2087"/>
      <c r="M70" s="2088"/>
      <c r="N70" s="1408">
        <f>SUM(N66:N69)</f>
        <v>36.838680000000004</v>
      </c>
    </row>
    <row r="71" spans="2:15" ht="13.5" thickBot="1">
      <c r="B71" s="1420"/>
      <c r="C71" s="1421"/>
      <c r="D71" s="1421"/>
      <c r="E71" s="1421"/>
      <c r="F71" s="1421"/>
      <c r="G71" s="1421"/>
      <c r="H71" s="1421"/>
      <c r="I71" s="1421"/>
      <c r="J71" s="1421"/>
      <c r="K71" s="1421"/>
      <c r="L71" s="1421"/>
      <c r="M71" s="1421"/>
      <c r="N71" s="1422"/>
    </row>
    <row r="72" spans="2:15" ht="13.5" thickBot="1">
      <c r="B72" s="2098" t="s">
        <v>157</v>
      </c>
      <c r="C72" s="2099"/>
      <c r="D72" s="2099"/>
      <c r="E72" s="2099"/>
      <c r="F72" s="2099"/>
      <c r="G72" s="2099"/>
      <c r="H72" s="2099"/>
      <c r="I72" s="2099"/>
      <c r="J72" s="2099"/>
      <c r="K72" s="2099"/>
      <c r="L72" s="2099"/>
      <c r="M72" s="2100"/>
      <c r="N72" s="1423">
        <f>+N43+N53+N61+N70</f>
        <v>1733.0000000000002</v>
      </c>
      <c r="O72" s="1336">
        <v>1733</v>
      </c>
    </row>
    <row r="73" spans="2:15">
      <c r="B73" s="2070" t="s">
        <v>32</v>
      </c>
      <c r="C73" s="2071"/>
      <c r="D73" s="2071"/>
      <c r="E73" s="2071"/>
      <c r="F73" s="2071"/>
      <c r="G73" s="2071"/>
      <c r="H73" s="2071"/>
      <c r="I73" s="2071"/>
      <c r="J73" s="2071"/>
      <c r="K73" s="2071"/>
      <c r="L73" s="2071"/>
      <c r="M73" s="2071"/>
      <c r="N73" s="2072"/>
    </row>
    <row r="74" spans="2:15">
      <c r="B74" s="2070"/>
      <c r="C74" s="2071"/>
      <c r="D74" s="2071"/>
      <c r="E74" s="2071"/>
      <c r="F74" s="2071"/>
      <c r="G74" s="2071"/>
      <c r="H74" s="2071"/>
      <c r="I74" s="2071"/>
      <c r="J74" s="2071"/>
      <c r="K74" s="2071"/>
      <c r="L74" s="2071"/>
      <c r="M74" s="2071"/>
      <c r="N74" s="2072"/>
    </row>
    <row r="75" spans="2:15" ht="13.5" thickBot="1">
      <c r="B75" s="2073"/>
      <c r="C75" s="2074"/>
      <c r="D75" s="2074"/>
      <c r="E75" s="2074"/>
      <c r="F75" s="2074"/>
      <c r="G75" s="2074"/>
      <c r="H75" s="2074"/>
      <c r="I75" s="2074"/>
      <c r="J75" s="2074"/>
      <c r="K75" s="2074"/>
      <c r="L75" s="2074"/>
      <c r="M75" s="2074"/>
      <c r="N75" s="2075"/>
    </row>
    <row r="76" spans="2:15" ht="13.5">
      <c r="B76" s="2063" t="s">
        <v>29</v>
      </c>
      <c r="C76" s="2089"/>
      <c r="D76" s="2089"/>
      <c r="E76" s="2089"/>
      <c r="F76" s="2089"/>
      <c r="G76" s="2089"/>
      <c r="H76" s="2089"/>
      <c r="I76" s="1409"/>
      <c r="J76" s="1424"/>
      <c r="K76" s="1425" t="s">
        <v>33</v>
      </c>
      <c r="L76" s="2101" t="s">
        <v>34</v>
      </c>
      <c r="M76" s="2102"/>
      <c r="N76" s="1426"/>
    </row>
    <row r="77" spans="2:15">
      <c r="B77" s="2053" t="s">
        <v>23</v>
      </c>
      <c r="C77" s="2054"/>
      <c r="D77" s="2054"/>
      <c r="E77" s="2054"/>
      <c r="F77" s="2054"/>
      <c r="G77" s="2054"/>
      <c r="H77" s="2054"/>
      <c r="I77" s="1427"/>
      <c r="J77" s="1428"/>
      <c r="K77" s="1428">
        <v>0.2</v>
      </c>
      <c r="L77" s="1869">
        <f>N72*K77</f>
        <v>346.60000000000008</v>
      </c>
      <c r="M77" s="1870"/>
      <c r="N77" s="1429"/>
    </row>
    <row r="78" spans="2:15">
      <c r="B78" s="1430" t="s">
        <v>35</v>
      </c>
      <c r="C78" s="1431"/>
      <c r="D78" s="1431"/>
      <c r="E78" s="1431"/>
      <c r="F78" s="1431"/>
      <c r="G78" s="1431"/>
      <c r="H78" s="1431"/>
      <c r="I78" s="1427"/>
      <c r="J78" s="1428"/>
      <c r="K78" s="1428">
        <v>0.05</v>
      </c>
      <c r="L78" s="1869">
        <f>N72*K78</f>
        <v>86.65000000000002</v>
      </c>
      <c r="M78" s="1870"/>
      <c r="N78" s="1429"/>
    </row>
    <row r="79" spans="2:15" ht="13.5" thickBot="1">
      <c r="B79" s="1432" t="s">
        <v>24</v>
      </c>
      <c r="C79" s="1433"/>
      <c r="D79" s="1433"/>
      <c r="E79" s="1433"/>
      <c r="F79" s="1433"/>
      <c r="G79" s="1433"/>
      <c r="H79" s="1433"/>
      <c r="I79" s="1434"/>
      <c r="J79" s="1435"/>
      <c r="K79" s="1435">
        <v>0.05</v>
      </c>
      <c r="L79" s="1887">
        <f>N72*K79</f>
        <v>86.65000000000002</v>
      </c>
      <c r="M79" s="1888"/>
      <c r="N79" s="1429"/>
    </row>
    <row r="80" spans="2:15" ht="14.25" thickBot="1">
      <c r="B80" s="2086" t="s">
        <v>147</v>
      </c>
      <c r="C80" s="2087"/>
      <c r="D80" s="2087"/>
      <c r="E80" s="2087"/>
      <c r="F80" s="2087"/>
      <c r="G80" s="2087"/>
      <c r="H80" s="2087"/>
      <c r="I80" s="2087"/>
      <c r="J80" s="2087"/>
      <c r="K80" s="2087"/>
      <c r="L80" s="2087"/>
      <c r="M80" s="2088"/>
      <c r="N80" s="1436">
        <f>+L77+L78+L79</f>
        <v>519.90000000000009</v>
      </c>
    </row>
    <row r="81" spans="2:16" ht="13.5" thickBot="1">
      <c r="B81" s="1420"/>
      <c r="C81" s="1421"/>
      <c r="D81" s="1421"/>
      <c r="E81" s="1421"/>
      <c r="F81" s="1421"/>
      <c r="G81" s="1421"/>
      <c r="H81" s="1421"/>
      <c r="I81" s="1421"/>
      <c r="J81" s="1421"/>
      <c r="K81" s="1421"/>
      <c r="L81" s="1421"/>
      <c r="M81" s="1421"/>
      <c r="N81" s="1422"/>
    </row>
    <row r="82" spans="2:16" ht="13.5" thickBot="1">
      <c r="B82" s="2098" t="s">
        <v>158</v>
      </c>
      <c r="C82" s="2099"/>
      <c r="D82" s="2099"/>
      <c r="E82" s="2099"/>
      <c r="F82" s="2099"/>
      <c r="G82" s="2099"/>
      <c r="H82" s="2099"/>
      <c r="I82" s="2099"/>
      <c r="J82" s="2099"/>
      <c r="K82" s="2099"/>
      <c r="L82" s="2099"/>
      <c r="M82" s="2100"/>
      <c r="N82" s="1436">
        <f>+ROUND(N72+N80,0)</f>
        <v>2253</v>
      </c>
      <c r="O82" s="1370">
        <f>+'[131]PRESUPUESTO OFICIAL (4)'!J48</f>
        <v>1650</v>
      </c>
      <c r="P82" s="1370">
        <f>+N82-O82</f>
        <v>603</v>
      </c>
    </row>
    <row r="83" spans="2:16">
      <c r="B83" s="1371"/>
      <c r="C83" s="1372"/>
      <c r="D83" s="1372"/>
      <c r="E83" s="1372"/>
      <c r="F83" s="1372"/>
      <c r="G83" s="1372"/>
      <c r="H83" s="1372"/>
      <c r="I83" s="1372"/>
      <c r="J83" s="1372"/>
      <c r="K83" s="1372"/>
      <c r="L83" s="1372"/>
      <c r="M83" s="1372"/>
      <c r="N83" s="1373"/>
    </row>
    <row r="84" spans="2:16">
      <c r="B84" s="1352"/>
      <c r="N84" s="1353"/>
    </row>
    <row r="85" spans="2:16">
      <c r="B85" s="1352"/>
      <c r="N85" s="1353"/>
    </row>
    <row r="86" spans="2:16">
      <c r="B86" s="1352"/>
      <c r="G86" s="1357" t="s">
        <v>204</v>
      </c>
      <c r="H86" s="1357"/>
      <c r="I86" s="1357"/>
      <c r="J86" s="1357"/>
      <c r="N86" s="1353"/>
    </row>
    <row r="87" spans="2:16" ht="13.5">
      <c r="B87" s="1374"/>
      <c r="C87" s="1375"/>
      <c r="D87" s="1375"/>
      <c r="E87" s="1375"/>
      <c r="F87" s="1375"/>
      <c r="H87" s="1375"/>
      <c r="I87" s="1375"/>
      <c r="J87" s="1375"/>
      <c r="K87" s="1375"/>
      <c r="L87" s="1375"/>
      <c r="M87" s="1375"/>
      <c r="N87" s="1376"/>
    </row>
    <row r="88" spans="2:16" ht="13.5">
      <c r="B88" s="1374"/>
      <c r="C88" s="1375"/>
      <c r="D88" s="1375"/>
      <c r="E88" s="1375"/>
      <c r="F88" s="1375"/>
      <c r="G88" s="1336" t="s">
        <v>206</v>
      </c>
      <c r="J88" s="1375"/>
      <c r="K88" s="1375"/>
      <c r="L88" s="1375"/>
      <c r="M88" s="1375"/>
      <c r="N88" s="1376"/>
    </row>
    <row r="89" spans="2:16">
      <c r="B89" s="1342"/>
      <c r="C89" s="1366"/>
      <c r="D89" s="1366"/>
      <c r="E89" s="1366"/>
      <c r="F89" s="1366"/>
      <c r="G89" s="1336" t="s">
        <v>1404</v>
      </c>
      <c r="H89" s="1366"/>
      <c r="I89" s="1366"/>
      <c r="J89" s="1366"/>
      <c r="K89" s="1366"/>
      <c r="L89" s="1366"/>
      <c r="M89" s="1366"/>
      <c r="N89" s="1364"/>
    </row>
    <row r="90" spans="2:16">
      <c r="B90" s="1352"/>
      <c r="G90" s="1336" t="s">
        <v>208</v>
      </c>
      <c r="N90" s="1353"/>
    </row>
    <row r="91" spans="2:16" ht="13.5">
      <c r="B91" s="1377" t="s">
        <v>209</v>
      </c>
      <c r="C91" s="1378"/>
      <c r="D91" s="1378"/>
      <c r="E91" s="1378"/>
      <c r="F91" s="1378"/>
      <c r="G91" s="1378"/>
      <c r="H91" s="1378"/>
      <c r="I91" s="1378"/>
      <c r="J91" s="1378"/>
      <c r="K91" s="1378"/>
      <c r="L91" s="1378"/>
      <c r="M91" s="1378"/>
      <c r="N91" s="1379"/>
    </row>
    <row r="92" spans="2:16">
      <c r="B92" s="2112"/>
      <c r="C92" s="2113"/>
      <c r="D92" s="2113"/>
      <c r="E92" s="2113"/>
      <c r="F92" s="2113"/>
      <c r="G92" s="2113"/>
      <c r="H92" s="2113"/>
      <c r="I92" s="2113"/>
      <c r="J92" s="2113"/>
      <c r="K92" s="2113"/>
      <c r="L92" s="2113"/>
      <c r="M92" s="2113"/>
      <c r="N92" s="2114"/>
    </row>
    <row r="93" spans="2:16">
      <c r="B93" s="2112"/>
      <c r="C93" s="2113"/>
      <c r="D93" s="2113"/>
      <c r="E93" s="2113"/>
      <c r="F93" s="2113"/>
      <c r="G93" s="2113"/>
      <c r="H93" s="2113"/>
      <c r="I93" s="2113"/>
      <c r="J93" s="2113"/>
      <c r="K93" s="2113"/>
      <c r="L93" s="2113"/>
      <c r="M93" s="2113"/>
      <c r="N93" s="2114"/>
    </row>
    <row r="94" spans="2:16">
      <c r="B94" s="1342"/>
      <c r="C94" s="1366"/>
      <c r="D94" s="1366"/>
      <c r="E94" s="1366"/>
      <c r="F94" s="1366"/>
      <c r="G94" s="1366"/>
      <c r="H94" s="1366"/>
      <c r="I94" s="1366"/>
      <c r="J94" s="1366"/>
      <c r="K94" s="1366"/>
      <c r="L94" s="1366"/>
      <c r="M94" s="1366"/>
      <c r="N94" s="1364"/>
    </row>
    <row r="95" spans="2:16">
      <c r="B95" s="1380" t="s">
        <v>632</v>
      </c>
      <c r="C95" s="1366"/>
      <c r="D95" s="1366"/>
      <c r="E95" s="1366"/>
      <c r="F95" s="1366"/>
      <c r="G95" s="1366"/>
      <c r="H95" s="1366"/>
      <c r="I95" s="1366"/>
      <c r="J95" s="1366"/>
      <c r="K95" s="1366"/>
      <c r="L95" s="1366"/>
      <c r="M95" s="1366"/>
      <c r="N95" s="1364"/>
    </row>
    <row r="96" spans="2:16" ht="12.75" customHeight="1">
      <c r="B96" s="2103" t="s">
        <v>633</v>
      </c>
      <c r="C96" s="2104"/>
      <c r="D96" s="2104"/>
      <c r="E96" s="2104"/>
      <c r="F96" s="2104"/>
      <c r="G96" s="2104"/>
      <c r="H96" s="2104"/>
      <c r="I96" s="2104"/>
      <c r="J96" s="2104"/>
      <c r="K96" s="2104"/>
      <c r="L96" s="2104"/>
      <c r="M96" s="2104"/>
      <c r="N96" s="2105"/>
    </row>
    <row r="97" spans="2:14">
      <c r="B97" s="2103"/>
      <c r="C97" s="2104"/>
      <c r="D97" s="2104"/>
      <c r="E97" s="2104"/>
      <c r="F97" s="2104"/>
      <c r="G97" s="2104"/>
      <c r="H97" s="2104"/>
      <c r="I97" s="2104"/>
      <c r="J97" s="2104"/>
      <c r="K97" s="2104"/>
      <c r="L97" s="2104"/>
      <c r="M97" s="2104"/>
      <c r="N97" s="2105"/>
    </row>
    <row r="98" spans="2:14" ht="12.75" customHeight="1">
      <c r="B98" s="2103" t="s">
        <v>634</v>
      </c>
      <c r="C98" s="2104"/>
      <c r="D98" s="2104"/>
      <c r="E98" s="2104"/>
      <c r="F98" s="2104"/>
      <c r="G98" s="2104"/>
      <c r="H98" s="2104"/>
      <c r="I98" s="2104"/>
      <c r="J98" s="2104"/>
      <c r="K98" s="2104"/>
      <c r="L98" s="2104"/>
      <c r="M98" s="2104"/>
      <c r="N98" s="2105"/>
    </row>
    <row r="99" spans="2:14">
      <c r="B99" s="2103"/>
      <c r="C99" s="2104"/>
      <c r="D99" s="2104"/>
      <c r="E99" s="2104"/>
      <c r="F99" s="2104"/>
      <c r="G99" s="2104"/>
      <c r="H99" s="2104"/>
      <c r="I99" s="2104"/>
      <c r="J99" s="2104"/>
      <c r="K99" s="2104"/>
      <c r="L99" s="2104"/>
      <c r="M99" s="2104"/>
      <c r="N99" s="2105"/>
    </row>
    <row r="100" spans="2:14">
      <c r="B100" s="1342"/>
      <c r="C100" s="1366"/>
      <c r="D100" s="1366"/>
      <c r="E100" s="1366"/>
      <c r="F100" s="1366"/>
      <c r="G100" s="1366"/>
      <c r="H100" s="1366"/>
      <c r="I100" s="1366"/>
      <c r="J100" s="1366"/>
      <c r="K100" s="1366"/>
      <c r="L100" s="1366"/>
      <c r="M100" s="1366"/>
      <c r="N100" s="1364"/>
    </row>
    <row r="101" spans="2:14">
      <c r="B101" s="1352"/>
      <c r="G101" s="1357" t="s">
        <v>204</v>
      </c>
      <c r="N101" s="1353"/>
    </row>
    <row r="102" spans="2:14">
      <c r="B102" s="1352"/>
      <c r="H102" s="1437"/>
      <c r="I102" s="1437"/>
      <c r="J102" s="1437"/>
      <c r="N102" s="1353"/>
    </row>
    <row r="103" spans="2:14">
      <c r="B103" s="1352"/>
      <c r="G103" s="1336" t="s">
        <v>210</v>
      </c>
      <c r="H103" s="1365"/>
      <c r="I103" s="1365"/>
      <c r="J103" s="1365"/>
      <c r="N103" s="1353"/>
    </row>
    <row r="104" spans="2:14">
      <c r="B104" s="1381"/>
      <c r="C104" s="1366"/>
      <c r="D104" s="1366"/>
      <c r="E104" s="1366"/>
      <c r="F104" s="1366"/>
      <c r="G104" s="1336" t="s">
        <v>207</v>
      </c>
      <c r="K104" s="1366"/>
      <c r="L104" s="1366"/>
      <c r="M104" s="1366"/>
      <c r="N104" s="1364"/>
    </row>
    <row r="105" spans="2:14" ht="17.25" customHeight="1">
      <c r="B105" s="1382" t="s">
        <v>635</v>
      </c>
      <c r="C105" s="1383"/>
      <c r="D105" s="1383"/>
      <c r="J105" s="2106"/>
      <c r="K105" s="2106"/>
      <c r="L105" s="2106"/>
      <c r="M105" s="2106"/>
      <c r="N105" s="2107"/>
    </row>
    <row r="106" spans="2:14" ht="18.75" customHeight="1" thickBot="1">
      <c r="B106" s="2110" t="s">
        <v>636</v>
      </c>
      <c r="C106" s="2111"/>
      <c r="D106" s="2111"/>
      <c r="E106" s="1384"/>
      <c r="F106" s="1384"/>
      <c r="G106" s="1384"/>
      <c r="H106" s="1384"/>
      <c r="I106" s="1384"/>
      <c r="J106" s="2108"/>
      <c r="K106" s="2108"/>
      <c r="L106" s="2108"/>
      <c r="M106" s="2108"/>
      <c r="N106" s="2109"/>
    </row>
  </sheetData>
  <mergeCells count="100">
    <mergeCell ref="B96:N97"/>
    <mergeCell ref="B98:N99"/>
    <mergeCell ref="J105:N106"/>
    <mergeCell ref="B106:D106"/>
    <mergeCell ref="L78:M78"/>
    <mergeCell ref="L79:M79"/>
    <mergeCell ref="B80:M80"/>
    <mergeCell ref="B82:M82"/>
    <mergeCell ref="B92:N92"/>
    <mergeCell ref="B93:N93"/>
    <mergeCell ref="B77:H77"/>
    <mergeCell ref="L77:M77"/>
    <mergeCell ref="B65:H65"/>
    <mergeCell ref="L65:M65"/>
    <mergeCell ref="L66:M66"/>
    <mergeCell ref="L67:M67"/>
    <mergeCell ref="L68:M68"/>
    <mergeCell ref="B69:H69"/>
    <mergeCell ref="L69:M69"/>
    <mergeCell ref="B70:M70"/>
    <mergeCell ref="B72:M72"/>
    <mergeCell ref="B73:N75"/>
    <mergeCell ref="B76:H76"/>
    <mergeCell ref="L76:M76"/>
    <mergeCell ref="B62:N64"/>
    <mergeCell ref="B53:M53"/>
    <mergeCell ref="B54:N56"/>
    <mergeCell ref="B57:H57"/>
    <mergeCell ref="L57:M57"/>
    <mergeCell ref="B58:H58"/>
    <mergeCell ref="L58:M58"/>
    <mergeCell ref="B59:H59"/>
    <mergeCell ref="L59:M59"/>
    <mergeCell ref="B60:H60"/>
    <mergeCell ref="L60:M60"/>
    <mergeCell ref="B61:M61"/>
    <mergeCell ref="B50:I50"/>
    <mergeCell ref="L50:M50"/>
    <mergeCell ref="B51:I51"/>
    <mergeCell ref="L51:M51"/>
    <mergeCell ref="B52:I52"/>
    <mergeCell ref="L52:M52"/>
    <mergeCell ref="B47:I47"/>
    <mergeCell ref="L47:M47"/>
    <mergeCell ref="B48:I48"/>
    <mergeCell ref="L48:M48"/>
    <mergeCell ref="B49:I49"/>
    <mergeCell ref="L49:M49"/>
    <mergeCell ref="L38:M38"/>
    <mergeCell ref="B44:N46"/>
    <mergeCell ref="B40:F40"/>
    <mergeCell ref="G40:H40"/>
    <mergeCell ref="I40:J40"/>
    <mergeCell ref="L40:M40"/>
    <mergeCell ref="B41:F41"/>
    <mergeCell ref="G41:H41"/>
    <mergeCell ref="I41:J41"/>
    <mergeCell ref="L41:M41"/>
    <mergeCell ref="B42:F42"/>
    <mergeCell ref="G42:H42"/>
    <mergeCell ref="I42:J42"/>
    <mergeCell ref="L42:M42"/>
    <mergeCell ref="B43:M43"/>
    <mergeCell ref="C6:J7"/>
    <mergeCell ref="B39:F39"/>
    <mergeCell ref="G39:H39"/>
    <mergeCell ref="I39:J39"/>
    <mergeCell ref="L39:M39"/>
    <mergeCell ref="D26:M26"/>
    <mergeCell ref="E28:M28"/>
    <mergeCell ref="G30:M30"/>
    <mergeCell ref="C33:K33"/>
    <mergeCell ref="L33:M33"/>
    <mergeCell ref="C34:K34"/>
    <mergeCell ref="L34:M34"/>
    <mergeCell ref="B35:N37"/>
    <mergeCell ref="B38:F38"/>
    <mergeCell ref="G38:H38"/>
    <mergeCell ref="I38:J38"/>
    <mergeCell ref="C3:J3"/>
    <mergeCell ref="C4:J4"/>
    <mergeCell ref="K4:K5"/>
    <mergeCell ref="L4:N5"/>
    <mergeCell ref="C5:J5"/>
    <mergeCell ref="D24:M24"/>
    <mergeCell ref="K6:K8"/>
    <mergeCell ref="L6:L8"/>
    <mergeCell ref="M6:M8"/>
    <mergeCell ref="D14:G14"/>
    <mergeCell ref="J14:M14"/>
    <mergeCell ref="L15:N15"/>
    <mergeCell ref="H20:M20"/>
    <mergeCell ref="D21:M22"/>
    <mergeCell ref="N6:N8"/>
    <mergeCell ref="C8:J8"/>
    <mergeCell ref="B12:E12"/>
    <mergeCell ref="B2:B8"/>
    <mergeCell ref="C2:J2"/>
    <mergeCell ref="K2:K3"/>
    <mergeCell ref="L2:N3"/>
  </mergeCells>
  <printOptions horizontalCentered="1" verticalCentered="1"/>
  <pageMargins left="1.1811023622047245" right="0.39370078740157483" top="0.19685039370078741" bottom="1.1811023622047245" header="0" footer="0"/>
  <pageSetup scale="95" orientation="portrait" r:id="rId1"/>
  <headerFooter alignWithMargins="0"/>
  <drawing r:id="rId2"/>
  <legacyDrawing r:id="rId3"/>
  <oleObjects>
    <mc:AlternateContent xmlns:mc="http://schemas.openxmlformats.org/markup-compatibility/2006">
      <mc:Choice Requires="x14">
        <oleObject progId="PBrush" shapeId="1743873" r:id="rId4">
          <objectPr defaultSize="0" autoPict="0" r:id="rId5">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1743873" r:id="rId4"/>
      </mc:Fallback>
    </mc:AlternateContent>
  </oleObjects>
  <mc:AlternateContent xmlns:mc="http://schemas.openxmlformats.org/markup-compatibility/2006">
    <mc:Choice Requires="x14">
      <controls>
        <mc:AlternateContent xmlns:mc="http://schemas.openxmlformats.org/markup-compatibility/2006">
          <mc:Choice Requires="x14">
            <control shapeId="1743874" r:id="rId6" name="Check Box 2">
              <controlPr defaultSize="0" autoFill="0" autoLine="0" autoPict="0">
                <anchor moveWithCells="1">
                  <from>
                    <xdr:col>5</xdr:col>
                    <xdr:colOff>152400</xdr:colOff>
                    <xdr:row>10</xdr:row>
                    <xdr:rowOff>142875</xdr:rowOff>
                  </from>
                  <to>
                    <xdr:col>5</xdr:col>
                    <xdr:colOff>466725</xdr:colOff>
                    <xdr:row>12</xdr:row>
                    <xdr:rowOff>38100</xdr:rowOff>
                  </to>
                </anchor>
              </controlPr>
            </control>
          </mc:Choice>
        </mc:AlternateContent>
        <mc:AlternateContent xmlns:mc="http://schemas.openxmlformats.org/markup-compatibility/2006">
          <mc:Choice Requires="x14">
            <control shapeId="1743875" r:id="rId7" name="Check Box 3">
              <controlPr defaultSize="0" autoFill="0" autoLine="0" autoPict="0">
                <anchor moveWithCells="1">
                  <from>
                    <xdr:col>9</xdr:col>
                    <xdr:colOff>152400</xdr:colOff>
                    <xdr:row>10</xdr:row>
                    <xdr:rowOff>142875</xdr:rowOff>
                  </from>
                  <to>
                    <xdr:col>9</xdr:col>
                    <xdr:colOff>466725</xdr:colOff>
                    <xdr:row>12</xdr:row>
                    <xdr:rowOff>38100</xdr:rowOff>
                  </to>
                </anchor>
              </controlPr>
            </control>
          </mc:Choice>
        </mc:AlternateContent>
        <mc:AlternateContent xmlns:mc="http://schemas.openxmlformats.org/markup-compatibility/2006">
          <mc:Choice Requires="x14">
            <control shapeId="1743876" r:id="rId8" name="Check Box 4">
              <controlPr defaultSize="0" autoFill="0" autoLine="0" autoPict="0">
                <anchor moveWithCells="1">
                  <from>
                    <xdr:col>5</xdr:col>
                    <xdr:colOff>152400</xdr:colOff>
                    <xdr:row>10</xdr:row>
                    <xdr:rowOff>142875</xdr:rowOff>
                  </from>
                  <to>
                    <xdr:col>5</xdr:col>
                    <xdr:colOff>466725</xdr:colOff>
                    <xdr:row>12</xdr:row>
                    <xdr:rowOff>38100</xdr:rowOff>
                  </to>
                </anchor>
              </controlPr>
            </control>
          </mc:Choice>
        </mc:AlternateContent>
        <mc:AlternateContent xmlns:mc="http://schemas.openxmlformats.org/markup-compatibility/2006">
          <mc:Choice Requires="x14">
            <control shapeId="1743877" r:id="rId9" name="Check Box 5">
              <controlPr defaultSize="0" autoFill="0" autoLine="0" autoPict="0">
                <anchor moveWithCells="1">
                  <from>
                    <xdr:col>9</xdr:col>
                    <xdr:colOff>152400</xdr:colOff>
                    <xdr:row>10</xdr:row>
                    <xdr:rowOff>142875</xdr:rowOff>
                  </from>
                  <to>
                    <xdr:col>9</xdr:col>
                    <xdr:colOff>466725</xdr:colOff>
                    <xdr:row>12</xdr:row>
                    <xdr:rowOff>38100</xdr:rowOff>
                  </to>
                </anchor>
              </controlPr>
            </control>
          </mc:Choice>
        </mc:AlternateContent>
        <mc:AlternateContent xmlns:mc="http://schemas.openxmlformats.org/markup-compatibility/2006">
          <mc:Choice Requires="x14">
            <control shapeId="1743878" r:id="rId10" name="Check Box 6">
              <controlPr defaultSize="0" autoFill="0" autoLine="0" autoPict="0">
                <anchor moveWithCells="1">
                  <from>
                    <xdr:col>5</xdr:col>
                    <xdr:colOff>152400</xdr:colOff>
                    <xdr:row>10</xdr:row>
                    <xdr:rowOff>142875</xdr:rowOff>
                  </from>
                  <to>
                    <xdr:col>5</xdr:col>
                    <xdr:colOff>447675</xdr:colOff>
                    <xdr:row>12</xdr:row>
                    <xdr:rowOff>28575</xdr:rowOff>
                  </to>
                </anchor>
              </controlPr>
            </control>
          </mc:Choice>
        </mc:AlternateContent>
        <mc:AlternateContent xmlns:mc="http://schemas.openxmlformats.org/markup-compatibility/2006">
          <mc:Choice Requires="x14">
            <control shapeId="1743879" r:id="rId11" name="Check Box 7">
              <controlPr defaultSize="0" autoFill="0" autoLine="0" autoPict="0">
                <anchor moveWithCells="1">
                  <from>
                    <xdr:col>9</xdr:col>
                    <xdr:colOff>152400</xdr:colOff>
                    <xdr:row>10</xdr:row>
                    <xdr:rowOff>142875</xdr:rowOff>
                  </from>
                  <to>
                    <xdr:col>9</xdr:col>
                    <xdr:colOff>447675</xdr:colOff>
                    <xdr:row>12</xdr:row>
                    <xdr:rowOff>28575</xdr:rowOff>
                  </to>
                </anchor>
              </controlPr>
            </control>
          </mc:Choice>
        </mc:AlternateContent>
        <mc:AlternateContent xmlns:mc="http://schemas.openxmlformats.org/markup-compatibility/2006">
          <mc:Choice Requires="x14">
            <control shapeId="1743880" r:id="rId12" name="Check Box 8">
              <controlPr defaultSize="0" autoFill="0" autoLine="0" autoPict="0">
                <anchor moveWithCells="1">
                  <from>
                    <xdr:col>5</xdr:col>
                    <xdr:colOff>152400</xdr:colOff>
                    <xdr:row>10</xdr:row>
                    <xdr:rowOff>142875</xdr:rowOff>
                  </from>
                  <to>
                    <xdr:col>5</xdr:col>
                    <xdr:colOff>466725</xdr:colOff>
                    <xdr:row>12</xdr:row>
                    <xdr:rowOff>38100</xdr:rowOff>
                  </to>
                </anchor>
              </controlPr>
            </control>
          </mc:Choice>
        </mc:AlternateContent>
        <mc:AlternateContent xmlns:mc="http://schemas.openxmlformats.org/markup-compatibility/2006">
          <mc:Choice Requires="x14">
            <control shapeId="1743881" r:id="rId13" name="Check Box 9">
              <controlPr defaultSize="0" autoFill="0" autoLine="0" autoPict="0">
                <anchor moveWithCells="1">
                  <from>
                    <xdr:col>9</xdr:col>
                    <xdr:colOff>152400</xdr:colOff>
                    <xdr:row>10</xdr:row>
                    <xdr:rowOff>142875</xdr:rowOff>
                  </from>
                  <to>
                    <xdr:col>9</xdr:col>
                    <xdr:colOff>466725</xdr:colOff>
                    <xdr:row>12</xdr:row>
                    <xdr:rowOff>38100</xdr:rowOff>
                  </to>
                </anchor>
              </controlPr>
            </control>
          </mc:Choice>
        </mc:AlternateContent>
        <mc:AlternateContent xmlns:mc="http://schemas.openxmlformats.org/markup-compatibility/2006">
          <mc:Choice Requires="x14">
            <control shapeId="1743882" r:id="rId14" name="Check Box 10">
              <controlPr defaultSize="0" autoFill="0" autoLine="0" autoPict="0">
                <anchor moveWithCells="1">
                  <from>
                    <xdr:col>5</xdr:col>
                    <xdr:colOff>152400</xdr:colOff>
                    <xdr:row>10</xdr:row>
                    <xdr:rowOff>142875</xdr:rowOff>
                  </from>
                  <to>
                    <xdr:col>5</xdr:col>
                    <xdr:colOff>447675</xdr:colOff>
                    <xdr:row>12</xdr:row>
                    <xdr:rowOff>28575</xdr:rowOff>
                  </to>
                </anchor>
              </controlPr>
            </control>
          </mc:Choice>
        </mc:AlternateContent>
        <mc:AlternateContent xmlns:mc="http://schemas.openxmlformats.org/markup-compatibility/2006">
          <mc:Choice Requires="x14">
            <control shapeId="1743883" r:id="rId15" name="Check Box 11">
              <controlPr defaultSize="0" autoFill="0" autoLine="0" autoPict="0">
                <anchor moveWithCells="1">
                  <from>
                    <xdr:col>9</xdr:col>
                    <xdr:colOff>152400</xdr:colOff>
                    <xdr:row>10</xdr:row>
                    <xdr:rowOff>142875</xdr:rowOff>
                  </from>
                  <to>
                    <xdr:col>9</xdr:col>
                    <xdr:colOff>447675</xdr:colOff>
                    <xdr:row>12</xdr:row>
                    <xdr:rowOff>28575</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0B050"/>
  </sheetPr>
  <dimension ref="B1:P102"/>
  <sheetViews>
    <sheetView topLeftCell="A19" workbookViewId="0">
      <selection activeCell="L81" sqref="L81"/>
    </sheetView>
  </sheetViews>
  <sheetFormatPr baseColWidth="10" defaultColWidth="11.42578125" defaultRowHeight="12.75"/>
  <cols>
    <col min="1" max="1" width="3.140625" style="1336" customWidth="1"/>
    <col min="2" max="2" width="11.5703125" style="1336" bestFit="1" customWidth="1"/>
    <col min="3" max="8" width="11.42578125" style="1336"/>
    <col min="9" max="10" width="11.5703125" style="1336" bestFit="1" customWidth="1"/>
    <col min="11" max="11" width="12.42578125" style="1336" bestFit="1" customWidth="1"/>
    <col min="12" max="12" width="11.5703125" style="1336" bestFit="1" customWidth="1"/>
    <col min="13" max="13" width="11.42578125" style="1336"/>
    <col min="14" max="14" width="15.7109375" style="1336" customWidth="1"/>
    <col min="15" max="16384" width="11.42578125" style="1336"/>
  </cols>
  <sheetData>
    <row r="1" spans="2:14" ht="13.5" thickBot="1"/>
    <row r="2" spans="2:14">
      <c r="B2" s="1795"/>
      <c r="C2" s="2037"/>
      <c r="D2" s="2038"/>
      <c r="E2" s="2038"/>
      <c r="F2" s="2038"/>
      <c r="G2" s="2038"/>
      <c r="H2" s="2038"/>
      <c r="I2" s="2038"/>
      <c r="J2" s="2039"/>
      <c r="K2" s="1800" t="s">
        <v>183</v>
      </c>
      <c r="L2" s="1802" t="s">
        <v>629</v>
      </c>
      <c r="M2" s="1803"/>
      <c r="N2" s="1804"/>
    </row>
    <row r="3" spans="2:14" ht="13.5">
      <c r="B3" s="1796"/>
      <c r="C3" s="2040" t="s">
        <v>40</v>
      </c>
      <c r="D3" s="2041"/>
      <c r="E3" s="2041"/>
      <c r="F3" s="2041"/>
      <c r="G3" s="2041"/>
      <c r="H3" s="2041"/>
      <c r="I3" s="2041"/>
      <c r="J3" s="2042"/>
      <c r="K3" s="1801"/>
      <c r="L3" s="1805"/>
      <c r="M3" s="1806"/>
      <c r="N3" s="1807"/>
    </row>
    <row r="4" spans="2:14" ht="13.5">
      <c r="B4" s="1796"/>
      <c r="C4" s="2043" t="s">
        <v>234</v>
      </c>
      <c r="D4" s="2044"/>
      <c r="E4" s="2044"/>
      <c r="F4" s="2044"/>
      <c r="G4" s="2044"/>
      <c r="H4" s="2044"/>
      <c r="I4" s="2044"/>
      <c r="J4" s="2045"/>
      <c r="K4" s="1780" t="s">
        <v>185</v>
      </c>
      <c r="L4" s="1815">
        <v>2</v>
      </c>
      <c r="M4" s="1816"/>
      <c r="N4" s="1817"/>
    </row>
    <row r="5" spans="2:14">
      <c r="B5" s="1796"/>
      <c r="C5" s="2032" t="s">
        <v>628</v>
      </c>
      <c r="D5" s="2033"/>
      <c r="E5" s="2033"/>
      <c r="F5" s="2033"/>
      <c r="G5" s="2033"/>
      <c r="H5" s="2033"/>
      <c r="I5" s="2033"/>
      <c r="J5" s="2034"/>
      <c r="K5" s="2046"/>
      <c r="L5" s="2047"/>
      <c r="M5" s="2048"/>
      <c r="N5" s="2049"/>
    </row>
    <row r="6" spans="2:14" ht="12.75" customHeight="1">
      <c r="B6" s="1796"/>
      <c r="C6" s="2050" t="s">
        <v>235</v>
      </c>
      <c r="D6" s="2051"/>
      <c r="E6" s="2051"/>
      <c r="F6" s="2051"/>
      <c r="G6" s="2051"/>
      <c r="H6" s="2051"/>
      <c r="I6" s="2051"/>
      <c r="J6" s="2052"/>
      <c r="K6" s="1780" t="s">
        <v>187</v>
      </c>
      <c r="L6" s="1780">
        <v>1</v>
      </c>
      <c r="M6" s="1780" t="s">
        <v>188</v>
      </c>
      <c r="N6" s="1788">
        <v>1</v>
      </c>
    </row>
    <row r="7" spans="2:14">
      <c r="B7" s="1796"/>
      <c r="C7" s="2050"/>
      <c r="D7" s="2051"/>
      <c r="E7" s="2051"/>
      <c r="F7" s="2051"/>
      <c r="G7" s="2051"/>
      <c r="H7" s="2051"/>
      <c r="I7" s="2051"/>
      <c r="J7" s="2052"/>
      <c r="K7" s="1781"/>
      <c r="L7" s="1781"/>
      <c r="M7" s="1781"/>
      <c r="N7" s="1789"/>
    </row>
    <row r="8" spans="2:14">
      <c r="B8" s="1796"/>
      <c r="C8" s="2032" t="s">
        <v>189</v>
      </c>
      <c r="D8" s="2033"/>
      <c r="E8" s="2033"/>
      <c r="F8" s="2033"/>
      <c r="G8" s="2033"/>
      <c r="H8" s="2033"/>
      <c r="I8" s="2033"/>
      <c r="J8" s="2034"/>
      <c r="K8" s="1781"/>
      <c r="L8" s="1781"/>
      <c r="M8" s="1781"/>
      <c r="N8" s="1789"/>
    </row>
    <row r="9" spans="2:14" ht="14.25" thickBot="1">
      <c r="B9" s="1385"/>
      <c r="C9" s="1386"/>
      <c r="D9" s="1386"/>
      <c r="E9" s="1386"/>
      <c r="F9" s="1386"/>
      <c r="G9" s="1386"/>
      <c r="H9" s="1386"/>
      <c r="I9" s="1386"/>
      <c r="J9" s="1386"/>
      <c r="K9" s="1386"/>
      <c r="L9" s="1387"/>
      <c r="M9" s="1387"/>
      <c r="N9" s="1388"/>
    </row>
    <row r="10" spans="2:14" ht="13.5">
      <c r="B10" s="1337"/>
      <c r="C10" s="1338"/>
      <c r="D10" s="1338"/>
      <c r="E10" s="1338"/>
      <c r="F10" s="1338"/>
      <c r="G10" s="1338"/>
      <c r="H10" s="1338"/>
      <c r="I10" s="1338"/>
      <c r="J10" s="1338"/>
      <c r="K10" s="1339" t="s">
        <v>190</v>
      </c>
      <c r="L10" s="1340" t="s">
        <v>191</v>
      </c>
      <c r="M10" s="1340" t="s">
        <v>192</v>
      </c>
      <c r="N10" s="1341" t="s">
        <v>193</v>
      </c>
    </row>
    <row r="11" spans="2:14" ht="13.5">
      <c r="B11" s="1342"/>
      <c r="C11" s="1343"/>
      <c r="D11" s="1343"/>
      <c r="E11" s="1343"/>
      <c r="F11" s="1343"/>
      <c r="G11" s="1343"/>
      <c r="H11" s="1343"/>
      <c r="I11" s="1343"/>
      <c r="J11" s="1343"/>
      <c r="K11" s="1344"/>
      <c r="L11" s="1345"/>
      <c r="M11" s="1345"/>
      <c r="N11" s="1346"/>
    </row>
    <row r="12" spans="2:14" ht="13.5">
      <c r="B12" s="2035" t="s">
        <v>630</v>
      </c>
      <c r="C12" s="2036"/>
      <c r="D12" s="2036"/>
      <c r="E12" s="2036"/>
      <c r="F12" s="1343"/>
      <c r="G12" s="1343"/>
      <c r="H12" s="1343" t="s">
        <v>631</v>
      </c>
      <c r="J12" s="1343"/>
      <c r="K12" s="1344"/>
      <c r="N12" s="1347"/>
    </row>
    <row r="13" spans="2:14" ht="13.5">
      <c r="B13" s="1342"/>
      <c r="C13" s="1343"/>
      <c r="D13" s="1343"/>
      <c r="E13" s="1343"/>
      <c r="F13" s="1343"/>
      <c r="G13" s="1343"/>
      <c r="H13" s="1343"/>
      <c r="I13" s="1343"/>
      <c r="J13" s="1343"/>
      <c r="K13" s="1344"/>
      <c r="L13" s="1348"/>
      <c r="M13" s="1348"/>
      <c r="N13" s="1347"/>
    </row>
    <row r="14" spans="2:14" ht="13.5">
      <c r="B14" s="1349" t="s">
        <v>194</v>
      </c>
      <c r="C14" s="1350"/>
      <c r="D14" s="2026"/>
      <c r="E14" s="2026"/>
      <c r="F14" s="2026"/>
      <c r="G14" s="2026"/>
      <c r="H14" s="1350"/>
      <c r="I14" s="1350" t="s">
        <v>195</v>
      </c>
      <c r="J14" s="2026" t="s">
        <v>1406</v>
      </c>
      <c r="K14" s="2026"/>
      <c r="L14" s="2026"/>
      <c r="M14" s="2026"/>
      <c r="N14" s="1351"/>
    </row>
    <row r="15" spans="2:14" ht="13.5">
      <c r="B15" s="1349"/>
      <c r="C15" s="1350"/>
      <c r="D15" s="1389"/>
      <c r="E15" s="1389"/>
      <c r="F15" s="1389"/>
      <c r="G15" s="1389"/>
      <c r="H15" s="1350"/>
      <c r="I15" s="1389"/>
      <c r="J15" s="1350"/>
      <c r="K15" s="1389"/>
      <c r="L15" s="2027"/>
      <c r="M15" s="2027"/>
      <c r="N15" s="2028"/>
    </row>
    <row r="16" spans="2:14" ht="13.5">
      <c r="B16" s="1349"/>
      <c r="C16" s="1350"/>
      <c r="D16" s="1389"/>
      <c r="E16" s="1389"/>
      <c r="F16" s="1389"/>
      <c r="G16" s="1389"/>
      <c r="H16" s="1350"/>
      <c r="I16" s="1389"/>
      <c r="J16" s="1350"/>
      <c r="K16" s="1389"/>
      <c r="L16" s="1389"/>
      <c r="M16" s="1389"/>
      <c r="N16" s="1351"/>
    </row>
    <row r="17" spans="2:14" ht="13.5">
      <c r="B17" s="1390"/>
      <c r="C17" s="1391"/>
      <c r="D17" s="1391"/>
      <c r="E17" s="1391"/>
      <c r="F17" s="1391"/>
      <c r="G17" s="1391"/>
      <c r="H17" s="1391"/>
      <c r="I17" s="1391"/>
      <c r="J17" s="1391"/>
      <c r="K17" s="1391"/>
      <c r="L17" s="1391"/>
      <c r="M17" s="1391"/>
      <c r="N17" s="1392"/>
    </row>
    <row r="18" spans="2:14" ht="13.5" thickBot="1">
      <c r="B18" s="1393"/>
      <c r="C18" s="1394"/>
      <c r="D18" s="1394"/>
      <c r="E18" s="1394"/>
      <c r="F18" s="1394"/>
      <c r="G18" s="1394"/>
      <c r="H18" s="1394"/>
      <c r="I18" s="1394"/>
      <c r="J18" s="1394"/>
      <c r="K18" s="1394"/>
      <c r="L18" s="1394"/>
      <c r="M18" s="1394"/>
      <c r="N18" s="1395"/>
    </row>
    <row r="19" spans="2:14">
      <c r="B19" s="1371"/>
      <c r="C19" s="1372"/>
      <c r="D19" s="1372"/>
      <c r="E19" s="1372"/>
      <c r="F19" s="1372"/>
      <c r="G19" s="1372"/>
      <c r="J19" s="1372"/>
      <c r="K19" s="1372"/>
      <c r="L19" s="1372"/>
      <c r="M19" s="1372"/>
      <c r="N19" s="1373"/>
    </row>
    <row r="20" spans="2:14" ht="12.75" customHeight="1">
      <c r="B20" s="1354" t="s">
        <v>196</v>
      </c>
      <c r="C20" s="1355"/>
      <c r="D20" s="1356"/>
      <c r="E20" s="1357"/>
      <c r="F20" s="1357"/>
      <c r="G20" s="1358" t="s">
        <v>188</v>
      </c>
      <c r="H20" s="2029"/>
      <c r="I20" s="2029"/>
      <c r="J20" s="2029"/>
      <c r="K20" s="2029"/>
      <c r="L20" s="2029"/>
      <c r="M20" s="2029"/>
      <c r="N20" s="1353"/>
    </row>
    <row r="21" spans="2:14">
      <c r="B21" s="1359" t="s">
        <v>197</v>
      </c>
      <c r="C21" s="1360"/>
      <c r="D21" s="2030"/>
      <c r="E21" s="2030"/>
      <c r="F21" s="2030"/>
      <c r="G21" s="2030"/>
      <c r="H21" s="2030"/>
      <c r="I21" s="2030"/>
      <c r="J21" s="2030"/>
      <c r="K21" s="2030"/>
      <c r="L21" s="2030"/>
      <c r="M21" s="2030"/>
      <c r="N21" s="1361"/>
    </row>
    <row r="22" spans="2:14">
      <c r="B22" s="1359"/>
      <c r="C22" s="1360"/>
      <c r="D22" s="2031"/>
      <c r="E22" s="2031"/>
      <c r="F22" s="2031"/>
      <c r="G22" s="2031"/>
      <c r="H22" s="2031"/>
      <c r="I22" s="2031"/>
      <c r="J22" s="2031"/>
      <c r="K22" s="2031"/>
      <c r="L22" s="2031"/>
      <c r="M22" s="2031"/>
      <c r="N22" s="1361"/>
    </row>
    <row r="23" spans="2:14">
      <c r="B23" s="1359"/>
      <c r="C23" s="1360"/>
      <c r="D23" s="1362"/>
      <c r="E23" s="1362"/>
      <c r="F23" s="1362"/>
      <c r="G23" s="1362"/>
      <c r="H23" s="1362"/>
      <c r="I23" s="1362"/>
      <c r="J23" s="1362"/>
      <c r="K23" s="1362"/>
      <c r="L23" s="1362"/>
      <c r="M23" s="1363"/>
      <c r="N23" s="1361"/>
    </row>
    <row r="24" spans="2:14">
      <c r="B24" s="1359" t="s">
        <v>225</v>
      </c>
      <c r="C24" s="1360"/>
      <c r="D24" s="2025"/>
      <c r="E24" s="2025"/>
      <c r="F24" s="2025"/>
      <c r="G24" s="2025"/>
      <c r="H24" s="2025"/>
      <c r="I24" s="2025"/>
      <c r="J24" s="2025"/>
      <c r="K24" s="2025"/>
      <c r="L24" s="2025"/>
      <c r="M24" s="2025"/>
      <c r="N24" s="1364"/>
    </row>
    <row r="25" spans="2:14">
      <c r="B25" s="1359"/>
      <c r="C25" s="1360"/>
      <c r="D25" s="1365"/>
      <c r="E25" s="1365"/>
      <c r="F25" s="1365"/>
      <c r="G25" s="1365"/>
      <c r="H25" s="1365"/>
      <c r="I25" s="1365"/>
      <c r="J25" s="1365"/>
      <c r="K25" s="1365"/>
      <c r="L25" s="1365"/>
      <c r="M25" s="1366"/>
      <c r="N25" s="1364"/>
    </row>
    <row r="26" spans="2:14">
      <c r="B26" s="1359" t="s">
        <v>198</v>
      </c>
      <c r="C26" s="1360"/>
      <c r="D26" s="2025"/>
      <c r="E26" s="2025"/>
      <c r="F26" s="2025"/>
      <c r="G26" s="2025"/>
      <c r="H26" s="2025"/>
      <c r="I26" s="2025"/>
      <c r="J26" s="2025"/>
      <c r="K26" s="2025"/>
      <c r="L26" s="2025"/>
      <c r="M26" s="2025"/>
      <c r="N26" s="1364"/>
    </row>
    <row r="27" spans="2:14">
      <c r="B27" s="1359"/>
      <c r="C27" s="1360"/>
      <c r="D27" s="1365"/>
      <c r="E27" s="1365"/>
      <c r="F27" s="1365"/>
      <c r="G27" s="1365"/>
      <c r="H27" s="1365"/>
      <c r="I27" s="1365"/>
      <c r="J27" s="1365"/>
      <c r="K27" s="1365"/>
      <c r="L27" s="1365"/>
      <c r="M27" s="1366"/>
      <c r="N27" s="1364"/>
    </row>
    <row r="28" spans="2:14">
      <c r="B28" s="1359" t="s">
        <v>199</v>
      </c>
      <c r="C28" s="1359"/>
      <c r="D28" s="1365"/>
      <c r="E28" s="2025"/>
      <c r="F28" s="2025"/>
      <c r="G28" s="2025"/>
      <c r="H28" s="2025"/>
      <c r="I28" s="2025"/>
      <c r="J28" s="2025"/>
      <c r="K28" s="2025"/>
      <c r="L28" s="2025"/>
      <c r="M28" s="2025"/>
      <c r="N28" s="1364"/>
    </row>
    <row r="29" spans="2:14">
      <c r="B29" s="1354"/>
      <c r="C29" s="1355"/>
      <c r="D29" s="1365"/>
      <c r="E29" s="1365"/>
      <c r="F29" s="1365"/>
      <c r="G29" s="1365"/>
      <c r="H29" s="1365"/>
      <c r="I29" s="1365"/>
      <c r="J29" s="1365"/>
      <c r="K29" s="1365"/>
      <c r="L29" s="1365"/>
      <c r="M29" s="1366"/>
      <c r="N29" s="1364"/>
    </row>
    <row r="30" spans="2:14">
      <c r="B30" s="1359" t="s">
        <v>200</v>
      </c>
      <c r="C30" s="1360"/>
      <c r="D30" s="1365"/>
      <c r="E30" s="1365"/>
      <c r="F30" s="1365"/>
      <c r="G30" s="2059"/>
      <c r="H30" s="2059"/>
      <c r="I30" s="2059"/>
      <c r="J30" s="2059"/>
      <c r="K30" s="2059"/>
      <c r="L30" s="2059"/>
      <c r="M30" s="2059"/>
      <c r="N30" s="1364"/>
    </row>
    <row r="31" spans="2:14" ht="13.5" thickBot="1">
      <c r="B31" s="1367"/>
      <c r="C31" s="1368"/>
      <c r="D31" s="1368"/>
      <c r="E31" s="1368"/>
      <c r="F31" s="1368"/>
      <c r="G31" s="1368"/>
      <c r="H31" s="1368"/>
      <c r="I31" s="1368"/>
      <c r="J31" s="1368"/>
      <c r="K31" s="1368"/>
      <c r="L31" s="1368"/>
      <c r="M31" s="1368"/>
      <c r="N31" s="1369"/>
    </row>
    <row r="32" spans="2:14" ht="13.5" thickBot="1">
      <c r="B32" s="1352"/>
      <c r="N32" s="1353"/>
    </row>
    <row r="33" spans="2:14" ht="13.5" customHeight="1">
      <c r="B33" s="1396" t="s">
        <v>13</v>
      </c>
      <c r="C33" s="2060" t="s">
        <v>133</v>
      </c>
      <c r="D33" s="2061"/>
      <c r="E33" s="2061"/>
      <c r="F33" s="2061"/>
      <c r="G33" s="2061"/>
      <c r="H33" s="2061"/>
      <c r="I33" s="2061"/>
      <c r="J33" s="2061"/>
      <c r="K33" s="2062" t="s">
        <v>202</v>
      </c>
      <c r="L33" s="2063" t="s">
        <v>19</v>
      </c>
      <c r="M33" s="2064"/>
      <c r="N33" s="1396" t="s">
        <v>80</v>
      </c>
    </row>
    <row r="34" spans="2:14" ht="13.5" thickBot="1">
      <c r="B34" s="1397" t="s">
        <v>1407</v>
      </c>
      <c r="C34" s="2065" t="s">
        <v>1402</v>
      </c>
      <c r="D34" s="2066"/>
      <c r="E34" s="2066"/>
      <c r="F34" s="2066"/>
      <c r="G34" s="2066"/>
      <c r="H34" s="2066"/>
      <c r="I34" s="2066"/>
      <c r="J34" s="2066"/>
      <c r="K34" s="2067"/>
      <c r="L34" s="2068" t="s">
        <v>117</v>
      </c>
      <c r="M34" s="2069"/>
      <c r="N34" s="1398">
        <v>425080</v>
      </c>
    </row>
    <row r="35" spans="2:14">
      <c r="B35" s="2115" t="s">
        <v>28</v>
      </c>
      <c r="C35" s="2116"/>
      <c r="D35" s="2116"/>
      <c r="E35" s="2116"/>
      <c r="F35" s="2116"/>
      <c r="G35" s="2116"/>
      <c r="H35" s="2116"/>
      <c r="I35" s="2116"/>
      <c r="J35" s="2116"/>
      <c r="K35" s="2116"/>
      <c r="L35" s="2116"/>
      <c r="M35" s="2116"/>
      <c r="N35" s="2117"/>
    </row>
    <row r="36" spans="2:14">
      <c r="B36" s="2070"/>
      <c r="C36" s="2071"/>
      <c r="D36" s="2071"/>
      <c r="E36" s="2071"/>
      <c r="F36" s="2071"/>
      <c r="G36" s="2071"/>
      <c r="H36" s="2071"/>
      <c r="I36" s="2071"/>
      <c r="J36" s="2071"/>
      <c r="K36" s="2071"/>
      <c r="L36" s="2071"/>
      <c r="M36" s="2071"/>
      <c r="N36" s="2072"/>
    </row>
    <row r="37" spans="2:14" ht="13.5" thickBot="1">
      <c r="B37" s="2073"/>
      <c r="C37" s="2074"/>
      <c r="D37" s="2074"/>
      <c r="E37" s="2074"/>
      <c r="F37" s="2074"/>
      <c r="G37" s="2074"/>
      <c r="H37" s="2074"/>
      <c r="I37" s="2074"/>
      <c r="J37" s="2074"/>
      <c r="K37" s="2074"/>
      <c r="L37" s="2074"/>
      <c r="M37" s="2074"/>
      <c r="N37" s="2075"/>
    </row>
    <row r="38" spans="2:14" ht="13.5">
      <c r="B38" s="2063" t="s">
        <v>133</v>
      </c>
      <c r="C38" s="2076"/>
      <c r="D38" s="2076"/>
      <c r="E38" s="2076"/>
      <c r="F38" s="2077"/>
      <c r="G38" s="2078" t="s">
        <v>203</v>
      </c>
      <c r="H38" s="2076"/>
      <c r="I38" s="2079" t="s">
        <v>144</v>
      </c>
      <c r="J38" s="2080"/>
      <c r="K38" s="1399"/>
      <c r="L38" s="2078"/>
      <c r="M38" s="2081"/>
      <c r="N38" s="1400"/>
    </row>
    <row r="39" spans="2:14">
      <c r="B39" s="2053"/>
      <c r="C39" s="2054"/>
      <c r="D39" s="2054"/>
      <c r="E39" s="2054"/>
      <c r="F39" s="2055"/>
      <c r="G39" s="2056"/>
      <c r="H39" s="2055"/>
      <c r="I39" s="2056"/>
      <c r="J39" s="2055"/>
      <c r="K39" s="1401"/>
      <c r="L39" s="2090"/>
      <c r="M39" s="2091"/>
      <c r="N39" s="1402"/>
    </row>
    <row r="40" spans="2:14">
      <c r="B40" s="2053"/>
      <c r="C40" s="2054"/>
      <c r="D40" s="2054"/>
      <c r="E40" s="2054"/>
      <c r="F40" s="2055"/>
      <c r="G40" s="2056"/>
      <c r="H40" s="2055"/>
      <c r="I40" s="2056"/>
      <c r="J40" s="2055"/>
      <c r="K40" s="1401"/>
      <c r="L40" s="2090"/>
      <c r="M40" s="2091"/>
      <c r="N40" s="1402"/>
    </row>
    <row r="41" spans="2:14">
      <c r="B41" s="2053"/>
      <c r="C41" s="2054"/>
      <c r="D41" s="2054"/>
      <c r="E41" s="2054"/>
      <c r="F41" s="2055"/>
      <c r="G41" s="2056"/>
      <c r="H41" s="2055"/>
      <c r="I41" s="2056"/>
      <c r="J41" s="2055"/>
      <c r="K41" s="1401"/>
      <c r="L41" s="2090"/>
      <c r="M41" s="2091"/>
      <c r="N41" s="1402"/>
    </row>
    <row r="42" spans="2:14" ht="13.5" thickBot="1">
      <c r="B42" s="2092"/>
      <c r="C42" s="2093"/>
      <c r="D42" s="2093"/>
      <c r="E42" s="2093"/>
      <c r="F42" s="2118"/>
      <c r="G42" s="2119"/>
      <c r="H42" s="2118"/>
      <c r="I42" s="2119"/>
      <c r="J42" s="2118"/>
      <c r="K42" s="1401"/>
      <c r="L42" s="2120"/>
      <c r="M42" s="2121"/>
      <c r="N42" s="1402"/>
    </row>
    <row r="43" spans="2:14" ht="14.25" thickBot="1">
      <c r="B43" s="2086" t="s">
        <v>147</v>
      </c>
      <c r="C43" s="2087"/>
      <c r="D43" s="2087"/>
      <c r="E43" s="2087"/>
      <c r="F43" s="2087"/>
      <c r="G43" s="2087"/>
      <c r="H43" s="2087"/>
      <c r="I43" s="2087"/>
      <c r="J43" s="2087"/>
      <c r="K43" s="2087"/>
      <c r="L43" s="2087"/>
      <c r="M43" s="2088"/>
      <c r="N43" s="1403">
        <v>0</v>
      </c>
    </row>
    <row r="44" spans="2:14">
      <c r="B44" s="2115" t="s">
        <v>148</v>
      </c>
      <c r="C44" s="2116"/>
      <c r="D44" s="2116"/>
      <c r="E44" s="2116"/>
      <c r="F44" s="2116"/>
      <c r="G44" s="2116"/>
      <c r="H44" s="2116"/>
      <c r="I44" s="2116"/>
      <c r="J44" s="2116"/>
      <c r="K44" s="2116"/>
      <c r="L44" s="2116"/>
      <c r="M44" s="2116"/>
      <c r="N44" s="2117"/>
    </row>
    <row r="45" spans="2:14">
      <c r="B45" s="2070"/>
      <c r="C45" s="2071"/>
      <c r="D45" s="2071"/>
      <c r="E45" s="2071"/>
      <c r="F45" s="2071"/>
      <c r="G45" s="2071"/>
      <c r="H45" s="2071"/>
      <c r="I45" s="2071"/>
      <c r="J45" s="2071"/>
      <c r="K45" s="2071"/>
      <c r="L45" s="2071"/>
      <c r="M45" s="2071"/>
      <c r="N45" s="2072"/>
    </row>
    <row r="46" spans="2:14" ht="13.5" thickBot="1">
      <c r="B46" s="2073"/>
      <c r="C46" s="2074"/>
      <c r="D46" s="2074"/>
      <c r="E46" s="2074"/>
      <c r="F46" s="2074"/>
      <c r="G46" s="2074"/>
      <c r="H46" s="2074"/>
      <c r="I46" s="2074"/>
      <c r="J46" s="2074"/>
      <c r="K46" s="2074"/>
      <c r="L46" s="2074"/>
      <c r="M46" s="2074"/>
      <c r="N46" s="2075"/>
    </row>
    <row r="47" spans="2:14" ht="13.5">
      <c r="B47" s="2063" t="s">
        <v>133</v>
      </c>
      <c r="C47" s="2089"/>
      <c r="D47" s="2089"/>
      <c r="E47" s="2089"/>
      <c r="F47" s="2089"/>
      <c r="G47" s="2089"/>
      <c r="H47" s="2089"/>
      <c r="I47" s="2081"/>
      <c r="J47" s="1404" t="s">
        <v>19</v>
      </c>
      <c r="K47" s="1399" t="s">
        <v>80</v>
      </c>
      <c r="L47" s="2078" t="s">
        <v>149</v>
      </c>
      <c r="M47" s="2081"/>
      <c r="N47" s="1400" t="s">
        <v>150</v>
      </c>
    </row>
    <row r="48" spans="2:14">
      <c r="B48" s="2053"/>
      <c r="C48" s="2054"/>
      <c r="D48" s="2054"/>
      <c r="E48" s="2054"/>
      <c r="F48" s="2054"/>
      <c r="G48" s="2054"/>
      <c r="H48" s="2054"/>
      <c r="I48" s="2055"/>
      <c r="J48" s="1405"/>
      <c r="K48" s="1406"/>
      <c r="L48" s="1858"/>
      <c r="M48" s="1859"/>
      <c r="N48" s="1402"/>
    </row>
    <row r="49" spans="2:14" ht="13.5" thickBot="1">
      <c r="B49" s="2092"/>
      <c r="C49" s="2093"/>
      <c r="D49" s="2093"/>
      <c r="E49" s="2093"/>
      <c r="F49" s="2093"/>
      <c r="G49" s="2093"/>
      <c r="H49" s="2093"/>
      <c r="I49" s="2118"/>
      <c r="J49" s="1405"/>
      <c r="K49" s="1407"/>
      <c r="L49" s="1858"/>
      <c r="M49" s="1859"/>
      <c r="N49" s="1402"/>
    </row>
    <row r="50" spans="2:14" ht="14.25" thickBot="1">
      <c r="B50" s="2086" t="s">
        <v>147</v>
      </c>
      <c r="C50" s="2087"/>
      <c r="D50" s="2087"/>
      <c r="E50" s="2087"/>
      <c r="F50" s="2087"/>
      <c r="G50" s="2087"/>
      <c r="H50" s="2087"/>
      <c r="I50" s="2087"/>
      <c r="J50" s="2087"/>
      <c r="K50" s="2087"/>
      <c r="L50" s="2087"/>
      <c r="M50" s="2088"/>
      <c r="N50" s="1408">
        <v>0</v>
      </c>
    </row>
    <row r="51" spans="2:14">
      <c r="B51" s="2115" t="s">
        <v>30</v>
      </c>
      <c r="C51" s="2116"/>
      <c r="D51" s="2116"/>
      <c r="E51" s="2116"/>
      <c r="F51" s="2116"/>
      <c r="G51" s="2116"/>
      <c r="H51" s="2116"/>
      <c r="I51" s="2116"/>
      <c r="J51" s="2116"/>
      <c r="K51" s="2116"/>
      <c r="L51" s="2116"/>
      <c r="M51" s="2116"/>
      <c r="N51" s="2117"/>
    </row>
    <row r="52" spans="2:14">
      <c r="B52" s="2070"/>
      <c r="C52" s="2071"/>
      <c r="D52" s="2071"/>
      <c r="E52" s="2071"/>
      <c r="F52" s="2071"/>
      <c r="G52" s="2071"/>
      <c r="H52" s="2071"/>
      <c r="I52" s="2071"/>
      <c r="J52" s="2071"/>
      <c r="K52" s="2071"/>
      <c r="L52" s="2071"/>
      <c r="M52" s="2071"/>
      <c r="N52" s="2072"/>
    </row>
    <row r="53" spans="2:14" ht="13.5" thickBot="1">
      <c r="B53" s="2073"/>
      <c r="C53" s="2074"/>
      <c r="D53" s="2074"/>
      <c r="E53" s="2074"/>
      <c r="F53" s="2074"/>
      <c r="G53" s="2074"/>
      <c r="H53" s="2074"/>
      <c r="I53" s="2074"/>
      <c r="J53" s="2074"/>
      <c r="K53" s="2074"/>
      <c r="L53" s="2074"/>
      <c r="M53" s="2074"/>
      <c r="N53" s="2075"/>
    </row>
    <row r="54" spans="2:14" ht="13.5">
      <c r="B54" s="2063" t="s">
        <v>151</v>
      </c>
      <c r="C54" s="2089"/>
      <c r="D54" s="2089"/>
      <c r="E54" s="2089"/>
      <c r="F54" s="2089"/>
      <c r="G54" s="2089"/>
      <c r="H54" s="2089"/>
      <c r="I54" s="1399" t="s">
        <v>152</v>
      </c>
      <c r="J54" s="1409" t="s">
        <v>153</v>
      </c>
      <c r="K54" s="1410" t="s">
        <v>241</v>
      </c>
      <c r="L54" s="2078" t="s">
        <v>20</v>
      </c>
      <c r="M54" s="2081"/>
      <c r="N54" s="1400" t="s">
        <v>150</v>
      </c>
    </row>
    <row r="55" spans="2:14">
      <c r="B55" s="2053" t="s">
        <v>1408</v>
      </c>
      <c r="C55" s="2054"/>
      <c r="D55" s="2054"/>
      <c r="E55" s="2054"/>
      <c r="F55" s="2054"/>
      <c r="G55" s="2054"/>
      <c r="H55" s="2055"/>
      <c r="I55" s="1411">
        <v>1.25</v>
      </c>
      <c r="J55" s="1412">
        <v>1</v>
      </c>
      <c r="K55" s="1411">
        <v>1.25</v>
      </c>
      <c r="L55" s="2122">
        <v>1263.9999999999991</v>
      </c>
      <c r="M55" s="2123"/>
      <c r="N55" s="1402">
        <f>+K55*L55</f>
        <v>1579.9999999999989</v>
      </c>
    </row>
    <row r="56" spans="2:14" ht="13.5" thickBot="1">
      <c r="B56" s="2092"/>
      <c r="C56" s="2093"/>
      <c r="D56" s="2093"/>
      <c r="E56" s="2093"/>
      <c r="F56" s="2093"/>
      <c r="G56" s="2093"/>
      <c r="H56" s="2118"/>
      <c r="I56" s="1413"/>
      <c r="J56" s="1414"/>
      <c r="K56" s="1413"/>
      <c r="L56" s="2094"/>
      <c r="M56" s="2095"/>
      <c r="N56" s="1415"/>
    </row>
    <row r="57" spans="2:14" ht="14.25" thickBot="1">
      <c r="B57" s="2086" t="s">
        <v>147</v>
      </c>
      <c r="C57" s="2087"/>
      <c r="D57" s="2087"/>
      <c r="E57" s="2087"/>
      <c r="F57" s="2087"/>
      <c r="G57" s="2087"/>
      <c r="H57" s="2087"/>
      <c r="I57" s="2087"/>
      <c r="J57" s="2087"/>
      <c r="K57" s="2087"/>
      <c r="L57" s="2087"/>
      <c r="M57" s="2088"/>
      <c r="N57" s="1408">
        <f>+N55</f>
        <v>1579.9999999999989</v>
      </c>
    </row>
    <row r="58" spans="2:14">
      <c r="B58" s="2115" t="s">
        <v>31</v>
      </c>
      <c r="C58" s="2116"/>
      <c r="D58" s="2116"/>
      <c r="E58" s="2116"/>
      <c r="F58" s="2116"/>
      <c r="G58" s="2116"/>
      <c r="H58" s="2116"/>
      <c r="I58" s="2116"/>
      <c r="J58" s="2116"/>
      <c r="K58" s="2116"/>
      <c r="L58" s="2116"/>
      <c r="M58" s="2116"/>
      <c r="N58" s="2117"/>
    </row>
    <row r="59" spans="2:14">
      <c r="B59" s="2070"/>
      <c r="C59" s="2071"/>
      <c r="D59" s="2071"/>
      <c r="E59" s="2071"/>
      <c r="F59" s="2071"/>
      <c r="G59" s="2071"/>
      <c r="H59" s="2071"/>
      <c r="I59" s="2071"/>
      <c r="J59" s="2071"/>
      <c r="K59" s="2071"/>
      <c r="L59" s="2071"/>
      <c r="M59" s="2071"/>
      <c r="N59" s="2072"/>
    </row>
    <row r="60" spans="2:14" ht="13.5" thickBot="1">
      <c r="B60" s="2073"/>
      <c r="C60" s="2074"/>
      <c r="D60" s="2074"/>
      <c r="E60" s="2074"/>
      <c r="F60" s="2074"/>
      <c r="G60" s="2074"/>
      <c r="H60" s="2074"/>
      <c r="I60" s="2074"/>
      <c r="J60" s="2074"/>
      <c r="K60" s="2074"/>
      <c r="L60" s="2074"/>
      <c r="M60" s="2074"/>
      <c r="N60" s="2075"/>
    </row>
    <row r="61" spans="2:14" ht="13.5">
      <c r="B61" s="2063" t="s">
        <v>154</v>
      </c>
      <c r="C61" s="2089"/>
      <c r="D61" s="2089"/>
      <c r="E61" s="2089"/>
      <c r="F61" s="2089"/>
      <c r="G61" s="2089"/>
      <c r="H61" s="2089"/>
      <c r="I61" s="1399" t="s">
        <v>155</v>
      </c>
      <c r="J61" s="1409" t="s">
        <v>25</v>
      </c>
      <c r="K61" s="1410" t="s">
        <v>156</v>
      </c>
      <c r="L61" s="2078" t="s">
        <v>146</v>
      </c>
      <c r="M61" s="2081"/>
      <c r="N61" s="1400" t="s">
        <v>150</v>
      </c>
    </row>
    <row r="62" spans="2:14">
      <c r="B62" s="2124"/>
      <c r="C62" s="2125"/>
      <c r="D62" s="2125"/>
      <c r="E62" s="2125"/>
      <c r="F62" s="2125"/>
      <c r="G62" s="2125"/>
      <c r="H62" s="2126"/>
      <c r="I62" s="1416"/>
      <c r="J62" s="1417"/>
      <c r="K62" s="1418"/>
      <c r="L62" s="2096"/>
      <c r="M62" s="2097"/>
      <c r="N62" s="1419"/>
    </row>
    <row r="63" spans="2:14">
      <c r="B63" s="2124"/>
      <c r="C63" s="2125"/>
      <c r="D63" s="2125"/>
      <c r="E63" s="2125"/>
      <c r="F63" s="2125"/>
      <c r="G63" s="2125"/>
      <c r="H63" s="2126"/>
      <c r="I63" s="1416"/>
      <c r="J63" s="1417"/>
      <c r="K63" s="1418"/>
      <c r="L63" s="2096"/>
      <c r="M63" s="2097"/>
      <c r="N63" s="1419"/>
    </row>
    <row r="64" spans="2:14">
      <c r="B64" s="2124"/>
      <c r="C64" s="2125"/>
      <c r="D64" s="2125"/>
      <c r="E64" s="2125"/>
      <c r="F64" s="2125"/>
      <c r="G64" s="2125"/>
      <c r="H64" s="2126"/>
      <c r="I64" s="1416"/>
      <c r="J64" s="1417"/>
      <c r="K64" s="1418"/>
      <c r="L64" s="2096"/>
      <c r="M64" s="2097"/>
      <c r="N64" s="1419"/>
    </row>
    <row r="65" spans="2:16" ht="13.5" thickBot="1">
      <c r="B65" s="2127"/>
      <c r="C65" s="2128"/>
      <c r="D65" s="2128"/>
      <c r="E65" s="2128"/>
      <c r="F65" s="2128"/>
      <c r="G65" s="2128"/>
      <c r="H65" s="2129"/>
      <c r="I65" s="1416"/>
      <c r="J65" s="1417"/>
      <c r="K65" s="1418"/>
      <c r="L65" s="2130"/>
      <c r="M65" s="2131"/>
      <c r="N65" s="1419"/>
    </row>
    <row r="66" spans="2:16" ht="14.25" thickBot="1">
      <c r="B66" s="2086" t="s">
        <v>147</v>
      </c>
      <c r="C66" s="2087"/>
      <c r="D66" s="2087"/>
      <c r="E66" s="2087"/>
      <c r="F66" s="2087"/>
      <c r="G66" s="2087"/>
      <c r="H66" s="2087"/>
      <c r="I66" s="2087"/>
      <c r="J66" s="2087"/>
      <c r="K66" s="2087"/>
      <c r="L66" s="2087"/>
      <c r="M66" s="2088"/>
      <c r="N66" s="1408">
        <v>0</v>
      </c>
    </row>
    <row r="67" spans="2:16" ht="13.5" thickBot="1">
      <c r="B67" s="1420"/>
      <c r="C67" s="1421"/>
      <c r="D67" s="1421"/>
      <c r="E67" s="1421"/>
      <c r="F67" s="1421"/>
      <c r="G67" s="1421"/>
      <c r="H67" s="1421"/>
      <c r="I67" s="1421"/>
      <c r="J67" s="1421"/>
      <c r="K67" s="1421"/>
      <c r="L67" s="1421"/>
      <c r="M67" s="1421"/>
      <c r="N67" s="1422"/>
    </row>
    <row r="68" spans="2:16" ht="13.5" thickBot="1">
      <c r="B68" s="2098" t="s">
        <v>157</v>
      </c>
      <c r="C68" s="2099"/>
      <c r="D68" s="2099"/>
      <c r="E68" s="2099"/>
      <c r="F68" s="2099"/>
      <c r="G68" s="2099"/>
      <c r="H68" s="2099"/>
      <c r="I68" s="2099"/>
      <c r="J68" s="2099"/>
      <c r="K68" s="2099"/>
      <c r="L68" s="2099"/>
      <c r="M68" s="2100"/>
      <c r="N68" s="1423">
        <f>+N43+N50+N57+N66</f>
        <v>1579.9999999999989</v>
      </c>
    </row>
    <row r="69" spans="2:16">
      <c r="B69" s="2115" t="s">
        <v>32</v>
      </c>
      <c r="C69" s="2116"/>
      <c r="D69" s="2116"/>
      <c r="E69" s="2116"/>
      <c r="F69" s="2116"/>
      <c r="G69" s="2116"/>
      <c r="H69" s="2116"/>
      <c r="I69" s="2116"/>
      <c r="J69" s="2116"/>
      <c r="K69" s="2116"/>
      <c r="L69" s="2116"/>
      <c r="M69" s="2116"/>
      <c r="N69" s="2117"/>
    </row>
    <row r="70" spans="2:16">
      <c r="B70" s="2070"/>
      <c r="C70" s="2071"/>
      <c r="D70" s="2071"/>
      <c r="E70" s="2071"/>
      <c r="F70" s="2071"/>
      <c r="G70" s="2071"/>
      <c r="H70" s="2071"/>
      <c r="I70" s="2071"/>
      <c r="J70" s="2071"/>
      <c r="K70" s="2071"/>
      <c r="L70" s="2071"/>
      <c r="M70" s="2071"/>
      <c r="N70" s="2072"/>
    </row>
    <row r="71" spans="2:16" ht="13.5" thickBot="1">
      <c r="B71" s="2073"/>
      <c r="C71" s="2074"/>
      <c r="D71" s="2074"/>
      <c r="E71" s="2074"/>
      <c r="F71" s="2074"/>
      <c r="G71" s="2074"/>
      <c r="H71" s="2074"/>
      <c r="I71" s="2074"/>
      <c r="J71" s="2074"/>
      <c r="K71" s="2074"/>
      <c r="L71" s="2074"/>
      <c r="M71" s="2074"/>
      <c r="N71" s="2075"/>
    </row>
    <row r="72" spans="2:16" ht="13.5">
      <c r="B72" s="2063" t="s">
        <v>29</v>
      </c>
      <c r="C72" s="2089"/>
      <c r="D72" s="2089"/>
      <c r="E72" s="2089"/>
      <c r="F72" s="2089"/>
      <c r="G72" s="2089"/>
      <c r="H72" s="2089"/>
      <c r="I72" s="1409"/>
      <c r="J72" s="1424"/>
      <c r="K72" s="1425" t="s">
        <v>33</v>
      </c>
      <c r="L72" s="2101" t="s">
        <v>34</v>
      </c>
      <c r="M72" s="2102"/>
      <c r="N72" s="1426"/>
    </row>
    <row r="73" spans="2:16">
      <c r="B73" s="2053" t="s">
        <v>23</v>
      </c>
      <c r="C73" s="2054"/>
      <c r="D73" s="2054"/>
      <c r="E73" s="2054"/>
      <c r="F73" s="2054"/>
      <c r="G73" s="2054"/>
      <c r="H73" s="2054"/>
      <c r="I73" s="1427"/>
      <c r="J73" s="1428"/>
      <c r="K73" s="1428">
        <v>0.2</v>
      </c>
      <c r="L73" s="1869">
        <f>N68*K73</f>
        <v>315.99999999999977</v>
      </c>
      <c r="M73" s="1870"/>
      <c r="N73" s="1429"/>
    </row>
    <row r="74" spans="2:16">
      <c r="B74" s="1430" t="s">
        <v>35</v>
      </c>
      <c r="C74" s="1431"/>
      <c r="D74" s="1431"/>
      <c r="E74" s="1431"/>
      <c r="F74" s="1431"/>
      <c r="G74" s="1431"/>
      <c r="H74" s="1431"/>
      <c r="I74" s="1427"/>
      <c r="J74" s="1428"/>
      <c r="K74" s="1428">
        <v>0.05</v>
      </c>
      <c r="L74" s="1869">
        <f>N68*K74</f>
        <v>78.999999999999943</v>
      </c>
      <c r="M74" s="1870"/>
      <c r="N74" s="1429"/>
    </row>
    <row r="75" spans="2:16" ht="13.5" thickBot="1">
      <c r="B75" s="1432" t="s">
        <v>24</v>
      </c>
      <c r="C75" s="1433"/>
      <c r="D75" s="1433"/>
      <c r="E75" s="1433"/>
      <c r="F75" s="1433"/>
      <c r="G75" s="1433"/>
      <c r="H75" s="1433"/>
      <c r="I75" s="1434"/>
      <c r="J75" s="1435"/>
      <c r="K75" s="1435">
        <v>0.05</v>
      </c>
      <c r="L75" s="1887">
        <f>N68*K75</f>
        <v>78.999999999999943</v>
      </c>
      <c r="M75" s="1888"/>
      <c r="N75" s="1429"/>
    </row>
    <row r="76" spans="2:16" ht="14.25" thickBot="1">
      <c r="B76" s="2086" t="s">
        <v>147</v>
      </c>
      <c r="C76" s="2087"/>
      <c r="D76" s="2087"/>
      <c r="E76" s="2087"/>
      <c r="F76" s="2087"/>
      <c r="G76" s="2087"/>
      <c r="H76" s="2087"/>
      <c r="I76" s="2087"/>
      <c r="J76" s="2087"/>
      <c r="K76" s="2087"/>
      <c r="L76" s="2087"/>
      <c r="M76" s="2088"/>
      <c r="N76" s="1436">
        <f>+L73+L74+L75</f>
        <v>473.99999999999966</v>
      </c>
    </row>
    <row r="77" spans="2:16" ht="13.5" thickBot="1">
      <c r="B77" s="1420"/>
      <c r="C77" s="1421"/>
      <c r="D77" s="1421"/>
      <c r="E77" s="1421"/>
      <c r="F77" s="1421"/>
      <c r="G77" s="1421"/>
      <c r="H77" s="1421"/>
      <c r="I77" s="1421"/>
      <c r="J77" s="1421"/>
      <c r="K77" s="1421"/>
      <c r="L77" s="1421"/>
      <c r="M77" s="1421"/>
      <c r="N77" s="1422"/>
    </row>
    <row r="78" spans="2:16" ht="13.5" thickBot="1">
      <c r="B78" s="2098" t="s">
        <v>158</v>
      </c>
      <c r="C78" s="2099"/>
      <c r="D78" s="2099"/>
      <c r="E78" s="2099"/>
      <c r="F78" s="2099"/>
      <c r="G78" s="2099"/>
      <c r="H78" s="2099"/>
      <c r="I78" s="2099"/>
      <c r="J78" s="2099"/>
      <c r="K78" s="2099"/>
      <c r="L78" s="2099"/>
      <c r="M78" s="2100"/>
      <c r="N78" s="1436">
        <f>+ROUND(N68+N76,0)</f>
        <v>2054</v>
      </c>
      <c r="O78" s="1336">
        <f>+'[131]PRESUPUESTO '!J99</f>
        <v>1505</v>
      </c>
      <c r="P78" s="1370">
        <f>+N78-O78</f>
        <v>549</v>
      </c>
    </row>
    <row r="79" spans="2:16">
      <c r="B79" s="1371"/>
      <c r="C79" s="1372"/>
      <c r="D79" s="1372"/>
      <c r="E79" s="1372"/>
      <c r="F79" s="1372"/>
      <c r="G79" s="1372"/>
      <c r="H79" s="1372"/>
      <c r="I79" s="1372"/>
      <c r="J79" s="1372"/>
      <c r="K79" s="1372"/>
      <c r="L79" s="1372"/>
      <c r="M79" s="1372"/>
      <c r="N79" s="1373"/>
    </row>
    <row r="80" spans="2:16">
      <c r="B80" s="1352"/>
      <c r="N80" s="1353"/>
    </row>
    <row r="81" spans="2:14">
      <c r="B81" s="1352"/>
      <c r="N81" s="1353"/>
    </row>
    <row r="82" spans="2:14">
      <c r="B82" s="1352"/>
      <c r="G82" s="1357" t="s">
        <v>204</v>
      </c>
      <c r="H82" s="1357"/>
      <c r="I82" s="1357"/>
      <c r="J82" s="1357"/>
      <c r="N82" s="1353"/>
    </row>
    <row r="83" spans="2:14" ht="13.5">
      <c r="B83" s="1374"/>
      <c r="C83" s="1375"/>
      <c r="D83" s="1375"/>
      <c r="E83" s="1375"/>
      <c r="F83" s="1375"/>
      <c r="G83" s="1336" t="s">
        <v>1409</v>
      </c>
      <c r="H83" s="1375"/>
      <c r="I83" s="1375"/>
      <c r="J83" s="1375"/>
      <c r="K83" s="1375"/>
      <c r="L83" s="1375"/>
      <c r="M83" s="1375"/>
      <c r="N83" s="1376"/>
    </row>
    <row r="84" spans="2:14" ht="13.5">
      <c r="B84" s="1374"/>
      <c r="C84" s="1375"/>
      <c r="D84" s="1375"/>
      <c r="E84" s="1375"/>
      <c r="F84" s="1375"/>
      <c r="G84" s="1336" t="s">
        <v>206</v>
      </c>
      <c r="J84" s="1375"/>
      <c r="K84" s="1375"/>
      <c r="L84" s="1375"/>
      <c r="M84" s="1375"/>
      <c r="N84" s="1376"/>
    </row>
    <row r="85" spans="2:14">
      <c r="B85" s="1342"/>
      <c r="C85" s="1366"/>
      <c r="D85" s="1366"/>
      <c r="E85" s="1366"/>
      <c r="F85" s="1366"/>
      <c r="G85" s="1336" t="s">
        <v>1410</v>
      </c>
      <c r="H85" s="1366"/>
      <c r="I85" s="1366"/>
      <c r="J85" s="1366"/>
      <c r="K85" s="1366"/>
      <c r="L85" s="1366"/>
      <c r="M85" s="1366"/>
      <c r="N85" s="1364"/>
    </row>
    <row r="86" spans="2:14">
      <c r="B86" s="1352"/>
      <c r="G86" s="1336" t="s">
        <v>208</v>
      </c>
      <c r="N86" s="1353"/>
    </row>
    <row r="87" spans="2:14" ht="13.5">
      <c r="B87" s="1377" t="s">
        <v>209</v>
      </c>
      <c r="C87" s="1378"/>
      <c r="D87" s="1378"/>
      <c r="E87" s="1378"/>
      <c r="F87" s="1378"/>
      <c r="G87" s="1378"/>
      <c r="H87" s="1378"/>
      <c r="I87" s="1378"/>
      <c r="J87" s="1378"/>
      <c r="K87" s="1378"/>
      <c r="L87" s="1378"/>
      <c r="M87" s="1378"/>
      <c r="N87" s="1379"/>
    </row>
    <row r="88" spans="2:14">
      <c r="B88" s="2112"/>
      <c r="C88" s="2113"/>
      <c r="D88" s="2113"/>
      <c r="E88" s="2113"/>
      <c r="F88" s="2113"/>
      <c r="G88" s="2113"/>
      <c r="H88" s="2113"/>
      <c r="I88" s="2113"/>
      <c r="J88" s="2113"/>
      <c r="K88" s="2113"/>
      <c r="L88" s="2113"/>
      <c r="M88" s="2113"/>
      <c r="N88" s="2114"/>
    </row>
    <row r="89" spans="2:14">
      <c r="B89" s="2112"/>
      <c r="C89" s="2113"/>
      <c r="D89" s="2113"/>
      <c r="E89" s="2113"/>
      <c r="F89" s="2113"/>
      <c r="G89" s="2113"/>
      <c r="H89" s="2113"/>
      <c r="I89" s="2113"/>
      <c r="J89" s="2113"/>
      <c r="K89" s="2113"/>
      <c r="L89" s="2113"/>
      <c r="M89" s="2113"/>
      <c r="N89" s="2114"/>
    </row>
    <row r="90" spans="2:14">
      <c r="B90" s="1342"/>
      <c r="C90" s="1366"/>
      <c r="D90" s="1366"/>
      <c r="E90" s="1366"/>
      <c r="F90" s="1366"/>
      <c r="G90" s="1366"/>
      <c r="H90" s="1366"/>
      <c r="I90" s="1366"/>
      <c r="J90" s="1366"/>
      <c r="K90" s="1366"/>
      <c r="L90" s="1366"/>
      <c r="M90" s="1366"/>
      <c r="N90" s="1364"/>
    </row>
    <row r="91" spans="2:14">
      <c r="B91" s="1380" t="s">
        <v>632</v>
      </c>
      <c r="C91" s="1366"/>
      <c r="D91" s="1366"/>
      <c r="E91" s="1366"/>
      <c r="F91" s="1366"/>
      <c r="G91" s="1366"/>
      <c r="H91" s="1366"/>
      <c r="I91" s="1366"/>
      <c r="J91" s="1366"/>
      <c r="K91" s="1366"/>
      <c r="L91" s="1366"/>
      <c r="M91" s="1366"/>
      <c r="N91" s="1364"/>
    </row>
    <row r="92" spans="2:14" ht="12.75" customHeight="1">
      <c r="B92" s="2103" t="s">
        <v>633</v>
      </c>
      <c r="C92" s="2104"/>
      <c r="D92" s="2104"/>
      <c r="E92" s="2104"/>
      <c r="F92" s="2104"/>
      <c r="G92" s="2104"/>
      <c r="H92" s="2104"/>
      <c r="I92" s="2104"/>
      <c r="J92" s="2104"/>
      <c r="K92" s="2104"/>
      <c r="L92" s="2104"/>
      <c r="M92" s="2104"/>
      <c r="N92" s="2105"/>
    </row>
    <row r="93" spans="2:14">
      <c r="B93" s="2103"/>
      <c r="C93" s="2104"/>
      <c r="D93" s="2104"/>
      <c r="E93" s="2104"/>
      <c r="F93" s="2104"/>
      <c r="G93" s="2104"/>
      <c r="H93" s="2104"/>
      <c r="I93" s="2104"/>
      <c r="J93" s="2104"/>
      <c r="K93" s="2104"/>
      <c r="L93" s="2104"/>
      <c r="M93" s="2104"/>
      <c r="N93" s="2105"/>
    </row>
    <row r="94" spans="2:14" ht="12.75" customHeight="1">
      <c r="B94" s="2103" t="s">
        <v>634</v>
      </c>
      <c r="C94" s="2104"/>
      <c r="D94" s="2104"/>
      <c r="E94" s="2104"/>
      <c r="F94" s="2104"/>
      <c r="G94" s="2104"/>
      <c r="H94" s="2104"/>
      <c r="I94" s="2104"/>
      <c r="J94" s="2104"/>
      <c r="K94" s="2104"/>
      <c r="L94" s="2104"/>
      <c r="M94" s="2104"/>
      <c r="N94" s="2105"/>
    </row>
    <row r="95" spans="2:14">
      <c r="B95" s="2103"/>
      <c r="C95" s="2104"/>
      <c r="D95" s="2104"/>
      <c r="E95" s="2104"/>
      <c r="F95" s="2104"/>
      <c r="G95" s="2104"/>
      <c r="H95" s="2104"/>
      <c r="I95" s="2104"/>
      <c r="J95" s="2104"/>
      <c r="K95" s="2104"/>
      <c r="L95" s="2104"/>
      <c r="M95" s="2104"/>
      <c r="N95" s="2105"/>
    </row>
    <row r="96" spans="2:14">
      <c r="B96" s="1342"/>
      <c r="C96" s="1366"/>
      <c r="D96" s="1366"/>
      <c r="E96" s="1366"/>
      <c r="F96" s="1366"/>
      <c r="G96" s="1366"/>
      <c r="H96" s="1366"/>
      <c r="I96" s="1366"/>
      <c r="J96" s="1366"/>
      <c r="K96" s="1366"/>
      <c r="L96" s="1366"/>
      <c r="M96" s="1366"/>
      <c r="N96" s="1364"/>
    </row>
    <row r="97" spans="2:14">
      <c r="B97" s="1352"/>
      <c r="G97" s="1357" t="s">
        <v>204</v>
      </c>
      <c r="N97" s="1353"/>
    </row>
    <row r="98" spans="2:14">
      <c r="B98" s="1352"/>
      <c r="G98" s="1336" t="s">
        <v>1411</v>
      </c>
      <c r="H98" s="1437"/>
      <c r="I98" s="1437"/>
      <c r="J98" s="1437"/>
      <c r="N98" s="1353"/>
    </row>
    <row r="99" spans="2:14">
      <c r="B99" s="1352"/>
      <c r="G99" s="1336" t="s">
        <v>210</v>
      </c>
      <c r="H99" s="1365"/>
      <c r="I99" s="1365"/>
      <c r="J99" s="1365"/>
      <c r="N99" s="1353"/>
    </row>
    <row r="100" spans="2:14">
      <c r="B100" s="1381"/>
      <c r="C100" s="1366"/>
      <c r="D100" s="1366"/>
      <c r="E100" s="1366"/>
      <c r="F100" s="1366"/>
      <c r="G100" s="1336" t="s">
        <v>207</v>
      </c>
      <c r="K100" s="1366"/>
      <c r="L100" s="1366"/>
      <c r="M100" s="1366"/>
      <c r="N100" s="1364"/>
    </row>
    <row r="101" spans="2:14" ht="17.25" customHeight="1">
      <c r="B101" s="1382" t="s">
        <v>635</v>
      </c>
      <c r="C101" s="1383"/>
      <c r="D101" s="1383"/>
      <c r="J101" s="2106"/>
      <c r="K101" s="2106"/>
      <c r="L101" s="2106"/>
      <c r="M101" s="2106"/>
      <c r="N101" s="2107"/>
    </row>
    <row r="102" spans="2:14" ht="18.75" customHeight="1" thickBot="1">
      <c r="B102" s="2110" t="s">
        <v>636</v>
      </c>
      <c r="C102" s="2111"/>
      <c r="D102" s="2111"/>
      <c r="E102" s="1384"/>
      <c r="F102" s="1384"/>
      <c r="G102" s="1384"/>
      <c r="H102" s="1384"/>
      <c r="I102" s="1384"/>
      <c r="J102" s="2108"/>
      <c r="K102" s="2108"/>
      <c r="L102" s="2108"/>
      <c r="M102" s="2108"/>
      <c r="N102" s="2109"/>
    </row>
  </sheetData>
  <mergeCells count="95">
    <mergeCell ref="B88:N88"/>
    <mergeCell ref="B89:N89"/>
    <mergeCell ref="B92:N93"/>
    <mergeCell ref="B94:N95"/>
    <mergeCell ref="J101:N102"/>
    <mergeCell ref="B102:D102"/>
    <mergeCell ref="B78:M78"/>
    <mergeCell ref="B65:H65"/>
    <mergeCell ref="L65:M65"/>
    <mergeCell ref="B66:M66"/>
    <mergeCell ref="B68:M68"/>
    <mergeCell ref="B69:N71"/>
    <mergeCell ref="B72:H72"/>
    <mergeCell ref="L72:M72"/>
    <mergeCell ref="B73:H73"/>
    <mergeCell ref="L73:M73"/>
    <mergeCell ref="L74:M74"/>
    <mergeCell ref="L75:M75"/>
    <mergeCell ref="B76:M76"/>
    <mergeCell ref="B62:H62"/>
    <mergeCell ref="L62:M62"/>
    <mergeCell ref="B63:H63"/>
    <mergeCell ref="L63:M63"/>
    <mergeCell ref="B64:H64"/>
    <mergeCell ref="L64:M64"/>
    <mergeCell ref="B56:H56"/>
    <mergeCell ref="L56:M56"/>
    <mergeCell ref="B57:M57"/>
    <mergeCell ref="B58:N60"/>
    <mergeCell ref="B61:H61"/>
    <mergeCell ref="L61:M61"/>
    <mergeCell ref="B50:M50"/>
    <mergeCell ref="B51:N53"/>
    <mergeCell ref="B54:H54"/>
    <mergeCell ref="L54:M54"/>
    <mergeCell ref="B55:H55"/>
    <mergeCell ref="L55:M55"/>
    <mergeCell ref="B47:I47"/>
    <mergeCell ref="L47:M47"/>
    <mergeCell ref="B48:I48"/>
    <mergeCell ref="L48:M48"/>
    <mergeCell ref="B49:I49"/>
    <mergeCell ref="L49:M49"/>
    <mergeCell ref="L38:M38"/>
    <mergeCell ref="B44:N46"/>
    <mergeCell ref="B40:F40"/>
    <mergeCell ref="G40:H40"/>
    <mergeCell ref="I40:J40"/>
    <mergeCell ref="L40:M40"/>
    <mergeCell ref="B41:F41"/>
    <mergeCell ref="G41:H41"/>
    <mergeCell ref="I41:J41"/>
    <mergeCell ref="L41:M41"/>
    <mergeCell ref="B42:F42"/>
    <mergeCell ref="G42:H42"/>
    <mergeCell ref="I42:J42"/>
    <mergeCell ref="L42:M42"/>
    <mergeCell ref="B43:M43"/>
    <mergeCell ref="C6:J7"/>
    <mergeCell ref="B39:F39"/>
    <mergeCell ref="G39:H39"/>
    <mergeCell ref="I39:J39"/>
    <mergeCell ref="L39:M39"/>
    <mergeCell ref="D26:M26"/>
    <mergeCell ref="E28:M28"/>
    <mergeCell ref="G30:M30"/>
    <mergeCell ref="C33:K33"/>
    <mergeCell ref="L33:M33"/>
    <mergeCell ref="C34:K34"/>
    <mergeCell ref="L34:M34"/>
    <mergeCell ref="B35:N37"/>
    <mergeCell ref="B38:F38"/>
    <mergeCell ref="G38:H38"/>
    <mergeCell ref="I38:J38"/>
    <mergeCell ref="C3:J3"/>
    <mergeCell ref="C4:J4"/>
    <mergeCell ref="K4:K5"/>
    <mergeCell ref="L4:N5"/>
    <mergeCell ref="C5:J5"/>
    <mergeCell ref="D24:M24"/>
    <mergeCell ref="K6:K8"/>
    <mergeCell ref="L6:L8"/>
    <mergeCell ref="M6:M8"/>
    <mergeCell ref="D14:G14"/>
    <mergeCell ref="J14:M14"/>
    <mergeCell ref="L15:N15"/>
    <mergeCell ref="H20:M20"/>
    <mergeCell ref="D21:M22"/>
    <mergeCell ref="N6:N8"/>
    <mergeCell ref="C8:J8"/>
    <mergeCell ref="B12:E12"/>
    <mergeCell ref="B2:B8"/>
    <mergeCell ref="C2:J2"/>
    <mergeCell ref="K2:K3"/>
    <mergeCell ref="L2:N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744897" r:id="rId4">
          <objectPr defaultSize="0" autoPict="0" r:id="rId5">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1744897" r:id="rId4"/>
      </mc:Fallback>
    </mc:AlternateContent>
  </oleObjects>
  <mc:AlternateContent xmlns:mc="http://schemas.openxmlformats.org/markup-compatibility/2006">
    <mc:Choice Requires="x14">
      <controls>
        <mc:AlternateContent xmlns:mc="http://schemas.openxmlformats.org/markup-compatibility/2006">
          <mc:Choice Requires="x14">
            <control shapeId="1744898" r:id="rId6" name="Check Box 2">
              <controlPr defaultSize="0" autoFill="0" autoLine="0" autoPict="0">
                <anchor moveWithCells="1">
                  <from>
                    <xdr:col>5</xdr:col>
                    <xdr:colOff>152400</xdr:colOff>
                    <xdr:row>10</xdr:row>
                    <xdr:rowOff>142875</xdr:rowOff>
                  </from>
                  <to>
                    <xdr:col>5</xdr:col>
                    <xdr:colOff>457200</xdr:colOff>
                    <xdr:row>12</xdr:row>
                    <xdr:rowOff>76200</xdr:rowOff>
                  </to>
                </anchor>
              </controlPr>
            </control>
          </mc:Choice>
        </mc:AlternateContent>
        <mc:AlternateContent xmlns:mc="http://schemas.openxmlformats.org/markup-compatibility/2006">
          <mc:Choice Requires="x14">
            <control shapeId="1744899" r:id="rId7" name="Check Box 3">
              <controlPr defaultSize="0" autoFill="0" autoLine="0" autoPict="0">
                <anchor moveWithCells="1">
                  <from>
                    <xdr:col>9</xdr:col>
                    <xdr:colOff>152400</xdr:colOff>
                    <xdr:row>10</xdr:row>
                    <xdr:rowOff>142875</xdr:rowOff>
                  </from>
                  <to>
                    <xdr:col>9</xdr:col>
                    <xdr:colOff>457200</xdr:colOff>
                    <xdr:row>12</xdr:row>
                    <xdr:rowOff>76200</xdr:rowOff>
                  </to>
                </anchor>
              </controlPr>
            </control>
          </mc:Choice>
        </mc:AlternateContent>
        <mc:AlternateContent xmlns:mc="http://schemas.openxmlformats.org/markup-compatibility/2006">
          <mc:Choice Requires="x14">
            <control shapeId="1744900" r:id="rId8" name="Check Box 4">
              <controlPr defaultSize="0" autoFill="0" autoLine="0" autoPict="0">
                <anchor moveWithCells="1">
                  <from>
                    <xdr:col>5</xdr:col>
                    <xdr:colOff>152400</xdr:colOff>
                    <xdr:row>10</xdr:row>
                    <xdr:rowOff>142875</xdr:rowOff>
                  </from>
                  <to>
                    <xdr:col>5</xdr:col>
                    <xdr:colOff>466725</xdr:colOff>
                    <xdr:row>12</xdr:row>
                    <xdr:rowOff>38100</xdr:rowOff>
                  </to>
                </anchor>
              </controlPr>
            </control>
          </mc:Choice>
        </mc:AlternateContent>
        <mc:AlternateContent xmlns:mc="http://schemas.openxmlformats.org/markup-compatibility/2006">
          <mc:Choice Requires="x14">
            <control shapeId="1744901" r:id="rId9" name="Check Box 5">
              <controlPr defaultSize="0" autoFill="0" autoLine="0" autoPict="0">
                <anchor moveWithCells="1">
                  <from>
                    <xdr:col>9</xdr:col>
                    <xdr:colOff>152400</xdr:colOff>
                    <xdr:row>10</xdr:row>
                    <xdr:rowOff>142875</xdr:rowOff>
                  </from>
                  <to>
                    <xdr:col>9</xdr:col>
                    <xdr:colOff>466725</xdr:colOff>
                    <xdr:row>12</xdr:row>
                    <xdr:rowOff>38100</xdr:rowOff>
                  </to>
                </anchor>
              </controlPr>
            </control>
          </mc:Choice>
        </mc:AlternateContent>
        <mc:AlternateContent xmlns:mc="http://schemas.openxmlformats.org/markup-compatibility/2006">
          <mc:Choice Requires="x14">
            <control shapeId="1744902" r:id="rId10" name="Check Box 6">
              <controlPr defaultSize="0" autoFill="0" autoLine="0" autoPict="0">
                <anchor moveWithCells="1">
                  <from>
                    <xdr:col>5</xdr:col>
                    <xdr:colOff>152400</xdr:colOff>
                    <xdr:row>10</xdr:row>
                    <xdr:rowOff>142875</xdr:rowOff>
                  </from>
                  <to>
                    <xdr:col>5</xdr:col>
                    <xdr:colOff>447675</xdr:colOff>
                    <xdr:row>12</xdr:row>
                    <xdr:rowOff>28575</xdr:rowOff>
                  </to>
                </anchor>
              </controlPr>
            </control>
          </mc:Choice>
        </mc:AlternateContent>
        <mc:AlternateContent xmlns:mc="http://schemas.openxmlformats.org/markup-compatibility/2006">
          <mc:Choice Requires="x14">
            <control shapeId="1744903" r:id="rId11" name="Check Box 7">
              <controlPr defaultSize="0" autoFill="0" autoLine="0" autoPict="0">
                <anchor moveWithCells="1">
                  <from>
                    <xdr:col>9</xdr:col>
                    <xdr:colOff>152400</xdr:colOff>
                    <xdr:row>10</xdr:row>
                    <xdr:rowOff>142875</xdr:rowOff>
                  </from>
                  <to>
                    <xdr:col>9</xdr:col>
                    <xdr:colOff>447675</xdr:colOff>
                    <xdr:row>12</xdr:row>
                    <xdr:rowOff>28575</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S112"/>
  <sheetViews>
    <sheetView topLeftCell="A8" zoomScale="70" zoomScaleNormal="70" workbookViewId="0">
      <selection activeCell="G26" sqref="G26"/>
    </sheetView>
  </sheetViews>
  <sheetFormatPr baseColWidth="10" defaultColWidth="11.42578125" defaultRowHeight="16.5"/>
  <cols>
    <col min="1" max="2" width="3.42578125" style="5" customWidth="1"/>
    <col min="3" max="3" width="5.140625" style="5" customWidth="1"/>
    <col min="4" max="4" width="11.28515625" style="5" customWidth="1"/>
    <col min="5" max="5" width="17.140625" style="6" customWidth="1"/>
    <col min="6" max="6" width="17.5703125" style="5" customWidth="1"/>
    <col min="7" max="7" width="85.42578125" style="5" customWidth="1"/>
    <col min="8" max="8" width="8.7109375" style="5" customWidth="1"/>
    <col min="9" max="9" width="21.85546875" style="5" customWidth="1"/>
    <col min="10" max="10" width="20.85546875" style="5" customWidth="1"/>
    <col min="11" max="11" width="33.5703125" style="5" customWidth="1"/>
    <col min="12" max="12" width="3.28515625" style="5" customWidth="1"/>
    <col min="13" max="14" width="35.28515625" style="5" customWidth="1"/>
    <col min="15" max="15" width="25" style="5" customWidth="1"/>
    <col min="16" max="16" width="33.5703125" style="5" customWidth="1"/>
    <col min="17" max="17" width="18.140625" style="5" customWidth="1"/>
    <col min="18" max="18" width="23.28515625" style="5" customWidth="1"/>
    <col min="19" max="19" width="18.5703125" style="5" customWidth="1"/>
    <col min="20" max="27" width="11.42578125" style="5"/>
    <col min="28" max="28" width="28.5703125" style="5" customWidth="1"/>
    <col min="29" max="16384" width="11.42578125" style="5"/>
  </cols>
  <sheetData>
    <row r="1" spans="2:16" ht="18" thickTop="1" thickBot="1">
      <c r="B1" s="7"/>
      <c r="C1" s="8"/>
      <c r="D1" s="8"/>
      <c r="E1" s="9"/>
      <c r="F1" s="8"/>
      <c r="G1" s="8"/>
      <c r="H1" s="8"/>
      <c r="I1" s="8"/>
      <c r="J1" s="8"/>
      <c r="K1" s="8"/>
      <c r="L1" s="10"/>
      <c r="P1" s="8"/>
    </row>
    <row r="2" spans="2:16">
      <c r="B2" s="11"/>
      <c r="C2" s="1757" t="s">
        <v>40</v>
      </c>
      <c r="D2" s="1758"/>
      <c r="E2" s="1758"/>
      <c r="F2" s="1758"/>
      <c r="G2" s="1758"/>
      <c r="H2" s="1758"/>
      <c r="I2" s="1758"/>
      <c r="J2" s="1758"/>
      <c r="K2" s="1759"/>
      <c r="L2" s="12"/>
    </row>
    <row r="3" spans="2:16">
      <c r="B3" s="11"/>
      <c r="C3" s="1760" t="s">
        <v>234</v>
      </c>
      <c r="D3" s="1761"/>
      <c r="E3" s="1761"/>
      <c r="F3" s="1761"/>
      <c r="G3" s="1761"/>
      <c r="H3" s="1761"/>
      <c r="I3" s="1761"/>
      <c r="J3" s="1761"/>
      <c r="K3" s="1762"/>
      <c r="L3" s="12"/>
    </row>
    <row r="4" spans="2:16">
      <c r="B4" s="11"/>
      <c r="C4" s="1760" t="s">
        <v>237</v>
      </c>
      <c r="D4" s="1761"/>
      <c r="E4" s="1761"/>
      <c r="F4" s="1761"/>
      <c r="G4" s="1761"/>
      <c r="H4" s="1761"/>
      <c r="I4" s="1761"/>
      <c r="J4" s="1761"/>
      <c r="K4" s="1762"/>
      <c r="L4" s="12"/>
    </row>
    <row r="5" spans="2:16">
      <c r="B5" s="11"/>
      <c r="C5" s="1763" t="e">
        <f>+#REF!</f>
        <v>#REF!</v>
      </c>
      <c r="D5" s="1764"/>
      <c r="E5" s="1764"/>
      <c r="F5" s="1764"/>
      <c r="G5" s="1764"/>
      <c r="H5" s="1764"/>
      <c r="I5" s="1764"/>
      <c r="J5" s="1764"/>
      <c r="K5" s="1765"/>
      <c r="L5" s="12"/>
    </row>
    <row r="6" spans="2:16">
      <c r="B6" s="11"/>
      <c r="C6" s="1763"/>
      <c r="D6" s="1764"/>
      <c r="E6" s="1764"/>
      <c r="F6" s="1764"/>
      <c r="G6" s="1764"/>
      <c r="H6" s="1764"/>
      <c r="I6" s="1764"/>
      <c r="J6" s="1764"/>
      <c r="K6" s="1765"/>
      <c r="L6" s="12"/>
    </row>
    <row r="7" spans="2:16">
      <c r="B7" s="11"/>
      <c r="C7" s="1766" t="s">
        <v>77</v>
      </c>
      <c r="D7" s="1767"/>
      <c r="E7" s="1767"/>
      <c r="F7" s="1767"/>
      <c r="G7" s="1767"/>
      <c r="H7" s="1767"/>
      <c r="I7" s="1767"/>
      <c r="J7" s="1767"/>
      <c r="K7" s="1768"/>
      <c r="L7" s="12"/>
    </row>
    <row r="8" spans="2:16">
      <c r="B8" s="11"/>
      <c r="C8" s="1766" t="s">
        <v>78</v>
      </c>
      <c r="D8" s="1767"/>
      <c r="E8" s="1767"/>
      <c r="F8" s="1767"/>
      <c r="G8" s="1767"/>
      <c r="H8" s="1767"/>
      <c r="I8" s="1767"/>
      <c r="J8" s="1767"/>
      <c r="K8" s="1768"/>
      <c r="L8" s="12"/>
    </row>
    <row r="9" spans="2:16" ht="17.25" thickBot="1">
      <c r="B9" s="11"/>
      <c r="C9" s="145"/>
      <c r="D9" s="146"/>
      <c r="E9" s="146"/>
      <c r="F9" s="146"/>
      <c r="G9" s="146"/>
      <c r="H9" s="146"/>
      <c r="I9" s="146"/>
      <c r="J9" s="146"/>
      <c r="K9" s="147"/>
      <c r="L9" s="12"/>
      <c r="P9" s="147"/>
    </row>
    <row r="10" spans="2:16" ht="17.25" thickBot="1">
      <c r="B10" s="11"/>
      <c r="C10" s="1729"/>
      <c r="D10" s="1730"/>
      <c r="E10" s="1730"/>
      <c r="F10" s="1730"/>
      <c r="G10" s="1730"/>
      <c r="H10" s="1730"/>
      <c r="I10" s="1730"/>
      <c r="J10" s="1730"/>
      <c r="K10" s="1731"/>
      <c r="L10" s="12"/>
    </row>
    <row r="11" spans="2:16">
      <c r="B11" s="11"/>
      <c r="C11" s="1773" t="s">
        <v>79</v>
      </c>
      <c r="D11" s="1739" t="s">
        <v>87</v>
      </c>
      <c r="E11" s="1775" t="s">
        <v>406</v>
      </c>
      <c r="F11" s="1775"/>
      <c r="G11" s="1773" t="s">
        <v>14</v>
      </c>
      <c r="H11" s="1739" t="s">
        <v>88</v>
      </c>
      <c r="I11" s="1739" t="s">
        <v>80</v>
      </c>
      <c r="J11" s="1769" t="s">
        <v>0</v>
      </c>
      <c r="K11" s="1771" t="s">
        <v>89</v>
      </c>
      <c r="L11" s="12"/>
      <c r="P11" s="1771" t="s">
        <v>89</v>
      </c>
    </row>
    <row r="12" spans="2:16" ht="17.25" thickBot="1">
      <c r="B12" s="11"/>
      <c r="C12" s="1774"/>
      <c r="D12" s="1740"/>
      <c r="E12" s="167" t="s">
        <v>238</v>
      </c>
      <c r="F12" s="167" t="s">
        <v>239</v>
      </c>
      <c r="G12" s="1774"/>
      <c r="H12" s="1740"/>
      <c r="I12" s="1740"/>
      <c r="J12" s="1770"/>
      <c r="K12" s="1772"/>
      <c r="L12" s="12"/>
      <c r="P12" s="1772"/>
    </row>
    <row r="13" spans="2:16" ht="17.25" thickBot="1">
      <c r="B13" s="11"/>
      <c r="C13" s="168" t="s">
        <v>90</v>
      </c>
      <c r="D13" s="169"/>
      <c r="E13" s="169"/>
      <c r="F13" s="169"/>
      <c r="G13" s="169"/>
      <c r="H13" s="169"/>
      <c r="I13" s="169"/>
      <c r="J13" s="169"/>
      <c r="K13" s="170"/>
      <c r="L13" s="12"/>
      <c r="P13" s="170"/>
    </row>
    <row r="14" spans="2:16" s="232" customFormat="1" ht="15.75">
      <c r="B14" s="233"/>
      <c r="C14" s="171">
        <v>1</v>
      </c>
      <c r="D14" s="172" t="s">
        <v>17</v>
      </c>
      <c r="E14" s="173" t="s">
        <v>361</v>
      </c>
      <c r="F14" s="178"/>
      <c r="G14" s="174" t="s">
        <v>91</v>
      </c>
      <c r="H14" s="179" t="s">
        <v>69</v>
      </c>
      <c r="I14" s="175" t="e">
        <f>ROUND(#REF!+#REF!*20/10000,0)</f>
        <v>#REF!</v>
      </c>
      <c r="J14" s="176" t="e">
        <f>+#REF!</f>
        <v>#REF!</v>
      </c>
      <c r="K14" s="177" t="e">
        <f t="shared" ref="K14:K20" si="0">I14*J14</f>
        <v>#REF!</v>
      </c>
      <c r="L14" s="236"/>
      <c r="O14" s="1267" t="e">
        <f>K14/$K$85</f>
        <v>#REF!</v>
      </c>
      <c r="P14" s="177">
        <v>8009838</v>
      </c>
    </row>
    <row r="15" spans="2:16" s="232" customFormat="1" ht="15.75">
      <c r="B15" s="233"/>
      <c r="C15" s="171" t="e">
        <f>#REF!+1</f>
        <v>#REF!</v>
      </c>
      <c r="D15" s="172" t="s">
        <v>52</v>
      </c>
      <c r="E15" s="173" t="s">
        <v>367</v>
      </c>
      <c r="F15" s="178"/>
      <c r="G15" s="174" t="s">
        <v>179</v>
      </c>
      <c r="H15" s="179" t="s">
        <v>76</v>
      </c>
      <c r="I15" s="175">
        <v>22284</v>
      </c>
      <c r="J15" s="176" t="e">
        <f>+#REF!</f>
        <v>#REF!</v>
      </c>
      <c r="K15" s="177" t="e">
        <f t="shared" si="0"/>
        <v>#REF!</v>
      </c>
      <c r="L15" s="236"/>
      <c r="O15" s="1267" t="e">
        <f>K15/$K$85</f>
        <v>#REF!</v>
      </c>
      <c r="P15" s="177">
        <v>987353655.77815151</v>
      </c>
    </row>
    <row r="16" spans="2:16" s="232" customFormat="1" ht="15.75">
      <c r="B16" s="233"/>
      <c r="C16" s="171" t="e">
        <f t="shared" ref="C16" si="1">C15+1</f>
        <v>#REF!</v>
      </c>
      <c r="D16" s="172" t="s">
        <v>53</v>
      </c>
      <c r="E16" s="173" t="s">
        <v>367</v>
      </c>
      <c r="F16" s="178"/>
      <c r="G16" s="174" t="s">
        <v>132</v>
      </c>
      <c r="H16" s="179" t="s">
        <v>76</v>
      </c>
      <c r="I16" s="175" t="e">
        <f>#REF!-22284</f>
        <v>#REF!</v>
      </c>
      <c r="J16" s="176" t="e">
        <f>+#REF!</f>
        <v>#REF!</v>
      </c>
      <c r="K16" s="177" t="e">
        <f t="shared" si="0"/>
        <v>#REF!</v>
      </c>
      <c r="L16" s="236"/>
      <c r="M16" s="1266"/>
      <c r="N16" s="1266"/>
      <c r="O16" s="1267" t="e">
        <f>K16/$K$85</f>
        <v>#REF!</v>
      </c>
      <c r="P16" s="177">
        <v>1944170959.1038313</v>
      </c>
    </row>
    <row r="17" spans="2:16" s="232" customFormat="1" ht="15.75">
      <c r="B17" s="233"/>
      <c r="C17" s="171" t="e">
        <f>#REF!+1</f>
        <v>#REF!</v>
      </c>
      <c r="D17" s="172" t="s">
        <v>55</v>
      </c>
      <c r="E17" s="173" t="s">
        <v>369</v>
      </c>
      <c r="F17" s="178"/>
      <c r="G17" s="174" t="s">
        <v>94</v>
      </c>
      <c r="H17" s="179" t="s">
        <v>76</v>
      </c>
      <c r="I17" s="175" t="e">
        <f>ROUND(#REF!,0)</f>
        <v>#REF!</v>
      </c>
      <c r="J17" s="176" t="e">
        <f>#REF!</f>
        <v>#REF!</v>
      </c>
      <c r="K17" s="177" t="e">
        <f t="shared" si="0"/>
        <v>#REF!</v>
      </c>
      <c r="L17" s="236"/>
      <c r="M17" s="232" t="e">
        <f>#REF!+#REF!+#REF!+#REF!*1.3</f>
        <v>#REF!</v>
      </c>
      <c r="O17" s="1267" t="e">
        <f>K17/$K$85</f>
        <v>#REF!</v>
      </c>
      <c r="P17" s="177">
        <v>1719102383.1622639</v>
      </c>
    </row>
    <row r="18" spans="2:16" s="232" customFormat="1" ht="30" customHeight="1">
      <c r="B18" s="233"/>
      <c r="C18" s="171" t="e">
        <f>#REF!+1</f>
        <v>#REF!</v>
      </c>
      <c r="D18" s="172" t="s">
        <v>752</v>
      </c>
      <c r="E18" s="173"/>
      <c r="F18" s="172" t="s">
        <v>752</v>
      </c>
      <c r="G18" s="174" t="s">
        <v>1394</v>
      </c>
      <c r="H18" s="179" t="s">
        <v>76</v>
      </c>
      <c r="I18" s="175" t="e">
        <f>ROUND(I17*1.3,0)</f>
        <v>#REF!</v>
      </c>
      <c r="J18" s="176" t="e">
        <f>#REF!</f>
        <v>#REF!</v>
      </c>
      <c r="K18" s="177" t="e">
        <f t="shared" si="0"/>
        <v>#REF!</v>
      </c>
      <c r="L18" s="236"/>
      <c r="M18" s="1266"/>
    </row>
    <row r="19" spans="2:16" s="232" customFormat="1" ht="30" customHeight="1">
      <c r="B19" s="233"/>
      <c r="C19" s="1294" t="e">
        <f t="shared" ref="C19" si="2">C18+1</f>
        <v>#REF!</v>
      </c>
      <c r="D19" s="1297" t="s">
        <v>246</v>
      </c>
      <c r="E19" s="1297"/>
      <c r="F19" s="1297" t="s">
        <v>246</v>
      </c>
      <c r="G19" s="1298" t="s">
        <v>1395</v>
      </c>
      <c r="H19" s="1297" t="s">
        <v>76</v>
      </c>
      <c r="I19" s="1293" t="e">
        <f>I20*1.4</f>
        <v>#REF!</v>
      </c>
      <c r="J19" s="1295" t="e">
        <f>'221.1P'!$N$81</f>
        <v>#REF!</v>
      </c>
      <c r="K19" s="1296" t="e">
        <f t="shared" si="0"/>
        <v>#REF!</v>
      </c>
      <c r="L19" s="236"/>
    </row>
    <row r="20" spans="2:16" s="232" customFormat="1" ht="15.75">
      <c r="B20" s="233"/>
      <c r="C20" s="171" t="e">
        <f>#REF!+1</f>
        <v>#REF!</v>
      </c>
      <c r="D20" s="172" t="s">
        <v>462</v>
      </c>
      <c r="E20" s="173"/>
      <c r="F20" s="172" t="s">
        <v>462</v>
      </c>
      <c r="G20" s="174" t="s">
        <v>333</v>
      </c>
      <c r="H20" s="179" t="s">
        <v>76</v>
      </c>
      <c r="I20" s="175" t="e">
        <f>#REF!</f>
        <v>#REF!</v>
      </c>
      <c r="J20" s="176" t="e">
        <f>+#REF!</f>
        <v>#REF!</v>
      </c>
      <c r="K20" s="177" t="e">
        <f t="shared" si="0"/>
        <v>#REF!</v>
      </c>
      <c r="L20" s="236"/>
      <c r="M20" s="232" t="e">
        <f>I20/(10000*18)</f>
        <v>#REF!</v>
      </c>
      <c r="P20" s="177">
        <v>37592100</v>
      </c>
    </row>
    <row r="21" spans="2:16" s="232" customFormat="1" thickBot="1">
      <c r="B21" s="233"/>
      <c r="C21" s="182" t="s">
        <v>130</v>
      </c>
      <c r="D21" s="183"/>
      <c r="E21" s="184"/>
      <c r="F21" s="184"/>
      <c r="G21" s="185"/>
      <c r="H21" s="186"/>
      <c r="I21" s="175"/>
      <c r="J21" s="187"/>
      <c r="K21" s="188" t="e">
        <f>ROUND(SUM(K14:K20),0)</f>
        <v>#REF!</v>
      </c>
      <c r="L21" s="236"/>
      <c r="P21" s="188">
        <v>6613600751</v>
      </c>
    </row>
    <row r="22" spans="2:16" s="232" customFormat="1" thickBot="1">
      <c r="B22" s="233"/>
      <c r="C22" s="168" t="s">
        <v>121</v>
      </c>
      <c r="D22" s="169"/>
      <c r="E22" s="169"/>
      <c r="F22" s="169"/>
      <c r="G22" s="169"/>
      <c r="H22" s="169"/>
      <c r="I22" s="169"/>
      <c r="J22" s="169"/>
      <c r="K22" s="170"/>
      <c r="L22" s="236"/>
      <c r="P22" s="170"/>
    </row>
    <row r="23" spans="2:16" s="232" customFormat="1" ht="15.75">
      <c r="B23" s="233"/>
      <c r="C23" s="196" t="e">
        <f>#REF!+1</f>
        <v>#REF!</v>
      </c>
      <c r="D23" s="284" t="s">
        <v>679</v>
      </c>
      <c r="E23" s="199"/>
      <c r="F23" s="284" t="s">
        <v>679</v>
      </c>
      <c r="G23" s="202" t="s">
        <v>1392</v>
      </c>
      <c r="H23" s="201" t="s">
        <v>76</v>
      </c>
      <c r="I23" s="175" t="e">
        <f>ROUND(#REF!,0)</f>
        <v>#REF!</v>
      </c>
      <c r="J23" s="197" t="e">
        <f>+#REF!</f>
        <v>#REF!</v>
      </c>
      <c r="K23" s="198" t="e">
        <f t="shared" ref="K23:K27" si="3">I23*J23</f>
        <v>#REF!</v>
      </c>
      <c r="L23" s="236"/>
      <c r="M23" s="232" t="e">
        <f>I23/(15000*11.85)</f>
        <v>#REF!</v>
      </c>
      <c r="O23" s="1267" t="e">
        <f>K23/$K$85</f>
        <v>#REF!</v>
      </c>
      <c r="P23" s="198">
        <v>9798634406.8979988</v>
      </c>
    </row>
    <row r="24" spans="2:16" s="232" customFormat="1" ht="15.75">
      <c r="B24" s="233"/>
      <c r="C24" s="196" t="e">
        <f>#REF!+1</f>
        <v>#REF!</v>
      </c>
      <c r="D24" s="180" t="s">
        <v>56</v>
      </c>
      <c r="E24" s="180" t="s">
        <v>376</v>
      </c>
      <c r="F24" s="180"/>
      <c r="G24" s="202" t="s">
        <v>339</v>
      </c>
      <c r="H24" s="180" t="s">
        <v>76</v>
      </c>
      <c r="I24" s="175"/>
      <c r="J24" s="176" t="e">
        <f>+#REF!</f>
        <v>#REF!</v>
      </c>
      <c r="K24" s="198" t="e">
        <f t="shared" si="3"/>
        <v>#REF!</v>
      </c>
      <c r="L24" s="236"/>
      <c r="M24" s="232">
        <f>(I24)/(14000*11.8)</f>
        <v>0</v>
      </c>
      <c r="O24" s="1267" t="e">
        <f>K24/$K$85</f>
        <v>#REF!</v>
      </c>
      <c r="P24" s="198">
        <v>7204025409.3199997</v>
      </c>
    </row>
    <row r="25" spans="2:16" s="232" customFormat="1" ht="15.75">
      <c r="B25" s="233"/>
      <c r="C25" s="196" t="e">
        <f t="shared" ref="C25:C27" si="4">C24+1</f>
        <v>#REF!</v>
      </c>
      <c r="D25" s="180" t="s">
        <v>577</v>
      </c>
      <c r="E25" s="180" t="s">
        <v>376</v>
      </c>
      <c r="F25" s="180"/>
      <c r="G25" s="202" t="s">
        <v>576</v>
      </c>
      <c r="H25" s="180" t="s">
        <v>76</v>
      </c>
      <c r="I25" s="175"/>
      <c r="J25" s="176" t="e">
        <f>#REF!</f>
        <v>#REF!</v>
      </c>
      <c r="K25" s="198" t="e">
        <f t="shared" si="3"/>
        <v>#REF!</v>
      </c>
      <c r="L25" s="236"/>
      <c r="O25" s="1267" t="e">
        <f>K25/$K$85</f>
        <v>#REF!</v>
      </c>
      <c r="P25" s="198">
        <v>0</v>
      </c>
    </row>
    <row r="26" spans="2:16" s="232" customFormat="1" ht="15.75">
      <c r="B26" s="233"/>
      <c r="C26" s="196" t="e">
        <f>#REF!+1</f>
        <v>#REF!</v>
      </c>
      <c r="D26" s="180" t="s">
        <v>1253</v>
      </c>
      <c r="E26" s="180" t="s">
        <v>638</v>
      </c>
      <c r="F26" s="180"/>
      <c r="G26" s="202" t="s">
        <v>1252</v>
      </c>
      <c r="H26" s="180" t="s">
        <v>76</v>
      </c>
      <c r="I26" s="175" t="e">
        <f>ROUND(#REF!,0)</f>
        <v>#REF!</v>
      </c>
      <c r="J26" s="176" t="e">
        <f>#REF!</f>
        <v>#REF!</v>
      </c>
      <c r="K26" s="198" t="e">
        <f t="shared" si="3"/>
        <v>#REF!</v>
      </c>
      <c r="L26" s="236"/>
      <c r="M26" s="232" t="e">
        <f>I26/(15000*11.8)</f>
        <v>#REF!</v>
      </c>
      <c r="O26" s="1267" t="e">
        <f>K26/$K$85</f>
        <v>#REF!</v>
      </c>
      <c r="P26" s="198">
        <v>351828086.39999998</v>
      </c>
    </row>
    <row r="27" spans="2:16" s="232" customFormat="1" ht="15.75">
      <c r="B27" s="233"/>
      <c r="C27" s="196" t="e">
        <f t="shared" si="4"/>
        <v>#REF!</v>
      </c>
      <c r="D27" s="216">
        <v>351.12</v>
      </c>
      <c r="E27" s="216" t="s">
        <v>638</v>
      </c>
      <c r="F27" s="216"/>
      <c r="G27" s="230" t="s">
        <v>1254</v>
      </c>
      <c r="H27" s="216" t="s">
        <v>46</v>
      </c>
      <c r="I27" s="175" t="e">
        <f>ROUND(#REF!,0)</f>
        <v>#REF!</v>
      </c>
      <c r="J27" s="176" t="e">
        <f>#REF!</f>
        <v>#REF!</v>
      </c>
      <c r="K27" s="177" t="e">
        <f t="shared" si="3"/>
        <v>#REF!</v>
      </c>
      <c r="L27" s="236"/>
      <c r="O27" s="1267" t="e">
        <f>K27/$K$85</f>
        <v>#REF!</v>
      </c>
      <c r="P27" s="177">
        <v>154297765.72156802</v>
      </c>
    </row>
    <row r="28" spans="2:16" s="232" customFormat="1" thickBot="1">
      <c r="B28" s="233"/>
      <c r="C28" s="182" t="s">
        <v>130</v>
      </c>
      <c r="D28" s="203"/>
      <c r="E28" s="203"/>
      <c r="F28" s="203"/>
      <c r="G28" s="204"/>
      <c r="H28" s="203"/>
      <c r="I28" s="175"/>
      <c r="J28" s="187"/>
      <c r="K28" s="188" t="e">
        <f>ROUND(SUM(K23:K27),0)</f>
        <v>#REF!</v>
      </c>
      <c r="L28" s="236"/>
      <c r="P28" s="188">
        <v>17508785668</v>
      </c>
    </row>
    <row r="29" spans="2:16" s="232" customFormat="1" thickBot="1">
      <c r="B29" s="233"/>
      <c r="C29" s="168" t="s">
        <v>228</v>
      </c>
      <c r="D29" s="169"/>
      <c r="E29" s="169"/>
      <c r="F29" s="169"/>
      <c r="G29" s="169"/>
      <c r="H29" s="169"/>
      <c r="I29" s="169"/>
      <c r="J29" s="169"/>
      <c r="K29" s="170"/>
      <c r="L29" s="236"/>
      <c r="P29" s="170"/>
    </row>
    <row r="30" spans="2:16" s="232" customFormat="1" ht="15.75">
      <c r="B30" s="233"/>
      <c r="C30" s="196" t="e">
        <f>#REF!+1</f>
        <v>#REF!</v>
      </c>
      <c r="D30" s="180" t="s">
        <v>342</v>
      </c>
      <c r="E30" s="180" t="s">
        <v>378</v>
      </c>
      <c r="F30" s="180"/>
      <c r="G30" s="205" t="s">
        <v>341</v>
      </c>
      <c r="H30" s="180" t="s">
        <v>12</v>
      </c>
      <c r="I30" s="175" t="e">
        <f>ROUND((#REF!+#REF!*1000)*11.5,0)</f>
        <v>#REF!</v>
      </c>
      <c r="J30" s="176" t="e">
        <f>+#REF!</f>
        <v>#REF!</v>
      </c>
      <c r="K30" s="177" t="e">
        <f>I30*J30</f>
        <v>#REF!</v>
      </c>
      <c r="L30" s="236"/>
      <c r="M30" s="232">
        <f>14000*10.8</f>
        <v>151200</v>
      </c>
      <c r="O30" s="1267" t="e">
        <f>K30/$K$85</f>
        <v>#REF!</v>
      </c>
      <c r="P30" s="177">
        <v>458600877.99500006</v>
      </c>
    </row>
    <row r="31" spans="2:16" s="232" customFormat="1" ht="15.75">
      <c r="B31" s="233"/>
      <c r="C31" s="196" t="e">
        <f t="shared" ref="C31:C38" si="5">C30+1</f>
        <v>#REF!</v>
      </c>
      <c r="D31" s="216" t="s">
        <v>256</v>
      </c>
      <c r="E31" s="216" t="s">
        <v>379</v>
      </c>
      <c r="F31" s="216"/>
      <c r="G31" s="230" t="s">
        <v>257</v>
      </c>
      <c r="H31" s="216" t="s">
        <v>12</v>
      </c>
      <c r="I31" s="175"/>
      <c r="J31" s="176" t="e">
        <f>#REF!</f>
        <v>#REF!</v>
      </c>
      <c r="K31" s="177" t="e">
        <f t="shared" ref="K31:K38" si="6">I31*J31</f>
        <v>#REF!</v>
      </c>
      <c r="L31" s="236"/>
      <c r="O31" s="1267" t="e">
        <f>K31/$K$85</f>
        <v>#REF!</v>
      </c>
      <c r="P31" s="177">
        <v>297437132.23680001</v>
      </c>
    </row>
    <row r="32" spans="2:16" s="232" customFormat="1" ht="15.75">
      <c r="B32" s="233"/>
      <c r="C32" s="196" t="e">
        <f>#REF!+1</f>
        <v>#REF!</v>
      </c>
      <c r="D32" s="216" t="s">
        <v>523</v>
      </c>
      <c r="E32" s="216"/>
      <c r="F32" s="216" t="s">
        <v>523</v>
      </c>
      <c r="G32" s="230" t="s">
        <v>343</v>
      </c>
      <c r="H32" s="216" t="s">
        <v>76</v>
      </c>
      <c r="I32" s="175"/>
      <c r="J32" s="176" t="e">
        <f>#REF!</f>
        <v>#REF!</v>
      </c>
      <c r="K32" s="177" t="e">
        <f t="shared" si="6"/>
        <v>#REF!</v>
      </c>
      <c r="L32" s="236"/>
      <c r="O32" s="1267" t="e">
        <f>K32/$K$85</f>
        <v>#REF!</v>
      </c>
      <c r="P32" s="177">
        <v>83724375.672000006</v>
      </c>
    </row>
    <row r="33" spans="2:16" s="232" customFormat="1" ht="31.5">
      <c r="B33" s="233"/>
      <c r="C33" s="196" t="e">
        <f>#REF!+1</f>
        <v>#REF!</v>
      </c>
      <c r="D33" s="180" t="s">
        <v>641</v>
      </c>
      <c r="E33" s="180"/>
      <c r="F33" s="180" t="s">
        <v>641</v>
      </c>
      <c r="G33" s="202" t="s">
        <v>1255</v>
      </c>
      <c r="H33" s="180" t="s">
        <v>76</v>
      </c>
      <c r="I33" s="175" t="e">
        <f>ROUND(#REF!,0)-1887</f>
        <v>#REF!</v>
      </c>
      <c r="J33" s="176" t="e">
        <f>#REF!</f>
        <v>#REF!</v>
      </c>
      <c r="K33" s="177" t="e">
        <f t="shared" si="6"/>
        <v>#REF!</v>
      </c>
      <c r="L33" s="236"/>
      <c r="M33" s="232" t="e">
        <f>I33/(15000*11.8)</f>
        <v>#REF!</v>
      </c>
      <c r="O33" s="1267" t="e">
        <f>K33/$K$85</f>
        <v>#REF!</v>
      </c>
      <c r="P33" s="177">
        <v>19644838540.740002</v>
      </c>
    </row>
    <row r="34" spans="2:16" s="232" customFormat="1" ht="15.75">
      <c r="B34" s="233"/>
      <c r="C34" s="196" t="e">
        <f>#REF!+1</f>
        <v>#REF!</v>
      </c>
      <c r="D34" s="180" t="s">
        <v>416</v>
      </c>
      <c r="E34" s="180"/>
      <c r="F34" s="180" t="s">
        <v>416</v>
      </c>
      <c r="G34" s="205" t="s">
        <v>415</v>
      </c>
      <c r="H34" s="180" t="s">
        <v>76</v>
      </c>
      <c r="I34" s="175"/>
      <c r="J34" s="176" t="e">
        <f>#REF!</f>
        <v>#REF!</v>
      </c>
      <c r="K34" s="177" t="e">
        <f t="shared" si="6"/>
        <v>#REF!</v>
      </c>
      <c r="L34" s="236"/>
      <c r="P34" s="177">
        <v>0</v>
      </c>
    </row>
    <row r="35" spans="2:16" s="232" customFormat="1" ht="15.75">
      <c r="B35" s="233"/>
      <c r="C35" s="196" t="e">
        <f>#REF!+1</f>
        <v>#REF!</v>
      </c>
      <c r="D35" s="216" t="s">
        <v>261</v>
      </c>
      <c r="E35" s="216"/>
      <c r="F35" s="216" t="s">
        <v>261</v>
      </c>
      <c r="G35" s="230" t="s">
        <v>262</v>
      </c>
      <c r="H35" s="216" t="s">
        <v>76</v>
      </c>
      <c r="I35" s="175"/>
      <c r="J35" s="176" t="e">
        <f>#REF!</f>
        <v>#REF!</v>
      </c>
      <c r="K35" s="177" t="e">
        <f t="shared" si="6"/>
        <v>#REF!</v>
      </c>
      <c r="L35" s="236"/>
      <c r="P35" s="177">
        <v>0</v>
      </c>
    </row>
    <row r="36" spans="2:16" s="232" customFormat="1" ht="31.5">
      <c r="B36" s="233"/>
      <c r="C36" s="196" t="e">
        <f>#REF!+1</f>
        <v>#REF!</v>
      </c>
      <c r="D36" s="216" t="s">
        <v>345</v>
      </c>
      <c r="E36" s="173" t="s">
        <v>380</v>
      </c>
      <c r="F36" s="173"/>
      <c r="G36" s="230" t="s">
        <v>518</v>
      </c>
      <c r="H36" s="273" t="s">
        <v>76</v>
      </c>
      <c r="I36" s="175"/>
      <c r="J36" s="176" t="e">
        <f>#REF!</f>
        <v>#REF!</v>
      </c>
      <c r="K36" s="177" t="e">
        <f t="shared" si="6"/>
        <v>#REF!</v>
      </c>
      <c r="L36" s="236"/>
      <c r="P36" s="177">
        <v>0</v>
      </c>
    </row>
    <row r="37" spans="2:16" s="232" customFormat="1" ht="15.75">
      <c r="B37" s="233"/>
      <c r="C37" s="196" t="e">
        <f t="shared" si="5"/>
        <v>#REF!</v>
      </c>
      <c r="D37" s="216" t="s">
        <v>531</v>
      </c>
      <c r="E37" s="216" t="s">
        <v>532</v>
      </c>
      <c r="F37" s="216"/>
      <c r="G37" s="235" t="s">
        <v>533</v>
      </c>
      <c r="H37" s="216" t="s">
        <v>47</v>
      </c>
      <c r="I37" s="175"/>
      <c r="J37" s="176" t="e">
        <f>#REF!</f>
        <v>#REF!</v>
      </c>
      <c r="K37" s="177" t="e">
        <f t="shared" si="6"/>
        <v>#REF!</v>
      </c>
      <c r="L37" s="236"/>
      <c r="P37" s="177">
        <v>0</v>
      </c>
    </row>
    <row r="38" spans="2:16" s="232" customFormat="1" ht="31.5">
      <c r="B38" s="233"/>
      <c r="C38" s="196" t="e">
        <f t="shared" si="5"/>
        <v>#REF!</v>
      </c>
      <c r="D38" s="234" t="s">
        <v>534</v>
      </c>
      <c r="E38" s="234"/>
      <c r="F38" s="234" t="s">
        <v>534</v>
      </c>
      <c r="G38" s="231" t="s">
        <v>535</v>
      </c>
      <c r="H38" s="234" t="s">
        <v>76</v>
      </c>
      <c r="I38" s="175">
        <v>1887</v>
      </c>
      <c r="J38" s="176" t="e">
        <f>#REF!</f>
        <v>#REF!</v>
      </c>
      <c r="K38" s="177" t="e">
        <f t="shared" si="6"/>
        <v>#REF!</v>
      </c>
      <c r="L38" s="236"/>
      <c r="P38" s="177">
        <v>1922833068</v>
      </c>
    </row>
    <row r="39" spans="2:16" s="232" customFormat="1" thickBot="1">
      <c r="B39" s="233"/>
      <c r="C39" s="182" t="s">
        <v>130</v>
      </c>
      <c r="D39" s="206"/>
      <c r="E39" s="207"/>
      <c r="F39" s="206"/>
      <c r="G39" s="206"/>
      <c r="H39" s="206"/>
      <c r="I39" s="175"/>
      <c r="J39" s="206"/>
      <c r="K39" s="188" t="e">
        <f>ROUND(SUM(K30:K38),0)</f>
        <v>#REF!</v>
      </c>
      <c r="L39" s="236"/>
      <c r="P39" s="188">
        <v>22407433995</v>
      </c>
    </row>
    <row r="40" spans="2:16" s="232" customFormat="1" thickBot="1">
      <c r="B40" s="233"/>
      <c r="C40" s="168" t="s">
        <v>124</v>
      </c>
      <c r="D40" s="169"/>
      <c r="E40" s="169"/>
      <c r="F40" s="169"/>
      <c r="G40" s="169"/>
      <c r="H40" s="169"/>
      <c r="I40" s="169"/>
      <c r="J40" s="169"/>
      <c r="K40" s="170"/>
      <c r="L40" s="236"/>
      <c r="P40" s="170"/>
    </row>
    <row r="41" spans="2:16" s="232" customFormat="1" ht="15.75">
      <c r="B41" s="233"/>
      <c r="C41" s="189" t="e">
        <f>C37+1</f>
        <v>#REF!</v>
      </c>
      <c r="D41" s="172" t="s">
        <v>346</v>
      </c>
      <c r="E41" s="172" t="s">
        <v>382</v>
      </c>
      <c r="F41" s="172"/>
      <c r="G41" s="174" t="s">
        <v>95</v>
      </c>
      <c r="H41" s="172" t="s">
        <v>76</v>
      </c>
      <c r="I41" s="175" t="e">
        <f>ROUND(#REF!+#REF!+#REF!,0)</f>
        <v>#REF!</v>
      </c>
      <c r="J41" s="176" t="e">
        <f>+#REF!</f>
        <v>#REF!</v>
      </c>
      <c r="K41" s="177" t="e">
        <f t="shared" ref="K41:K59" si="7">I41*J41</f>
        <v>#REF!</v>
      </c>
      <c r="L41" s="236"/>
      <c r="O41" s="1267" t="e">
        <f t="shared" ref="O41:O48" si="8">K41/$K$85</f>
        <v>#REF!</v>
      </c>
      <c r="P41" s="177">
        <v>131804487.06126001</v>
      </c>
    </row>
    <row r="42" spans="2:16" s="232" customFormat="1" ht="15.75">
      <c r="B42" s="233"/>
      <c r="C42" s="196" t="e">
        <f>C41+1</f>
        <v>#REF!</v>
      </c>
      <c r="D42" s="172" t="s">
        <v>347</v>
      </c>
      <c r="E42" s="172" t="s">
        <v>382</v>
      </c>
      <c r="F42" s="172"/>
      <c r="G42" s="174" t="s">
        <v>115</v>
      </c>
      <c r="H42" s="172" t="s">
        <v>76</v>
      </c>
      <c r="I42" s="175" t="e">
        <f>I41*0.1</f>
        <v>#REF!</v>
      </c>
      <c r="J42" s="176" t="e">
        <f>+#REF!</f>
        <v>#REF!</v>
      </c>
      <c r="K42" s="177" t="e">
        <f t="shared" si="7"/>
        <v>#REF!</v>
      </c>
      <c r="L42" s="236"/>
      <c r="O42" s="1267" t="e">
        <f t="shared" si="8"/>
        <v>#REF!</v>
      </c>
      <c r="P42" s="177">
        <v>0</v>
      </c>
    </row>
    <row r="43" spans="2:16" s="232" customFormat="1" ht="15.75">
      <c r="B43" s="233"/>
      <c r="C43" s="196" t="e">
        <f>#REF!+1</f>
        <v>#REF!</v>
      </c>
      <c r="D43" s="172" t="s">
        <v>348</v>
      </c>
      <c r="E43" s="172" t="s">
        <v>382</v>
      </c>
      <c r="F43" s="172"/>
      <c r="G43" s="174" t="s">
        <v>125</v>
      </c>
      <c r="H43" s="172" t="s">
        <v>76</v>
      </c>
      <c r="I43" s="175" t="e">
        <f>ROUND(#REF!,0)</f>
        <v>#REF!</v>
      </c>
      <c r="J43" s="176" t="e">
        <f>+#REF!</f>
        <v>#REF!</v>
      </c>
      <c r="K43" s="177" t="e">
        <f t="shared" si="7"/>
        <v>#REF!</v>
      </c>
      <c r="L43" s="236"/>
      <c r="O43" s="1267" t="e">
        <f t="shared" si="8"/>
        <v>#REF!</v>
      </c>
      <c r="P43" s="177">
        <v>43003516.894630477</v>
      </c>
    </row>
    <row r="44" spans="2:16" s="232" customFormat="1" ht="15.75">
      <c r="B44" s="233"/>
      <c r="C44" s="196" t="e">
        <f>#REF!+1</f>
        <v>#REF!</v>
      </c>
      <c r="D44" s="172" t="s">
        <v>58</v>
      </c>
      <c r="E44" s="172" t="s">
        <v>383</v>
      </c>
      <c r="F44" s="173"/>
      <c r="G44" s="174" t="s">
        <v>1385</v>
      </c>
      <c r="H44" s="179" t="s">
        <v>76</v>
      </c>
      <c r="I44" s="175" t="e">
        <f>#REF!+#REF!+#REF!+#REF!+#REF!+#REF!</f>
        <v>#REF!</v>
      </c>
      <c r="J44" s="176" t="e">
        <f>#REF!</f>
        <v>#REF!</v>
      </c>
      <c r="K44" s="177" t="e">
        <f t="shared" si="7"/>
        <v>#REF!</v>
      </c>
      <c r="L44" s="236"/>
      <c r="O44" s="1267" t="e">
        <f t="shared" si="8"/>
        <v>#REF!</v>
      </c>
      <c r="P44" s="177">
        <v>140678024.18694428</v>
      </c>
    </row>
    <row r="45" spans="2:16" s="232" customFormat="1" ht="15.75">
      <c r="B45" s="233"/>
      <c r="C45" s="196" t="e">
        <f>#REF!+1</f>
        <v>#REF!</v>
      </c>
      <c r="D45" s="234" t="s">
        <v>539</v>
      </c>
      <c r="E45" s="234" t="s">
        <v>383</v>
      </c>
      <c r="F45" s="173"/>
      <c r="G45" s="231" t="s">
        <v>540</v>
      </c>
      <c r="H45" s="237" t="s">
        <v>76</v>
      </c>
      <c r="I45" s="175">
        <f>(14000/200)*1.5*12*1</f>
        <v>1260</v>
      </c>
      <c r="J45" s="176" t="e">
        <f>#REF!</f>
        <v>#REF!</v>
      </c>
      <c r="K45" s="177" t="e">
        <f t="shared" si="7"/>
        <v>#REF!</v>
      </c>
      <c r="L45" s="236"/>
      <c r="M45" s="232">
        <f>(14000/200)</f>
        <v>70</v>
      </c>
      <c r="O45" s="1267" t="e">
        <f t="shared" si="8"/>
        <v>#REF!</v>
      </c>
      <c r="P45" s="177">
        <v>230866020</v>
      </c>
    </row>
    <row r="46" spans="2:16" s="232" customFormat="1" ht="15.75">
      <c r="B46" s="233"/>
      <c r="C46" s="196" t="e">
        <f>#REF!+1</f>
        <v>#REF!</v>
      </c>
      <c r="D46" s="216" t="s">
        <v>277</v>
      </c>
      <c r="E46" s="216" t="s">
        <v>384</v>
      </c>
      <c r="F46" s="173"/>
      <c r="G46" s="230" t="s">
        <v>558</v>
      </c>
      <c r="H46" s="273" t="s">
        <v>76</v>
      </c>
      <c r="I46" s="175"/>
      <c r="J46" s="176" t="e">
        <f>#REF!</f>
        <v>#REF!</v>
      </c>
      <c r="K46" s="177" t="e">
        <f t="shared" si="7"/>
        <v>#REF!</v>
      </c>
      <c r="L46" s="236"/>
      <c r="O46" s="1267" t="e">
        <f t="shared" si="8"/>
        <v>#REF!</v>
      </c>
      <c r="P46" s="177">
        <v>0</v>
      </c>
    </row>
    <row r="47" spans="2:16" s="232" customFormat="1" ht="15.75">
      <c r="B47" s="233"/>
      <c r="C47" s="196" t="e">
        <f t="shared" ref="C47" si="9">C46+1</f>
        <v>#REF!</v>
      </c>
      <c r="D47" s="216" t="s">
        <v>332</v>
      </c>
      <c r="E47" s="216"/>
      <c r="F47" s="216" t="s">
        <v>332</v>
      </c>
      <c r="G47" s="230" t="s">
        <v>559</v>
      </c>
      <c r="H47" s="216" t="s">
        <v>76</v>
      </c>
      <c r="I47" s="175" t="e">
        <f>#REF!</f>
        <v>#REF!</v>
      </c>
      <c r="J47" s="176" t="e">
        <f>#REF!</f>
        <v>#REF!</v>
      </c>
      <c r="K47" s="177" t="e">
        <f t="shared" si="7"/>
        <v>#REF!</v>
      </c>
      <c r="L47" s="236"/>
      <c r="O47" s="1267" t="e">
        <f t="shared" si="8"/>
        <v>#REF!</v>
      </c>
      <c r="P47" s="177">
        <v>0</v>
      </c>
    </row>
    <row r="48" spans="2:16" s="232" customFormat="1" ht="15.75">
      <c r="B48" s="233"/>
      <c r="C48" s="196" t="e">
        <f>#REF!+1</f>
        <v>#REF!</v>
      </c>
      <c r="D48" s="216" t="s">
        <v>59</v>
      </c>
      <c r="E48" s="216" t="s">
        <v>384</v>
      </c>
      <c r="F48" s="216"/>
      <c r="G48" s="174" t="s">
        <v>562</v>
      </c>
      <c r="H48" s="172" t="s">
        <v>76</v>
      </c>
      <c r="I48" s="175"/>
      <c r="J48" s="176" t="e">
        <f>+#REF!</f>
        <v>#REF!</v>
      </c>
      <c r="K48" s="177" t="e">
        <f t="shared" si="7"/>
        <v>#REF!</v>
      </c>
      <c r="L48" s="236"/>
      <c r="O48" s="1267" t="e">
        <f t="shared" si="8"/>
        <v>#REF!</v>
      </c>
      <c r="P48" s="177">
        <v>0</v>
      </c>
    </row>
    <row r="49" spans="2:16" s="232" customFormat="1" ht="30" customHeight="1">
      <c r="B49" s="233"/>
      <c r="C49" s="196" t="e">
        <f t="shared" ref="C49" si="10">C48+1</f>
        <v>#REF!</v>
      </c>
      <c r="D49" s="216" t="s">
        <v>352</v>
      </c>
      <c r="E49" s="216"/>
      <c r="F49" s="216" t="s">
        <v>352</v>
      </c>
      <c r="G49" s="230" t="s">
        <v>1391</v>
      </c>
      <c r="H49" s="273" t="s">
        <v>76</v>
      </c>
      <c r="I49" s="175" t="e">
        <f>I51*0.35</f>
        <v>#REF!</v>
      </c>
      <c r="J49" s="176" t="e">
        <f>#REF!</f>
        <v>#REF!</v>
      </c>
      <c r="K49" s="177" t="e">
        <f t="shared" si="7"/>
        <v>#REF!</v>
      </c>
      <c r="L49" s="236"/>
    </row>
    <row r="50" spans="2:16" s="232" customFormat="1" ht="15.75">
      <c r="B50" s="233"/>
      <c r="C50" s="196" t="e">
        <f>#REF!+1</f>
        <v>#REF!</v>
      </c>
      <c r="D50" s="216" t="s">
        <v>355</v>
      </c>
      <c r="E50" s="216"/>
      <c r="F50" s="216" t="s">
        <v>355</v>
      </c>
      <c r="G50" s="230" t="s">
        <v>564</v>
      </c>
      <c r="H50" s="273" t="s">
        <v>76</v>
      </c>
      <c r="I50" s="175" t="e">
        <f>#REF!</f>
        <v>#REF!</v>
      </c>
      <c r="J50" s="176" t="e">
        <f>#REF!</f>
        <v>#REF!</v>
      </c>
      <c r="K50" s="177" t="e">
        <f t="shared" si="7"/>
        <v>#REF!</v>
      </c>
      <c r="L50" s="236"/>
      <c r="O50" s="1267" t="e">
        <f t="shared" ref="O50:O59" si="11">K50/$K$85</f>
        <v>#REF!</v>
      </c>
      <c r="P50" s="177">
        <v>0</v>
      </c>
    </row>
    <row r="51" spans="2:16" s="232" customFormat="1" ht="15.75">
      <c r="B51" s="233"/>
      <c r="C51" s="196" t="e">
        <f>#REF!+1</f>
        <v>#REF!</v>
      </c>
      <c r="D51" s="216" t="s">
        <v>5</v>
      </c>
      <c r="E51" s="216" t="s">
        <v>384</v>
      </c>
      <c r="F51" s="216"/>
      <c r="G51" s="174" t="s">
        <v>557</v>
      </c>
      <c r="H51" s="172" t="s">
        <v>76</v>
      </c>
      <c r="I51" s="175" t="e">
        <f>(#REF!+#REF!+#REF!+#REF!+#REF!+6500)-1523</f>
        <v>#REF!</v>
      </c>
      <c r="J51" s="176" t="e">
        <f>+#REF!</f>
        <v>#REF!</v>
      </c>
      <c r="K51" s="177" t="e">
        <f t="shared" si="7"/>
        <v>#REF!</v>
      </c>
      <c r="L51" s="236"/>
      <c r="O51" s="1267" t="e">
        <f t="shared" si="11"/>
        <v>#REF!</v>
      </c>
      <c r="P51" s="177">
        <v>4153264425.8159819</v>
      </c>
    </row>
    <row r="52" spans="2:16" s="232" customFormat="1" ht="15.75">
      <c r="B52" s="233"/>
      <c r="C52" s="196" t="e">
        <f>#REF!+1</f>
        <v>#REF!</v>
      </c>
      <c r="D52" s="172" t="s">
        <v>75</v>
      </c>
      <c r="E52" s="172" t="s">
        <v>386</v>
      </c>
      <c r="F52" s="172"/>
      <c r="G52" s="174" t="s">
        <v>108</v>
      </c>
      <c r="H52" s="172" t="s">
        <v>46</v>
      </c>
      <c r="I52" s="175" t="e">
        <f>(#REF!+#REF!+#REF!+#REF!+#REF!)*1.3</f>
        <v>#REF!</v>
      </c>
      <c r="J52" s="176" t="e">
        <f>+#REF!</f>
        <v>#REF!</v>
      </c>
      <c r="K52" s="177" t="e">
        <f t="shared" si="7"/>
        <v>#REF!</v>
      </c>
      <c r="L52" s="236"/>
      <c r="M52" s="1268"/>
      <c r="N52" s="1268"/>
      <c r="O52" s="1267" t="e">
        <f t="shared" si="11"/>
        <v>#REF!</v>
      </c>
      <c r="P52" s="177">
        <v>1962409945.1669998</v>
      </c>
    </row>
    <row r="53" spans="2:16" s="232" customFormat="1" ht="15.75">
      <c r="B53" s="233"/>
      <c r="C53" s="196" t="e">
        <f>#REF!+1</f>
        <v>#REF!</v>
      </c>
      <c r="D53" s="216" t="s">
        <v>290</v>
      </c>
      <c r="E53" s="216" t="s">
        <v>389</v>
      </c>
      <c r="F53" s="279"/>
      <c r="G53" s="230" t="s">
        <v>291</v>
      </c>
      <c r="H53" s="216" t="s">
        <v>538</v>
      </c>
      <c r="I53" s="175">
        <v>155000</v>
      </c>
      <c r="J53" s="176" t="e">
        <f>#REF!</f>
        <v>#REF!</v>
      </c>
      <c r="K53" s="177" t="e">
        <f t="shared" si="7"/>
        <v>#REF!</v>
      </c>
      <c r="L53" s="236"/>
      <c r="O53" s="1267" t="e">
        <f t="shared" si="11"/>
        <v>#REF!</v>
      </c>
      <c r="P53" s="177">
        <v>0</v>
      </c>
    </row>
    <row r="54" spans="2:16" s="232" customFormat="1" ht="15.75">
      <c r="B54" s="233"/>
      <c r="C54" s="196" t="e">
        <f>#REF!+1</f>
        <v>#REF!</v>
      </c>
      <c r="D54" s="172" t="s">
        <v>60</v>
      </c>
      <c r="E54" s="172" t="s">
        <v>390</v>
      </c>
      <c r="F54" s="172"/>
      <c r="G54" s="174" t="s">
        <v>610</v>
      </c>
      <c r="H54" s="172" t="s">
        <v>47</v>
      </c>
      <c r="I54" s="175" t="e">
        <f>#REF!+#REF!+745</f>
        <v>#REF!</v>
      </c>
      <c r="J54" s="208" t="e">
        <f>+#REF!</f>
        <v>#REF!</v>
      </c>
      <c r="K54" s="177" t="e">
        <f t="shared" si="7"/>
        <v>#REF!</v>
      </c>
      <c r="L54" s="236"/>
      <c r="M54" s="232">
        <f>(14000/200)*14</f>
        <v>980</v>
      </c>
      <c r="O54" s="1267" t="e">
        <f t="shared" si="11"/>
        <v>#REF!</v>
      </c>
      <c r="P54" s="177">
        <v>593960829.10000002</v>
      </c>
    </row>
    <row r="55" spans="2:16" s="232" customFormat="1" ht="15.75">
      <c r="B55" s="233"/>
      <c r="C55" s="196" t="e">
        <f>#REF!+1</f>
        <v>#REF!</v>
      </c>
      <c r="D55" s="172" t="s">
        <v>231</v>
      </c>
      <c r="E55" s="172" t="s">
        <v>388</v>
      </c>
      <c r="F55" s="172"/>
      <c r="G55" s="174" t="s">
        <v>568</v>
      </c>
      <c r="H55" s="172" t="s">
        <v>76</v>
      </c>
      <c r="I55" s="175">
        <f>(11600+2400)*1.2*0.2</f>
        <v>3360</v>
      </c>
      <c r="J55" s="208" t="e">
        <f>+#REF!</f>
        <v>#REF!</v>
      </c>
      <c r="K55" s="177" t="e">
        <f t="shared" si="7"/>
        <v>#REF!</v>
      </c>
      <c r="L55" s="236"/>
      <c r="M55" s="1271" t="e">
        <f>#REF!</f>
        <v>#REF!</v>
      </c>
      <c r="N55" s="1271"/>
      <c r="O55" s="1267" t="e">
        <f t="shared" si="11"/>
        <v>#REF!</v>
      </c>
      <c r="P55" s="177">
        <v>958770061.20000017</v>
      </c>
    </row>
    <row r="56" spans="2:16" s="232" customFormat="1" ht="15.75">
      <c r="B56" s="233"/>
      <c r="C56" s="196" t="e">
        <f>#REF!+1</f>
        <v>#REF!</v>
      </c>
      <c r="D56" s="172" t="s">
        <v>61</v>
      </c>
      <c r="E56" s="180" t="s">
        <v>391</v>
      </c>
      <c r="F56" s="172"/>
      <c r="G56" s="231" t="s">
        <v>569</v>
      </c>
      <c r="H56" s="172" t="s">
        <v>12</v>
      </c>
      <c r="I56" s="175" t="e">
        <f>#REF!+17000</f>
        <v>#REF!</v>
      </c>
      <c r="J56" s="176" t="e">
        <f>+#REF!</f>
        <v>#REF!</v>
      </c>
      <c r="K56" s="177" t="e">
        <f t="shared" si="7"/>
        <v>#REF!</v>
      </c>
      <c r="L56" s="236"/>
      <c r="M56" s="1266">
        <f>(7000*2.8)-2520</f>
        <v>17080</v>
      </c>
      <c r="N56" s="1266"/>
      <c r="O56" s="1267" t="e">
        <f t="shared" si="11"/>
        <v>#REF!</v>
      </c>
      <c r="P56" s="177">
        <v>173532800</v>
      </c>
    </row>
    <row r="57" spans="2:16" s="232" customFormat="1" ht="15.75">
      <c r="B57" s="233"/>
      <c r="C57" s="196" t="e">
        <f>#REF!+1</f>
        <v>#REF!</v>
      </c>
      <c r="D57" s="172" t="s">
        <v>62</v>
      </c>
      <c r="E57" s="172" t="s">
        <v>391</v>
      </c>
      <c r="F57" s="172"/>
      <c r="G57" s="174" t="s">
        <v>465</v>
      </c>
      <c r="H57" s="179" t="s">
        <v>76</v>
      </c>
      <c r="I57" s="175" t="e">
        <f>#REF!+#REF!</f>
        <v>#REF!</v>
      </c>
      <c r="J57" s="176" t="e">
        <f>+#REF!</f>
        <v>#REF!</v>
      </c>
      <c r="K57" s="177" t="e">
        <f t="shared" si="7"/>
        <v>#REF!</v>
      </c>
      <c r="L57" s="236"/>
      <c r="M57" s="232">
        <f>7000*0.6*1</f>
        <v>4200</v>
      </c>
      <c r="O57" s="1267" t="e">
        <f t="shared" si="11"/>
        <v>#REF!</v>
      </c>
      <c r="P57" s="177">
        <v>540614300.02676785</v>
      </c>
    </row>
    <row r="58" spans="2:16" s="232" customFormat="1" ht="15.75">
      <c r="B58" s="233"/>
      <c r="C58" s="196" t="e">
        <f t="shared" ref="C58:C59" si="12">C57+1</f>
        <v>#REF!</v>
      </c>
      <c r="D58" s="172" t="s">
        <v>63</v>
      </c>
      <c r="E58" s="172" t="s">
        <v>391</v>
      </c>
      <c r="F58" s="172"/>
      <c r="G58" s="231" t="s">
        <v>519</v>
      </c>
      <c r="H58" s="172" t="s">
        <v>76</v>
      </c>
      <c r="I58" s="175">
        <f>7000*0.6*0.3</f>
        <v>1260</v>
      </c>
      <c r="J58" s="176" t="e">
        <f>+#REF!</f>
        <v>#REF!</v>
      </c>
      <c r="K58" s="177" t="e">
        <f t="shared" si="7"/>
        <v>#REF!</v>
      </c>
      <c r="L58" s="236"/>
      <c r="O58" s="1267" t="e">
        <f t="shared" si="11"/>
        <v>#REF!</v>
      </c>
      <c r="P58" s="177">
        <v>220642380</v>
      </c>
    </row>
    <row r="59" spans="2:16" s="232" customFormat="1" ht="15.75">
      <c r="B59" s="233"/>
      <c r="C59" s="196" t="e">
        <f t="shared" si="12"/>
        <v>#REF!</v>
      </c>
      <c r="D59" s="216" t="s">
        <v>302</v>
      </c>
      <c r="E59" s="180" t="s">
        <v>391</v>
      </c>
      <c r="F59" s="216" t="s">
        <v>302</v>
      </c>
      <c r="G59" s="230" t="s">
        <v>303</v>
      </c>
      <c r="H59" s="216" t="s">
        <v>47</v>
      </c>
      <c r="I59" s="175" t="e">
        <f>#REF!+#REF!</f>
        <v>#REF!</v>
      </c>
      <c r="J59" s="176" t="e">
        <f>#REF!</f>
        <v>#REF!</v>
      </c>
      <c r="K59" s="177" t="e">
        <f t="shared" si="7"/>
        <v>#REF!</v>
      </c>
      <c r="L59" s="236"/>
      <c r="O59" s="1267" t="e">
        <f t="shared" si="11"/>
        <v>#REF!</v>
      </c>
      <c r="P59" s="177">
        <v>1461686921.98</v>
      </c>
    </row>
    <row r="60" spans="2:16" s="232" customFormat="1" thickBot="1">
      <c r="B60" s="233"/>
      <c r="C60" s="209" t="s">
        <v>130</v>
      </c>
      <c r="D60" s="210"/>
      <c r="E60" s="210"/>
      <c r="F60" s="210"/>
      <c r="G60" s="211"/>
      <c r="H60" s="210"/>
      <c r="I60" s="175"/>
      <c r="J60" s="212"/>
      <c r="K60" s="213" t="e">
        <f>ROUND(SUM(K41:K59),0)</f>
        <v>#REF!</v>
      </c>
      <c r="L60" s="236"/>
      <c r="P60" s="213">
        <v>10611233711</v>
      </c>
    </row>
    <row r="61" spans="2:16" s="232" customFormat="1" thickBot="1">
      <c r="B61" s="233"/>
      <c r="C61" s="168" t="s">
        <v>126</v>
      </c>
      <c r="D61" s="169"/>
      <c r="E61" s="169"/>
      <c r="F61" s="169"/>
      <c r="G61" s="169"/>
      <c r="H61" s="169"/>
      <c r="I61" s="169"/>
      <c r="J61" s="169"/>
      <c r="K61" s="170"/>
      <c r="L61" s="236"/>
      <c r="P61" s="170"/>
    </row>
    <row r="62" spans="2:16" s="232" customFormat="1" ht="31.5">
      <c r="B62" s="233"/>
      <c r="C62" s="189" t="e">
        <f>#REF!+1</f>
        <v>#REF!</v>
      </c>
      <c r="D62" s="234" t="s">
        <v>104</v>
      </c>
      <c r="E62" s="1741" t="s">
        <v>570</v>
      </c>
      <c r="F62" s="1742"/>
      <c r="G62" s="231" t="s">
        <v>571</v>
      </c>
      <c r="H62" s="172" t="s">
        <v>47</v>
      </c>
      <c r="I62" s="175" t="e">
        <f>(#REF!+#REF!+#REF!)*1000*9</f>
        <v>#REF!</v>
      </c>
      <c r="J62" s="176" t="e">
        <f>+#REF!</f>
        <v>#REF!</v>
      </c>
      <c r="K62" s="177" t="e">
        <f t="shared" ref="K62:K72" si="13">I62*J62</f>
        <v>#REF!</v>
      </c>
      <c r="L62" s="236"/>
      <c r="O62" s="1267" t="e">
        <f t="shared" ref="O62:O72" si="14">K62/$K$85</f>
        <v>#REF!</v>
      </c>
      <c r="P62" s="177">
        <v>145467081.89999998</v>
      </c>
    </row>
    <row r="63" spans="2:16" s="232" customFormat="1" ht="31.5">
      <c r="B63" s="233"/>
      <c r="C63" s="196" t="e">
        <f>C62+1</f>
        <v>#REF!</v>
      </c>
      <c r="D63" s="234" t="s">
        <v>112</v>
      </c>
      <c r="E63" s="2132" t="s">
        <v>570</v>
      </c>
      <c r="F63" s="2133"/>
      <c r="G63" s="231" t="s">
        <v>572</v>
      </c>
      <c r="H63" s="172" t="s">
        <v>12</v>
      </c>
      <c r="I63" s="175"/>
      <c r="J63" s="176" t="e">
        <f>+#REF!</f>
        <v>#REF!</v>
      </c>
      <c r="K63" s="177" t="e">
        <f t="shared" si="13"/>
        <v>#REF!</v>
      </c>
      <c r="L63" s="236"/>
      <c r="O63" s="1267" t="e">
        <f t="shared" si="14"/>
        <v>#REF!</v>
      </c>
      <c r="P63" s="177">
        <v>0</v>
      </c>
    </row>
    <row r="64" spans="2:16" s="232" customFormat="1" ht="15.75">
      <c r="B64" s="233"/>
      <c r="C64" s="196" t="e">
        <f>#REF!+1</f>
        <v>#REF!</v>
      </c>
      <c r="D64" s="234" t="s">
        <v>318</v>
      </c>
      <c r="E64" s="2132" t="s">
        <v>570</v>
      </c>
      <c r="F64" s="2133"/>
      <c r="G64" s="231" t="s">
        <v>573</v>
      </c>
      <c r="H64" s="172" t="s">
        <v>48</v>
      </c>
      <c r="I64" s="175" t="e">
        <f>(#REF!+#REF!+#REF!)*1000/2*3</f>
        <v>#REF!</v>
      </c>
      <c r="J64" s="176" t="e">
        <f>+#REF!</f>
        <v>#REF!</v>
      </c>
      <c r="K64" s="177" t="e">
        <f t="shared" si="13"/>
        <v>#REF!</v>
      </c>
      <c r="L64" s="236"/>
      <c r="O64" s="1267" t="e">
        <f t="shared" si="14"/>
        <v>#REF!</v>
      </c>
      <c r="P64" s="177">
        <v>97011270</v>
      </c>
    </row>
    <row r="65" spans="2:16" s="232" customFormat="1" ht="31.5">
      <c r="B65" s="233"/>
      <c r="C65" s="196" t="e">
        <f t="shared" ref="C65:C71" si="15">C64+1</f>
        <v>#REF!</v>
      </c>
      <c r="D65" s="234" t="s">
        <v>319</v>
      </c>
      <c r="E65" s="2134" t="s">
        <v>570</v>
      </c>
      <c r="F65" s="2135"/>
      <c r="G65" s="231" t="s">
        <v>574</v>
      </c>
      <c r="H65" s="172" t="s">
        <v>48</v>
      </c>
      <c r="I65" s="175" t="e">
        <f>(#REF!+#REF!+#REF!)*1000/50*2</f>
        <v>#REF!</v>
      </c>
      <c r="J65" s="176" t="e">
        <f>+#REF!</f>
        <v>#REF!</v>
      </c>
      <c r="K65" s="177" t="e">
        <f t="shared" si="13"/>
        <v>#REF!</v>
      </c>
      <c r="L65" s="236"/>
      <c r="O65" s="1267" t="e">
        <f t="shared" si="14"/>
        <v>#REF!</v>
      </c>
      <c r="P65" s="177">
        <v>12375200</v>
      </c>
    </row>
    <row r="66" spans="2:16" s="232" customFormat="1" ht="31.5">
      <c r="B66" s="233"/>
      <c r="C66" s="196" t="e">
        <f t="shared" si="15"/>
        <v>#REF!</v>
      </c>
      <c r="D66" s="214" t="s">
        <v>320</v>
      </c>
      <c r="E66" s="2132" t="s">
        <v>570</v>
      </c>
      <c r="F66" s="2133"/>
      <c r="G66" s="231" t="s">
        <v>575</v>
      </c>
      <c r="H66" s="216" t="s">
        <v>48</v>
      </c>
      <c r="I66" s="175"/>
      <c r="J66" s="176" t="e">
        <f>+#REF!</f>
        <v>#REF!</v>
      </c>
      <c r="K66" s="177" t="e">
        <f t="shared" si="13"/>
        <v>#REF!</v>
      </c>
      <c r="L66" s="236"/>
      <c r="O66" s="1267" t="e">
        <f t="shared" si="14"/>
        <v>#REF!</v>
      </c>
      <c r="P66" s="177">
        <v>0</v>
      </c>
    </row>
    <row r="67" spans="2:16" s="232" customFormat="1" ht="31.5">
      <c r="B67" s="233"/>
      <c r="C67" s="196" t="e">
        <f t="shared" si="15"/>
        <v>#REF!</v>
      </c>
      <c r="D67" s="214" t="s">
        <v>624</v>
      </c>
      <c r="E67" s="2132" t="s">
        <v>570</v>
      </c>
      <c r="F67" s="2133"/>
      <c r="G67" s="231" t="s">
        <v>623</v>
      </c>
      <c r="H67" s="216" t="s">
        <v>48</v>
      </c>
      <c r="I67" s="175" t="e">
        <f>(#REF!+#REF!+#REF!)*1000/100*2</f>
        <v>#REF!</v>
      </c>
      <c r="J67" s="176" t="e">
        <f>#REF!</f>
        <v>#REF!</v>
      </c>
      <c r="K67" s="177" t="e">
        <f t="shared" si="13"/>
        <v>#REF!</v>
      </c>
      <c r="L67" s="236"/>
      <c r="O67" s="1267" t="e">
        <f t="shared" si="14"/>
        <v>#REF!</v>
      </c>
      <c r="P67" s="177">
        <v>28730318</v>
      </c>
    </row>
    <row r="68" spans="2:16" s="232" customFormat="1" ht="15.75">
      <c r="B68" s="233"/>
      <c r="C68" s="196" t="e">
        <f>C66+1</f>
        <v>#REF!</v>
      </c>
      <c r="D68" s="214" t="s">
        <v>586</v>
      </c>
      <c r="E68" s="2132" t="s">
        <v>570</v>
      </c>
      <c r="F68" s="2133"/>
      <c r="G68" s="215" t="s">
        <v>466</v>
      </c>
      <c r="H68" s="216" t="s">
        <v>12</v>
      </c>
      <c r="I68" s="175" t="e">
        <f>#REF!+#REF!</f>
        <v>#REF!</v>
      </c>
      <c r="J68" s="176" t="e">
        <f>#REF!</f>
        <v>#REF!</v>
      </c>
      <c r="K68" s="177" t="e">
        <f t="shared" si="13"/>
        <v>#REF!</v>
      </c>
      <c r="L68" s="236"/>
      <c r="O68" s="1267" t="e">
        <f t="shared" si="14"/>
        <v>#REF!</v>
      </c>
      <c r="P68" s="177">
        <v>6952256</v>
      </c>
    </row>
    <row r="69" spans="2:16" s="232" customFormat="1" ht="15.75">
      <c r="B69" s="233"/>
      <c r="C69" s="196" t="e">
        <f>#REF!+1</f>
        <v>#REF!</v>
      </c>
      <c r="D69" s="217" t="s">
        <v>65</v>
      </c>
      <c r="E69" s="217" t="s">
        <v>396</v>
      </c>
      <c r="F69" s="217"/>
      <c r="G69" s="218" t="s">
        <v>127</v>
      </c>
      <c r="H69" s="172" t="s">
        <v>48</v>
      </c>
      <c r="I69" s="175" t="e">
        <f>#REF!+#REF!</f>
        <v>#REF!</v>
      </c>
      <c r="J69" s="176" t="e">
        <f>+#REF!</f>
        <v>#REF!</v>
      </c>
      <c r="K69" s="177" t="e">
        <f t="shared" si="13"/>
        <v>#REF!</v>
      </c>
      <c r="L69" s="236"/>
      <c r="O69" s="1267" t="e">
        <f t="shared" si="14"/>
        <v>#REF!</v>
      </c>
      <c r="P69" s="177">
        <v>8233485</v>
      </c>
    </row>
    <row r="70" spans="2:16" s="232" customFormat="1" ht="15.75">
      <c r="B70" s="233"/>
      <c r="C70" s="196" t="e">
        <f t="shared" si="15"/>
        <v>#REF!</v>
      </c>
      <c r="D70" s="217" t="s">
        <v>66</v>
      </c>
      <c r="E70" s="217" t="s">
        <v>397</v>
      </c>
      <c r="F70" s="217"/>
      <c r="G70" s="218" t="s">
        <v>113</v>
      </c>
      <c r="H70" s="172" t="s">
        <v>47</v>
      </c>
      <c r="I70" s="175" t="e">
        <f>#REF!+#REF!</f>
        <v>#REF!</v>
      </c>
      <c r="J70" s="176" t="e">
        <f>+#REF!</f>
        <v>#REF!</v>
      </c>
      <c r="K70" s="177" t="e">
        <f t="shared" si="13"/>
        <v>#REF!</v>
      </c>
      <c r="L70" s="236"/>
      <c r="O70" s="1267" t="e">
        <f t="shared" si="14"/>
        <v>#REF!</v>
      </c>
      <c r="P70" s="177">
        <v>1391338424</v>
      </c>
    </row>
    <row r="71" spans="2:16" s="232" customFormat="1" ht="15.75">
      <c r="B71" s="233"/>
      <c r="C71" s="196" t="e">
        <f t="shared" si="15"/>
        <v>#REF!</v>
      </c>
      <c r="D71" s="216" t="s">
        <v>232</v>
      </c>
      <c r="E71" s="216" t="s">
        <v>397</v>
      </c>
      <c r="F71" s="216"/>
      <c r="G71" s="215" t="s">
        <v>233</v>
      </c>
      <c r="H71" s="216" t="s">
        <v>48</v>
      </c>
      <c r="I71" s="175" t="e">
        <f>I70/200*2</f>
        <v>#REF!</v>
      </c>
      <c r="J71" s="176" t="e">
        <f>+#REF!</f>
        <v>#REF!</v>
      </c>
      <c r="K71" s="177" t="e">
        <f t="shared" si="13"/>
        <v>#REF!</v>
      </c>
      <c r="L71" s="236"/>
      <c r="O71" s="1267" t="e">
        <f t="shared" si="14"/>
        <v>#REF!</v>
      </c>
      <c r="P71" s="177">
        <v>0</v>
      </c>
    </row>
    <row r="72" spans="2:16" s="232" customFormat="1" ht="15.75">
      <c r="B72" s="233"/>
      <c r="C72" s="196" t="e">
        <f>#REF!+1</f>
        <v>#REF!</v>
      </c>
      <c r="D72" s="217" t="s">
        <v>67</v>
      </c>
      <c r="E72" s="217" t="s">
        <v>398</v>
      </c>
      <c r="F72" s="217"/>
      <c r="G72" s="218" t="s">
        <v>96</v>
      </c>
      <c r="H72" s="172" t="s">
        <v>48</v>
      </c>
      <c r="I72" s="175" t="e">
        <f>#REF!+#REF!</f>
        <v>#REF!</v>
      </c>
      <c r="J72" s="176" t="e">
        <f>+#REF!</f>
        <v>#REF!</v>
      </c>
      <c r="K72" s="177" t="e">
        <f t="shared" si="13"/>
        <v>#REF!</v>
      </c>
      <c r="L72" s="236"/>
      <c r="O72" s="1267" t="e">
        <f t="shared" si="14"/>
        <v>#REF!</v>
      </c>
      <c r="P72" s="177">
        <v>622908</v>
      </c>
    </row>
    <row r="73" spans="2:16" s="232" customFormat="1" thickBot="1">
      <c r="B73" s="233"/>
      <c r="C73" s="182" t="s">
        <v>130</v>
      </c>
      <c r="D73" s="219"/>
      <c r="E73" s="219"/>
      <c r="F73" s="219"/>
      <c r="G73" s="220"/>
      <c r="H73" s="183"/>
      <c r="I73" s="175"/>
      <c r="J73" s="187"/>
      <c r="K73" s="188" t="e">
        <f>ROUND(SUM(K62:K72),0)</f>
        <v>#REF!</v>
      </c>
      <c r="L73" s="236"/>
      <c r="P73" s="188">
        <v>1690730943</v>
      </c>
    </row>
    <row r="74" spans="2:16" s="232" customFormat="1" thickBot="1">
      <c r="B74" s="233"/>
      <c r="C74" s="168" t="s">
        <v>97</v>
      </c>
      <c r="D74" s="169"/>
      <c r="E74" s="169"/>
      <c r="F74" s="169"/>
      <c r="G74" s="169"/>
      <c r="H74" s="169"/>
      <c r="I74" s="169"/>
      <c r="J74" s="169"/>
      <c r="K74" s="170"/>
      <c r="L74" s="236"/>
      <c r="P74" s="170"/>
    </row>
    <row r="75" spans="2:16" s="232" customFormat="1" ht="15.75">
      <c r="B75" s="233"/>
      <c r="C75" s="196" t="e">
        <f>#REF!+1</f>
        <v>#REF!</v>
      </c>
      <c r="D75" s="172" t="s">
        <v>68</v>
      </c>
      <c r="E75" s="172" t="s">
        <v>399</v>
      </c>
      <c r="F75" s="172"/>
      <c r="G75" s="174" t="s">
        <v>99</v>
      </c>
      <c r="H75" s="172" t="s">
        <v>47</v>
      </c>
      <c r="I75" s="175" t="e">
        <f>(#REF!+#REF!+#REF!)*1000</f>
        <v>#REF!</v>
      </c>
      <c r="J75" s="176" t="e">
        <f>+#REF!</f>
        <v>#REF!</v>
      </c>
      <c r="K75" s="177" t="e">
        <f t="shared" ref="K75:K78" si="16">I75*J75</f>
        <v>#REF!</v>
      </c>
      <c r="L75" s="236"/>
      <c r="P75" s="177">
        <v>0</v>
      </c>
    </row>
    <row r="76" spans="2:16" s="232" customFormat="1" ht="15.75">
      <c r="B76" s="233"/>
      <c r="C76" s="196" t="e">
        <f>#REF!+1</f>
        <v>#REF!</v>
      </c>
      <c r="D76" s="217" t="s">
        <v>180</v>
      </c>
      <c r="E76" s="217" t="s">
        <v>400</v>
      </c>
      <c r="F76" s="217"/>
      <c r="G76" s="174" t="s">
        <v>129</v>
      </c>
      <c r="H76" s="172" t="s">
        <v>12</v>
      </c>
      <c r="I76" s="175" t="e">
        <f>#REF!+#REF!*1000</f>
        <v>#REF!</v>
      </c>
      <c r="J76" s="176" t="e">
        <f>+#REF!</f>
        <v>#REF!</v>
      </c>
      <c r="K76" s="177" t="e">
        <f t="shared" si="16"/>
        <v>#REF!</v>
      </c>
      <c r="L76" s="236"/>
      <c r="P76" s="177">
        <v>0</v>
      </c>
    </row>
    <row r="77" spans="2:16" s="232" customFormat="1" ht="15.75">
      <c r="B77" s="233"/>
      <c r="C77" s="196" t="e">
        <f>#REF!+1</f>
        <v>#REF!</v>
      </c>
      <c r="D77" s="216" t="s">
        <v>308</v>
      </c>
      <c r="E77" s="173" t="s">
        <v>400</v>
      </c>
      <c r="F77" s="173"/>
      <c r="G77" s="230" t="s">
        <v>520</v>
      </c>
      <c r="H77" s="273" t="s">
        <v>12</v>
      </c>
      <c r="I77" s="175" t="e">
        <f>(#REF!+#REF!+#REF!)*1000*2*2</f>
        <v>#REF!</v>
      </c>
      <c r="J77" s="176" t="e">
        <f>#REF!</f>
        <v>#REF!</v>
      </c>
      <c r="K77" s="177" t="e">
        <f t="shared" si="16"/>
        <v>#REF!</v>
      </c>
      <c r="L77" s="236"/>
      <c r="M77" s="232" t="e">
        <f>#REF!</f>
        <v>#REF!</v>
      </c>
      <c r="P77" s="177">
        <v>0</v>
      </c>
    </row>
    <row r="78" spans="2:16" s="232" customFormat="1" ht="15.75">
      <c r="B78" s="233"/>
      <c r="C78" s="196" t="e">
        <f>#REF!+1</f>
        <v>#REF!</v>
      </c>
      <c r="D78" s="216" t="s">
        <v>458</v>
      </c>
      <c r="E78" s="173"/>
      <c r="F78" s="216"/>
      <c r="G78" s="230" t="s">
        <v>491</v>
      </c>
      <c r="H78" s="273" t="s">
        <v>48</v>
      </c>
      <c r="I78" s="175" t="e">
        <f>#REF!+#REF!</f>
        <v>#REF!</v>
      </c>
      <c r="J78" s="176" t="e">
        <f>#REF!</f>
        <v>#REF!</v>
      </c>
      <c r="K78" s="177" t="e">
        <f t="shared" si="16"/>
        <v>#REF!</v>
      </c>
      <c r="L78" s="236"/>
      <c r="P78" s="177">
        <v>0</v>
      </c>
    </row>
    <row r="79" spans="2:16" s="232" customFormat="1" thickBot="1">
      <c r="B79" s="233"/>
      <c r="C79" s="182" t="s">
        <v>130</v>
      </c>
      <c r="D79" s="219"/>
      <c r="E79" s="219"/>
      <c r="F79" s="219"/>
      <c r="G79" s="185"/>
      <c r="H79" s="183"/>
      <c r="I79" s="175"/>
      <c r="J79" s="187"/>
      <c r="K79" s="188" t="e">
        <f>ROUND(SUM(K75:K78),0)</f>
        <v>#REF!</v>
      </c>
      <c r="L79" s="236"/>
      <c r="P79" s="188">
        <v>0</v>
      </c>
    </row>
    <row r="80" spans="2:16" s="232" customFormat="1" thickBot="1">
      <c r="B80" s="233"/>
      <c r="C80" s="168" t="s">
        <v>98</v>
      </c>
      <c r="D80" s="169"/>
      <c r="E80" s="169"/>
      <c r="F80" s="169"/>
      <c r="G80" s="169"/>
      <c r="H80" s="169"/>
      <c r="I80" s="169"/>
      <c r="J80" s="169"/>
      <c r="K80" s="170"/>
      <c r="L80" s="236"/>
      <c r="N80" s="232" t="s">
        <v>1396</v>
      </c>
      <c r="P80" s="170"/>
    </row>
    <row r="81" spans="2:17" s="232" customFormat="1" ht="31.5">
      <c r="B81" s="233"/>
      <c r="C81" s="189" t="e">
        <f>#REF!+1</f>
        <v>#REF!</v>
      </c>
      <c r="D81" s="172">
        <v>900.1</v>
      </c>
      <c r="E81" s="172" t="s">
        <v>402</v>
      </c>
      <c r="F81" s="172"/>
      <c r="G81" s="174" t="s">
        <v>181</v>
      </c>
      <c r="H81" s="172" t="s">
        <v>176</v>
      </c>
      <c r="I81" s="175" t="e">
        <f>ROUND(#REF!+'CANTIDADES Fase II todo'!BD31*1.3,0)</f>
        <v>#REF!</v>
      </c>
      <c r="J81" s="176" t="e">
        <f>+#REF!</f>
        <v>#REF!</v>
      </c>
      <c r="K81" s="177" t="e">
        <f>I81*J81</f>
        <v>#REF!</v>
      </c>
      <c r="L81" s="236"/>
      <c r="N81" s="232">
        <f>(10+16.8+4.5+6.3+7.9)/5</f>
        <v>9.1</v>
      </c>
      <c r="P81" s="177">
        <v>0</v>
      </c>
    </row>
    <row r="82" spans="2:17" s="232" customFormat="1" ht="47.25">
      <c r="B82" s="233"/>
      <c r="C82" s="196" t="e">
        <f>C81+1</f>
        <v>#REF!</v>
      </c>
      <c r="D82" s="172">
        <v>900.2</v>
      </c>
      <c r="E82" s="172" t="s">
        <v>402</v>
      </c>
      <c r="F82" s="172"/>
      <c r="G82" s="231" t="s">
        <v>521</v>
      </c>
      <c r="H82" s="172" t="s">
        <v>117</v>
      </c>
      <c r="I82" s="175" t="e">
        <f>+((I15+I16)*1.35*10)</f>
        <v>#REF!</v>
      </c>
      <c r="J82" s="176" t="e">
        <f>+#REF!</f>
        <v>#REF!</v>
      </c>
      <c r="K82" s="177" t="e">
        <f>I82*J82</f>
        <v>#REF!</v>
      </c>
      <c r="L82" s="236"/>
      <c r="M82" s="1268" t="e">
        <f>(I17)*30*1.3</f>
        <v>#REF!</v>
      </c>
      <c r="N82" s="1268"/>
      <c r="O82" s="1267" t="e">
        <f t="shared" ref="O82" si="17">K82/$K$85</f>
        <v>#REF!</v>
      </c>
      <c r="P82" s="177">
        <v>7636942973.2492599</v>
      </c>
    </row>
    <row r="83" spans="2:17" s="232" customFormat="1" ht="55.5" customHeight="1">
      <c r="B83" s="233"/>
      <c r="C83" s="196" t="e">
        <f>C82+1</f>
        <v>#REF!</v>
      </c>
      <c r="D83" s="172" t="s">
        <v>1397</v>
      </c>
      <c r="E83" s="172"/>
      <c r="F83" s="172" t="s">
        <v>1397</v>
      </c>
      <c r="G83" s="231" t="s">
        <v>1398</v>
      </c>
      <c r="H83" s="172" t="s">
        <v>117</v>
      </c>
      <c r="I83" s="175" t="e">
        <f>(I17*9.1*1.35)+(I19*53)</f>
        <v>#REF!</v>
      </c>
      <c r="J83" s="176" t="e">
        <f>#REF!</f>
        <v>#REF!</v>
      </c>
      <c r="K83" s="177" t="e">
        <f>I83*J83</f>
        <v>#REF!</v>
      </c>
      <c r="L83" s="236"/>
      <c r="M83" s="1266"/>
    </row>
    <row r="84" spans="2:17" s="232" customFormat="1" thickBot="1">
      <c r="B84" s="233"/>
      <c r="C84" s="182" t="s">
        <v>130</v>
      </c>
      <c r="D84" s="219"/>
      <c r="E84" s="219"/>
      <c r="F84" s="219"/>
      <c r="G84" s="220"/>
      <c r="H84" s="183"/>
      <c r="I84" s="175"/>
      <c r="J84" s="187"/>
      <c r="K84" s="188" t="e">
        <f>ROUND(SUM(K81:K83),0)</f>
        <v>#REF!</v>
      </c>
      <c r="L84" s="236"/>
      <c r="N84" s="232" t="s">
        <v>1390</v>
      </c>
      <c r="P84" s="188">
        <v>7636942973</v>
      </c>
    </row>
    <row r="85" spans="2:17" s="13" customFormat="1" thickBot="1">
      <c r="B85" s="14"/>
      <c r="C85" s="1732" t="s">
        <v>408</v>
      </c>
      <c r="D85" s="1733"/>
      <c r="E85" s="1733"/>
      <c r="F85" s="1733"/>
      <c r="G85" s="1733"/>
      <c r="H85" s="1733"/>
      <c r="I85" s="1733"/>
      <c r="J85" s="1734"/>
      <c r="K85" s="221" t="e">
        <f>K21+K28+K39+K60+K73+K79+K84</f>
        <v>#REF!</v>
      </c>
      <c r="L85" s="15"/>
      <c r="M85" s="221">
        <v>105560000000</v>
      </c>
      <c r="N85" s="1272" t="e">
        <f>K85-M85</f>
        <v>#REF!</v>
      </c>
      <c r="O85" s="1265" t="e">
        <f>K85-M85</f>
        <v>#REF!</v>
      </c>
      <c r="P85" s="221">
        <v>66468728041</v>
      </c>
    </row>
    <row r="86" spans="2:17" s="13" customFormat="1" thickBot="1">
      <c r="B86" s="14"/>
      <c r="C86" s="222"/>
      <c r="D86" s="222"/>
      <c r="E86" s="222"/>
      <c r="F86" s="222"/>
      <c r="G86" s="222"/>
      <c r="H86" s="222"/>
      <c r="I86" s="222"/>
      <c r="J86" s="222"/>
      <c r="K86" s="223"/>
      <c r="L86" s="15"/>
      <c r="M86" s="221" t="e">
        <f>K85/M90</f>
        <v>#REF!</v>
      </c>
      <c r="N86" s="1272"/>
      <c r="P86" s="223"/>
    </row>
    <row r="87" spans="2:17" s="13" customFormat="1" thickBot="1">
      <c r="B87" s="14"/>
      <c r="C87" s="224"/>
      <c r="D87" s="225"/>
      <c r="E87" s="224"/>
      <c r="F87" s="239"/>
      <c r="G87" s="240" t="s">
        <v>541</v>
      </c>
      <c r="H87" s="241"/>
      <c r="I87" s="242"/>
      <c r="J87" s="243" t="s">
        <v>135</v>
      </c>
      <c r="K87" s="226" t="e">
        <f>K85*0.15</f>
        <v>#REF!</v>
      </c>
      <c r="L87" s="15"/>
      <c r="M87" s="221"/>
      <c r="N87" s="1272"/>
      <c r="P87" s="226">
        <v>9970309206.1499996</v>
      </c>
    </row>
    <row r="88" spans="2:17" s="13" customFormat="1" ht="15.75">
      <c r="B88" s="14"/>
      <c r="C88" s="224"/>
      <c r="D88" s="225"/>
      <c r="E88" s="224"/>
      <c r="F88" s="239"/>
      <c r="G88" s="244" t="s">
        <v>542</v>
      </c>
      <c r="H88" s="245"/>
      <c r="I88" s="246"/>
      <c r="J88" s="247" t="s">
        <v>135</v>
      </c>
      <c r="K88" s="238">
        <f>250000000*2</f>
        <v>500000000</v>
      </c>
      <c r="L88" s="15"/>
      <c r="P88" s="238">
        <v>700000000</v>
      </c>
    </row>
    <row r="89" spans="2:17" s="13" customFormat="1" ht="15.75">
      <c r="B89" s="14"/>
      <c r="C89" s="224"/>
      <c r="D89" s="225"/>
      <c r="E89" s="224"/>
      <c r="F89" s="239"/>
      <c r="G89" s="248" t="s">
        <v>134</v>
      </c>
      <c r="H89" s="249"/>
      <c r="I89" s="250"/>
      <c r="J89" s="251"/>
      <c r="K89" s="227" t="e">
        <f>K85+K87+K88</f>
        <v>#REF!</v>
      </c>
      <c r="L89" s="15"/>
      <c r="P89" s="227">
        <v>77139037247.149994</v>
      </c>
    </row>
    <row r="90" spans="2:17" s="13" customFormat="1" ht="15.75">
      <c r="B90" s="14"/>
      <c r="C90" s="224"/>
      <c r="D90" s="228"/>
      <c r="E90" s="228"/>
      <c r="F90" s="228"/>
      <c r="G90" s="248" t="s">
        <v>645</v>
      </c>
      <c r="H90" s="252"/>
      <c r="I90" s="253"/>
      <c r="J90" s="254"/>
      <c r="K90" s="227" t="e">
        <f>ROUND((K89/(1+K104))*K103*0.19,0)</f>
        <v>#REF!</v>
      </c>
      <c r="L90" s="15"/>
      <c r="M90" s="13">
        <v>13.9</v>
      </c>
      <c r="P90" s="227">
        <v>555167314</v>
      </c>
    </row>
    <row r="91" spans="2:17" s="13" customFormat="1" ht="15.75">
      <c r="B91" s="14"/>
      <c r="C91" s="224"/>
      <c r="D91" s="228"/>
      <c r="E91" s="228"/>
      <c r="F91" s="228"/>
      <c r="G91" s="255" t="s">
        <v>407</v>
      </c>
      <c r="H91" s="252"/>
      <c r="I91" s="253"/>
      <c r="J91" s="254"/>
      <c r="K91" s="229" t="e">
        <f>K89+K90</f>
        <v>#REF!</v>
      </c>
      <c r="L91" s="15"/>
      <c r="P91" s="229">
        <v>77694204561.149994</v>
      </c>
    </row>
    <row r="92" spans="2:17" s="13" customFormat="1" ht="15.75">
      <c r="B92" s="14"/>
      <c r="C92" s="224"/>
      <c r="D92" s="225"/>
      <c r="E92" s="224"/>
      <c r="F92" s="239"/>
      <c r="G92" s="256" t="s">
        <v>1387</v>
      </c>
      <c r="H92" s="252"/>
      <c r="I92" s="253"/>
      <c r="J92" s="257"/>
      <c r="K92" s="227" t="e">
        <f>(#REF!*60000000)+(#REF!*40000000)</f>
        <v>#REF!</v>
      </c>
      <c r="L92" s="15"/>
      <c r="P92" s="227">
        <v>1120000000</v>
      </c>
    </row>
    <row r="93" spans="2:17" s="13" customFormat="1" ht="15.75">
      <c r="B93" s="14"/>
      <c r="C93" s="224"/>
      <c r="D93" s="225"/>
      <c r="E93" s="224"/>
      <c r="F93" s="239"/>
      <c r="G93" s="256" t="s">
        <v>1388</v>
      </c>
      <c r="H93" s="252">
        <v>0.19</v>
      </c>
      <c r="I93" s="253"/>
      <c r="J93" s="257"/>
      <c r="K93" s="227" t="e">
        <f>ROUND(0.19*K92,0)</f>
        <v>#REF!</v>
      </c>
      <c r="L93" s="15"/>
      <c r="P93" s="227">
        <v>212800000</v>
      </c>
    </row>
    <row r="94" spans="2:17" s="13" customFormat="1" ht="31.5">
      <c r="B94" s="14"/>
      <c r="C94" s="224"/>
      <c r="D94" s="225"/>
      <c r="E94" s="224"/>
      <c r="F94" s="258" t="s">
        <v>545</v>
      </c>
      <c r="G94" s="259" t="s">
        <v>1389</v>
      </c>
      <c r="H94" s="252"/>
      <c r="I94" s="253"/>
      <c r="J94" s="257"/>
      <c r="K94" s="229" t="e">
        <f>K92+K93</f>
        <v>#REF!</v>
      </c>
      <c r="L94" s="15"/>
      <c r="P94" s="229">
        <v>1332800000</v>
      </c>
    </row>
    <row r="95" spans="2:17" s="13" customFormat="1" thickBot="1">
      <c r="B95" s="14"/>
      <c r="C95" s="224"/>
      <c r="D95" s="225"/>
      <c r="E95" s="224"/>
      <c r="F95" s="239"/>
      <c r="G95" s="255" t="s">
        <v>1250</v>
      </c>
      <c r="H95" s="252"/>
      <c r="I95" s="253"/>
      <c r="J95" s="247" t="s">
        <v>135</v>
      </c>
      <c r="K95" s="229">
        <v>1788004352</v>
      </c>
      <c r="L95" s="15"/>
      <c r="P95" s="229">
        <v>1329374560.8199999</v>
      </c>
      <c r="Q95" s="13">
        <v>14</v>
      </c>
    </row>
    <row r="96" spans="2:17" s="13" customFormat="1" thickBot="1">
      <c r="B96" s="14"/>
      <c r="C96" s="224"/>
      <c r="D96" s="225"/>
      <c r="E96" s="224"/>
      <c r="F96" s="239"/>
      <c r="G96" s="260" t="s">
        <v>1251</v>
      </c>
      <c r="H96" s="261"/>
      <c r="I96" s="262"/>
      <c r="J96" s="247" t="s">
        <v>135</v>
      </c>
      <c r="K96" s="229" t="e">
        <f>ROUND(K85*0.02,0)</f>
        <v>#REF!</v>
      </c>
      <c r="L96" s="16"/>
      <c r="M96" s="221" t="e">
        <f>#REF!*1000000</f>
        <v>#REF!</v>
      </c>
      <c r="N96" s="1265"/>
      <c r="P96" s="229">
        <v>2759000000</v>
      </c>
      <c r="Q96" s="1265">
        <v>5936812794.4264288</v>
      </c>
    </row>
    <row r="97" spans="2:19" s="13" customFormat="1" thickBot="1">
      <c r="B97" s="14"/>
      <c r="C97" s="224"/>
      <c r="D97" s="225"/>
      <c r="E97" s="224"/>
      <c r="F97" s="239"/>
      <c r="G97" s="263" t="s">
        <v>120</v>
      </c>
      <c r="H97" s="264"/>
      <c r="I97" s="265"/>
      <c r="J97" s="266"/>
      <c r="K97" s="221" t="e">
        <f>K91+K94+K95+K96</f>
        <v>#REF!</v>
      </c>
      <c r="L97" s="15"/>
      <c r="M97" s="221">
        <v>151744000000</v>
      </c>
      <c r="N97" s="1272"/>
      <c r="P97" s="221">
        <v>83115379121.970001</v>
      </c>
      <c r="Q97" s="13">
        <v>95605478247.600006</v>
      </c>
    </row>
    <row r="98" spans="2:19" s="13" customFormat="1" ht="14.25" thickBot="1">
      <c r="B98" s="14"/>
      <c r="C98" s="22"/>
      <c r="D98" s="23"/>
      <c r="E98" s="23"/>
      <c r="F98" s="23"/>
      <c r="G98" s="22"/>
      <c r="H98" s="22"/>
      <c r="I98" s="24"/>
      <c r="J98" s="25"/>
      <c r="K98" s="26"/>
      <c r="L98" s="15"/>
      <c r="M98" s="1265" t="e">
        <f>M96-K97</f>
        <v>#REF!</v>
      </c>
      <c r="N98" s="1265"/>
      <c r="P98" s="26"/>
      <c r="Q98" s="13" t="b">
        <v>0</v>
      </c>
    </row>
    <row r="99" spans="2:19" s="13" customFormat="1" thickBot="1">
      <c r="B99" s="14"/>
      <c r="C99" s="267" t="s">
        <v>240</v>
      </c>
      <c r="D99" s="268"/>
      <c r="E99" s="269"/>
      <c r="F99" s="2136"/>
      <c r="G99" s="2136"/>
      <c r="H99" s="2136"/>
      <c r="I99" s="2136"/>
      <c r="J99" s="2136"/>
      <c r="K99" s="2137"/>
      <c r="L99" s="17"/>
      <c r="O99" s="221"/>
      <c r="P99" s="1265"/>
      <c r="Q99" s="13" t="s">
        <v>1386</v>
      </c>
      <c r="R99" s="221">
        <v>125400000000</v>
      </c>
      <c r="S99" s="1265">
        <f>P97-R99</f>
        <v>-42284620878.029999</v>
      </c>
    </row>
    <row r="100" spans="2:19" s="13" customFormat="1" ht="15.75">
      <c r="B100" s="14"/>
      <c r="C100" s="2138" t="s">
        <v>598</v>
      </c>
      <c r="D100" s="2139"/>
      <c r="E100" s="2139"/>
      <c r="F100" s="2139"/>
      <c r="G100" s="2139"/>
      <c r="H100" s="1737" t="s">
        <v>14</v>
      </c>
      <c r="I100" s="1737"/>
      <c r="J100" s="1737"/>
      <c r="K100" s="270" t="s">
        <v>81</v>
      </c>
      <c r="L100" s="18"/>
      <c r="M100" s="13">
        <v>13.9</v>
      </c>
      <c r="O100" s="1265"/>
      <c r="P100" s="270" t="s">
        <v>81</v>
      </c>
      <c r="R100" s="1265">
        <f>R99/Q95</f>
        <v>8957142857.1428566</v>
      </c>
    </row>
    <row r="101" spans="2:19" s="13" customFormat="1" ht="15.75">
      <c r="B101" s="14"/>
      <c r="C101" s="2138" t="s">
        <v>599</v>
      </c>
      <c r="D101" s="2139"/>
      <c r="E101" s="2139"/>
      <c r="F101" s="2139"/>
      <c r="G101" s="2139"/>
      <c r="H101" s="2140" t="s">
        <v>23</v>
      </c>
      <c r="I101" s="2140"/>
      <c r="J101" s="271" t="s">
        <v>82</v>
      </c>
      <c r="K101" s="272">
        <v>0.22</v>
      </c>
      <c r="L101" s="18"/>
      <c r="M101" s="1265" t="e">
        <f>K97/M100</f>
        <v>#REF!</v>
      </c>
      <c r="N101" s="1265"/>
      <c r="P101" s="272">
        <v>0.22</v>
      </c>
    </row>
    <row r="102" spans="2:19" s="13" customFormat="1" ht="15.75">
      <c r="B102" s="14"/>
      <c r="C102" s="2138" t="s">
        <v>549</v>
      </c>
      <c r="D102" s="2139"/>
      <c r="E102" s="2139"/>
      <c r="F102" s="2139"/>
      <c r="G102" s="2139"/>
      <c r="H102" s="2141" t="s">
        <v>550</v>
      </c>
      <c r="I102" s="2142"/>
      <c r="J102" s="271" t="s">
        <v>83</v>
      </c>
      <c r="K102" s="272">
        <v>0.05</v>
      </c>
      <c r="L102" s="18"/>
      <c r="P102" s="272">
        <v>0.05</v>
      </c>
    </row>
    <row r="103" spans="2:19" s="19" customFormat="1" ht="15.75">
      <c r="B103" s="20"/>
      <c r="C103" s="2143" t="s">
        <v>551</v>
      </c>
      <c r="D103" s="2144"/>
      <c r="E103" s="2144"/>
      <c r="F103" s="2144"/>
      <c r="G103" s="2144"/>
      <c r="H103" s="2145" t="s">
        <v>552</v>
      </c>
      <c r="I103" s="2140"/>
      <c r="J103" s="271" t="s">
        <v>84</v>
      </c>
      <c r="K103" s="272">
        <v>0.05</v>
      </c>
      <c r="L103" s="21"/>
      <c r="M103" s="1299" t="e">
        <f>K97+#REF!</f>
        <v>#REF!</v>
      </c>
      <c r="P103" s="272">
        <v>0.05</v>
      </c>
    </row>
    <row r="104" spans="2:19">
      <c r="B104" s="11"/>
      <c r="C104" s="2138" t="s">
        <v>553</v>
      </c>
      <c r="D104" s="2139"/>
      <c r="E104" s="2139"/>
      <c r="F104" s="2139"/>
      <c r="G104" s="2139"/>
      <c r="H104" s="2140" t="s">
        <v>85</v>
      </c>
      <c r="I104" s="2140"/>
      <c r="J104" s="271" t="s">
        <v>86</v>
      </c>
      <c r="K104" s="272">
        <v>0.32</v>
      </c>
      <c r="L104" s="12"/>
      <c r="P104" s="272">
        <v>0.32</v>
      </c>
    </row>
    <row r="105" spans="2:19">
      <c r="B105" s="11"/>
      <c r="C105" s="2138" t="s">
        <v>554</v>
      </c>
      <c r="D105" s="2139"/>
      <c r="E105" s="2139"/>
      <c r="F105" s="2139"/>
      <c r="G105" s="2139"/>
      <c r="H105" s="2146" t="s">
        <v>555</v>
      </c>
      <c r="I105" s="2146"/>
      <c r="J105" s="2146"/>
      <c r="K105" s="2147"/>
      <c r="L105" s="12"/>
    </row>
    <row r="106" spans="2:19" ht="17.25" thickBot="1">
      <c r="B106" s="11"/>
      <c r="C106" s="2150" t="s">
        <v>556</v>
      </c>
      <c r="D106" s="2151"/>
      <c r="E106" s="2151"/>
      <c r="F106" s="2151"/>
      <c r="G106" s="2151"/>
      <c r="H106" s="2148"/>
      <c r="I106" s="2148"/>
      <c r="J106" s="2148"/>
      <c r="K106" s="2149"/>
      <c r="L106" s="12"/>
    </row>
    <row r="107" spans="2:19" ht="17.25" thickBot="1">
      <c r="B107" s="27"/>
      <c r="C107" s="28"/>
      <c r="D107" s="28"/>
      <c r="E107" s="29"/>
      <c r="F107" s="28"/>
      <c r="G107" s="30"/>
      <c r="H107" s="28"/>
      <c r="I107" s="28"/>
      <c r="J107" s="28"/>
      <c r="K107" s="28"/>
      <c r="L107" s="31"/>
      <c r="P107" s="28"/>
    </row>
    <row r="108" spans="2:19" ht="17.25" thickTop="1"/>
    <row r="112" spans="2:19">
      <c r="K112" s="5" t="s">
        <v>208</v>
      </c>
      <c r="P112" s="5" t="s">
        <v>208</v>
      </c>
    </row>
  </sheetData>
  <mergeCells count="38">
    <mergeCell ref="C104:G104"/>
    <mergeCell ref="H104:I104"/>
    <mergeCell ref="C105:G105"/>
    <mergeCell ref="H105:K106"/>
    <mergeCell ref="C106:G106"/>
    <mergeCell ref="C101:G101"/>
    <mergeCell ref="H101:I101"/>
    <mergeCell ref="C102:G102"/>
    <mergeCell ref="H102:I102"/>
    <mergeCell ref="C103:G103"/>
    <mergeCell ref="H103:I103"/>
    <mergeCell ref="E67:F67"/>
    <mergeCell ref="E68:F68"/>
    <mergeCell ref="C85:J85"/>
    <mergeCell ref="F99:K99"/>
    <mergeCell ref="C100:G100"/>
    <mergeCell ref="H100:J100"/>
    <mergeCell ref="P11:P12"/>
    <mergeCell ref="E62:F62"/>
    <mergeCell ref="E63:F63"/>
    <mergeCell ref="E64:F64"/>
    <mergeCell ref="E65:F65"/>
    <mergeCell ref="E66:F66"/>
    <mergeCell ref="C10:K10"/>
    <mergeCell ref="C11:C12"/>
    <mergeCell ref="D11:D12"/>
    <mergeCell ref="E11:F11"/>
    <mergeCell ref="G11:G12"/>
    <mergeCell ref="H11:H12"/>
    <mergeCell ref="I11:I12"/>
    <mergeCell ref="J11:J12"/>
    <mergeCell ref="K11:K12"/>
    <mergeCell ref="C8:K8"/>
    <mergeCell ref="C2:K2"/>
    <mergeCell ref="C3:K3"/>
    <mergeCell ref="C4:K4"/>
    <mergeCell ref="C5:K6"/>
    <mergeCell ref="C7:K7"/>
  </mergeCells>
  <pageMargins left="0.7" right="0.7" top="0.75" bottom="0.75" header="0.3" footer="0.3"/>
  <drawing r:id="rId1"/>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filterMode="1">
    <pageSetUpPr fitToPage="1"/>
  </sheetPr>
  <dimension ref="B1:AQ272"/>
  <sheetViews>
    <sheetView showGridLines="0" view="pageBreakPreview" topLeftCell="E166" zoomScale="55" zoomScaleNormal="55" zoomScaleSheetLayoutView="55" workbookViewId="0">
      <selection activeCell="A214" sqref="A1:XFD1048576"/>
    </sheetView>
  </sheetViews>
  <sheetFormatPr baseColWidth="10" defaultColWidth="11.42578125" defaultRowHeight="16.5"/>
  <cols>
    <col min="1" max="2" width="3.42578125" style="5" customWidth="1"/>
    <col min="3" max="3" width="5.140625" style="5" customWidth="1"/>
    <col min="4" max="4" width="11.28515625" style="5" customWidth="1"/>
    <col min="5" max="5" width="17.140625" style="6" customWidth="1"/>
    <col min="6" max="6" width="17.5703125" style="5" customWidth="1"/>
    <col min="7" max="7" width="85.42578125" style="5" customWidth="1"/>
    <col min="8" max="8" width="17" style="5" customWidth="1"/>
    <col min="9" max="9" width="26.5703125" style="5" customWidth="1"/>
    <col min="10" max="10" width="25.28515625" style="5" hidden="1" customWidth="1"/>
    <col min="11" max="11" width="32.5703125" style="5" hidden="1" customWidth="1"/>
    <col min="12" max="12" width="25.85546875" style="5" hidden="1" customWidth="1"/>
    <col min="13" max="13" width="32.28515625" style="5" hidden="1" customWidth="1"/>
    <col min="14" max="14" width="25.85546875" style="5" hidden="1" customWidth="1"/>
    <col min="15" max="15" width="30.85546875" style="5" hidden="1" customWidth="1"/>
    <col min="16" max="16" width="25.85546875" style="5" hidden="1" customWidth="1"/>
    <col min="17" max="17" width="35.7109375" style="5" hidden="1" customWidth="1"/>
    <col min="18" max="18" width="25.85546875" style="5" hidden="1" customWidth="1"/>
    <col min="19" max="19" width="32.28515625" style="5" hidden="1" customWidth="1"/>
    <col min="20" max="21" width="21.85546875" style="5" hidden="1" customWidth="1"/>
    <col min="22" max="22" width="34.5703125" style="5" hidden="1" customWidth="1"/>
    <col min="23" max="23" width="40.28515625" style="5" customWidth="1"/>
    <col min="24" max="24" width="34.42578125" style="5" customWidth="1"/>
    <col min="25" max="25" width="29" style="5" customWidth="1"/>
    <col min="26" max="26" width="37.42578125" style="5" customWidth="1"/>
    <col min="27" max="27" width="23.42578125" style="5" customWidth="1"/>
    <col min="28" max="28" width="40.42578125" style="5" customWidth="1"/>
    <col min="29" max="29" width="23.85546875" style="5" customWidth="1"/>
    <col min="30" max="30" width="38" style="5" customWidth="1"/>
    <col min="31" max="31" width="23.42578125" style="5" customWidth="1"/>
    <col min="32" max="32" width="30.42578125" style="5" customWidth="1"/>
    <col min="33" max="33" width="28" style="5" bestFit="1" customWidth="1"/>
    <col min="34" max="34" width="43.28515625" style="5" bestFit="1" customWidth="1"/>
    <col min="35" max="35" width="28.28515625" style="5" customWidth="1"/>
    <col min="36" max="36" width="32.140625" style="5" customWidth="1"/>
    <col min="37" max="37" width="25" style="5" customWidth="1"/>
    <col min="38" max="38" width="33.5703125" style="5" customWidth="1"/>
    <col min="39" max="39" width="21.85546875" style="5" customWidth="1"/>
    <col min="40" max="40" width="32.28515625" style="5" customWidth="1"/>
    <col min="41" max="41" width="25.5703125" style="5" customWidth="1"/>
    <col min="42" max="42" width="31.140625" style="5" customWidth="1"/>
    <col min="43" max="43" width="32.28515625" style="5" customWidth="1"/>
    <col min="44" max="46" width="11.42578125" style="5"/>
    <col min="47" max="48" width="19.28515625" style="5" customWidth="1"/>
    <col min="49" max="57" width="11.42578125" style="5"/>
    <col min="58" max="58" width="28.5703125" style="5" customWidth="1"/>
    <col min="59" max="16384" width="11.42578125" style="5"/>
  </cols>
  <sheetData>
    <row r="1" spans="2:41" ht="17.25" thickBot="1"/>
    <row r="2" spans="2:41" ht="18" thickTop="1" thickBot="1">
      <c r="B2" s="7"/>
      <c r="C2" s="8"/>
      <c r="D2" s="8"/>
      <c r="E2" s="9"/>
      <c r="F2" s="8"/>
      <c r="G2" s="8"/>
      <c r="H2" s="8"/>
      <c r="I2" s="8"/>
      <c r="J2" s="8"/>
      <c r="K2" s="8"/>
      <c r="L2" s="8"/>
      <c r="M2" s="8"/>
      <c r="N2" s="8"/>
      <c r="O2" s="8"/>
      <c r="P2" s="8"/>
      <c r="Q2" s="8"/>
      <c r="R2" s="8"/>
      <c r="S2" s="8"/>
      <c r="T2" s="8"/>
      <c r="U2" s="8"/>
      <c r="V2" s="8"/>
      <c r="W2" s="8"/>
      <c r="X2" s="8"/>
      <c r="Y2" s="8"/>
      <c r="Z2" s="8"/>
      <c r="AA2" s="8"/>
      <c r="AB2" s="8"/>
      <c r="AC2" s="8"/>
      <c r="AD2" s="8"/>
      <c r="AE2" s="8"/>
      <c r="AF2" s="8"/>
      <c r="AG2" s="8"/>
      <c r="AH2" s="8"/>
      <c r="AI2" s="8"/>
      <c r="AJ2" s="8"/>
      <c r="AK2" s="8"/>
      <c r="AL2" s="8"/>
      <c r="AM2" s="8"/>
      <c r="AN2" s="8"/>
      <c r="AO2" s="10"/>
    </row>
    <row r="3" spans="2:41">
      <c r="B3" s="11"/>
      <c r="C3" s="1757" t="s">
        <v>40</v>
      </c>
      <c r="D3" s="1758"/>
      <c r="E3" s="1758"/>
      <c r="F3" s="1758"/>
      <c r="G3" s="1758"/>
      <c r="H3" s="1758"/>
      <c r="I3" s="1758"/>
      <c r="J3" s="1758"/>
      <c r="K3" s="1759"/>
      <c r="L3" s="289"/>
      <c r="M3" s="289"/>
      <c r="N3" s="289"/>
      <c r="O3" s="289"/>
      <c r="P3" s="289"/>
      <c r="Q3" s="289"/>
      <c r="R3" s="289"/>
      <c r="S3" s="289"/>
      <c r="T3" s="289"/>
      <c r="U3" s="289"/>
      <c r="V3" s="289"/>
      <c r="W3" s="289"/>
      <c r="X3" s="289"/>
      <c r="Y3" s="289"/>
      <c r="Z3" s="289"/>
      <c r="AA3" s="289"/>
      <c r="AB3" s="289"/>
      <c r="AC3" s="289"/>
      <c r="AD3" s="289"/>
      <c r="AE3" s="289"/>
      <c r="AF3" s="289"/>
      <c r="AG3" s="289"/>
      <c r="AH3" s="289"/>
      <c r="AI3" s="313"/>
      <c r="AJ3" s="313"/>
      <c r="AK3" s="334"/>
      <c r="AL3" s="334"/>
      <c r="AM3" s="317"/>
      <c r="AN3" s="317"/>
      <c r="AO3" s="12"/>
    </row>
    <row r="4" spans="2:41">
      <c r="B4" s="11"/>
      <c r="C4" s="1760" t="s">
        <v>234</v>
      </c>
      <c r="D4" s="1761"/>
      <c r="E4" s="1761"/>
      <c r="F4" s="1761"/>
      <c r="G4" s="1761"/>
      <c r="H4" s="1761"/>
      <c r="I4" s="1761"/>
      <c r="J4" s="1761"/>
      <c r="K4" s="1762"/>
      <c r="L4" s="289"/>
      <c r="M4" s="289"/>
      <c r="N4" s="289"/>
      <c r="O4" s="289"/>
      <c r="P4" s="289"/>
      <c r="Q4" s="289"/>
      <c r="R4" s="289"/>
      <c r="S4" s="289"/>
      <c r="T4" s="289"/>
      <c r="U4" s="289"/>
      <c r="V4" s="289"/>
      <c r="W4" s="289"/>
      <c r="X4" s="289"/>
      <c r="Y4" s="289"/>
      <c r="Z4" s="289"/>
      <c r="AA4" s="289"/>
      <c r="AB4" s="289"/>
      <c r="AC4" s="289"/>
      <c r="AD4" s="289"/>
      <c r="AE4" s="289"/>
      <c r="AF4" s="289"/>
      <c r="AG4" s="289"/>
      <c r="AH4" s="289"/>
      <c r="AI4" s="313"/>
      <c r="AJ4" s="313"/>
      <c r="AK4" s="334"/>
      <c r="AL4" s="334"/>
      <c r="AM4" s="317"/>
      <c r="AN4" s="317"/>
      <c r="AO4" s="12"/>
    </row>
    <row r="5" spans="2:41">
      <c r="B5" s="11"/>
      <c r="C5" s="1760" t="s">
        <v>237</v>
      </c>
      <c r="D5" s="1761"/>
      <c r="E5" s="1761"/>
      <c r="F5" s="1761"/>
      <c r="G5" s="1761"/>
      <c r="H5" s="1761"/>
      <c r="I5" s="1761"/>
      <c r="J5" s="1761"/>
      <c r="K5" s="1762"/>
      <c r="L5" s="289"/>
      <c r="M5" s="289"/>
      <c r="N5" s="289"/>
      <c r="O5" s="289"/>
      <c r="P5" s="289"/>
      <c r="Q5" s="289"/>
      <c r="R5" s="289"/>
      <c r="S5" s="289"/>
      <c r="T5" s="289"/>
      <c r="U5" s="289"/>
      <c r="V5" s="289"/>
      <c r="W5" s="289"/>
      <c r="X5" s="289"/>
      <c r="Y5" s="289"/>
      <c r="Z5" s="289"/>
      <c r="AA5" s="289"/>
      <c r="AB5" s="289"/>
      <c r="AC5" s="289"/>
      <c r="AD5" s="289"/>
      <c r="AE5" s="289"/>
      <c r="AF5" s="289"/>
      <c r="AG5" s="289"/>
      <c r="AH5" s="289"/>
      <c r="AI5" s="313"/>
      <c r="AJ5" s="313"/>
      <c r="AK5" s="334"/>
      <c r="AL5" s="334"/>
      <c r="AM5" s="317"/>
      <c r="AN5" s="317"/>
      <c r="AO5" s="12"/>
    </row>
    <row r="6" spans="2:41" ht="15" customHeight="1">
      <c r="B6" s="11"/>
      <c r="C6" s="1763" t="e">
        <f>+#REF!</f>
        <v>#REF!</v>
      </c>
      <c r="D6" s="1764"/>
      <c r="E6" s="1764"/>
      <c r="F6" s="1764"/>
      <c r="G6" s="1764"/>
      <c r="H6" s="1764"/>
      <c r="I6" s="1764"/>
      <c r="J6" s="1764"/>
      <c r="K6" s="1765"/>
      <c r="L6" s="290"/>
      <c r="M6" s="290"/>
      <c r="N6" s="290">
        <f>900*10.8*0.09</f>
        <v>874.8</v>
      </c>
      <c r="O6" s="290"/>
      <c r="P6" s="290"/>
      <c r="Q6" s="290"/>
      <c r="R6" s="290"/>
      <c r="S6" s="290"/>
      <c r="T6" s="290"/>
      <c r="U6" s="290"/>
      <c r="V6" s="290"/>
      <c r="W6" s="290"/>
      <c r="X6" s="290"/>
      <c r="Y6" s="290"/>
      <c r="Z6" s="290"/>
      <c r="AA6" s="290"/>
      <c r="AB6" s="290"/>
      <c r="AC6" s="290"/>
      <c r="AD6" s="290"/>
      <c r="AE6" s="290"/>
      <c r="AF6" s="290"/>
      <c r="AG6" s="290"/>
      <c r="AH6" s="290"/>
      <c r="AI6" s="314"/>
      <c r="AJ6" s="314"/>
      <c r="AK6" s="335"/>
      <c r="AL6" s="335"/>
      <c r="AM6" s="318"/>
      <c r="AN6" s="318"/>
      <c r="AO6" s="12"/>
    </row>
    <row r="7" spans="2:41" ht="31.5" customHeight="1">
      <c r="B7" s="11"/>
      <c r="C7" s="1763"/>
      <c r="D7" s="1764"/>
      <c r="E7" s="1764"/>
      <c r="F7" s="1764"/>
      <c r="G7" s="1764"/>
      <c r="H7" s="1764"/>
      <c r="I7" s="1764"/>
      <c r="J7" s="1764"/>
      <c r="K7" s="1765"/>
      <c r="L7" s="290"/>
      <c r="M7" s="290"/>
      <c r="N7" s="802" t="e">
        <f>N6*I65</f>
        <v>#REF!</v>
      </c>
      <c r="O7" s="290"/>
      <c r="P7" s="290"/>
      <c r="Q7" s="290"/>
      <c r="R7" s="290"/>
      <c r="S7" s="290"/>
      <c r="T7" s="290"/>
      <c r="U7" s="290"/>
      <c r="V7" s="290"/>
      <c r="W7" s="290"/>
      <c r="X7" s="290"/>
      <c r="Y7" s="290"/>
      <c r="Z7" s="290"/>
      <c r="AA7" s="290"/>
      <c r="AB7" s="290"/>
      <c r="AC7" s="290"/>
      <c r="AD7" s="290"/>
      <c r="AE7" s="290"/>
      <c r="AF7" s="290"/>
      <c r="AG7" s="290"/>
      <c r="AH7" s="290"/>
      <c r="AI7" s="314"/>
      <c r="AJ7" s="314"/>
      <c r="AK7" s="335"/>
      <c r="AL7" s="335"/>
      <c r="AM7" s="318"/>
      <c r="AN7" s="318"/>
      <c r="AO7" s="12"/>
    </row>
    <row r="8" spans="2:41">
      <c r="B8" s="11"/>
      <c r="C8" s="1766" t="s">
        <v>77</v>
      </c>
      <c r="D8" s="1767"/>
      <c r="E8" s="1767"/>
      <c r="F8" s="1767"/>
      <c r="G8" s="1767"/>
      <c r="H8" s="1767"/>
      <c r="I8" s="1767"/>
      <c r="J8" s="1767"/>
      <c r="K8" s="1768"/>
      <c r="L8" s="288"/>
      <c r="M8" s="288"/>
      <c r="N8" s="288"/>
      <c r="O8" s="288"/>
      <c r="P8" s="288"/>
      <c r="Q8" s="288"/>
      <c r="R8" s="288"/>
      <c r="S8" s="288"/>
      <c r="T8" s="288"/>
      <c r="U8" s="288"/>
      <c r="V8" s="288"/>
      <c r="W8" s="288"/>
      <c r="X8" s="288"/>
      <c r="Y8" s="288"/>
      <c r="Z8" s="288"/>
      <c r="AA8" s="288"/>
      <c r="AB8" s="288"/>
      <c r="AC8" s="288"/>
      <c r="AD8" s="288"/>
      <c r="AE8" s="288"/>
      <c r="AF8" s="288"/>
      <c r="AG8" s="288"/>
      <c r="AH8" s="288"/>
      <c r="AI8" s="315"/>
      <c r="AJ8" s="315"/>
      <c r="AK8" s="333"/>
      <c r="AL8" s="333"/>
      <c r="AM8" s="316"/>
      <c r="AN8" s="316"/>
      <c r="AO8" s="12"/>
    </row>
    <row r="9" spans="2:41" ht="32.25">
      <c r="B9" s="11"/>
      <c r="C9" s="1766" t="s">
        <v>78</v>
      </c>
      <c r="D9" s="1767"/>
      <c r="E9" s="1767"/>
      <c r="F9" s="1767"/>
      <c r="G9" s="1767"/>
      <c r="H9" s="1767"/>
      <c r="I9" s="1767"/>
      <c r="J9" s="1767"/>
      <c r="K9" s="1768"/>
      <c r="L9" s="288"/>
      <c r="M9" s="288">
        <f>K18+M18+O18+Q18+S18</f>
        <v>11.9</v>
      </c>
      <c r="N9" s="288"/>
      <c r="O9" s="288"/>
      <c r="P9" s="338" t="s">
        <v>682</v>
      </c>
      <c r="Q9" s="288"/>
      <c r="R9" s="288" t="s">
        <v>681</v>
      </c>
      <c r="S9" s="288"/>
      <c r="T9" s="288"/>
      <c r="U9" s="288"/>
      <c r="V9" s="288"/>
      <c r="W9" s="288"/>
      <c r="X9" s="288"/>
      <c r="Y9" s="288"/>
      <c r="Z9" s="288"/>
      <c r="AA9" s="288"/>
      <c r="AB9" s="288"/>
      <c r="AC9" s="288" t="s">
        <v>681</v>
      </c>
      <c r="AD9" s="288"/>
      <c r="AE9" s="288"/>
      <c r="AF9" s="288"/>
      <c r="AG9" s="288"/>
      <c r="AH9" s="288"/>
      <c r="AI9" s="315"/>
      <c r="AJ9" s="315"/>
      <c r="AK9" s="333"/>
      <c r="AL9" s="333"/>
      <c r="AM9" s="316"/>
      <c r="AN9" s="316"/>
      <c r="AO9" s="12"/>
    </row>
    <row r="10" spans="2:41" ht="17.25" thickBot="1">
      <c r="B10" s="11"/>
      <c r="C10" s="145"/>
      <c r="D10" s="146"/>
      <c r="E10" s="146"/>
      <c r="F10" s="146"/>
      <c r="G10" s="146"/>
      <c r="H10" s="146"/>
      <c r="I10" s="146"/>
      <c r="J10" s="146"/>
      <c r="K10" s="147" t="s">
        <v>681</v>
      </c>
      <c r="L10" s="146"/>
      <c r="M10" s="147"/>
      <c r="N10" s="146"/>
      <c r="O10" s="147"/>
      <c r="P10" s="337">
        <v>76800</v>
      </c>
      <c r="Q10" s="337">
        <v>77700</v>
      </c>
      <c r="R10" s="146"/>
      <c r="S10" s="147"/>
      <c r="T10" s="146"/>
      <c r="U10" s="146"/>
      <c r="V10" s="147"/>
      <c r="W10" s="146"/>
      <c r="X10" s="147"/>
      <c r="Y10" s="146"/>
      <c r="Z10" s="147"/>
      <c r="AA10" s="146"/>
      <c r="AB10" s="147"/>
      <c r="AC10" s="146"/>
      <c r="AD10" s="147"/>
      <c r="AE10" s="146"/>
      <c r="AF10" s="147"/>
      <c r="AG10" s="146"/>
      <c r="AH10" s="147"/>
      <c r="AI10" s="146"/>
      <c r="AJ10" s="147"/>
      <c r="AK10" s="146"/>
      <c r="AL10" s="147"/>
      <c r="AM10" s="146"/>
      <c r="AN10" s="147"/>
      <c r="AO10" s="12"/>
    </row>
    <row r="11" spans="2:41" ht="27" customHeight="1" thickBot="1">
      <c r="B11" s="11"/>
      <c r="C11" s="1729"/>
      <c r="D11" s="1730"/>
      <c r="E11" s="1730"/>
      <c r="F11" s="1730"/>
      <c r="G11" s="1730"/>
      <c r="H11" s="1730"/>
      <c r="I11" s="1730"/>
      <c r="J11" s="1730"/>
      <c r="K11" s="1731"/>
      <c r="L11" s="299"/>
      <c r="M11" s="299"/>
      <c r="N11" s="299"/>
      <c r="O11" s="299"/>
      <c r="P11" s="299"/>
      <c r="Q11" s="299"/>
      <c r="R11" s="299"/>
      <c r="S11" s="299"/>
      <c r="T11" s="299"/>
      <c r="U11" s="299"/>
      <c r="V11" s="299"/>
      <c r="W11" s="299"/>
      <c r="X11" s="299"/>
      <c r="Y11" s="299"/>
      <c r="Z11" s="299"/>
      <c r="AA11" s="299"/>
      <c r="AB11" s="299"/>
      <c r="AC11" s="299"/>
      <c r="AD11" s="299"/>
      <c r="AE11" s="299"/>
      <c r="AF11" s="299"/>
      <c r="AG11" s="299"/>
      <c r="AH11" s="299"/>
      <c r="AI11" s="299"/>
      <c r="AJ11" s="299"/>
      <c r="AK11" s="299"/>
      <c r="AL11" s="299"/>
      <c r="AM11" s="299"/>
      <c r="AN11" s="299"/>
      <c r="AO11" s="12"/>
    </row>
    <row r="12" spans="2:41" ht="30" customHeight="1">
      <c r="B12" s="11"/>
      <c r="C12" s="1773" t="s">
        <v>79</v>
      </c>
      <c r="D12" s="1739" t="s">
        <v>87</v>
      </c>
      <c r="E12" s="1775" t="s">
        <v>406</v>
      </c>
      <c r="F12" s="1775"/>
      <c r="G12" s="1773" t="s">
        <v>14</v>
      </c>
      <c r="H12" s="1739" t="s">
        <v>88</v>
      </c>
      <c r="I12" s="1769" t="s">
        <v>0</v>
      </c>
      <c r="J12" s="2158" t="s">
        <v>644</v>
      </c>
      <c r="K12" s="2156" t="s">
        <v>646</v>
      </c>
      <c r="L12" s="2158" t="s">
        <v>647</v>
      </c>
      <c r="M12" s="2156" t="s">
        <v>648</v>
      </c>
      <c r="N12" s="2158" t="s">
        <v>652</v>
      </c>
      <c r="O12" s="2156" t="s">
        <v>653</v>
      </c>
      <c r="P12" s="2158" t="s">
        <v>654</v>
      </c>
      <c r="Q12" s="2156" t="s">
        <v>655</v>
      </c>
      <c r="R12" s="2158" t="s">
        <v>649</v>
      </c>
      <c r="S12" s="2156" t="s">
        <v>650</v>
      </c>
      <c r="T12" s="2158" t="s">
        <v>656</v>
      </c>
      <c r="U12" s="302"/>
      <c r="V12" s="2156" t="s">
        <v>657</v>
      </c>
      <c r="W12" s="2162" t="s">
        <v>659</v>
      </c>
      <c r="X12" s="2164" t="s">
        <v>651</v>
      </c>
      <c r="Y12" s="2162" t="s">
        <v>660</v>
      </c>
      <c r="Z12" s="2164" t="s">
        <v>667</v>
      </c>
      <c r="AA12" s="2162" t="s">
        <v>666</v>
      </c>
      <c r="AB12" s="2164" t="s">
        <v>695</v>
      </c>
      <c r="AC12" s="2162" t="s">
        <v>661</v>
      </c>
      <c r="AD12" s="2164" t="s">
        <v>673</v>
      </c>
      <c r="AE12" s="2162" t="s">
        <v>670</v>
      </c>
      <c r="AF12" s="2164" t="s">
        <v>662</v>
      </c>
      <c r="AG12" s="2166" t="s">
        <v>658</v>
      </c>
      <c r="AH12" s="2174" t="s">
        <v>674</v>
      </c>
      <c r="AI12" s="2176" t="s">
        <v>1241</v>
      </c>
      <c r="AJ12" s="2178" t="s">
        <v>676</v>
      </c>
      <c r="AK12" s="2176" t="s">
        <v>1242</v>
      </c>
      <c r="AL12" s="2178" t="s">
        <v>676</v>
      </c>
      <c r="AM12" s="2170" t="s">
        <v>677</v>
      </c>
      <c r="AN12" s="2172" t="s">
        <v>675</v>
      </c>
      <c r="AO12" s="12"/>
    </row>
    <row r="13" spans="2:41" ht="71.25" customHeight="1" thickBot="1">
      <c r="B13" s="11"/>
      <c r="C13" s="1774"/>
      <c r="D13" s="1740"/>
      <c r="E13" s="167" t="s">
        <v>238</v>
      </c>
      <c r="F13" s="167" t="s">
        <v>239</v>
      </c>
      <c r="G13" s="1774"/>
      <c r="H13" s="1740"/>
      <c r="I13" s="1770"/>
      <c r="J13" s="2159"/>
      <c r="K13" s="2157"/>
      <c r="L13" s="2159"/>
      <c r="M13" s="2157"/>
      <c r="N13" s="2159"/>
      <c r="O13" s="2157"/>
      <c r="P13" s="2159"/>
      <c r="Q13" s="2157"/>
      <c r="R13" s="2159"/>
      <c r="S13" s="2157"/>
      <c r="T13" s="2159"/>
      <c r="U13" s="303"/>
      <c r="V13" s="2157"/>
      <c r="W13" s="2163"/>
      <c r="X13" s="2165"/>
      <c r="Y13" s="2163"/>
      <c r="Z13" s="2165"/>
      <c r="AA13" s="2163"/>
      <c r="AB13" s="2165"/>
      <c r="AC13" s="2163"/>
      <c r="AD13" s="2165"/>
      <c r="AE13" s="2163"/>
      <c r="AF13" s="2165"/>
      <c r="AG13" s="2167"/>
      <c r="AH13" s="2175"/>
      <c r="AI13" s="2177"/>
      <c r="AJ13" s="2179"/>
      <c r="AK13" s="2177"/>
      <c r="AL13" s="2179"/>
      <c r="AM13" s="2171"/>
      <c r="AN13" s="2173"/>
      <c r="AO13" s="12"/>
    </row>
    <row r="14" spans="2:41" ht="39.75" customHeight="1" thickBot="1">
      <c r="B14" s="11"/>
      <c r="C14" s="327"/>
      <c r="D14" s="328"/>
      <c r="E14" s="326"/>
      <c r="F14" s="326"/>
      <c r="G14" s="328"/>
      <c r="H14" s="328"/>
      <c r="I14" s="329"/>
      <c r="J14" s="340">
        <v>30537</v>
      </c>
      <c r="K14" s="340">
        <v>31896</v>
      </c>
      <c r="L14" s="308">
        <v>40100</v>
      </c>
      <c r="M14" s="308">
        <v>40429</v>
      </c>
      <c r="N14" s="310">
        <v>58214</v>
      </c>
      <c r="O14" s="311">
        <v>61360</v>
      </c>
      <c r="P14" s="310">
        <v>74553</v>
      </c>
      <c r="Q14" s="310">
        <v>74575</v>
      </c>
      <c r="R14" s="342">
        <v>86365</v>
      </c>
      <c r="S14" s="342">
        <v>86420</v>
      </c>
      <c r="T14" s="328"/>
      <c r="U14" s="328"/>
      <c r="V14" s="330"/>
      <c r="W14" s="308"/>
      <c r="X14" s="308"/>
      <c r="Y14" s="308">
        <v>61360</v>
      </c>
      <c r="Z14" s="308">
        <v>61420</v>
      </c>
      <c r="AA14" s="308">
        <v>76800</v>
      </c>
      <c r="AB14" s="308">
        <v>77750</v>
      </c>
      <c r="AC14" s="308">
        <v>86420</v>
      </c>
      <c r="AD14" s="308">
        <v>87900</v>
      </c>
      <c r="AE14" s="328"/>
      <c r="AF14" s="330"/>
      <c r="AG14" s="328"/>
      <c r="AH14" s="330"/>
      <c r="AI14" s="308">
        <v>30537</v>
      </c>
      <c r="AJ14" s="308">
        <v>31896</v>
      </c>
      <c r="AK14" s="308">
        <v>66000</v>
      </c>
      <c r="AL14" s="308">
        <v>66580</v>
      </c>
      <c r="AM14" s="328"/>
      <c r="AN14" s="330"/>
      <c r="AO14" s="12"/>
    </row>
    <row r="15" spans="2:41" ht="39.75" customHeight="1" thickBot="1">
      <c r="B15" s="11"/>
      <c r="C15" s="327"/>
      <c r="D15" s="328"/>
      <c r="E15" s="326"/>
      <c r="F15" s="326"/>
      <c r="G15" s="328"/>
      <c r="H15" s="328"/>
      <c r="I15" s="329"/>
      <c r="J15" s="308">
        <v>39200</v>
      </c>
      <c r="K15" s="308">
        <v>40100</v>
      </c>
      <c r="L15" s="308">
        <v>46210</v>
      </c>
      <c r="M15" s="308">
        <v>47053</v>
      </c>
      <c r="N15" s="310">
        <v>63227</v>
      </c>
      <c r="O15" s="310">
        <v>65737</v>
      </c>
      <c r="P15" s="310">
        <v>77700</v>
      </c>
      <c r="Q15" s="310">
        <v>77750</v>
      </c>
      <c r="R15" s="310">
        <v>87900</v>
      </c>
      <c r="S15" s="310">
        <v>88420</v>
      </c>
      <c r="T15" s="328"/>
      <c r="U15" s="328"/>
      <c r="V15" s="330"/>
      <c r="W15" s="308"/>
      <c r="X15" s="308"/>
      <c r="Y15" s="308">
        <v>61420</v>
      </c>
      <c r="Z15" s="308">
        <v>63227</v>
      </c>
      <c r="AA15" s="308">
        <v>83500</v>
      </c>
      <c r="AB15" s="308">
        <v>84170</v>
      </c>
      <c r="AC15" s="308">
        <v>90150</v>
      </c>
      <c r="AD15" s="308">
        <v>90715</v>
      </c>
      <c r="AE15" s="328"/>
      <c r="AF15" s="330"/>
      <c r="AG15" s="328"/>
      <c r="AH15" s="330"/>
      <c r="AI15" s="308"/>
      <c r="AJ15" s="308"/>
      <c r="AK15" s="308"/>
      <c r="AL15" s="308"/>
      <c r="AM15" s="328"/>
      <c r="AN15" s="330"/>
      <c r="AO15" s="12"/>
    </row>
    <row r="16" spans="2:41" ht="39.75" customHeight="1" thickBot="1">
      <c r="B16" s="11"/>
      <c r="C16" s="327"/>
      <c r="D16" s="328"/>
      <c r="E16" s="326"/>
      <c r="F16" s="326"/>
      <c r="G16" s="328"/>
      <c r="H16" s="328"/>
      <c r="I16" s="329"/>
      <c r="J16" s="332"/>
      <c r="K16" s="332"/>
      <c r="L16" s="308">
        <v>47090</v>
      </c>
      <c r="M16" s="308">
        <v>48183</v>
      </c>
      <c r="N16" s="308">
        <v>66000</v>
      </c>
      <c r="O16" s="308">
        <v>66580</v>
      </c>
      <c r="P16" s="311">
        <v>84170</v>
      </c>
      <c r="Q16" s="311">
        <v>84240</v>
      </c>
      <c r="R16" s="342">
        <v>89820</v>
      </c>
      <c r="S16" s="310">
        <v>90150</v>
      </c>
      <c r="T16" s="328"/>
      <c r="U16" s="328"/>
      <c r="V16" s="330"/>
      <c r="W16" s="308"/>
      <c r="X16" s="308"/>
      <c r="Y16" s="308"/>
      <c r="Z16" s="308"/>
      <c r="AA16" s="308">
        <v>84240</v>
      </c>
      <c r="AB16" s="308">
        <v>84285</v>
      </c>
      <c r="AC16" s="308"/>
      <c r="AD16" s="308"/>
      <c r="AE16" s="328"/>
      <c r="AF16" s="330"/>
      <c r="AG16" s="328"/>
      <c r="AH16" s="330"/>
      <c r="AI16" s="308"/>
      <c r="AJ16" s="308"/>
      <c r="AK16" s="308"/>
      <c r="AL16" s="308"/>
      <c r="AM16" s="328"/>
      <c r="AN16" s="330"/>
      <c r="AO16" s="12"/>
    </row>
    <row r="17" spans="2:42" ht="39.75" customHeight="1" thickBot="1">
      <c r="B17" s="11"/>
      <c r="C17" s="327"/>
      <c r="D17" s="328"/>
      <c r="E17" s="326"/>
      <c r="F17" s="326"/>
      <c r="G17" s="328"/>
      <c r="H17" s="328"/>
      <c r="I17" s="329"/>
      <c r="J17" s="332"/>
      <c r="K17" s="332"/>
      <c r="L17" s="332"/>
      <c r="M17" s="332"/>
      <c r="N17" s="332"/>
      <c r="O17" s="332"/>
      <c r="P17" s="332"/>
      <c r="Q17" s="332"/>
      <c r="R17" s="342">
        <v>90715</v>
      </c>
      <c r="S17" s="342">
        <v>90770</v>
      </c>
      <c r="T17" s="328"/>
      <c r="U17" s="328"/>
      <c r="V17" s="330"/>
      <c r="W17" s="332"/>
      <c r="X17" s="332"/>
      <c r="Y17" s="332"/>
      <c r="Z17" s="332"/>
      <c r="AA17" s="332"/>
      <c r="AB17" s="332"/>
      <c r="AC17" s="332"/>
      <c r="AD17" s="332"/>
      <c r="AE17" s="328"/>
      <c r="AF17" s="330"/>
      <c r="AG17" s="328"/>
      <c r="AH17" s="330"/>
      <c r="AI17" s="169" t="s">
        <v>688</v>
      </c>
      <c r="AJ17" s="339">
        <f>ROUND((AJ14-AI14)/1000,1)</f>
        <v>1.4</v>
      </c>
      <c r="AK17" s="169" t="s">
        <v>688</v>
      </c>
      <c r="AL17" s="339">
        <f>ROUND((AL14-AK14)/1000,1)</f>
        <v>0.6</v>
      </c>
      <c r="AM17" s="328"/>
      <c r="AN17" s="330"/>
      <c r="AO17" s="12"/>
    </row>
    <row r="18" spans="2:42" ht="30" customHeight="1" thickBot="1">
      <c r="B18" s="11"/>
      <c r="C18" s="168" t="s">
        <v>90</v>
      </c>
      <c r="D18" s="169"/>
      <c r="E18" s="169"/>
      <c r="F18" s="169"/>
      <c r="G18" s="169"/>
      <c r="H18" s="169"/>
      <c r="I18" s="169"/>
      <c r="J18" s="341" t="s">
        <v>683</v>
      </c>
      <c r="K18" s="169">
        <f>ROUND(((K14-J14)+(K15-J15))/1000,1)</f>
        <v>2.2999999999999998</v>
      </c>
      <c r="L18" s="341" t="s">
        <v>684</v>
      </c>
      <c r="M18" s="169">
        <f>ROUND(((M14-L14)+(M15-L15)+(M16-L16))/1000,1)</f>
        <v>2.2999999999999998</v>
      </c>
      <c r="N18" s="341" t="s">
        <v>683</v>
      </c>
      <c r="O18" s="169">
        <f>ROUND(((O14-N14)+(O15-N15)+(O16-N16))/1000,1)</f>
        <v>6.2</v>
      </c>
      <c r="P18" s="169" t="s">
        <v>683</v>
      </c>
      <c r="Q18" s="339">
        <f>ROUND(((Q14-P14)+(Q15-P15)+(Q16-P16))/1000,1)</f>
        <v>0.1</v>
      </c>
      <c r="R18" s="169" t="s">
        <v>683</v>
      </c>
      <c r="S18" s="169">
        <f>ROUND(((S14-R14)+(S15-R15)+(S16-R16)+(S17-R17))/1000,1)</f>
        <v>1</v>
      </c>
      <c r="T18" s="169"/>
      <c r="U18" s="169"/>
      <c r="V18" s="170"/>
      <c r="W18" s="169"/>
      <c r="X18" s="339"/>
      <c r="Y18" s="169" t="s">
        <v>685</v>
      </c>
      <c r="Z18" s="339">
        <f>ROUND(((Z14-Y14)+(Z15-Y15)+(Z16-Y16))/1000,1)</f>
        <v>1.9</v>
      </c>
      <c r="AA18" s="169" t="s">
        <v>685</v>
      </c>
      <c r="AB18" s="339">
        <f>ROUND(((AB14-AA14)+(AB15-AA15)+(AB16-AA16))/1000,1)</f>
        <v>1.7</v>
      </c>
      <c r="AC18" s="169" t="s">
        <v>685</v>
      </c>
      <c r="AD18" s="339">
        <f>ROUND(((AD14-AC14)+(AD15-AC15)+(AD16-AC16))/1000,1)</f>
        <v>2</v>
      </c>
      <c r="AE18" s="169"/>
      <c r="AF18" s="170"/>
      <c r="AG18" s="169"/>
      <c r="AH18" s="170"/>
      <c r="AI18" s="169"/>
      <c r="AJ18" s="339"/>
      <c r="AK18" s="169"/>
      <c r="AL18" s="339"/>
      <c r="AM18" s="169"/>
      <c r="AN18" s="170"/>
      <c r="AO18" s="12"/>
    </row>
    <row r="19" spans="2:42" s="232" customFormat="1" ht="30" hidden="1" customHeight="1">
      <c r="B19" s="233"/>
      <c r="C19" s="171">
        <v>1</v>
      </c>
      <c r="D19" s="172" t="s">
        <v>104</v>
      </c>
      <c r="E19" s="173"/>
      <c r="F19" s="173" t="s">
        <v>104</v>
      </c>
      <c r="G19" s="174" t="s">
        <v>111</v>
      </c>
      <c r="H19" s="172" t="s">
        <v>69</v>
      </c>
      <c r="I19" s="176" t="e">
        <f>+#REF!</f>
        <v>#REF!</v>
      </c>
      <c r="J19" s="175"/>
      <c r="K19" s="177" t="e">
        <f>I19*J19</f>
        <v>#REF!</v>
      </c>
      <c r="L19" s="175"/>
      <c r="M19" s="177" t="e">
        <f>L19*I19</f>
        <v>#REF!</v>
      </c>
      <c r="N19" s="175"/>
      <c r="O19" s="177" t="e">
        <f>N19*I19</f>
        <v>#REF!</v>
      </c>
      <c r="P19" s="175"/>
      <c r="Q19" s="177" t="e">
        <f>I19*P19</f>
        <v>#REF!</v>
      </c>
      <c r="R19" s="175"/>
      <c r="S19" s="177" t="e">
        <f>R19*I19</f>
        <v>#REF!</v>
      </c>
      <c r="T19" s="175">
        <f>J19+L19+N19+P19+R19</f>
        <v>0</v>
      </c>
      <c r="U19" s="304"/>
      <c r="V19" s="177" t="e">
        <f>I19*T19</f>
        <v>#REF!</v>
      </c>
      <c r="W19" s="175"/>
      <c r="X19" s="177" t="e">
        <f t="shared" ref="X19:X43" si="0">W19*I19</f>
        <v>#REF!</v>
      </c>
      <c r="Y19" s="175"/>
      <c r="Z19" s="177" t="e">
        <f>Y19*I19</f>
        <v>#REF!</v>
      </c>
      <c r="AA19" s="175"/>
      <c r="AB19" s="177" t="e">
        <f>AA19*I19</f>
        <v>#REF!</v>
      </c>
      <c r="AC19" s="175"/>
      <c r="AD19" s="177" t="e">
        <f>I19*AC19</f>
        <v>#REF!</v>
      </c>
      <c r="AE19" s="175">
        <f>Y19+AA19+AC19+W19</f>
        <v>0</v>
      </c>
      <c r="AF19" s="177" t="e">
        <f>AE19*I19</f>
        <v>#REF!</v>
      </c>
      <c r="AG19" s="175">
        <f t="shared" ref="AG19:AG43" si="1">T19+AE19</f>
        <v>0</v>
      </c>
      <c r="AH19" s="177" t="e">
        <f t="shared" ref="AH19:AH43" si="2">V19+AF19</f>
        <v>#REF!</v>
      </c>
      <c r="AI19" s="175"/>
      <c r="AJ19" s="177" t="e">
        <f>AI19*I19</f>
        <v>#REF!</v>
      </c>
      <c r="AK19" s="175"/>
      <c r="AL19" s="177" t="e">
        <f>AK19*I19</f>
        <v>#REF!</v>
      </c>
      <c r="AM19" s="175">
        <f>AG19-AI19-AK19</f>
        <v>0</v>
      </c>
      <c r="AN19" s="177" t="e">
        <f>AM19*I19</f>
        <v>#REF!</v>
      </c>
      <c r="AO19" s="236"/>
    </row>
    <row r="20" spans="2:42" s="232" customFormat="1" ht="30" hidden="1" customHeight="1">
      <c r="B20" s="233"/>
      <c r="C20" s="171">
        <f>C19+1</f>
        <v>2</v>
      </c>
      <c r="D20" s="216" t="s">
        <v>243</v>
      </c>
      <c r="E20" s="173" t="s">
        <v>361</v>
      </c>
      <c r="F20" s="173"/>
      <c r="G20" s="174" t="s">
        <v>242</v>
      </c>
      <c r="H20" s="172" t="s">
        <v>69</v>
      </c>
      <c r="I20" s="176" t="e">
        <f>#REF!</f>
        <v>#REF!</v>
      </c>
      <c r="J20" s="175"/>
      <c r="K20" s="177" t="e">
        <f t="shared" ref="K20:K43" si="3">I20*J20</f>
        <v>#REF!</v>
      </c>
      <c r="L20" s="175"/>
      <c r="M20" s="177" t="e">
        <f t="shared" ref="M20:M43" si="4">L20*I20</f>
        <v>#REF!</v>
      </c>
      <c r="N20" s="175"/>
      <c r="O20" s="177" t="e">
        <f t="shared" ref="O20:O43" si="5">N20*I20</f>
        <v>#REF!</v>
      </c>
      <c r="P20" s="175"/>
      <c r="Q20" s="177" t="e">
        <f t="shared" ref="Q20:Q43" si="6">I20*P20</f>
        <v>#REF!</v>
      </c>
      <c r="R20" s="175"/>
      <c r="S20" s="177" t="e">
        <f t="shared" ref="S20:S43" si="7">R20*I20</f>
        <v>#REF!</v>
      </c>
      <c r="T20" s="175">
        <f t="shared" ref="T20:T43" si="8">J20+L20+N20+P20+R20</f>
        <v>0</v>
      </c>
      <c r="U20" s="304"/>
      <c r="V20" s="177" t="e">
        <f t="shared" ref="V20:V43" si="9">I20*T20</f>
        <v>#REF!</v>
      </c>
      <c r="W20" s="175"/>
      <c r="X20" s="177" t="e">
        <f t="shared" si="0"/>
        <v>#REF!</v>
      </c>
      <c r="Y20" s="175"/>
      <c r="Z20" s="177" t="e">
        <f t="shared" ref="Z20:Z43" si="10">Y20*I20</f>
        <v>#REF!</v>
      </c>
      <c r="AA20" s="175"/>
      <c r="AB20" s="177" t="e">
        <f t="shared" ref="AB20:AB43" si="11">AA20*I20</f>
        <v>#REF!</v>
      </c>
      <c r="AC20" s="175"/>
      <c r="AD20" s="177" t="e">
        <f t="shared" ref="AD20:AD43" si="12">I20*AC20</f>
        <v>#REF!</v>
      </c>
      <c r="AE20" s="175">
        <f t="shared" ref="AE20:AE43" si="13">Y20+AA20+AC20+W20</f>
        <v>0</v>
      </c>
      <c r="AF20" s="177" t="e">
        <f t="shared" ref="AF20:AF43" si="14">AE20*I20</f>
        <v>#REF!</v>
      </c>
      <c r="AG20" s="175">
        <f t="shared" si="1"/>
        <v>0</v>
      </c>
      <c r="AH20" s="177" t="e">
        <f t="shared" si="2"/>
        <v>#REF!</v>
      </c>
      <c r="AI20" s="175"/>
      <c r="AJ20" s="177" t="e">
        <f t="shared" ref="AJ20:AJ43" si="15">AI20*I20</f>
        <v>#REF!</v>
      </c>
      <c r="AK20" s="175"/>
      <c r="AL20" s="177" t="e">
        <f t="shared" ref="AL20:AL43" si="16">AK20*I20</f>
        <v>#REF!</v>
      </c>
      <c r="AM20" s="175">
        <f t="shared" ref="AM20:AM43" si="17">AG20-AI20-AK20</f>
        <v>0</v>
      </c>
      <c r="AN20" s="177" t="e">
        <f t="shared" ref="AN20:AN43" si="18">AM20*I20</f>
        <v>#REF!</v>
      </c>
      <c r="AO20" s="236"/>
    </row>
    <row r="21" spans="2:42" s="232" customFormat="1" ht="30" customHeight="1">
      <c r="B21" s="233"/>
      <c r="C21" s="171">
        <f t="shared" ref="C21:C43" si="19">C20+1</f>
        <v>3</v>
      </c>
      <c r="D21" s="172" t="s">
        <v>17</v>
      </c>
      <c r="E21" s="173" t="s">
        <v>361</v>
      </c>
      <c r="F21" s="178"/>
      <c r="G21" s="174" t="s">
        <v>91</v>
      </c>
      <c r="H21" s="179" t="s">
        <v>69</v>
      </c>
      <c r="I21" s="176" t="e">
        <f>+#REF!</f>
        <v>#REF!</v>
      </c>
      <c r="J21" s="175"/>
      <c r="K21" s="177" t="e">
        <f t="shared" si="3"/>
        <v>#REF!</v>
      </c>
      <c r="L21" s="175"/>
      <c r="M21" s="177" t="e">
        <f t="shared" si="4"/>
        <v>#REF!</v>
      </c>
      <c r="N21" s="175"/>
      <c r="O21" s="177" t="e">
        <f t="shared" si="5"/>
        <v>#REF!</v>
      </c>
      <c r="P21" s="175"/>
      <c r="Q21" s="177" t="e">
        <f t="shared" si="6"/>
        <v>#REF!</v>
      </c>
      <c r="R21" s="175"/>
      <c r="S21" s="177" t="e">
        <f t="shared" si="7"/>
        <v>#REF!</v>
      </c>
      <c r="T21" s="175">
        <f t="shared" si="8"/>
        <v>0</v>
      </c>
      <c r="U21" s="304"/>
      <c r="V21" s="177" t="e">
        <f t="shared" si="9"/>
        <v>#REF!</v>
      </c>
      <c r="W21" s="175"/>
      <c r="X21" s="177" t="e">
        <f t="shared" si="0"/>
        <v>#REF!</v>
      </c>
      <c r="Y21" s="175">
        <f>(1867*20)/10000</f>
        <v>3.734</v>
      </c>
      <c r="Z21" s="177" t="e">
        <f t="shared" si="10"/>
        <v>#REF!</v>
      </c>
      <c r="AA21" s="175">
        <f>(AB18*1000)/10000</f>
        <v>0.17</v>
      </c>
      <c r="AB21" s="177" t="e">
        <f t="shared" si="11"/>
        <v>#REF!</v>
      </c>
      <c r="AC21" s="175">
        <f>(2045*20)/10000</f>
        <v>4.09</v>
      </c>
      <c r="AD21" s="177" t="e">
        <f t="shared" si="12"/>
        <v>#REF!</v>
      </c>
      <c r="AE21" s="175">
        <f t="shared" si="13"/>
        <v>7.9939999999999998</v>
      </c>
      <c r="AF21" s="177" t="e">
        <f t="shared" si="14"/>
        <v>#REF!</v>
      </c>
      <c r="AG21" s="175">
        <f t="shared" si="1"/>
        <v>7.9939999999999998</v>
      </c>
      <c r="AH21" s="177" t="e">
        <f t="shared" si="2"/>
        <v>#REF!</v>
      </c>
      <c r="AI21" s="175"/>
      <c r="AJ21" s="177" t="e">
        <f t="shared" si="15"/>
        <v>#REF!</v>
      </c>
      <c r="AK21" s="175"/>
      <c r="AL21" s="177" t="e">
        <f t="shared" si="16"/>
        <v>#REF!</v>
      </c>
      <c r="AM21" s="175">
        <f t="shared" si="17"/>
        <v>7.9939999999999998</v>
      </c>
      <c r="AN21" s="177" t="e">
        <f t="shared" si="18"/>
        <v>#REF!</v>
      </c>
      <c r="AO21" s="236"/>
    </row>
    <row r="22" spans="2:42" s="232" customFormat="1" ht="30" hidden="1" customHeight="1">
      <c r="B22" s="233"/>
      <c r="C22" s="171">
        <f t="shared" si="19"/>
        <v>4</v>
      </c>
      <c r="D22" s="172" t="s">
        <v>51</v>
      </c>
      <c r="E22" s="173" t="s">
        <v>365</v>
      </c>
      <c r="F22" s="178"/>
      <c r="G22" s="174" t="s">
        <v>105</v>
      </c>
      <c r="H22" s="179" t="s">
        <v>76</v>
      </c>
      <c r="I22" s="176" t="e">
        <f>+#REF!</f>
        <v>#REF!</v>
      </c>
      <c r="J22" s="175"/>
      <c r="K22" s="177" t="e">
        <f t="shared" si="3"/>
        <v>#REF!</v>
      </c>
      <c r="L22" s="175"/>
      <c r="M22" s="177" t="e">
        <f t="shared" si="4"/>
        <v>#REF!</v>
      </c>
      <c r="N22" s="175"/>
      <c r="O22" s="177" t="e">
        <f t="shared" si="5"/>
        <v>#REF!</v>
      </c>
      <c r="P22" s="175"/>
      <c r="Q22" s="177" t="e">
        <f t="shared" si="6"/>
        <v>#REF!</v>
      </c>
      <c r="R22" s="175"/>
      <c r="S22" s="177" t="e">
        <f t="shared" si="7"/>
        <v>#REF!</v>
      </c>
      <c r="T22" s="175">
        <f t="shared" si="8"/>
        <v>0</v>
      </c>
      <c r="U22" s="304"/>
      <c r="V22" s="177" t="e">
        <f t="shared" si="9"/>
        <v>#REF!</v>
      </c>
      <c r="W22" s="175"/>
      <c r="X22" s="177" t="e">
        <f t="shared" si="0"/>
        <v>#REF!</v>
      </c>
      <c r="Y22" s="175"/>
      <c r="Z22" s="177" t="e">
        <f t="shared" si="10"/>
        <v>#REF!</v>
      </c>
      <c r="AA22" s="175"/>
      <c r="AB22" s="177" t="e">
        <f t="shared" si="11"/>
        <v>#REF!</v>
      </c>
      <c r="AC22" s="175"/>
      <c r="AD22" s="177" t="e">
        <f t="shared" si="12"/>
        <v>#REF!</v>
      </c>
      <c r="AE22" s="175">
        <f t="shared" si="13"/>
        <v>0</v>
      </c>
      <c r="AF22" s="177" t="e">
        <f t="shared" si="14"/>
        <v>#REF!</v>
      </c>
      <c r="AG22" s="175">
        <f t="shared" si="1"/>
        <v>0</v>
      </c>
      <c r="AH22" s="177" t="e">
        <f t="shared" si="2"/>
        <v>#REF!</v>
      </c>
      <c r="AI22" s="175"/>
      <c r="AJ22" s="177" t="e">
        <f t="shared" si="15"/>
        <v>#REF!</v>
      </c>
      <c r="AK22" s="175"/>
      <c r="AL22" s="177" t="e">
        <f t="shared" si="16"/>
        <v>#REF!</v>
      </c>
      <c r="AM22" s="175">
        <f t="shared" si="17"/>
        <v>0</v>
      </c>
      <c r="AN22" s="177" t="e">
        <f t="shared" si="18"/>
        <v>#REF!</v>
      </c>
      <c r="AO22" s="236"/>
    </row>
    <row r="23" spans="2:42" s="232" customFormat="1" ht="30" hidden="1" customHeight="1">
      <c r="B23" s="233"/>
      <c r="C23" s="171">
        <f t="shared" si="19"/>
        <v>5</v>
      </c>
      <c r="D23" s="172" t="s">
        <v>444</v>
      </c>
      <c r="E23" s="173" t="s">
        <v>365</v>
      </c>
      <c r="F23" s="178"/>
      <c r="G23" s="174" t="s">
        <v>445</v>
      </c>
      <c r="H23" s="179" t="s">
        <v>12</v>
      </c>
      <c r="I23" s="176" t="e">
        <f>#REF!</f>
        <v>#REF!</v>
      </c>
      <c r="J23" s="175"/>
      <c r="K23" s="177" t="e">
        <f t="shared" si="3"/>
        <v>#REF!</v>
      </c>
      <c r="L23" s="175"/>
      <c r="M23" s="177" t="e">
        <f t="shared" si="4"/>
        <v>#REF!</v>
      </c>
      <c r="N23" s="175"/>
      <c r="O23" s="177" t="e">
        <f t="shared" si="5"/>
        <v>#REF!</v>
      </c>
      <c r="P23" s="175"/>
      <c r="Q23" s="177" t="e">
        <f t="shared" si="6"/>
        <v>#REF!</v>
      </c>
      <c r="R23" s="175"/>
      <c r="S23" s="177" t="e">
        <f t="shared" si="7"/>
        <v>#REF!</v>
      </c>
      <c r="T23" s="175">
        <f t="shared" si="8"/>
        <v>0</v>
      </c>
      <c r="U23" s="304"/>
      <c r="V23" s="177" t="e">
        <f t="shared" si="9"/>
        <v>#REF!</v>
      </c>
      <c r="W23" s="175"/>
      <c r="X23" s="177" t="e">
        <f t="shared" si="0"/>
        <v>#REF!</v>
      </c>
      <c r="Y23" s="175"/>
      <c r="Z23" s="177" t="e">
        <f t="shared" si="10"/>
        <v>#REF!</v>
      </c>
      <c r="AA23" s="175"/>
      <c r="AB23" s="177" t="e">
        <f t="shared" si="11"/>
        <v>#REF!</v>
      </c>
      <c r="AC23" s="175"/>
      <c r="AD23" s="177" t="e">
        <f t="shared" si="12"/>
        <v>#REF!</v>
      </c>
      <c r="AE23" s="175">
        <f t="shared" si="13"/>
        <v>0</v>
      </c>
      <c r="AF23" s="177" t="e">
        <f t="shared" si="14"/>
        <v>#REF!</v>
      </c>
      <c r="AG23" s="175">
        <f t="shared" si="1"/>
        <v>0</v>
      </c>
      <c r="AH23" s="177" t="e">
        <f t="shared" si="2"/>
        <v>#REF!</v>
      </c>
      <c r="AI23" s="175"/>
      <c r="AJ23" s="177" t="e">
        <f t="shared" si="15"/>
        <v>#REF!</v>
      </c>
      <c r="AK23" s="175"/>
      <c r="AL23" s="177" t="e">
        <f t="shared" si="16"/>
        <v>#REF!</v>
      </c>
      <c r="AM23" s="175">
        <f t="shared" si="17"/>
        <v>0</v>
      </c>
      <c r="AN23" s="177" t="e">
        <f t="shared" si="18"/>
        <v>#REF!</v>
      </c>
      <c r="AO23" s="236"/>
    </row>
    <row r="24" spans="2:42" s="232" customFormat="1" ht="30" hidden="1" customHeight="1">
      <c r="B24" s="233"/>
      <c r="C24" s="171">
        <f t="shared" si="19"/>
        <v>6</v>
      </c>
      <c r="D24" s="172" t="s">
        <v>446</v>
      </c>
      <c r="E24" s="173" t="s">
        <v>365</v>
      </c>
      <c r="F24" s="178"/>
      <c r="G24" s="174" t="s">
        <v>447</v>
      </c>
      <c r="H24" s="179" t="s">
        <v>12</v>
      </c>
      <c r="I24" s="176" t="e">
        <f>#REF!</f>
        <v>#REF!</v>
      </c>
      <c r="J24" s="175"/>
      <c r="K24" s="177" t="e">
        <f t="shared" si="3"/>
        <v>#REF!</v>
      </c>
      <c r="L24" s="175"/>
      <c r="M24" s="177" t="e">
        <f t="shared" si="4"/>
        <v>#REF!</v>
      </c>
      <c r="N24" s="175"/>
      <c r="O24" s="177" t="e">
        <f t="shared" si="5"/>
        <v>#REF!</v>
      </c>
      <c r="P24" s="175"/>
      <c r="Q24" s="177" t="e">
        <f t="shared" si="6"/>
        <v>#REF!</v>
      </c>
      <c r="R24" s="175"/>
      <c r="S24" s="177" t="e">
        <f t="shared" si="7"/>
        <v>#REF!</v>
      </c>
      <c r="T24" s="175">
        <f t="shared" si="8"/>
        <v>0</v>
      </c>
      <c r="U24" s="304"/>
      <c r="V24" s="177" t="e">
        <f t="shared" si="9"/>
        <v>#REF!</v>
      </c>
      <c r="W24" s="175"/>
      <c r="X24" s="177" t="e">
        <f t="shared" si="0"/>
        <v>#REF!</v>
      </c>
      <c r="Y24" s="175"/>
      <c r="Z24" s="177" t="e">
        <f t="shared" si="10"/>
        <v>#REF!</v>
      </c>
      <c r="AA24" s="175"/>
      <c r="AB24" s="177" t="e">
        <f t="shared" si="11"/>
        <v>#REF!</v>
      </c>
      <c r="AC24" s="175"/>
      <c r="AD24" s="177" t="e">
        <f t="shared" si="12"/>
        <v>#REF!</v>
      </c>
      <c r="AE24" s="175">
        <f t="shared" si="13"/>
        <v>0</v>
      </c>
      <c r="AF24" s="177" t="e">
        <f t="shared" si="14"/>
        <v>#REF!</v>
      </c>
      <c r="AG24" s="175">
        <f t="shared" si="1"/>
        <v>0</v>
      </c>
      <c r="AH24" s="177" t="e">
        <f t="shared" si="2"/>
        <v>#REF!</v>
      </c>
      <c r="AI24" s="175"/>
      <c r="AJ24" s="177" t="e">
        <f t="shared" si="15"/>
        <v>#REF!</v>
      </c>
      <c r="AK24" s="175"/>
      <c r="AL24" s="177" t="e">
        <f t="shared" si="16"/>
        <v>#REF!</v>
      </c>
      <c r="AM24" s="175">
        <f t="shared" si="17"/>
        <v>0</v>
      </c>
      <c r="AN24" s="177" t="e">
        <f t="shared" si="18"/>
        <v>#REF!</v>
      </c>
      <c r="AO24" s="236"/>
    </row>
    <row r="25" spans="2:42" s="232" customFormat="1" ht="30" hidden="1" customHeight="1">
      <c r="B25" s="233"/>
      <c r="C25" s="171">
        <f t="shared" si="19"/>
        <v>7</v>
      </c>
      <c r="D25" s="172" t="s">
        <v>448</v>
      </c>
      <c r="E25" s="173" t="s">
        <v>365</v>
      </c>
      <c r="F25" s="178"/>
      <c r="G25" s="174" t="s">
        <v>449</v>
      </c>
      <c r="H25" s="179" t="s">
        <v>47</v>
      </c>
      <c r="I25" s="176" t="e">
        <f>#REF!</f>
        <v>#REF!</v>
      </c>
      <c r="J25" s="175"/>
      <c r="K25" s="177" t="e">
        <f t="shared" si="3"/>
        <v>#REF!</v>
      </c>
      <c r="L25" s="175"/>
      <c r="M25" s="177" t="e">
        <f t="shared" si="4"/>
        <v>#REF!</v>
      </c>
      <c r="N25" s="175"/>
      <c r="O25" s="177" t="e">
        <f t="shared" si="5"/>
        <v>#REF!</v>
      </c>
      <c r="P25" s="175"/>
      <c r="Q25" s="177" t="e">
        <f t="shared" si="6"/>
        <v>#REF!</v>
      </c>
      <c r="R25" s="175"/>
      <c r="S25" s="177" t="e">
        <f t="shared" si="7"/>
        <v>#REF!</v>
      </c>
      <c r="T25" s="175">
        <f t="shared" si="8"/>
        <v>0</v>
      </c>
      <c r="U25" s="304"/>
      <c r="V25" s="177" t="e">
        <f t="shared" si="9"/>
        <v>#REF!</v>
      </c>
      <c r="W25" s="175"/>
      <c r="X25" s="177" t="e">
        <f t="shared" si="0"/>
        <v>#REF!</v>
      </c>
      <c r="Y25" s="175"/>
      <c r="Z25" s="177" t="e">
        <f t="shared" si="10"/>
        <v>#REF!</v>
      </c>
      <c r="AA25" s="175"/>
      <c r="AB25" s="177" t="e">
        <f t="shared" si="11"/>
        <v>#REF!</v>
      </c>
      <c r="AC25" s="175"/>
      <c r="AD25" s="177" t="e">
        <f t="shared" si="12"/>
        <v>#REF!</v>
      </c>
      <c r="AE25" s="175">
        <f t="shared" si="13"/>
        <v>0</v>
      </c>
      <c r="AF25" s="177" t="e">
        <f t="shared" si="14"/>
        <v>#REF!</v>
      </c>
      <c r="AG25" s="175">
        <f t="shared" si="1"/>
        <v>0</v>
      </c>
      <c r="AH25" s="177" t="e">
        <f t="shared" si="2"/>
        <v>#REF!</v>
      </c>
      <c r="AI25" s="175"/>
      <c r="AJ25" s="177" t="e">
        <f t="shared" si="15"/>
        <v>#REF!</v>
      </c>
      <c r="AK25" s="175"/>
      <c r="AL25" s="177" t="e">
        <f t="shared" si="16"/>
        <v>#REF!</v>
      </c>
      <c r="AM25" s="175">
        <f t="shared" si="17"/>
        <v>0</v>
      </c>
      <c r="AN25" s="177" t="e">
        <f t="shared" si="18"/>
        <v>#REF!</v>
      </c>
      <c r="AO25" s="236"/>
    </row>
    <row r="26" spans="2:42" s="232" customFormat="1" ht="30" hidden="1" customHeight="1">
      <c r="B26" s="233"/>
      <c r="C26" s="171">
        <f t="shared" si="19"/>
        <v>8</v>
      </c>
      <c r="D26" s="172" t="s">
        <v>49</v>
      </c>
      <c r="E26" s="172" t="s">
        <v>366</v>
      </c>
      <c r="F26" s="172"/>
      <c r="G26" s="174" t="s">
        <v>110</v>
      </c>
      <c r="H26" s="172" t="s">
        <v>47</v>
      </c>
      <c r="I26" s="176" t="e">
        <f>+#REF!</f>
        <v>#REF!</v>
      </c>
      <c r="J26" s="175"/>
      <c r="K26" s="177" t="e">
        <f t="shared" si="3"/>
        <v>#REF!</v>
      </c>
      <c r="L26" s="175"/>
      <c r="M26" s="177" t="e">
        <f t="shared" si="4"/>
        <v>#REF!</v>
      </c>
      <c r="N26" s="175"/>
      <c r="O26" s="177" t="e">
        <f t="shared" si="5"/>
        <v>#REF!</v>
      </c>
      <c r="P26" s="175"/>
      <c r="Q26" s="177" t="e">
        <f t="shared" si="6"/>
        <v>#REF!</v>
      </c>
      <c r="R26" s="175"/>
      <c r="S26" s="177" t="e">
        <f t="shared" si="7"/>
        <v>#REF!</v>
      </c>
      <c r="T26" s="175">
        <f t="shared" si="8"/>
        <v>0</v>
      </c>
      <c r="U26" s="304"/>
      <c r="V26" s="177" t="e">
        <f t="shared" si="9"/>
        <v>#REF!</v>
      </c>
      <c r="W26" s="175"/>
      <c r="X26" s="177" t="e">
        <f t="shared" si="0"/>
        <v>#REF!</v>
      </c>
      <c r="Y26" s="175"/>
      <c r="Z26" s="177" t="e">
        <f t="shared" si="10"/>
        <v>#REF!</v>
      </c>
      <c r="AA26" s="175"/>
      <c r="AB26" s="177" t="e">
        <f t="shared" si="11"/>
        <v>#REF!</v>
      </c>
      <c r="AC26" s="175"/>
      <c r="AD26" s="177" t="e">
        <f t="shared" si="12"/>
        <v>#REF!</v>
      </c>
      <c r="AE26" s="175">
        <f t="shared" si="13"/>
        <v>0</v>
      </c>
      <c r="AF26" s="177" t="e">
        <f t="shared" si="14"/>
        <v>#REF!</v>
      </c>
      <c r="AG26" s="175">
        <f t="shared" si="1"/>
        <v>0</v>
      </c>
      <c r="AH26" s="177" t="e">
        <f t="shared" si="2"/>
        <v>#REF!</v>
      </c>
      <c r="AI26" s="175"/>
      <c r="AJ26" s="177" t="e">
        <f t="shared" si="15"/>
        <v>#REF!</v>
      </c>
      <c r="AK26" s="175"/>
      <c r="AL26" s="177" t="e">
        <f t="shared" si="16"/>
        <v>#REF!</v>
      </c>
      <c r="AM26" s="175">
        <f t="shared" si="17"/>
        <v>0</v>
      </c>
      <c r="AN26" s="177" t="e">
        <f t="shared" si="18"/>
        <v>#REF!</v>
      </c>
      <c r="AO26" s="236"/>
    </row>
    <row r="27" spans="2:42" s="232" customFormat="1" ht="30" hidden="1" customHeight="1">
      <c r="B27" s="233"/>
      <c r="C27" s="171">
        <f t="shared" si="19"/>
        <v>9</v>
      </c>
      <c r="D27" s="172" t="s">
        <v>50</v>
      </c>
      <c r="E27" s="172" t="s">
        <v>365</v>
      </c>
      <c r="F27" s="172"/>
      <c r="G27" s="174" t="s">
        <v>131</v>
      </c>
      <c r="H27" s="172" t="s">
        <v>47</v>
      </c>
      <c r="I27" s="176" t="e">
        <f>+#REF!</f>
        <v>#REF!</v>
      </c>
      <c r="J27" s="175"/>
      <c r="K27" s="177" t="e">
        <f t="shared" si="3"/>
        <v>#REF!</v>
      </c>
      <c r="L27" s="175"/>
      <c r="M27" s="177" t="e">
        <f t="shared" si="4"/>
        <v>#REF!</v>
      </c>
      <c r="N27" s="175"/>
      <c r="O27" s="177" t="e">
        <f t="shared" si="5"/>
        <v>#REF!</v>
      </c>
      <c r="P27" s="175"/>
      <c r="Q27" s="177" t="e">
        <f t="shared" si="6"/>
        <v>#REF!</v>
      </c>
      <c r="R27" s="175"/>
      <c r="S27" s="177" t="e">
        <f t="shared" si="7"/>
        <v>#REF!</v>
      </c>
      <c r="T27" s="175">
        <f t="shared" si="8"/>
        <v>0</v>
      </c>
      <c r="U27" s="304"/>
      <c r="V27" s="177" t="e">
        <f t="shared" si="9"/>
        <v>#REF!</v>
      </c>
      <c r="W27" s="175"/>
      <c r="X27" s="177" t="e">
        <f t="shared" si="0"/>
        <v>#REF!</v>
      </c>
      <c r="Y27" s="175"/>
      <c r="Z27" s="177" t="e">
        <f t="shared" si="10"/>
        <v>#REF!</v>
      </c>
      <c r="AA27" s="175"/>
      <c r="AB27" s="177" t="e">
        <f t="shared" si="11"/>
        <v>#REF!</v>
      </c>
      <c r="AC27" s="175"/>
      <c r="AD27" s="177" t="e">
        <f t="shared" si="12"/>
        <v>#REF!</v>
      </c>
      <c r="AE27" s="175">
        <f t="shared" si="13"/>
        <v>0</v>
      </c>
      <c r="AF27" s="177" t="e">
        <f t="shared" si="14"/>
        <v>#REF!</v>
      </c>
      <c r="AG27" s="175">
        <f t="shared" si="1"/>
        <v>0</v>
      </c>
      <c r="AH27" s="177" t="e">
        <f t="shared" si="2"/>
        <v>#REF!</v>
      </c>
      <c r="AI27" s="175"/>
      <c r="AJ27" s="177" t="e">
        <f t="shared" si="15"/>
        <v>#REF!</v>
      </c>
      <c r="AK27" s="175"/>
      <c r="AL27" s="177" t="e">
        <f t="shared" si="16"/>
        <v>#REF!</v>
      </c>
      <c r="AM27" s="175">
        <f t="shared" si="17"/>
        <v>0</v>
      </c>
      <c r="AN27" s="177" t="e">
        <f t="shared" si="18"/>
        <v>#REF!</v>
      </c>
      <c r="AO27" s="236"/>
    </row>
    <row r="28" spans="2:42" s="232" customFormat="1" ht="30" hidden="1" customHeight="1">
      <c r="B28" s="233"/>
      <c r="C28" s="171">
        <f t="shared" si="19"/>
        <v>10</v>
      </c>
      <c r="D28" s="172" t="s">
        <v>468</v>
      </c>
      <c r="E28" s="172" t="s">
        <v>365</v>
      </c>
      <c r="F28" s="172"/>
      <c r="G28" s="174" t="s">
        <v>469</v>
      </c>
      <c r="H28" s="172" t="s">
        <v>48</v>
      </c>
      <c r="I28" s="176" t="e">
        <f>#REF!</f>
        <v>#REF!</v>
      </c>
      <c r="J28" s="175"/>
      <c r="K28" s="177" t="e">
        <f t="shared" si="3"/>
        <v>#REF!</v>
      </c>
      <c r="L28" s="175"/>
      <c r="M28" s="177" t="e">
        <f t="shared" si="4"/>
        <v>#REF!</v>
      </c>
      <c r="N28" s="175"/>
      <c r="O28" s="177" t="e">
        <f t="shared" si="5"/>
        <v>#REF!</v>
      </c>
      <c r="P28" s="175"/>
      <c r="Q28" s="177" t="e">
        <f t="shared" si="6"/>
        <v>#REF!</v>
      </c>
      <c r="R28" s="175"/>
      <c r="S28" s="177" t="e">
        <f t="shared" si="7"/>
        <v>#REF!</v>
      </c>
      <c r="T28" s="175">
        <f t="shared" si="8"/>
        <v>0</v>
      </c>
      <c r="U28" s="304"/>
      <c r="V28" s="177" t="e">
        <f t="shared" si="9"/>
        <v>#REF!</v>
      </c>
      <c r="W28" s="175"/>
      <c r="X28" s="177" t="e">
        <f t="shared" si="0"/>
        <v>#REF!</v>
      </c>
      <c r="Y28" s="175"/>
      <c r="Z28" s="177" t="e">
        <f t="shared" si="10"/>
        <v>#REF!</v>
      </c>
      <c r="AA28" s="175"/>
      <c r="AB28" s="177" t="e">
        <f t="shared" si="11"/>
        <v>#REF!</v>
      </c>
      <c r="AC28" s="175"/>
      <c r="AD28" s="177" t="e">
        <f t="shared" si="12"/>
        <v>#REF!</v>
      </c>
      <c r="AE28" s="175">
        <f t="shared" si="13"/>
        <v>0</v>
      </c>
      <c r="AF28" s="177" t="e">
        <f t="shared" si="14"/>
        <v>#REF!</v>
      </c>
      <c r="AG28" s="175">
        <f t="shared" si="1"/>
        <v>0</v>
      </c>
      <c r="AH28" s="177" t="e">
        <f t="shared" si="2"/>
        <v>#REF!</v>
      </c>
      <c r="AI28" s="175"/>
      <c r="AJ28" s="177" t="e">
        <f t="shared" si="15"/>
        <v>#REF!</v>
      </c>
      <c r="AK28" s="175"/>
      <c r="AL28" s="177" t="e">
        <f t="shared" si="16"/>
        <v>#REF!</v>
      </c>
      <c r="AM28" s="175">
        <f t="shared" si="17"/>
        <v>0</v>
      </c>
      <c r="AN28" s="177" t="e">
        <f t="shared" si="18"/>
        <v>#REF!</v>
      </c>
      <c r="AO28" s="236"/>
    </row>
    <row r="29" spans="2:42" s="232" customFormat="1" ht="30" customHeight="1">
      <c r="B29" s="233"/>
      <c r="C29" s="171">
        <f t="shared" si="19"/>
        <v>11</v>
      </c>
      <c r="D29" s="172" t="s">
        <v>52</v>
      </c>
      <c r="E29" s="173" t="s">
        <v>367</v>
      </c>
      <c r="F29" s="178"/>
      <c r="G29" s="174" t="s">
        <v>179</v>
      </c>
      <c r="H29" s="179" t="s">
        <v>76</v>
      </c>
      <c r="I29" s="176" t="e">
        <f>+#REF!</f>
        <v>#REF!</v>
      </c>
      <c r="J29" s="175"/>
      <c r="K29" s="177" t="e">
        <f t="shared" si="3"/>
        <v>#REF!</v>
      </c>
      <c r="L29" s="175"/>
      <c r="M29" s="177" t="e">
        <f t="shared" si="4"/>
        <v>#REF!</v>
      </c>
      <c r="N29" s="175"/>
      <c r="O29" s="177" t="e">
        <f t="shared" si="5"/>
        <v>#REF!</v>
      </c>
      <c r="P29" s="175"/>
      <c r="Q29" s="177" t="e">
        <f t="shared" si="6"/>
        <v>#REF!</v>
      </c>
      <c r="R29" s="175"/>
      <c r="S29" s="177" t="e">
        <f t="shared" si="7"/>
        <v>#REF!</v>
      </c>
      <c r="T29" s="175">
        <f t="shared" si="8"/>
        <v>0</v>
      </c>
      <c r="U29" s="304"/>
      <c r="V29" s="177" t="e">
        <f t="shared" si="9"/>
        <v>#REF!</v>
      </c>
      <c r="W29" s="175"/>
      <c r="X29" s="177" t="e">
        <f t="shared" si="0"/>
        <v>#REF!</v>
      </c>
      <c r="Y29" s="175" t="e">
        <f>Y30*0.05</f>
        <v>#REF!</v>
      </c>
      <c r="Z29" s="177" t="e">
        <f t="shared" si="10"/>
        <v>#REF!</v>
      </c>
      <c r="AA29" s="175" t="e">
        <f>AA30*0.02</f>
        <v>#REF!</v>
      </c>
      <c r="AB29" s="177" t="e">
        <f t="shared" si="11"/>
        <v>#REF!</v>
      </c>
      <c r="AC29" s="175" t="e">
        <f>AC30*0.05</f>
        <v>#REF!</v>
      </c>
      <c r="AD29" s="177" t="e">
        <f t="shared" si="12"/>
        <v>#REF!</v>
      </c>
      <c r="AE29" s="175" t="e">
        <f t="shared" si="13"/>
        <v>#REF!</v>
      </c>
      <c r="AF29" s="177" t="e">
        <f t="shared" si="14"/>
        <v>#REF!</v>
      </c>
      <c r="AG29" s="175" t="e">
        <f t="shared" si="1"/>
        <v>#REF!</v>
      </c>
      <c r="AH29" s="177" t="e">
        <f t="shared" si="2"/>
        <v>#REF!</v>
      </c>
      <c r="AI29" s="175"/>
      <c r="AJ29" s="177" t="e">
        <f t="shared" si="15"/>
        <v>#REF!</v>
      </c>
      <c r="AK29" s="175"/>
      <c r="AL29" s="177" t="e">
        <f t="shared" si="16"/>
        <v>#REF!</v>
      </c>
      <c r="AM29" s="175" t="e">
        <f t="shared" si="17"/>
        <v>#REF!</v>
      </c>
      <c r="AN29" s="177" t="e">
        <f t="shared" si="18"/>
        <v>#REF!</v>
      </c>
      <c r="AO29" s="236"/>
    </row>
    <row r="30" spans="2:42" s="232" customFormat="1" ht="30" customHeight="1">
      <c r="B30" s="233"/>
      <c r="C30" s="171">
        <f t="shared" si="19"/>
        <v>12</v>
      </c>
      <c r="D30" s="172" t="s">
        <v>53</v>
      </c>
      <c r="E30" s="320" t="s">
        <v>367</v>
      </c>
      <c r="F30" s="178"/>
      <c r="G30" s="174" t="s">
        <v>132</v>
      </c>
      <c r="H30" s="179" t="s">
        <v>76</v>
      </c>
      <c r="I30" s="176" t="e">
        <f>+#REF!</f>
        <v>#REF!</v>
      </c>
      <c r="J30" s="296">
        <f>J32</f>
        <v>14436.186449999999</v>
      </c>
      <c r="K30" s="177" t="e">
        <f t="shared" si="3"/>
        <v>#REF!</v>
      </c>
      <c r="L30" s="175">
        <f>+L32</f>
        <v>4843.665</v>
      </c>
      <c r="M30" s="177" t="e">
        <f t="shared" si="4"/>
        <v>#REF!</v>
      </c>
      <c r="N30" s="175">
        <f>N32</f>
        <v>98891.289154250015</v>
      </c>
      <c r="O30" s="177" t="e">
        <f t="shared" si="5"/>
        <v>#REF!</v>
      </c>
      <c r="P30" s="175">
        <f>P32</f>
        <v>1520.7838500000003</v>
      </c>
      <c r="Q30" s="177" t="e">
        <f t="shared" si="6"/>
        <v>#REF!</v>
      </c>
      <c r="R30" s="175">
        <f>R32</f>
        <v>1116.1387500000001</v>
      </c>
      <c r="S30" s="177" t="e">
        <f t="shared" si="7"/>
        <v>#REF!</v>
      </c>
      <c r="T30" s="175">
        <f t="shared" si="8"/>
        <v>120808.06320425002</v>
      </c>
      <c r="U30" s="304"/>
      <c r="V30" s="177" t="e">
        <f t="shared" si="9"/>
        <v>#REF!</v>
      </c>
      <c r="W30" s="175"/>
      <c r="X30" s="177" t="e">
        <f t="shared" si="0"/>
        <v>#REF!</v>
      </c>
      <c r="Y30" s="175" t="e">
        <f>Y32+#REF!</f>
        <v>#REF!</v>
      </c>
      <c r="Z30" s="177" t="e">
        <f t="shared" si="10"/>
        <v>#REF!</v>
      </c>
      <c r="AA30" s="175" t="e">
        <f>#REF!+#REF!+#REF!+#REF!+#REF!+AA32</f>
        <v>#REF!</v>
      </c>
      <c r="AB30" s="177" t="e">
        <f t="shared" si="11"/>
        <v>#REF!</v>
      </c>
      <c r="AC30" s="175" t="e">
        <f>#REF!+#REF!+AC32</f>
        <v>#REF!</v>
      </c>
      <c r="AD30" s="177" t="e">
        <f t="shared" si="12"/>
        <v>#REF!</v>
      </c>
      <c r="AE30" s="175" t="e">
        <f t="shared" si="13"/>
        <v>#REF!</v>
      </c>
      <c r="AF30" s="177" t="e">
        <f t="shared" si="14"/>
        <v>#REF!</v>
      </c>
      <c r="AG30" s="175" t="e">
        <f t="shared" si="1"/>
        <v>#REF!</v>
      </c>
      <c r="AH30" s="177" t="e">
        <f t="shared" si="2"/>
        <v>#REF!</v>
      </c>
      <c r="AI30" s="175">
        <f>AI32</f>
        <v>11010.690449999998</v>
      </c>
      <c r="AJ30" s="177" t="e">
        <f t="shared" si="15"/>
        <v>#REF!</v>
      </c>
      <c r="AK30" s="175"/>
      <c r="AL30" s="177" t="e">
        <f t="shared" si="16"/>
        <v>#REF!</v>
      </c>
      <c r="AM30" s="175" t="e">
        <f t="shared" si="17"/>
        <v>#REF!</v>
      </c>
      <c r="AN30" s="177" t="e">
        <f t="shared" si="18"/>
        <v>#REF!</v>
      </c>
      <c r="AO30" s="236"/>
      <c r="AP30" s="232">
        <f>11.3*800*0.4</f>
        <v>3616</v>
      </c>
    </row>
    <row r="31" spans="2:42" s="232" customFormat="1" ht="30" hidden="1" customHeight="1">
      <c r="B31" s="233"/>
      <c r="C31" s="171">
        <f t="shared" si="19"/>
        <v>13</v>
      </c>
      <c r="D31" s="172" t="s">
        <v>54</v>
      </c>
      <c r="E31" s="173" t="s">
        <v>368</v>
      </c>
      <c r="F31" s="178"/>
      <c r="G31" s="174" t="s">
        <v>92</v>
      </c>
      <c r="H31" s="179" t="s">
        <v>76</v>
      </c>
      <c r="I31" s="176" t="e">
        <f>+#REF!</f>
        <v>#REF!</v>
      </c>
      <c r="J31" s="175"/>
      <c r="K31" s="177" t="e">
        <f t="shared" si="3"/>
        <v>#REF!</v>
      </c>
      <c r="L31" s="175"/>
      <c r="M31" s="177" t="e">
        <f t="shared" si="4"/>
        <v>#REF!</v>
      </c>
      <c r="N31" s="175"/>
      <c r="O31" s="177" t="e">
        <f t="shared" si="5"/>
        <v>#REF!</v>
      </c>
      <c r="P31" s="175"/>
      <c r="Q31" s="177" t="e">
        <f t="shared" si="6"/>
        <v>#REF!</v>
      </c>
      <c r="R31" s="175"/>
      <c r="S31" s="177" t="e">
        <f t="shared" si="7"/>
        <v>#REF!</v>
      </c>
      <c r="T31" s="175">
        <f t="shared" si="8"/>
        <v>0</v>
      </c>
      <c r="U31" s="304"/>
      <c r="V31" s="177" t="e">
        <f t="shared" si="9"/>
        <v>#REF!</v>
      </c>
      <c r="W31" s="175"/>
      <c r="X31" s="177" t="e">
        <f t="shared" si="0"/>
        <v>#REF!</v>
      </c>
      <c r="Y31" s="175"/>
      <c r="Z31" s="177" t="e">
        <f t="shared" si="10"/>
        <v>#REF!</v>
      </c>
      <c r="AA31" s="175"/>
      <c r="AB31" s="177" t="e">
        <f t="shared" si="11"/>
        <v>#REF!</v>
      </c>
      <c r="AC31" s="175"/>
      <c r="AD31" s="177" t="e">
        <f t="shared" si="12"/>
        <v>#REF!</v>
      </c>
      <c r="AE31" s="175">
        <f t="shared" si="13"/>
        <v>0</v>
      </c>
      <c r="AF31" s="177" t="e">
        <f t="shared" si="14"/>
        <v>#REF!</v>
      </c>
      <c r="AG31" s="175">
        <f t="shared" si="1"/>
        <v>0</v>
      </c>
      <c r="AH31" s="177" t="e">
        <f t="shared" si="2"/>
        <v>#REF!</v>
      </c>
      <c r="AI31" s="175"/>
      <c r="AJ31" s="177" t="e">
        <f t="shared" si="15"/>
        <v>#REF!</v>
      </c>
      <c r="AK31" s="175"/>
      <c r="AL31" s="177" t="e">
        <f t="shared" si="16"/>
        <v>#REF!</v>
      </c>
      <c r="AM31" s="175">
        <f t="shared" si="17"/>
        <v>0</v>
      </c>
      <c r="AN31" s="177" t="e">
        <f t="shared" si="18"/>
        <v>#REF!</v>
      </c>
      <c r="AO31" s="236"/>
    </row>
    <row r="32" spans="2:42" s="232" customFormat="1" ht="30" customHeight="1">
      <c r="B32" s="233"/>
      <c r="C32" s="171">
        <f t="shared" si="19"/>
        <v>14</v>
      </c>
      <c r="D32" s="172" t="s">
        <v>55</v>
      </c>
      <c r="E32" s="320" t="s">
        <v>369</v>
      </c>
      <c r="F32" s="178"/>
      <c r="G32" s="174" t="s">
        <v>94</v>
      </c>
      <c r="H32" s="179" t="s">
        <v>76</v>
      </c>
      <c r="I32" s="176" t="e">
        <f>+#REF!</f>
        <v>#REF!</v>
      </c>
      <c r="J32" s="175">
        <f>'[132]CANTIDADES TOTALIZADAS'!$AF$25+'[132]CANTIDADES TOTALIZADAS'!$AF$26</f>
        <v>14436.186449999999</v>
      </c>
      <c r="K32" s="177" t="e">
        <f t="shared" si="3"/>
        <v>#REF!</v>
      </c>
      <c r="L32" s="175">
        <f>'[132]CANTIDADES TOTALIZADAS'!$AQ$25+'[132]CANTIDADES TOTALIZADAS'!$AQ$26</f>
        <v>4843.665</v>
      </c>
      <c r="M32" s="177" t="e">
        <f t="shared" si="4"/>
        <v>#REF!</v>
      </c>
      <c r="N32" s="175">
        <f>'[132]CANTIDADES TOTALIZADAS'!$AU$25+'[132]CANTIDADES TOTALIZADAS'!$AU$26</f>
        <v>98891.289154250015</v>
      </c>
      <c r="O32" s="177" t="e">
        <f t="shared" si="5"/>
        <v>#REF!</v>
      </c>
      <c r="P32" s="175">
        <f>'[132]CANTIDADES TOTALIZADAS'!$BA$25+'[132]CANTIDADES TOTALIZADAS'!$BA$26</f>
        <v>1520.7838500000003</v>
      </c>
      <c r="Q32" s="177" t="e">
        <f t="shared" si="6"/>
        <v>#REF!</v>
      </c>
      <c r="R32" s="175">
        <f>'[132]CANTIDADES TOTALIZADAS'!$BI$25+'[132]CANTIDADES TOTALIZADAS'!$BI$26</f>
        <v>1116.1387500000001</v>
      </c>
      <c r="S32" s="177" t="e">
        <f t="shared" si="7"/>
        <v>#REF!</v>
      </c>
      <c r="T32" s="175">
        <f t="shared" si="8"/>
        <v>120808.06320425002</v>
      </c>
      <c r="U32" s="304">
        <f>'[132]CANTIDADES TOTALIZADAS'!$BJ$25+'[132]CANTIDADES TOTALIZADAS'!$BJ$26</f>
        <v>120808.06320425001</v>
      </c>
      <c r="V32" s="177" t="e">
        <f t="shared" si="9"/>
        <v>#REF!</v>
      </c>
      <c r="W32" s="175"/>
      <c r="X32" s="177" t="e">
        <f t="shared" si="0"/>
        <v>#REF!</v>
      </c>
      <c r="Y32" s="175" t="e">
        <f>#REF!</f>
        <v>#REF!</v>
      </c>
      <c r="Z32" s="177" t="e">
        <f t="shared" si="10"/>
        <v>#REF!</v>
      </c>
      <c r="AA32" s="175" t="e">
        <f>#REF!+#REF!+#REF!+#REF!+#REF!</f>
        <v>#REF!</v>
      </c>
      <c r="AB32" s="177" t="e">
        <f t="shared" si="11"/>
        <v>#REF!</v>
      </c>
      <c r="AC32" s="175" t="e">
        <f>#REF!+#REF!</f>
        <v>#REF!</v>
      </c>
      <c r="AD32" s="177" t="e">
        <f t="shared" si="12"/>
        <v>#REF!</v>
      </c>
      <c r="AE32" s="175" t="e">
        <f t="shared" si="13"/>
        <v>#REF!</v>
      </c>
      <c r="AF32" s="177" t="e">
        <f t="shared" si="14"/>
        <v>#REF!</v>
      </c>
      <c r="AG32" s="175" t="e">
        <f t="shared" si="1"/>
        <v>#REF!</v>
      </c>
      <c r="AH32" s="177" t="e">
        <f t="shared" si="2"/>
        <v>#REF!</v>
      </c>
      <c r="AI32" s="175">
        <f>'CANTIDADES TOTALIZADAS'!AD25+'CANTIDADES TOTALIZADAS'!AD26</f>
        <v>11010.690449999998</v>
      </c>
      <c r="AJ32" s="177" t="e">
        <f t="shared" si="15"/>
        <v>#REF!</v>
      </c>
      <c r="AK32" s="175"/>
      <c r="AL32" s="177" t="e">
        <f t="shared" si="16"/>
        <v>#REF!</v>
      </c>
      <c r="AM32" s="175" t="e">
        <f t="shared" si="17"/>
        <v>#REF!</v>
      </c>
      <c r="AN32" s="177" t="e">
        <f t="shared" si="18"/>
        <v>#REF!</v>
      </c>
      <c r="AO32" s="236"/>
      <c r="AP32" s="232">
        <f>11.3*800*0.4</f>
        <v>3616</v>
      </c>
    </row>
    <row r="33" spans="2:41" s="232" customFormat="1" ht="30" hidden="1" customHeight="1">
      <c r="B33" s="233"/>
      <c r="C33" s="171">
        <f t="shared" si="19"/>
        <v>15</v>
      </c>
      <c r="D33" s="216" t="s">
        <v>244</v>
      </c>
      <c r="E33" s="173" t="s">
        <v>370</v>
      </c>
      <c r="F33" s="178"/>
      <c r="G33" s="230" t="s">
        <v>245</v>
      </c>
      <c r="H33" s="273" t="s">
        <v>76</v>
      </c>
      <c r="I33" s="176" t="e">
        <f>#REF!</f>
        <v>#REF!</v>
      </c>
      <c r="J33" s="175"/>
      <c r="K33" s="177" t="e">
        <f t="shared" si="3"/>
        <v>#REF!</v>
      </c>
      <c r="L33" s="175"/>
      <c r="M33" s="177" t="e">
        <f t="shared" si="4"/>
        <v>#REF!</v>
      </c>
      <c r="N33" s="175"/>
      <c r="O33" s="177" t="e">
        <f t="shared" si="5"/>
        <v>#REF!</v>
      </c>
      <c r="P33" s="175"/>
      <c r="Q33" s="177" t="e">
        <f t="shared" si="6"/>
        <v>#REF!</v>
      </c>
      <c r="R33" s="175"/>
      <c r="S33" s="177" t="e">
        <f t="shared" si="7"/>
        <v>#REF!</v>
      </c>
      <c r="T33" s="175">
        <f t="shared" si="8"/>
        <v>0</v>
      </c>
      <c r="U33" s="304"/>
      <c r="V33" s="177" t="e">
        <f t="shared" si="9"/>
        <v>#REF!</v>
      </c>
      <c r="W33" s="175"/>
      <c r="X33" s="177" t="e">
        <f t="shared" si="0"/>
        <v>#REF!</v>
      </c>
      <c r="Y33" s="175"/>
      <c r="Z33" s="177" t="e">
        <f t="shared" si="10"/>
        <v>#REF!</v>
      </c>
      <c r="AA33" s="175"/>
      <c r="AB33" s="177" t="e">
        <f t="shared" si="11"/>
        <v>#REF!</v>
      </c>
      <c r="AC33" s="175"/>
      <c r="AD33" s="177" t="e">
        <f t="shared" si="12"/>
        <v>#REF!</v>
      </c>
      <c r="AE33" s="175">
        <f t="shared" si="13"/>
        <v>0</v>
      </c>
      <c r="AF33" s="177" t="e">
        <f t="shared" si="14"/>
        <v>#REF!</v>
      </c>
      <c r="AG33" s="175">
        <f t="shared" si="1"/>
        <v>0</v>
      </c>
      <c r="AH33" s="177" t="e">
        <f t="shared" si="2"/>
        <v>#REF!</v>
      </c>
      <c r="AI33" s="175"/>
      <c r="AJ33" s="177" t="e">
        <f t="shared" si="15"/>
        <v>#REF!</v>
      </c>
      <c r="AK33" s="175"/>
      <c r="AL33" s="177" t="e">
        <f t="shared" si="16"/>
        <v>#REF!</v>
      </c>
      <c r="AM33" s="175">
        <f t="shared" si="17"/>
        <v>0</v>
      </c>
      <c r="AN33" s="177" t="e">
        <f t="shared" si="18"/>
        <v>#REF!</v>
      </c>
      <c r="AO33" s="236"/>
    </row>
    <row r="34" spans="2:41" s="232" customFormat="1" ht="30" hidden="1" customHeight="1">
      <c r="B34" s="233"/>
      <c r="C34" s="171">
        <f t="shared" si="19"/>
        <v>16</v>
      </c>
      <c r="D34" s="216" t="s">
        <v>246</v>
      </c>
      <c r="E34" s="216"/>
      <c r="F34" s="216" t="s">
        <v>246</v>
      </c>
      <c r="G34" s="230" t="s">
        <v>247</v>
      </c>
      <c r="H34" s="216" t="s">
        <v>76</v>
      </c>
      <c r="I34" s="176" t="e">
        <f>#REF!</f>
        <v>#REF!</v>
      </c>
      <c r="J34" s="175"/>
      <c r="K34" s="177" t="e">
        <f t="shared" si="3"/>
        <v>#REF!</v>
      </c>
      <c r="L34" s="175"/>
      <c r="M34" s="177" t="e">
        <f t="shared" si="4"/>
        <v>#REF!</v>
      </c>
      <c r="N34" s="175"/>
      <c r="O34" s="177" t="e">
        <f t="shared" si="5"/>
        <v>#REF!</v>
      </c>
      <c r="P34" s="175"/>
      <c r="Q34" s="177" t="e">
        <f t="shared" si="6"/>
        <v>#REF!</v>
      </c>
      <c r="R34" s="175"/>
      <c r="S34" s="177" t="e">
        <f t="shared" si="7"/>
        <v>#REF!</v>
      </c>
      <c r="T34" s="175">
        <f t="shared" si="8"/>
        <v>0</v>
      </c>
      <c r="U34" s="304"/>
      <c r="V34" s="177" t="e">
        <f t="shared" si="9"/>
        <v>#REF!</v>
      </c>
      <c r="W34" s="175"/>
      <c r="X34" s="177" t="e">
        <f t="shared" si="0"/>
        <v>#REF!</v>
      </c>
      <c r="Y34" s="175"/>
      <c r="Z34" s="177" t="e">
        <f t="shared" si="10"/>
        <v>#REF!</v>
      </c>
      <c r="AA34" s="175"/>
      <c r="AB34" s="177" t="e">
        <f t="shared" si="11"/>
        <v>#REF!</v>
      </c>
      <c r="AC34" s="175"/>
      <c r="AD34" s="177" t="e">
        <f t="shared" si="12"/>
        <v>#REF!</v>
      </c>
      <c r="AE34" s="175">
        <f t="shared" si="13"/>
        <v>0</v>
      </c>
      <c r="AF34" s="177" t="e">
        <f t="shared" si="14"/>
        <v>#REF!</v>
      </c>
      <c r="AG34" s="175">
        <f t="shared" si="1"/>
        <v>0</v>
      </c>
      <c r="AH34" s="177" t="e">
        <f t="shared" si="2"/>
        <v>#REF!</v>
      </c>
      <c r="AI34" s="175"/>
      <c r="AJ34" s="177" t="e">
        <f t="shared" si="15"/>
        <v>#REF!</v>
      </c>
      <c r="AK34" s="175"/>
      <c r="AL34" s="177" t="e">
        <f t="shared" si="16"/>
        <v>#REF!</v>
      </c>
      <c r="AM34" s="175">
        <f t="shared" si="17"/>
        <v>0</v>
      </c>
      <c r="AN34" s="177" t="e">
        <f t="shared" si="18"/>
        <v>#REF!</v>
      </c>
      <c r="AO34" s="236"/>
    </row>
    <row r="35" spans="2:41" s="232" customFormat="1" ht="30" hidden="1" customHeight="1">
      <c r="B35" s="233"/>
      <c r="C35" s="171">
        <f t="shared" si="19"/>
        <v>17</v>
      </c>
      <c r="D35" s="172">
        <v>230.1</v>
      </c>
      <c r="E35" s="173"/>
      <c r="F35" s="172">
        <v>230.1</v>
      </c>
      <c r="G35" s="174" t="s">
        <v>333</v>
      </c>
      <c r="H35" s="179" t="s">
        <v>12</v>
      </c>
      <c r="I35" s="176" t="e">
        <f>+#REF!</f>
        <v>#REF!</v>
      </c>
      <c r="J35" s="175"/>
      <c r="K35" s="177" t="e">
        <f t="shared" si="3"/>
        <v>#REF!</v>
      </c>
      <c r="L35" s="175"/>
      <c r="M35" s="177" t="e">
        <f t="shared" si="4"/>
        <v>#REF!</v>
      </c>
      <c r="N35" s="175"/>
      <c r="O35" s="177" t="e">
        <f t="shared" si="5"/>
        <v>#REF!</v>
      </c>
      <c r="P35" s="175"/>
      <c r="Q35" s="177" t="e">
        <f t="shared" si="6"/>
        <v>#REF!</v>
      </c>
      <c r="R35" s="175"/>
      <c r="S35" s="177" t="e">
        <f t="shared" si="7"/>
        <v>#REF!</v>
      </c>
      <c r="T35" s="175">
        <f t="shared" si="8"/>
        <v>0</v>
      </c>
      <c r="U35" s="304"/>
      <c r="V35" s="177" t="e">
        <f t="shared" si="9"/>
        <v>#REF!</v>
      </c>
      <c r="W35" s="175"/>
      <c r="X35" s="177" t="e">
        <f t="shared" si="0"/>
        <v>#REF!</v>
      </c>
      <c r="Y35" s="175"/>
      <c r="Z35" s="177" t="e">
        <f t="shared" si="10"/>
        <v>#REF!</v>
      </c>
      <c r="AA35" s="175"/>
      <c r="AB35" s="177" t="e">
        <f t="shared" si="11"/>
        <v>#REF!</v>
      </c>
      <c r="AC35" s="175"/>
      <c r="AD35" s="177" t="e">
        <f t="shared" si="12"/>
        <v>#REF!</v>
      </c>
      <c r="AE35" s="175">
        <f t="shared" si="13"/>
        <v>0</v>
      </c>
      <c r="AF35" s="177" t="e">
        <f t="shared" si="14"/>
        <v>#REF!</v>
      </c>
      <c r="AG35" s="175">
        <f t="shared" si="1"/>
        <v>0</v>
      </c>
      <c r="AH35" s="177" t="e">
        <f t="shared" si="2"/>
        <v>#REF!</v>
      </c>
      <c r="AI35" s="175"/>
      <c r="AJ35" s="177" t="e">
        <f t="shared" si="15"/>
        <v>#REF!</v>
      </c>
      <c r="AK35" s="175"/>
      <c r="AL35" s="177" t="e">
        <f t="shared" si="16"/>
        <v>#REF!</v>
      </c>
      <c r="AM35" s="175">
        <f t="shared" si="17"/>
        <v>0</v>
      </c>
      <c r="AN35" s="177" t="e">
        <f t="shared" si="18"/>
        <v>#REF!</v>
      </c>
      <c r="AO35" s="236"/>
    </row>
    <row r="36" spans="2:41" s="232" customFormat="1" ht="30" customHeight="1">
      <c r="B36" s="233"/>
      <c r="C36" s="171">
        <f t="shared" si="19"/>
        <v>18</v>
      </c>
      <c r="D36" s="172" t="s">
        <v>462</v>
      </c>
      <c r="E36" s="173"/>
      <c r="F36" s="172" t="s">
        <v>462</v>
      </c>
      <c r="G36" s="174" t="s">
        <v>333</v>
      </c>
      <c r="H36" s="179" t="s">
        <v>76</v>
      </c>
      <c r="I36" s="176" t="e">
        <f>+#REF!</f>
        <v>#REF!</v>
      </c>
      <c r="J36" s="175"/>
      <c r="K36" s="177" t="e">
        <f t="shared" si="3"/>
        <v>#REF!</v>
      </c>
      <c r="L36" s="175"/>
      <c r="M36" s="177" t="e">
        <f t="shared" si="4"/>
        <v>#REF!</v>
      </c>
      <c r="N36" s="175"/>
      <c r="O36" s="177" t="e">
        <f t="shared" si="5"/>
        <v>#REF!</v>
      </c>
      <c r="P36" s="175"/>
      <c r="Q36" s="177" t="e">
        <f t="shared" si="6"/>
        <v>#REF!</v>
      </c>
      <c r="R36" s="175"/>
      <c r="S36" s="177" t="e">
        <f t="shared" si="7"/>
        <v>#REF!</v>
      </c>
      <c r="T36" s="175">
        <f t="shared" si="8"/>
        <v>0</v>
      </c>
      <c r="U36" s="304"/>
      <c r="V36" s="177" t="e">
        <f t="shared" si="9"/>
        <v>#REF!</v>
      </c>
      <c r="W36" s="175"/>
      <c r="X36" s="177" t="e">
        <f t="shared" si="0"/>
        <v>#REF!</v>
      </c>
      <c r="Y36" s="175" t="e">
        <f>#REF!</f>
        <v>#REF!</v>
      </c>
      <c r="Z36" s="177" t="e">
        <f t="shared" si="10"/>
        <v>#REF!</v>
      </c>
      <c r="AA36" s="175" t="e">
        <f>#REF!+#REF!+#REF!+#REF!+#REF!</f>
        <v>#REF!</v>
      </c>
      <c r="AB36" s="177" t="e">
        <f t="shared" si="11"/>
        <v>#REF!</v>
      </c>
      <c r="AC36" s="175" t="e">
        <f>#REF!+#REF!</f>
        <v>#REF!</v>
      </c>
      <c r="AD36" s="177" t="e">
        <f t="shared" si="12"/>
        <v>#REF!</v>
      </c>
      <c r="AE36" s="175" t="e">
        <f t="shared" si="13"/>
        <v>#REF!</v>
      </c>
      <c r="AF36" s="177" t="e">
        <f t="shared" si="14"/>
        <v>#REF!</v>
      </c>
      <c r="AG36" s="175" t="e">
        <f t="shared" si="1"/>
        <v>#REF!</v>
      </c>
      <c r="AH36" s="177" t="e">
        <f t="shared" si="2"/>
        <v>#REF!</v>
      </c>
      <c r="AI36" s="175"/>
      <c r="AJ36" s="177" t="e">
        <f t="shared" si="15"/>
        <v>#REF!</v>
      </c>
      <c r="AK36" s="175"/>
      <c r="AL36" s="177" t="e">
        <f t="shared" si="16"/>
        <v>#REF!</v>
      </c>
      <c r="AM36" s="175" t="e">
        <f t="shared" si="17"/>
        <v>#REF!</v>
      </c>
      <c r="AN36" s="177" t="e">
        <f t="shared" si="18"/>
        <v>#REF!</v>
      </c>
      <c r="AO36" s="236"/>
    </row>
    <row r="37" spans="2:41" s="232" customFormat="1" ht="30" customHeight="1">
      <c r="B37" s="233"/>
      <c r="C37" s="171">
        <f t="shared" si="19"/>
        <v>19</v>
      </c>
      <c r="D37" s="180" t="s">
        <v>107</v>
      </c>
      <c r="E37" s="180" t="s">
        <v>371</v>
      </c>
      <c r="F37" s="180"/>
      <c r="G37" s="181" t="s">
        <v>106</v>
      </c>
      <c r="H37" s="172" t="s">
        <v>12</v>
      </c>
      <c r="I37" s="176" t="e">
        <f>+#REF!</f>
        <v>#REF!</v>
      </c>
      <c r="J37" s="175"/>
      <c r="K37" s="177" t="e">
        <f t="shared" si="3"/>
        <v>#REF!</v>
      </c>
      <c r="L37" s="175"/>
      <c r="M37" s="177" t="e">
        <f t="shared" si="4"/>
        <v>#REF!</v>
      </c>
      <c r="N37" s="175"/>
      <c r="O37" s="177" t="e">
        <f t="shared" si="5"/>
        <v>#REF!</v>
      </c>
      <c r="P37" s="175"/>
      <c r="Q37" s="177" t="e">
        <f t="shared" si="6"/>
        <v>#REF!</v>
      </c>
      <c r="R37" s="175"/>
      <c r="S37" s="177" t="e">
        <f t="shared" si="7"/>
        <v>#REF!</v>
      </c>
      <c r="T37" s="175">
        <f t="shared" si="8"/>
        <v>0</v>
      </c>
      <c r="U37" s="304"/>
      <c r="V37" s="177" t="e">
        <f t="shared" si="9"/>
        <v>#REF!</v>
      </c>
      <c r="W37" s="175"/>
      <c r="X37" s="177" t="e">
        <f t="shared" si="0"/>
        <v>#REF!</v>
      </c>
      <c r="Y37" s="175">
        <f>1837*24</f>
        <v>44088</v>
      </c>
      <c r="Z37" s="177" t="e">
        <f t="shared" si="10"/>
        <v>#REF!</v>
      </c>
      <c r="AA37" s="175">
        <f>1700*24</f>
        <v>40800</v>
      </c>
      <c r="AB37" s="177" t="e">
        <f t="shared" si="11"/>
        <v>#REF!</v>
      </c>
      <c r="AC37" s="175">
        <f>2045*24</f>
        <v>49080</v>
      </c>
      <c r="AD37" s="177" t="e">
        <f t="shared" si="12"/>
        <v>#REF!</v>
      </c>
      <c r="AE37" s="175">
        <f t="shared" si="13"/>
        <v>133968</v>
      </c>
      <c r="AF37" s="177" t="e">
        <f t="shared" si="14"/>
        <v>#REF!</v>
      </c>
      <c r="AG37" s="175">
        <f t="shared" si="1"/>
        <v>133968</v>
      </c>
      <c r="AH37" s="177" t="e">
        <f t="shared" si="2"/>
        <v>#REF!</v>
      </c>
      <c r="AI37" s="175"/>
      <c r="AJ37" s="177" t="e">
        <f t="shared" si="15"/>
        <v>#REF!</v>
      </c>
      <c r="AK37" s="175"/>
      <c r="AL37" s="177" t="e">
        <f t="shared" si="16"/>
        <v>#REF!</v>
      </c>
      <c r="AM37" s="175">
        <f t="shared" si="17"/>
        <v>133968</v>
      </c>
      <c r="AN37" s="177" t="e">
        <f t="shared" si="18"/>
        <v>#REF!</v>
      </c>
      <c r="AO37" s="236"/>
    </row>
    <row r="38" spans="2:41" s="232" customFormat="1" ht="30" hidden="1" customHeight="1">
      <c r="B38" s="233"/>
      <c r="C38" s="171">
        <f t="shared" si="19"/>
        <v>20</v>
      </c>
      <c r="D38" s="180">
        <v>232.1</v>
      </c>
      <c r="E38" s="180" t="s">
        <v>372</v>
      </c>
      <c r="F38" s="180"/>
      <c r="G38" s="181" t="s">
        <v>177</v>
      </c>
      <c r="H38" s="172" t="s">
        <v>12</v>
      </c>
      <c r="I38" s="176" t="e">
        <f>+#REF!</f>
        <v>#REF!</v>
      </c>
      <c r="J38" s="175"/>
      <c r="K38" s="177" t="e">
        <f t="shared" si="3"/>
        <v>#REF!</v>
      </c>
      <c r="L38" s="175"/>
      <c r="M38" s="177" t="e">
        <f t="shared" si="4"/>
        <v>#REF!</v>
      </c>
      <c r="N38" s="175"/>
      <c r="O38" s="177" t="e">
        <f t="shared" si="5"/>
        <v>#REF!</v>
      </c>
      <c r="P38" s="175"/>
      <c r="Q38" s="177" t="e">
        <f t="shared" si="6"/>
        <v>#REF!</v>
      </c>
      <c r="R38" s="175"/>
      <c r="S38" s="177" t="e">
        <f t="shared" si="7"/>
        <v>#REF!</v>
      </c>
      <c r="T38" s="175">
        <f t="shared" si="8"/>
        <v>0</v>
      </c>
      <c r="U38" s="304"/>
      <c r="V38" s="177" t="e">
        <f t="shared" si="9"/>
        <v>#REF!</v>
      </c>
      <c r="W38" s="175"/>
      <c r="X38" s="177" t="e">
        <f t="shared" si="0"/>
        <v>#REF!</v>
      </c>
      <c r="Y38" s="175"/>
      <c r="Z38" s="177" t="e">
        <f t="shared" si="10"/>
        <v>#REF!</v>
      </c>
      <c r="AA38" s="175"/>
      <c r="AB38" s="177" t="e">
        <f t="shared" si="11"/>
        <v>#REF!</v>
      </c>
      <c r="AC38" s="175"/>
      <c r="AD38" s="177" t="e">
        <f t="shared" si="12"/>
        <v>#REF!</v>
      </c>
      <c r="AE38" s="175">
        <f t="shared" si="13"/>
        <v>0</v>
      </c>
      <c r="AF38" s="177" t="e">
        <f t="shared" si="14"/>
        <v>#REF!</v>
      </c>
      <c r="AG38" s="175">
        <f t="shared" si="1"/>
        <v>0</v>
      </c>
      <c r="AH38" s="177" t="e">
        <f t="shared" si="2"/>
        <v>#REF!</v>
      </c>
      <c r="AI38" s="175"/>
      <c r="AJ38" s="177" t="e">
        <f t="shared" si="15"/>
        <v>#REF!</v>
      </c>
      <c r="AK38" s="175"/>
      <c r="AL38" s="177" t="e">
        <f t="shared" si="16"/>
        <v>#REF!</v>
      </c>
      <c r="AM38" s="175">
        <f t="shared" si="17"/>
        <v>0</v>
      </c>
      <c r="AN38" s="177" t="e">
        <f t="shared" si="18"/>
        <v>#REF!</v>
      </c>
      <c r="AO38" s="236"/>
    </row>
    <row r="39" spans="2:41" s="232" customFormat="1" ht="30" hidden="1" customHeight="1">
      <c r="B39" s="233"/>
      <c r="C39" s="171">
        <f t="shared" si="19"/>
        <v>21</v>
      </c>
      <c r="D39" s="216" t="s">
        <v>248</v>
      </c>
      <c r="E39" s="216"/>
      <c r="F39" s="216" t="s">
        <v>248</v>
      </c>
      <c r="G39" s="181" t="s">
        <v>249</v>
      </c>
      <c r="H39" s="216" t="s">
        <v>12</v>
      </c>
      <c r="I39" s="176" t="e">
        <f>#REF!</f>
        <v>#REF!</v>
      </c>
      <c r="J39" s="175"/>
      <c r="K39" s="177" t="e">
        <f t="shared" si="3"/>
        <v>#REF!</v>
      </c>
      <c r="L39" s="175"/>
      <c r="M39" s="177" t="e">
        <f t="shared" si="4"/>
        <v>#REF!</v>
      </c>
      <c r="N39" s="175"/>
      <c r="O39" s="177" t="e">
        <f t="shared" si="5"/>
        <v>#REF!</v>
      </c>
      <c r="P39" s="175"/>
      <c r="Q39" s="177" t="e">
        <f t="shared" si="6"/>
        <v>#REF!</v>
      </c>
      <c r="R39" s="175"/>
      <c r="S39" s="177" t="e">
        <f t="shared" si="7"/>
        <v>#REF!</v>
      </c>
      <c r="T39" s="175">
        <f t="shared" si="8"/>
        <v>0</v>
      </c>
      <c r="U39" s="304"/>
      <c r="V39" s="177" t="e">
        <f t="shared" si="9"/>
        <v>#REF!</v>
      </c>
      <c r="W39" s="175"/>
      <c r="X39" s="177" t="e">
        <f t="shared" si="0"/>
        <v>#REF!</v>
      </c>
      <c r="Y39" s="175"/>
      <c r="Z39" s="177" t="e">
        <f t="shared" si="10"/>
        <v>#REF!</v>
      </c>
      <c r="AA39" s="175"/>
      <c r="AB39" s="177" t="e">
        <f t="shared" si="11"/>
        <v>#REF!</v>
      </c>
      <c r="AC39" s="175"/>
      <c r="AD39" s="177" t="e">
        <f t="shared" si="12"/>
        <v>#REF!</v>
      </c>
      <c r="AE39" s="175">
        <f t="shared" si="13"/>
        <v>0</v>
      </c>
      <c r="AF39" s="177" t="e">
        <f t="shared" si="14"/>
        <v>#REF!</v>
      </c>
      <c r="AG39" s="175">
        <f t="shared" si="1"/>
        <v>0</v>
      </c>
      <c r="AH39" s="177" t="e">
        <f t="shared" si="2"/>
        <v>#REF!</v>
      </c>
      <c r="AI39" s="175"/>
      <c r="AJ39" s="177" t="e">
        <f t="shared" si="15"/>
        <v>#REF!</v>
      </c>
      <c r="AK39" s="175"/>
      <c r="AL39" s="177" t="e">
        <f t="shared" si="16"/>
        <v>#REF!</v>
      </c>
      <c r="AM39" s="175">
        <f t="shared" si="17"/>
        <v>0</v>
      </c>
      <c r="AN39" s="177" t="e">
        <f t="shared" si="18"/>
        <v>#REF!</v>
      </c>
      <c r="AO39" s="236"/>
    </row>
    <row r="40" spans="2:41" s="232" customFormat="1" ht="30" hidden="1" customHeight="1">
      <c r="B40" s="233"/>
      <c r="C40" s="171">
        <f t="shared" si="19"/>
        <v>22</v>
      </c>
      <c r="D40" s="216" t="s">
        <v>335</v>
      </c>
      <c r="E40" s="216"/>
      <c r="F40" s="216" t="s">
        <v>335</v>
      </c>
      <c r="G40" s="181" t="s">
        <v>250</v>
      </c>
      <c r="H40" s="216" t="s">
        <v>12</v>
      </c>
      <c r="I40" s="176" t="e">
        <f>#REF!</f>
        <v>#REF!</v>
      </c>
      <c r="J40" s="175"/>
      <c r="K40" s="177" t="e">
        <f t="shared" si="3"/>
        <v>#REF!</v>
      </c>
      <c r="L40" s="175"/>
      <c r="M40" s="177" t="e">
        <f t="shared" si="4"/>
        <v>#REF!</v>
      </c>
      <c r="N40" s="175"/>
      <c r="O40" s="177" t="e">
        <f t="shared" si="5"/>
        <v>#REF!</v>
      </c>
      <c r="P40" s="175"/>
      <c r="Q40" s="177" t="e">
        <f t="shared" si="6"/>
        <v>#REF!</v>
      </c>
      <c r="R40" s="175"/>
      <c r="S40" s="177" t="e">
        <f t="shared" si="7"/>
        <v>#REF!</v>
      </c>
      <c r="T40" s="175">
        <f t="shared" si="8"/>
        <v>0</v>
      </c>
      <c r="U40" s="304"/>
      <c r="V40" s="177" t="e">
        <f t="shared" si="9"/>
        <v>#REF!</v>
      </c>
      <c r="W40" s="175"/>
      <c r="X40" s="177" t="e">
        <f t="shared" si="0"/>
        <v>#REF!</v>
      </c>
      <c r="Y40" s="175"/>
      <c r="Z40" s="177" t="e">
        <f t="shared" si="10"/>
        <v>#REF!</v>
      </c>
      <c r="AA40" s="175"/>
      <c r="AB40" s="177" t="e">
        <f t="shared" si="11"/>
        <v>#REF!</v>
      </c>
      <c r="AC40" s="175"/>
      <c r="AD40" s="177" t="e">
        <f t="shared" si="12"/>
        <v>#REF!</v>
      </c>
      <c r="AE40" s="175">
        <f t="shared" si="13"/>
        <v>0</v>
      </c>
      <c r="AF40" s="177" t="e">
        <f t="shared" si="14"/>
        <v>#REF!</v>
      </c>
      <c r="AG40" s="175">
        <f t="shared" si="1"/>
        <v>0</v>
      </c>
      <c r="AH40" s="177" t="e">
        <f t="shared" si="2"/>
        <v>#REF!</v>
      </c>
      <c r="AI40" s="175"/>
      <c r="AJ40" s="177" t="e">
        <f t="shared" si="15"/>
        <v>#REF!</v>
      </c>
      <c r="AK40" s="175"/>
      <c r="AL40" s="177" t="e">
        <f t="shared" si="16"/>
        <v>#REF!</v>
      </c>
      <c r="AM40" s="175">
        <f t="shared" si="17"/>
        <v>0</v>
      </c>
      <c r="AN40" s="177" t="e">
        <f t="shared" si="18"/>
        <v>#REF!</v>
      </c>
      <c r="AO40" s="236"/>
    </row>
    <row r="41" spans="2:41" s="232" customFormat="1" ht="30" hidden="1" customHeight="1">
      <c r="B41" s="233"/>
      <c r="C41" s="171">
        <f t="shared" si="19"/>
        <v>23</v>
      </c>
      <c r="D41" s="216" t="s">
        <v>334</v>
      </c>
      <c r="E41" s="216"/>
      <c r="F41" s="216" t="s">
        <v>334</v>
      </c>
      <c r="G41" s="181" t="s">
        <v>251</v>
      </c>
      <c r="H41" s="216" t="s">
        <v>12</v>
      </c>
      <c r="I41" s="176" t="e">
        <f>#REF!</f>
        <v>#REF!</v>
      </c>
      <c r="J41" s="175"/>
      <c r="K41" s="177" t="e">
        <f t="shared" si="3"/>
        <v>#REF!</v>
      </c>
      <c r="L41" s="175"/>
      <c r="M41" s="177" t="e">
        <f t="shared" si="4"/>
        <v>#REF!</v>
      </c>
      <c r="N41" s="175"/>
      <c r="O41" s="177" t="e">
        <f t="shared" si="5"/>
        <v>#REF!</v>
      </c>
      <c r="P41" s="175"/>
      <c r="Q41" s="177" t="e">
        <f t="shared" si="6"/>
        <v>#REF!</v>
      </c>
      <c r="R41" s="175"/>
      <c r="S41" s="177" t="e">
        <f t="shared" si="7"/>
        <v>#REF!</v>
      </c>
      <c r="T41" s="175">
        <f t="shared" si="8"/>
        <v>0</v>
      </c>
      <c r="U41" s="304"/>
      <c r="V41" s="177" t="e">
        <f t="shared" si="9"/>
        <v>#REF!</v>
      </c>
      <c r="W41" s="175"/>
      <c r="X41" s="177" t="e">
        <f t="shared" si="0"/>
        <v>#REF!</v>
      </c>
      <c r="Y41" s="175"/>
      <c r="Z41" s="177" t="e">
        <f t="shared" si="10"/>
        <v>#REF!</v>
      </c>
      <c r="AA41" s="175"/>
      <c r="AB41" s="177" t="e">
        <f t="shared" si="11"/>
        <v>#REF!</v>
      </c>
      <c r="AC41" s="175"/>
      <c r="AD41" s="177" t="e">
        <f t="shared" si="12"/>
        <v>#REF!</v>
      </c>
      <c r="AE41" s="175">
        <f t="shared" si="13"/>
        <v>0</v>
      </c>
      <c r="AF41" s="177" t="e">
        <f t="shared" si="14"/>
        <v>#REF!</v>
      </c>
      <c r="AG41" s="175">
        <f t="shared" si="1"/>
        <v>0</v>
      </c>
      <c r="AH41" s="177" t="e">
        <f t="shared" si="2"/>
        <v>#REF!</v>
      </c>
      <c r="AI41" s="175"/>
      <c r="AJ41" s="177" t="e">
        <f t="shared" si="15"/>
        <v>#REF!</v>
      </c>
      <c r="AK41" s="175"/>
      <c r="AL41" s="177" t="e">
        <f t="shared" si="16"/>
        <v>#REF!</v>
      </c>
      <c r="AM41" s="175">
        <f t="shared" si="17"/>
        <v>0</v>
      </c>
      <c r="AN41" s="177" t="e">
        <f t="shared" si="18"/>
        <v>#REF!</v>
      </c>
      <c r="AO41" s="236"/>
    </row>
    <row r="42" spans="2:41" s="232" customFormat="1" ht="30" hidden="1" customHeight="1">
      <c r="B42" s="233"/>
      <c r="C42" s="171">
        <f t="shared" si="19"/>
        <v>24</v>
      </c>
      <c r="D42" s="172" t="s">
        <v>112</v>
      </c>
      <c r="E42" s="173"/>
      <c r="F42" s="172" t="s">
        <v>112</v>
      </c>
      <c r="G42" s="174" t="s">
        <v>103</v>
      </c>
      <c r="H42" s="179" t="s">
        <v>76</v>
      </c>
      <c r="I42" s="176" t="e">
        <f>+#REF!</f>
        <v>#REF!</v>
      </c>
      <c r="J42" s="175"/>
      <c r="K42" s="177" t="e">
        <f t="shared" si="3"/>
        <v>#REF!</v>
      </c>
      <c r="L42" s="175"/>
      <c r="M42" s="177" t="e">
        <f t="shared" si="4"/>
        <v>#REF!</v>
      </c>
      <c r="N42" s="175"/>
      <c r="O42" s="177" t="e">
        <f t="shared" si="5"/>
        <v>#REF!</v>
      </c>
      <c r="P42" s="175"/>
      <c r="Q42" s="177" t="e">
        <f t="shared" si="6"/>
        <v>#REF!</v>
      </c>
      <c r="R42" s="175"/>
      <c r="S42" s="177" t="e">
        <f t="shared" si="7"/>
        <v>#REF!</v>
      </c>
      <c r="T42" s="175">
        <f t="shared" si="8"/>
        <v>0</v>
      </c>
      <c r="U42" s="304"/>
      <c r="V42" s="177" t="e">
        <f t="shared" si="9"/>
        <v>#REF!</v>
      </c>
      <c r="W42" s="175"/>
      <c r="X42" s="177" t="e">
        <f t="shared" si="0"/>
        <v>#REF!</v>
      </c>
      <c r="Y42" s="175"/>
      <c r="Z42" s="177" t="e">
        <f t="shared" si="10"/>
        <v>#REF!</v>
      </c>
      <c r="AA42" s="175"/>
      <c r="AB42" s="177" t="e">
        <f t="shared" si="11"/>
        <v>#REF!</v>
      </c>
      <c r="AC42" s="175"/>
      <c r="AD42" s="177" t="e">
        <f t="shared" si="12"/>
        <v>#REF!</v>
      </c>
      <c r="AE42" s="175">
        <f t="shared" si="13"/>
        <v>0</v>
      </c>
      <c r="AF42" s="177" t="e">
        <f t="shared" si="14"/>
        <v>#REF!</v>
      </c>
      <c r="AG42" s="175">
        <f t="shared" si="1"/>
        <v>0</v>
      </c>
      <c r="AH42" s="177" t="e">
        <f t="shared" si="2"/>
        <v>#REF!</v>
      </c>
      <c r="AI42" s="175"/>
      <c r="AJ42" s="177" t="e">
        <f t="shared" si="15"/>
        <v>#REF!</v>
      </c>
      <c r="AK42" s="175"/>
      <c r="AL42" s="177" t="e">
        <f t="shared" si="16"/>
        <v>#REF!</v>
      </c>
      <c r="AM42" s="175">
        <f t="shared" si="17"/>
        <v>0</v>
      </c>
      <c r="AN42" s="177" t="e">
        <f t="shared" si="18"/>
        <v>#REF!</v>
      </c>
      <c r="AO42" s="236"/>
    </row>
    <row r="43" spans="2:41" s="232" customFormat="1" ht="30" hidden="1" customHeight="1" thickBot="1">
      <c r="B43" s="233"/>
      <c r="C43" s="171">
        <f t="shared" si="19"/>
        <v>25</v>
      </c>
      <c r="D43" s="216" t="s">
        <v>252</v>
      </c>
      <c r="E43" s="173"/>
      <c r="F43" s="216" t="s">
        <v>252</v>
      </c>
      <c r="G43" s="230" t="s">
        <v>253</v>
      </c>
      <c r="H43" s="273" t="s">
        <v>76</v>
      </c>
      <c r="I43" s="176" t="e">
        <f>#REF!</f>
        <v>#REF!</v>
      </c>
      <c r="J43" s="175"/>
      <c r="K43" s="177" t="e">
        <f t="shared" si="3"/>
        <v>#REF!</v>
      </c>
      <c r="L43" s="175"/>
      <c r="M43" s="177" t="e">
        <f t="shared" si="4"/>
        <v>#REF!</v>
      </c>
      <c r="N43" s="175"/>
      <c r="O43" s="177" t="e">
        <f t="shared" si="5"/>
        <v>#REF!</v>
      </c>
      <c r="P43" s="175"/>
      <c r="Q43" s="177" t="e">
        <f t="shared" si="6"/>
        <v>#REF!</v>
      </c>
      <c r="R43" s="175"/>
      <c r="S43" s="177" t="e">
        <f t="shared" si="7"/>
        <v>#REF!</v>
      </c>
      <c r="T43" s="175">
        <f t="shared" si="8"/>
        <v>0</v>
      </c>
      <c r="U43" s="304"/>
      <c r="V43" s="177" t="e">
        <f t="shared" si="9"/>
        <v>#REF!</v>
      </c>
      <c r="W43" s="175"/>
      <c r="X43" s="177" t="e">
        <f t="shared" si="0"/>
        <v>#REF!</v>
      </c>
      <c r="Y43" s="175"/>
      <c r="Z43" s="177" t="e">
        <f t="shared" si="10"/>
        <v>#REF!</v>
      </c>
      <c r="AA43" s="175"/>
      <c r="AB43" s="177" t="e">
        <f t="shared" si="11"/>
        <v>#REF!</v>
      </c>
      <c r="AC43" s="175"/>
      <c r="AD43" s="177" t="e">
        <f t="shared" si="12"/>
        <v>#REF!</v>
      </c>
      <c r="AE43" s="175">
        <f t="shared" si="13"/>
        <v>0</v>
      </c>
      <c r="AF43" s="177" t="e">
        <f t="shared" si="14"/>
        <v>#REF!</v>
      </c>
      <c r="AG43" s="175">
        <f t="shared" si="1"/>
        <v>0</v>
      </c>
      <c r="AH43" s="177" t="e">
        <f t="shared" si="2"/>
        <v>#REF!</v>
      </c>
      <c r="AI43" s="175"/>
      <c r="AJ43" s="177" t="e">
        <f t="shared" si="15"/>
        <v>#REF!</v>
      </c>
      <c r="AK43" s="175"/>
      <c r="AL43" s="177" t="e">
        <f t="shared" si="16"/>
        <v>#REF!</v>
      </c>
      <c r="AM43" s="175">
        <f t="shared" si="17"/>
        <v>0</v>
      </c>
      <c r="AN43" s="177" t="e">
        <f t="shared" si="18"/>
        <v>#REF!</v>
      </c>
      <c r="AO43" s="236"/>
    </row>
    <row r="44" spans="2:41" s="232" customFormat="1" ht="30" customHeight="1" thickBot="1">
      <c r="B44" s="233"/>
      <c r="C44" s="182" t="s">
        <v>130</v>
      </c>
      <c r="D44" s="183"/>
      <c r="E44" s="184"/>
      <c r="F44" s="184"/>
      <c r="G44" s="185"/>
      <c r="H44" s="186"/>
      <c r="I44" s="187"/>
      <c r="J44" s="175"/>
      <c r="K44" s="188" t="e">
        <f>ROUND(SUM(K19:K43),0)</f>
        <v>#REF!</v>
      </c>
      <c r="L44" s="175"/>
      <c r="M44" s="188" t="e">
        <f>ROUND(SUM(M19:M43),0)</f>
        <v>#REF!</v>
      </c>
      <c r="N44" s="175"/>
      <c r="O44" s="188" t="e">
        <f>ROUND(SUM(O19:O43),0)</f>
        <v>#REF!</v>
      </c>
      <c r="P44" s="175"/>
      <c r="Q44" s="188" t="e">
        <f>ROUND(SUM(Q19:Q43),0)</f>
        <v>#REF!</v>
      </c>
      <c r="R44" s="175"/>
      <c r="S44" s="188" t="e">
        <f>ROUND(SUM(S19:S43),0)</f>
        <v>#REF!</v>
      </c>
      <c r="T44" s="175"/>
      <c r="U44" s="305"/>
      <c r="V44" s="188" t="e">
        <f>ROUND(SUM(V19:V43),0)</f>
        <v>#REF!</v>
      </c>
      <c r="W44" s="175"/>
      <c r="X44" s="188" t="e">
        <f>ROUND(SUM(X19:X43),0)</f>
        <v>#REF!</v>
      </c>
      <c r="Y44" s="175"/>
      <c r="Z44" s="188" t="e">
        <f>ROUND(SUM(Z19:Z43),0)</f>
        <v>#REF!</v>
      </c>
      <c r="AA44" s="175"/>
      <c r="AB44" s="188" t="e">
        <f>ROUND(SUM(AB19:AB43),0)</f>
        <v>#REF!</v>
      </c>
      <c r="AC44" s="175"/>
      <c r="AD44" s="188" t="e">
        <f>ROUND(SUM(AD19:AD43),0)</f>
        <v>#REF!</v>
      </c>
      <c r="AE44" s="175"/>
      <c r="AF44" s="188" t="e">
        <f>ROUND(SUM(AF19:AF43),0)</f>
        <v>#REF!</v>
      </c>
      <c r="AG44" s="175"/>
      <c r="AH44" s="188" t="e">
        <f>ROUND(SUM(AH19:AH43),0)</f>
        <v>#REF!</v>
      </c>
      <c r="AI44" s="175"/>
      <c r="AJ44" s="188" t="e">
        <f>ROUND(SUM(AJ19:AJ43),0)</f>
        <v>#REF!</v>
      </c>
      <c r="AK44" s="175"/>
      <c r="AL44" s="188" t="e">
        <f>ROUND(SUM(AL19:AL43),0)</f>
        <v>#REF!</v>
      </c>
      <c r="AM44" s="175"/>
      <c r="AN44" s="188" t="e">
        <f>ROUND(SUM(AN19:AN43),0)</f>
        <v>#REF!</v>
      </c>
      <c r="AO44" s="236"/>
    </row>
    <row r="45" spans="2:41" s="232" customFormat="1" ht="30" customHeight="1" thickBot="1">
      <c r="B45" s="233"/>
      <c r="C45" s="168" t="s">
        <v>121</v>
      </c>
      <c r="D45" s="169"/>
      <c r="E45" s="169"/>
      <c r="F45" s="169"/>
      <c r="G45" s="169"/>
      <c r="H45" s="169"/>
      <c r="I45" s="169"/>
      <c r="J45" s="169"/>
      <c r="K45" s="170"/>
      <c r="L45" s="169"/>
      <c r="M45" s="170"/>
      <c r="N45" s="169"/>
      <c r="O45" s="170"/>
      <c r="P45" s="169"/>
      <c r="Q45" s="170"/>
      <c r="R45" s="169"/>
      <c r="S45" s="170"/>
      <c r="T45" s="169"/>
      <c r="U45" s="169"/>
      <c r="V45" s="170"/>
      <c r="W45" s="169"/>
      <c r="X45" s="170"/>
      <c r="Y45" s="169"/>
      <c r="Z45" s="170"/>
      <c r="AA45" s="169"/>
      <c r="AB45" s="170"/>
      <c r="AC45" s="169"/>
      <c r="AD45" s="170"/>
      <c r="AE45" s="169"/>
      <c r="AF45" s="170"/>
      <c r="AG45" s="169"/>
      <c r="AH45" s="170"/>
      <c r="AI45" s="169"/>
      <c r="AJ45" s="170"/>
      <c r="AK45" s="169"/>
      <c r="AL45" s="170"/>
      <c r="AM45" s="169"/>
      <c r="AN45" s="170"/>
      <c r="AO45" s="236"/>
    </row>
    <row r="46" spans="2:41" s="232" customFormat="1" ht="30" hidden="1" customHeight="1">
      <c r="B46" s="233"/>
      <c r="C46" s="189">
        <f>C43+1</f>
        <v>26</v>
      </c>
      <c r="D46" s="190" t="s">
        <v>336</v>
      </c>
      <c r="E46" s="191" t="s">
        <v>373</v>
      </c>
      <c r="F46" s="192"/>
      <c r="G46" s="193" t="s">
        <v>93</v>
      </c>
      <c r="H46" s="194" t="s">
        <v>12</v>
      </c>
      <c r="I46" s="195" t="e">
        <f>+#REF!</f>
        <v>#REF!</v>
      </c>
      <c r="J46" s="175"/>
      <c r="K46" s="177" t="e">
        <f t="shared" ref="K46:K56" si="20">I46*J46</f>
        <v>#REF!</v>
      </c>
      <c r="L46" s="175"/>
      <c r="M46" s="177" t="e">
        <f t="shared" ref="M46:M56" si="21">L46*I46</f>
        <v>#REF!</v>
      </c>
      <c r="N46" s="175"/>
      <c r="O46" s="177" t="e">
        <f t="shared" ref="O46:O56" si="22">N46*I46</f>
        <v>#REF!</v>
      </c>
      <c r="P46" s="175"/>
      <c r="Q46" s="177" t="e">
        <f t="shared" ref="Q46:Q56" si="23">I46*P46</f>
        <v>#REF!</v>
      </c>
      <c r="R46" s="175"/>
      <c r="S46" s="177" t="e">
        <f t="shared" ref="S46:S56" si="24">R46*I46</f>
        <v>#REF!</v>
      </c>
      <c r="T46" s="175">
        <f t="shared" ref="T46:T56" si="25">J46+L46+N46+P46+R46</f>
        <v>0</v>
      </c>
      <c r="U46" s="304"/>
      <c r="V46" s="177" t="e">
        <f t="shared" ref="V46:V56" si="26">I46*T46</f>
        <v>#REF!</v>
      </c>
      <c r="W46" s="175"/>
      <c r="X46" s="177" t="e">
        <f t="shared" ref="X46:X56" si="27">W46*I46</f>
        <v>#REF!</v>
      </c>
      <c r="Y46" s="175"/>
      <c r="Z46" s="177" t="e">
        <f t="shared" ref="Z46:Z56" si="28">Y46*I46</f>
        <v>#REF!</v>
      </c>
      <c r="AA46" s="175"/>
      <c r="AB46" s="177" t="e">
        <f t="shared" ref="AB46:AB56" si="29">AA46*I46</f>
        <v>#REF!</v>
      </c>
      <c r="AC46" s="175"/>
      <c r="AD46" s="177" t="e">
        <f t="shared" ref="AD46:AD56" si="30">I46*AC46</f>
        <v>#REF!</v>
      </c>
      <c r="AE46" s="175">
        <f t="shared" ref="AE46:AE56" si="31">Y46+AA46+AC46+W46</f>
        <v>0</v>
      </c>
      <c r="AF46" s="177" t="e">
        <f t="shared" ref="AF46:AF56" si="32">AE46*I46</f>
        <v>#REF!</v>
      </c>
      <c r="AG46" s="175">
        <f t="shared" ref="AG46:AG56" si="33">T46+AE46</f>
        <v>0</v>
      </c>
      <c r="AH46" s="177" t="e">
        <f t="shared" ref="AH46:AH56" si="34">V46+AF46</f>
        <v>#REF!</v>
      </c>
      <c r="AI46" s="175"/>
      <c r="AJ46" s="177" t="e">
        <f t="shared" ref="AJ46:AJ56" si="35">AI46*I46</f>
        <v>#REF!</v>
      </c>
      <c r="AK46" s="175"/>
      <c r="AL46" s="177" t="e">
        <f t="shared" ref="AL46:AL56" si="36">AK46*I46</f>
        <v>#REF!</v>
      </c>
      <c r="AM46" s="175">
        <f t="shared" ref="AM46:AM56" si="37">AG46-AI46-AK46</f>
        <v>0</v>
      </c>
      <c r="AN46" s="177" t="e">
        <f t="shared" ref="AN46:AN56" si="38">AM46*I46</f>
        <v>#REF!</v>
      </c>
      <c r="AO46" s="236"/>
    </row>
    <row r="47" spans="2:41" s="232" customFormat="1" ht="30" hidden="1" customHeight="1">
      <c r="B47" s="233"/>
      <c r="C47" s="196">
        <f>C46+1</f>
        <v>27</v>
      </c>
      <c r="D47" s="214" t="s">
        <v>337</v>
      </c>
      <c r="E47" s="274" t="s">
        <v>374</v>
      </c>
      <c r="F47" s="178"/>
      <c r="G47" s="215" t="s">
        <v>254</v>
      </c>
      <c r="H47" s="216" t="s">
        <v>76</v>
      </c>
      <c r="I47" s="197" t="e">
        <f>#REF!</f>
        <v>#REF!</v>
      </c>
      <c r="J47" s="175"/>
      <c r="K47" s="177" t="e">
        <f t="shared" si="20"/>
        <v>#REF!</v>
      </c>
      <c r="L47" s="175"/>
      <c r="M47" s="177" t="e">
        <f t="shared" si="21"/>
        <v>#REF!</v>
      </c>
      <c r="N47" s="175"/>
      <c r="O47" s="177" t="e">
        <f t="shared" si="22"/>
        <v>#REF!</v>
      </c>
      <c r="P47" s="175"/>
      <c r="Q47" s="177" t="e">
        <f t="shared" si="23"/>
        <v>#REF!</v>
      </c>
      <c r="R47" s="175"/>
      <c r="S47" s="177" t="e">
        <f t="shared" si="24"/>
        <v>#REF!</v>
      </c>
      <c r="T47" s="175">
        <f t="shared" si="25"/>
        <v>0</v>
      </c>
      <c r="U47" s="304"/>
      <c r="V47" s="177" t="e">
        <f t="shared" si="26"/>
        <v>#REF!</v>
      </c>
      <c r="W47" s="175"/>
      <c r="X47" s="177" t="e">
        <f t="shared" si="27"/>
        <v>#REF!</v>
      </c>
      <c r="Y47" s="175"/>
      <c r="Z47" s="177" t="e">
        <f t="shared" si="28"/>
        <v>#REF!</v>
      </c>
      <c r="AA47" s="175"/>
      <c r="AB47" s="177" t="e">
        <f t="shared" si="29"/>
        <v>#REF!</v>
      </c>
      <c r="AC47" s="175"/>
      <c r="AD47" s="177" t="e">
        <f t="shared" si="30"/>
        <v>#REF!</v>
      </c>
      <c r="AE47" s="175">
        <f t="shared" si="31"/>
        <v>0</v>
      </c>
      <c r="AF47" s="177" t="e">
        <f t="shared" si="32"/>
        <v>#REF!</v>
      </c>
      <c r="AG47" s="175">
        <f t="shared" si="33"/>
        <v>0</v>
      </c>
      <c r="AH47" s="177" t="e">
        <f t="shared" si="34"/>
        <v>#REF!</v>
      </c>
      <c r="AI47" s="175"/>
      <c r="AJ47" s="177" t="e">
        <f t="shared" si="35"/>
        <v>#REF!</v>
      </c>
      <c r="AK47" s="175"/>
      <c r="AL47" s="177" t="e">
        <f t="shared" si="36"/>
        <v>#REF!</v>
      </c>
      <c r="AM47" s="175">
        <f t="shared" si="37"/>
        <v>0</v>
      </c>
      <c r="AN47" s="177" t="e">
        <f t="shared" si="38"/>
        <v>#REF!</v>
      </c>
      <c r="AO47" s="236"/>
    </row>
    <row r="48" spans="2:41" s="232" customFormat="1" ht="15.75">
      <c r="B48" s="233"/>
      <c r="C48" s="196">
        <f t="shared" ref="C48:C56" si="39">C47+1</f>
        <v>28</v>
      </c>
      <c r="D48" s="284" t="s">
        <v>227</v>
      </c>
      <c r="E48" s="199" t="s">
        <v>375</v>
      </c>
      <c r="F48" s="200"/>
      <c r="G48" s="285" t="s">
        <v>338</v>
      </c>
      <c r="H48" s="201" t="s">
        <v>76</v>
      </c>
      <c r="I48" s="197" t="e">
        <f>+#REF!</f>
        <v>#REF!</v>
      </c>
      <c r="J48" s="175"/>
      <c r="K48" s="177" t="e">
        <f t="shared" si="20"/>
        <v>#REF!</v>
      </c>
      <c r="L48" s="175"/>
      <c r="M48" s="177" t="e">
        <f t="shared" si="21"/>
        <v>#REF!</v>
      </c>
      <c r="N48" s="175"/>
      <c r="O48" s="177" t="e">
        <f t="shared" si="22"/>
        <v>#REF!</v>
      </c>
      <c r="P48" s="175"/>
      <c r="Q48" s="177" t="e">
        <f t="shared" si="23"/>
        <v>#REF!</v>
      </c>
      <c r="R48" s="175"/>
      <c r="S48" s="177" t="e">
        <f t="shared" si="24"/>
        <v>#REF!</v>
      </c>
      <c r="T48" s="175">
        <f t="shared" si="25"/>
        <v>0</v>
      </c>
      <c r="U48" s="304">
        <f>'[132]CANTIDADES TOTALIZADAS'!$BJ$83</f>
        <v>1493.8440000000001</v>
      </c>
      <c r="V48" s="177" t="e">
        <f t="shared" si="26"/>
        <v>#REF!</v>
      </c>
      <c r="W48" s="175"/>
      <c r="X48" s="177" t="e">
        <f t="shared" si="27"/>
        <v>#REF!</v>
      </c>
      <c r="Y48" s="175"/>
      <c r="Z48" s="177" t="e">
        <f t="shared" si="28"/>
        <v>#REF!</v>
      </c>
      <c r="AA48" s="175"/>
      <c r="AB48" s="177" t="e">
        <f t="shared" si="29"/>
        <v>#REF!</v>
      </c>
      <c r="AC48" s="175"/>
      <c r="AD48" s="177" t="e">
        <f t="shared" si="30"/>
        <v>#REF!</v>
      </c>
      <c r="AE48" s="175">
        <f t="shared" si="31"/>
        <v>0</v>
      </c>
      <c r="AF48" s="177" t="e">
        <f t="shared" si="32"/>
        <v>#REF!</v>
      </c>
      <c r="AG48" s="175">
        <f t="shared" si="33"/>
        <v>0</v>
      </c>
      <c r="AH48" s="177" t="e">
        <f t="shared" si="34"/>
        <v>#REF!</v>
      </c>
      <c r="AI48" s="175"/>
      <c r="AJ48" s="177" t="e">
        <f t="shared" si="35"/>
        <v>#REF!</v>
      </c>
      <c r="AK48" s="175"/>
      <c r="AL48" s="177" t="e">
        <f t="shared" si="36"/>
        <v>#REF!</v>
      </c>
      <c r="AM48" s="175">
        <f t="shared" si="37"/>
        <v>0</v>
      </c>
      <c r="AN48" s="177" t="e">
        <f t="shared" si="38"/>
        <v>#REF!</v>
      </c>
      <c r="AO48" s="236"/>
    </row>
    <row r="49" spans="2:43" s="232" customFormat="1" ht="30" customHeight="1">
      <c r="B49" s="233"/>
      <c r="C49" s="196">
        <f>C47+1</f>
        <v>28</v>
      </c>
      <c r="D49" s="180" t="s">
        <v>679</v>
      </c>
      <c r="E49" s="321"/>
      <c r="F49" s="180"/>
      <c r="G49" s="202" t="s">
        <v>678</v>
      </c>
      <c r="H49" s="180" t="s">
        <v>76</v>
      </c>
      <c r="I49" s="176" t="e">
        <f>#REF!</f>
        <v>#REF!</v>
      </c>
      <c r="J49" s="175"/>
      <c r="K49" s="177" t="e">
        <f t="shared" ref="K49" si="40">I49*J49</f>
        <v>#REF!</v>
      </c>
      <c r="L49" s="175">
        <f>'[132]CANTIDADES TOTALIZADAS'!$AQ$83</f>
        <v>768.83400000000006</v>
      </c>
      <c r="M49" s="177" t="e">
        <f t="shared" ref="M49" si="41">L49*I49</f>
        <v>#REF!</v>
      </c>
      <c r="N49" s="175">
        <f>'[132]CANTIDADES TOTALIZADAS'!$AU$83</f>
        <v>413.71000000000004</v>
      </c>
      <c r="O49" s="177" t="e">
        <f t="shared" ref="O49" si="42">N49*I49</f>
        <v>#REF!</v>
      </c>
      <c r="P49" s="175"/>
      <c r="Q49" s="177" t="e">
        <f t="shared" ref="Q49" si="43">I49*P49</f>
        <v>#REF!</v>
      </c>
      <c r="R49" s="175">
        <f>'[132]CANTIDADES TOTALIZADAS'!$BI$83</f>
        <v>311.3</v>
      </c>
      <c r="S49" s="177" t="e">
        <f t="shared" ref="S49" si="44">R49*I49</f>
        <v>#REF!</v>
      </c>
      <c r="T49" s="175">
        <f t="shared" ref="T49" si="45">J49+L49+N49+P49+R49</f>
        <v>1493.8440000000001</v>
      </c>
      <c r="U49" s="304">
        <f>'[132]CANTIDADES TOTALIZADAS'!$BJ$85</f>
        <v>33252.880896000002</v>
      </c>
      <c r="V49" s="177" t="e">
        <f t="shared" ref="V49" si="46">I49*T49</f>
        <v>#REF!</v>
      </c>
      <c r="W49" s="175"/>
      <c r="X49" s="177" t="e">
        <f t="shared" ref="X49" si="47">W49*I49</f>
        <v>#REF!</v>
      </c>
      <c r="Y49" s="175" t="e">
        <f>#REF!+#REF!</f>
        <v>#REF!</v>
      </c>
      <c r="Z49" s="177" t="e">
        <f t="shared" ref="Z49" si="48">Y49*I49</f>
        <v>#REF!</v>
      </c>
      <c r="AA49" s="175" t="e">
        <f>#REF!+#REF!+#REF!+#REF!+#REF!</f>
        <v>#REF!</v>
      </c>
      <c r="AB49" s="177" t="e">
        <f t="shared" ref="AB49" si="49">AA49*I49</f>
        <v>#REF!</v>
      </c>
      <c r="AC49" s="175" t="e">
        <f>#REF!+#REF!</f>
        <v>#REF!</v>
      </c>
      <c r="AD49" s="177" t="e">
        <f t="shared" ref="AD49" si="50">I49*AC49</f>
        <v>#REF!</v>
      </c>
      <c r="AE49" s="175" t="e">
        <f t="shared" ref="AE49" si="51">Y49+AA49+AC49+W49</f>
        <v>#REF!</v>
      </c>
      <c r="AF49" s="177" t="e">
        <f t="shared" ref="AF49" si="52">AE49*I49</f>
        <v>#REF!</v>
      </c>
      <c r="AG49" s="175" t="e">
        <f t="shared" ref="AG49" si="53">T49+AE49</f>
        <v>#REF!</v>
      </c>
      <c r="AH49" s="177" t="e">
        <f t="shared" ref="AH49" si="54">V49+AF49</f>
        <v>#REF!</v>
      </c>
      <c r="AI49" s="175"/>
      <c r="AJ49" s="177" t="e">
        <f t="shared" ref="AJ49" si="55">AI49*I49</f>
        <v>#REF!</v>
      </c>
      <c r="AK49" s="175"/>
      <c r="AL49" s="177" t="e">
        <f t="shared" si="36"/>
        <v>#REF!</v>
      </c>
      <c r="AM49" s="175" t="e">
        <f t="shared" si="37"/>
        <v>#REF!</v>
      </c>
      <c r="AN49" s="177" t="e">
        <f t="shared" ref="AN49" si="56">AM49*I49</f>
        <v>#REF!</v>
      </c>
      <c r="AO49" s="236"/>
      <c r="AP49" s="232">
        <f>(7.3+2.5+1)*1000*0.3</f>
        <v>3240</v>
      </c>
      <c r="AQ49" s="232" t="s">
        <v>643</v>
      </c>
    </row>
    <row r="50" spans="2:43" s="232" customFormat="1" ht="30" customHeight="1">
      <c r="B50" s="233"/>
      <c r="C50" s="196">
        <f>C48+1</f>
        <v>29</v>
      </c>
      <c r="D50" s="180" t="s">
        <v>56</v>
      </c>
      <c r="E50" s="180" t="s">
        <v>376</v>
      </c>
      <c r="F50" s="180"/>
      <c r="G50" s="202" t="s">
        <v>339</v>
      </c>
      <c r="H50" s="180" t="s">
        <v>76</v>
      </c>
      <c r="I50" s="176" t="e">
        <f>+#REF!</f>
        <v>#REF!</v>
      </c>
      <c r="J50" s="175"/>
      <c r="K50" s="177" t="e">
        <f t="shared" si="20"/>
        <v>#REF!</v>
      </c>
      <c r="L50" s="175">
        <f>'[132]CANTIDADES TOTALIZADAS'!$AQ$84</f>
        <v>698.94</v>
      </c>
      <c r="M50" s="177" t="e">
        <f t="shared" si="21"/>
        <v>#REF!</v>
      </c>
      <c r="N50" s="175">
        <f>'[132]CANTIDADES TOTALIZADAS'!$AU$84</f>
        <v>376.1</v>
      </c>
      <c r="O50" s="177" t="e">
        <f t="shared" si="22"/>
        <v>#REF!</v>
      </c>
      <c r="P50" s="175"/>
      <c r="Q50" s="177" t="e">
        <f t="shared" si="23"/>
        <v>#REF!</v>
      </c>
      <c r="R50" s="175">
        <f>'[132]CANTIDADES TOTALIZADAS'!$BI$84</f>
        <v>283</v>
      </c>
      <c r="S50" s="177" t="e">
        <f t="shared" si="24"/>
        <v>#REF!</v>
      </c>
      <c r="T50" s="175">
        <f t="shared" si="25"/>
        <v>1358.04</v>
      </c>
      <c r="U50" s="304">
        <f>'[132]CANTIDADES TOTALIZADAS'!$BJ$84</f>
        <v>1358.04</v>
      </c>
      <c r="V50" s="177" t="e">
        <f t="shared" si="26"/>
        <v>#REF!</v>
      </c>
      <c r="W50" s="175">
        <f>(175200*0.2*7.3)*0.1</f>
        <v>25579.200000000001</v>
      </c>
      <c r="X50" s="177" t="e">
        <f t="shared" si="27"/>
        <v>#REF!</v>
      </c>
      <c r="Y50" s="175"/>
      <c r="Z50" s="177" t="e">
        <f t="shared" si="28"/>
        <v>#REF!</v>
      </c>
      <c r="AA50" s="175"/>
      <c r="AB50" s="177" t="e">
        <f t="shared" si="29"/>
        <v>#REF!</v>
      </c>
      <c r="AC50" s="175"/>
      <c r="AD50" s="177" t="e">
        <f t="shared" si="30"/>
        <v>#REF!</v>
      </c>
      <c r="AE50" s="175">
        <f t="shared" si="31"/>
        <v>25579.200000000001</v>
      </c>
      <c r="AF50" s="177" t="e">
        <f t="shared" si="32"/>
        <v>#REF!</v>
      </c>
      <c r="AG50" s="175">
        <f t="shared" si="33"/>
        <v>26937.24</v>
      </c>
      <c r="AH50" s="177" t="e">
        <f t="shared" si="34"/>
        <v>#REF!</v>
      </c>
      <c r="AI50" s="175"/>
      <c r="AJ50" s="177" t="e">
        <f t="shared" si="35"/>
        <v>#REF!</v>
      </c>
      <c r="AK50" s="175"/>
      <c r="AL50" s="177" t="e">
        <f t="shared" si="36"/>
        <v>#REF!</v>
      </c>
      <c r="AM50" s="175">
        <f t="shared" si="37"/>
        <v>26937.24</v>
      </c>
      <c r="AN50" s="177" t="e">
        <f t="shared" si="38"/>
        <v>#REF!</v>
      </c>
      <c r="AO50" s="236"/>
    </row>
    <row r="51" spans="2:43" s="232" customFormat="1" ht="30" hidden="1" customHeight="1">
      <c r="B51" s="233"/>
      <c r="C51" s="196">
        <f t="shared" si="39"/>
        <v>30</v>
      </c>
      <c r="D51" s="180" t="s">
        <v>577</v>
      </c>
      <c r="E51" s="180" t="s">
        <v>376</v>
      </c>
      <c r="F51" s="180"/>
      <c r="G51" s="202" t="s">
        <v>576</v>
      </c>
      <c r="H51" s="180" t="s">
        <v>76</v>
      </c>
      <c r="I51" s="176" t="e">
        <f>#REF!</f>
        <v>#REF!</v>
      </c>
      <c r="J51" s="175"/>
      <c r="K51" s="177" t="e">
        <f t="shared" si="20"/>
        <v>#REF!</v>
      </c>
      <c r="L51" s="175"/>
      <c r="M51" s="177" t="e">
        <f t="shared" si="21"/>
        <v>#REF!</v>
      </c>
      <c r="N51" s="175"/>
      <c r="O51" s="177" t="e">
        <f t="shared" si="22"/>
        <v>#REF!</v>
      </c>
      <c r="P51" s="175"/>
      <c r="Q51" s="177" t="e">
        <f t="shared" si="23"/>
        <v>#REF!</v>
      </c>
      <c r="R51" s="175"/>
      <c r="S51" s="177" t="e">
        <f t="shared" si="24"/>
        <v>#REF!</v>
      </c>
      <c r="T51" s="175">
        <f t="shared" si="25"/>
        <v>0</v>
      </c>
      <c r="U51" s="304"/>
      <c r="V51" s="177" t="e">
        <f t="shared" si="26"/>
        <v>#REF!</v>
      </c>
      <c r="W51" s="175"/>
      <c r="X51" s="177" t="e">
        <f t="shared" si="27"/>
        <v>#REF!</v>
      </c>
      <c r="Y51" s="175"/>
      <c r="Z51" s="177" t="e">
        <f t="shared" si="28"/>
        <v>#REF!</v>
      </c>
      <c r="AA51" s="175"/>
      <c r="AB51" s="177" t="e">
        <f t="shared" si="29"/>
        <v>#REF!</v>
      </c>
      <c r="AC51" s="175"/>
      <c r="AD51" s="177" t="e">
        <f t="shared" si="30"/>
        <v>#REF!</v>
      </c>
      <c r="AE51" s="175">
        <f t="shared" si="31"/>
        <v>0</v>
      </c>
      <c r="AF51" s="177" t="e">
        <f t="shared" si="32"/>
        <v>#REF!</v>
      </c>
      <c r="AG51" s="175">
        <f t="shared" si="33"/>
        <v>0</v>
      </c>
      <c r="AH51" s="177" t="e">
        <f t="shared" si="34"/>
        <v>#REF!</v>
      </c>
      <c r="AI51" s="175"/>
      <c r="AJ51" s="177" t="e">
        <f t="shared" si="35"/>
        <v>#REF!</v>
      </c>
      <c r="AK51" s="175"/>
      <c r="AL51" s="177" t="e">
        <f t="shared" si="36"/>
        <v>#REF!</v>
      </c>
      <c r="AM51" s="175">
        <f t="shared" si="37"/>
        <v>0</v>
      </c>
      <c r="AN51" s="177" t="e">
        <f t="shared" si="38"/>
        <v>#REF!</v>
      </c>
      <c r="AO51" s="236"/>
    </row>
    <row r="52" spans="2:43" s="232" customFormat="1" ht="15.75">
      <c r="B52" s="233"/>
      <c r="C52" s="196">
        <f t="shared" si="39"/>
        <v>31</v>
      </c>
      <c r="D52" s="180" t="s">
        <v>423</v>
      </c>
      <c r="E52" s="180" t="s">
        <v>424</v>
      </c>
      <c r="F52" s="180"/>
      <c r="G52" s="202" t="s">
        <v>489</v>
      </c>
      <c r="H52" s="180" t="s">
        <v>76</v>
      </c>
      <c r="I52" s="176" t="e">
        <f>#REF!</f>
        <v>#REF!</v>
      </c>
      <c r="J52" s="175"/>
      <c r="K52" s="177" t="e">
        <f t="shared" si="20"/>
        <v>#REF!</v>
      </c>
      <c r="L52" s="175"/>
      <c r="M52" s="177" t="e">
        <f t="shared" si="21"/>
        <v>#REF!</v>
      </c>
      <c r="N52" s="175"/>
      <c r="O52" s="177" t="e">
        <f t="shared" si="22"/>
        <v>#REF!</v>
      </c>
      <c r="P52" s="175"/>
      <c r="Q52" s="177" t="e">
        <f t="shared" si="23"/>
        <v>#REF!</v>
      </c>
      <c r="R52" s="175"/>
      <c r="S52" s="177" t="e">
        <f t="shared" si="24"/>
        <v>#REF!</v>
      </c>
      <c r="T52" s="175">
        <f t="shared" si="25"/>
        <v>0</v>
      </c>
      <c r="U52" s="304"/>
      <c r="V52" s="177" t="e">
        <f t="shared" si="26"/>
        <v>#REF!</v>
      </c>
      <c r="W52" s="175"/>
      <c r="X52" s="177" t="e">
        <f t="shared" si="27"/>
        <v>#REF!</v>
      </c>
      <c r="Y52" s="175"/>
      <c r="Z52" s="177" t="e">
        <f t="shared" si="28"/>
        <v>#REF!</v>
      </c>
      <c r="AA52" s="175"/>
      <c r="AB52" s="177" t="e">
        <f t="shared" si="29"/>
        <v>#REF!</v>
      </c>
      <c r="AC52" s="175"/>
      <c r="AD52" s="177" t="e">
        <f t="shared" si="30"/>
        <v>#REF!</v>
      </c>
      <c r="AE52" s="175">
        <f t="shared" si="31"/>
        <v>0</v>
      </c>
      <c r="AF52" s="177" t="e">
        <f t="shared" si="32"/>
        <v>#REF!</v>
      </c>
      <c r="AG52" s="175">
        <f t="shared" si="33"/>
        <v>0</v>
      </c>
      <c r="AH52" s="177" t="e">
        <f t="shared" si="34"/>
        <v>#REF!</v>
      </c>
      <c r="AI52" s="175"/>
      <c r="AJ52" s="177" t="e">
        <f t="shared" si="35"/>
        <v>#REF!</v>
      </c>
      <c r="AK52" s="175"/>
      <c r="AL52" s="177" t="e">
        <f t="shared" si="36"/>
        <v>#REF!</v>
      </c>
      <c r="AM52" s="175">
        <f t="shared" si="37"/>
        <v>0</v>
      </c>
      <c r="AN52" s="177" t="e">
        <f t="shared" si="38"/>
        <v>#REF!</v>
      </c>
      <c r="AO52" s="236"/>
    </row>
    <row r="53" spans="2:43" s="232" customFormat="1" ht="30" customHeight="1">
      <c r="B53" s="233"/>
      <c r="C53" s="196">
        <f>C51+1</f>
        <v>31</v>
      </c>
      <c r="D53" s="180" t="s">
        <v>639</v>
      </c>
      <c r="E53" s="321"/>
      <c r="F53" s="180"/>
      <c r="G53" s="202" t="s">
        <v>640</v>
      </c>
      <c r="H53" s="180" t="s">
        <v>76</v>
      </c>
      <c r="I53" s="176" t="e">
        <f>#REF!</f>
        <v>#REF!</v>
      </c>
      <c r="J53" s="175">
        <f>'[132]CANTIDADES TOTALIZADAS'!$AF$85</f>
        <v>8009.5104000000001</v>
      </c>
      <c r="K53" s="177" t="e">
        <f t="shared" si="20"/>
        <v>#REF!</v>
      </c>
      <c r="L53" s="175">
        <f>'[132]CANTIDADES TOTALIZADAS'!$AQ$85</f>
        <v>1698.3424</v>
      </c>
      <c r="M53" s="177" t="e">
        <f t="shared" si="21"/>
        <v>#REF!</v>
      </c>
      <c r="N53" s="175">
        <f>'[132]CANTIDADES TOTALIZADAS'!$AU$85</f>
        <v>20081.072895999998</v>
      </c>
      <c r="O53" s="177" t="e">
        <f t="shared" si="22"/>
        <v>#REF!</v>
      </c>
      <c r="P53" s="175">
        <f>'[132]CANTIDADES TOTALIZADAS'!$BA$85</f>
        <v>485.74720000000002</v>
      </c>
      <c r="Q53" s="177" t="e">
        <f t="shared" si="23"/>
        <v>#REF!</v>
      </c>
      <c r="R53" s="175">
        <f>'[132]CANTIDADES TOTALIZADAS'!$BI$85</f>
        <v>2978.2080000000001</v>
      </c>
      <c r="S53" s="177" t="e">
        <f t="shared" si="24"/>
        <v>#REF!</v>
      </c>
      <c r="T53" s="175">
        <f t="shared" si="25"/>
        <v>33252.880896000002</v>
      </c>
      <c r="U53" s="304">
        <f>'[132]CANTIDADES TOTALIZADAS'!$BJ$85</f>
        <v>33252.880896000002</v>
      </c>
      <c r="V53" s="177" t="e">
        <f t="shared" si="26"/>
        <v>#REF!</v>
      </c>
      <c r="W53" s="175"/>
      <c r="X53" s="177" t="e">
        <f t="shared" si="27"/>
        <v>#REF!</v>
      </c>
      <c r="Y53" s="175" t="e">
        <f>#REF!+#REF!</f>
        <v>#REF!</v>
      </c>
      <c r="Z53" s="177" t="e">
        <f t="shared" si="28"/>
        <v>#REF!</v>
      </c>
      <c r="AA53" s="175" t="e">
        <f>#REF!+#REF!+#REF!+#REF!+#REF!</f>
        <v>#REF!</v>
      </c>
      <c r="AB53" s="177" t="e">
        <f t="shared" si="29"/>
        <v>#REF!</v>
      </c>
      <c r="AC53" s="175" t="e">
        <f>#REF!+#REF!</f>
        <v>#REF!</v>
      </c>
      <c r="AD53" s="177" t="e">
        <f t="shared" si="30"/>
        <v>#REF!</v>
      </c>
      <c r="AE53" s="175" t="e">
        <f t="shared" si="31"/>
        <v>#REF!</v>
      </c>
      <c r="AF53" s="177" t="e">
        <f t="shared" si="32"/>
        <v>#REF!</v>
      </c>
      <c r="AG53" s="175" t="e">
        <f t="shared" si="33"/>
        <v>#REF!</v>
      </c>
      <c r="AH53" s="177" t="e">
        <f t="shared" si="34"/>
        <v>#REF!</v>
      </c>
      <c r="AI53" s="175">
        <f>'CANTIDADES TOTALIZADAS'!AD85</f>
        <v>4818.4704000000002</v>
      </c>
      <c r="AJ53" s="177" t="e">
        <f t="shared" si="35"/>
        <v>#REF!</v>
      </c>
      <c r="AK53" s="175"/>
      <c r="AL53" s="177" t="e">
        <f t="shared" si="36"/>
        <v>#REF!</v>
      </c>
      <c r="AM53" s="175" t="e">
        <f t="shared" si="37"/>
        <v>#REF!</v>
      </c>
      <c r="AN53" s="177" t="e">
        <f t="shared" si="38"/>
        <v>#REF!</v>
      </c>
      <c r="AO53" s="236"/>
      <c r="AP53" s="232">
        <f>(7.3+2.5+1)*1000*0.3</f>
        <v>3240</v>
      </c>
      <c r="AQ53" s="232" t="s">
        <v>643</v>
      </c>
    </row>
    <row r="54" spans="2:43" s="232" customFormat="1" ht="30" hidden="1" customHeight="1">
      <c r="B54" s="233"/>
      <c r="C54" s="196">
        <f>C52+1</f>
        <v>32</v>
      </c>
      <c r="D54" s="180">
        <v>351.1</v>
      </c>
      <c r="E54" s="180" t="s">
        <v>638</v>
      </c>
      <c r="F54" s="180"/>
      <c r="G54" s="202" t="s">
        <v>637</v>
      </c>
      <c r="H54" s="180" t="s">
        <v>76</v>
      </c>
      <c r="I54" s="176" t="e">
        <f>#REF!</f>
        <v>#REF!</v>
      </c>
      <c r="J54" s="175"/>
      <c r="K54" s="177" t="e">
        <f t="shared" si="20"/>
        <v>#REF!</v>
      </c>
      <c r="L54" s="175"/>
      <c r="M54" s="177" t="e">
        <f t="shared" si="21"/>
        <v>#REF!</v>
      </c>
      <c r="N54" s="175"/>
      <c r="O54" s="177" t="e">
        <f t="shared" si="22"/>
        <v>#REF!</v>
      </c>
      <c r="P54" s="175"/>
      <c r="Q54" s="177" t="e">
        <f t="shared" si="23"/>
        <v>#REF!</v>
      </c>
      <c r="R54" s="175"/>
      <c r="S54" s="177" t="e">
        <f t="shared" si="24"/>
        <v>#REF!</v>
      </c>
      <c r="T54" s="175">
        <f t="shared" si="25"/>
        <v>0</v>
      </c>
      <c r="U54" s="304"/>
      <c r="V54" s="177" t="e">
        <f t="shared" si="26"/>
        <v>#REF!</v>
      </c>
      <c r="W54" s="175"/>
      <c r="X54" s="177" t="e">
        <f t="shared" si="27"/>
        <v>#REF!</v>
      </c>
      <c r="Y54" s="175"/>
      <c r="Z54" s="177" t="e">
        <f t="shared" si="28"/>
        <v>#REF!</v>
      </c>
      <c r="AA54" s="175"/>
      <c r="AB54" s="177" t="e">
        <f t="shared" si="29"/>
        <v>#REF!</v>
      </c>
      <c r="AC54" s="175"/>
      <c r="AD54" s="177" t="e">
        <f t="shared" si="30"/>
        <v>#REF!</v>
      </c>
      <c r="AE54" s="175">
        <f t="shared" si="31"/>
        <v>0</v>
      </c>
      <c r="AF54" s="177" t="e">
        <f t="shared" si="32"/>
        <v>#REF!</v>
      </c>
      <c r="AG54" s="175">
        <f t="shared" si="33"/>
        <v>0</v>
      </c>
      <c r="AH54" s="177" t="e">
        <f t="shared" si="34"/>
        <v>#REF!</v>
      </c>
      <c r="AI54" s="175"/>
      <c r="AJ54" s="177" t="e">
        <f t="shared" si="35"/>
        <v>#REF!</v>
      </c>
      <c r="AK54" s="175"/>
      <c r="AL54" s="177" t="e">
        <f t="shared" si="36"/>
        <v>#REF!</v>
      </c>
      <c r="AM54" s="175">
        <f t="shared" si="37"/>
        <v>0</v>
      </c>
      <c r="AN54" s="177" t="e">
        <f t="shared" si="38"/>
        <v>#REF!</v>
      </c>
      <c r="AO54" s="236"/>
    </row>
    <row r="55" spans="2:43" s="232" customFormat="1" ht="30" hidden="1" customHeight="1">
      <c r="B55" s="233"/>
      <c r="C55" s="196">
        <f>C52+1</f>
        <v>32</v>
      </c>
      <c r="D55" s="180" t="s">
        <v>451</v>
      </c>
      <c r="E55" s="180"/>
      <c r="F55" s="180" t="s">
        <v>451</v>
      </c>
      <c r="G55" s="202" t="s">
        <v>452</v>
      </c>
      <c r="H55" s="216" t="s">
        <v>76</v>
      </c>
      <c r="I55" s="176" t="e">
        <f>#REF!</f>
        <v>#REF!</v>
      </c>
      <c r="J55" s="175"/>
      <c r="K55" s="177" t="e">
        <f t="shared" si="20"/>
        <v>#REF!</v>
      </c>
      <c r="L55" s="175"/>
      <c r="M55" s="177" t="e">
        <f t="shared" si="21"/>
        <v>#REF!</v>
      </c>
      <c r="N55" s="175"/>
      <c r="O55" s="177" t="e">
        <f t="shared" si="22"/>
        <v>#REF!</v>
      </c>
      <c r="P55" s="175"/>
      <c r="Q55" s="177" t="e">
        <f t="shared" si="23"/>
        <v>#REF!</v>
      </c>
      <c r="R55" s="175"/>
      <c r="S55" s="177" t="e">
        <f t="shared" si="24"/>
        <v>#REF!</v>
      </c>
      <c r="T55" s="175">
        <f t="shared" si="25"/>
        <v>0</v>
      </c>
      <c r="U55" s="304"/>
      <c r="V55" s="177" t="e">
        <f t="shared" si="26"/>
        <v>#REF!</v>
      </c>
      <c r="W55" s="175"/>
      <c r="X55" s="177" t="e">
        <f t="shared" si="27"/>
        <v>#REF!</v>
      </c>
      <c r="Y55" s="175"/>
      <c r="Z55" s="177" t="e">
        <f t="shared" si="28"/>
        <v>#REF!</v>
      </c>
      <c r="AA55" s="175"/>
      <c r="AB55" s="177" t="e">
        <f t="shared" si="29"/>
        <v>#REF!</v>
      </c>
      <c r="AC55" s="175"/>
      <c r="AD55" s="177" t="e">
        <f t="shared" si="30"/>
        <v>#REF!</v>
      </c>
      <c r="AE55" s="175">
        <f t="shared" si="31"/>
        <v>0</v>
      </c>
      <c r="AF55" s="177" t="e">
        <f t="shared" si="32"/>
        <v>#REF!</v>
      </c>
      <c r="AG55" s="175">
        <f t="shared" si="33"/>
        <v>0</v>
      </c>
      <c r="AH55" s="177" t="e">
        <f t="shared" si="34"/>
        <v>#REF!</v>
      </c>
      <c r="AI55" s="175"/>
      <c r="AJ55" s="177" t="e">
        <f t="shared" si="35"/>
        <v>#REF!</v>
      </c>
      <c r="AK55" s="175"/>
      <c r="AL55" s="177" t="e">
        <f t="shared" si="36"/>
        <v>#REF!</v>
      </c>
      <c r="AM55" s="175">
        <f t="shared" si="37"/>
        <v>0</v>
      </c>
      <c r="AN55" s="177" t="e">
        <f t="shared" si="38"/>
        <v>#REF!</v>
      </c>
      <c r="AO55" s="236"/>
    </row>
    <row r="56" spans="2:43" s="232" customFormat="1" ht="30" hidden="1" customHeight="1" thickBot="1">
      <c r="B56" s="233"/>
      <c r="C56" s="196">
        <f t="shared" si="39"/>
        <v>33</v>
      </c>
      <c r="D56" s="180" t="s">
        <v>454</v>
      </c>
      <c r="E56" s="180"/>
      <c r="F56" s="180" t="s">
        <v>454</v>
      </c>
      <c r="G56" s="202" t="s">
        <v>453</v>
      </c>
      <c r="H56" s="216" t="s">
        <v>76</v>
      </c>
      <c r="I56" s="176" t="e">
        <f>#REF!</f>
        <v>#REF!</v>
      </c>
      <c r="J56" s="175"/>
      <c r="K56" s="177" t="e">
        <f t="shared" si="20"/>
        <v>#REF!</v>
      </c>
      <c r="L56" s="175"/>
      <c r="M56" s="177" t="e">
        <f t="shared" si="21"/>
        <v>#REF!</v>
      </c>
      <c r="N56" s="175"/>
      <c r="O56" s="177" t="e">
        <f t="shared" si="22"/>
        <v>#REF!</v>
      </c>
      <c r="P56" s="175"/>
      <c r="Q56" s="177" t="e">
        <f t="shared" si="23"/>
        <v>#REF!</v>
      </c>
      <c r="R56" s="175"/>
      <c r="S56" s="177" t="e">
        <f t="shared" si="24"/>
        <v>#REF!</v>
      </c>
      <c r="T56" s="175">
        <f t="shared" si="25"/>
        <v>0</v>
      </c>
      <c r="U56" s="304"/>
      <c r="V56" s="177" t="e">
        <f t="shared" si="26"/>
        <v>#REF!</v>
      </c>
      <c r="W56" s="175"/>
      <c r="X56" s="177" t="e">
        <f t="shared" si="27"/>
        <v>#REF!</v>
      </c>
      <c r="Y56" s="175"/>
      <c r="Z56" s="177" t="e">
        <f t="shared" si="28"/>
        <v>#REF!</v>
      </c>
      <c r="AA56" s="175"/>
      <c r="AB56" s="177" t="e">
        <f t="shared" si="29"/>
        <v>#REF!</v>
      </c>
      <c r="AC56" s="175"/>
      <c r="AD56" s="177" t="e">
        <f t="shared" si="30"/>
        <v>#REF!</v>
      </c>
      <c r="AE56" s="175">
        <f t="shared" si="31"/>
        <v>0</v>
      </c>
      <c r="AF56" s="177" t="e">
        <f t="shared" si="32"/>
        <v>#REF!</v>
      </c>
      <c r="AG56" s="175">
        <f t="shared" si="33"/>
        <v>0</v>
      </c>
      <c r="AH56" s="177" t="e">
        <f t="shared" si="34"/>
        <v>#REF!</v>
      </c>
      <c r="AI56" s="175"/>
      <c r="AJ56" s="177" t="e">
        <f t="shared" si="35"/>
        <v>#REF!</v>
      </c>
      <c r="AK56" s="175"/>
      <c r="AL56" s="177" t="e">
        <f t="shared" si="36"/>
        <v>#REF!</v>
      </c>
      <c r="AM56" s="175">
        <f t="shared" si="37"/>
        <v>0</v>
      </c>
      <c r="AN56" s="177" t="e">
        <f t="shared" si="38"/>
        <v>#REF!</v>
      </c>
      <c r="AO56" s="236"/>
    </row>
    <row r="57" spans="2:43" s="232" customFormat="1" ht="30" customHeight="1" thickBot="1">
      <c r="B57" s="233"/>
      <c r="C57" s="182" t="s">
        <v>130</v>
      </c>
      <c r="D57" s="203"/>
      <c r="E57" s="203"/>
      <c r="F57" s="203"/>
      <c r="G57" s="204"/>
      <c r="H57" s="203"/>
      <c r="I57" s="187"/>
      <c r="J57" s="175"/>
      <c r="K57" s="188" t="e">
        <f>ROUND(SUM(K46:K56),0)</f>
        <v>#REF!</v>
      </c>
      <c r="L57" s="175"/>
      <c r="M57" s="188" t="e">
        <f>ROUND(SUM(M46:M56),0)</f>
        <v>#REF!</v>
      </c>
      <c r="N57" s="175"/>
      <c r="O57" s="188" t="e">
        <f>ROUND(SUM(O46:O56),0)</f>
        <v>#REF!</v>
      </c>
      <c r="P57" s="175"/>
      <c r="Q57" s="188" t="e">
        <f>ROUND(SUM(Q46:Q56),0)</f>
        <v>#REF!</v>
      </c>
      <c r="R57" s="175"/>
      <c r="S57" s="188" t="e">
        <f>ROUND(SUM(S46:S56),0)</f>
        <v>#REF!</v>
      </c>
      <c r="T57" s="175"/>
      <c r="U57" s="305"/>
      <c r="V57" s="188" t="e">
        <f>ROUND(SUM(V46:V56),0)</f>
        <v>#REF!</v>
      </c>
      <c r="W57" s="175"/>
      <c r="X57" s="188" t="e">
        <f>ROUND(SUM(X46:X56),0)</f>
        <v>#REF!</v>
      </c>
      <c r="Y57" s="175"/>
      <c r="Z57" s="188" t="e">
        <f>ROUND(SUM(Z46:Z56),0)</f>
        <v>#REF!</v>
      </c>
      <c r="AA57" s="175"/>
      <c r="AB57" s="188" t="e">
        <f>ROUND(SUM(AB46:AB56),0)</f>
        <v>#REF!</v>
      </c>
      <c r="AC57" s="175"/>
      <c r="AD57" s="188" t="e">
        <f>ROUND(SUM(AD46:AD56),0)</f>
        <v>#REF!</v>
      </c>
      <c r="AE57" s="175"/>
      <c r="AF57" s="188" t="e">
        <f>ROUND(SUM(AF46:AF56),0)</f>
        <v>#REF!</v>
      </c>
      <c r="AG57" s="175"/>
      <c r="AH57" s="188" t="e">
        <f>ROUND(SUM(AH46:AH56),0)</f>
        <v>#REF!</v>
      </c>
      <c r="AI57" s="175"/>
      <c r="AJ57" s="188" t="e">
        <f>ROUND(SUM(AJ46:AJ56),0)</f>
        <v>#REF!</v>
      </c>
      <c r="AK57" s="175"/>
      <c r="AL57" s="188" t="e">
        <f>ROUND(SUM(AL46:AL56),0)</f>
        <v>#REF!</v>
      </c>
      <c r="AM57" s="175"/>
      <c r="AN57" s="188" t="e">
        <f>ROUND(SUM(AN46:AN56),0)</f>
        <v>#REF!</v>
      </c>
      <c r="AO57" s="236"/>
    </row>
    <row r="58" spans="2:43" s="232" customFormat="1" ht="30" customHeight="1" thickBot="1">
      <c r="B58" s="233"/>
      <c r="C58" s="168" t="s">
        <v>228</v>
      </c>
      <c r="D58" s="169"/>
      <c r="E58" s="169"/>
      <c r="F58" s="169"/>
      <c r="G58" s="169"/>
      <c r="H58" s="169"/>
      <c r="I58" s="169"/>
      <c r="J58" s="169"/>
      <c r="K58" s="170"/>
      <c r="L58" s="169"/>
      <c r="M58" s="170"/>
      <c r="N58" s="169"/>
      <c r="O58" s="170"/>
      <c r="P58" s="169"/>
      <c r="Q58" s="170"/>
      <c r="R58" s="169"/>
      <c r="S58" s="170"/>
      <c r="T58" s="169"/>
      <c r="U58" s="169"/>
      <c r="V58" s="170"/>
      <c r="W58" s="169"/>
      <c r="X58" s="170"/>
      <c r="Y58" s="169"/>
      <c r="Z58" s="170"/>
      <c r="AA58" s="169"/>
      <c r="AB58" s="170"/>
      <c r="AC58" s="169"/>
      <c r="AD58" s="170"/>
      <c r="AE58" s="169"/>
      <c r="AF58" s="170"/>
      <c r="AG58" s="169"/>
      <c r="AH58" s="170"/>
      <c r="AI58" s="169"/>
      <c r="AJ58" s="170"/>
      <c r="AK58" s="169"/>
      <c r="AL58" s="170"/>
      <c r="AM58" s="169"/>
      <c r="AN58" s="170"/>
      <c r="AO58" s="236"/>
    </row>
    <row r="59" spans="2:43" s="232" customFormat="1" ht="30" hidden="1" customHeight="1">
      <c r="B59" s="233"/>
      <c r="C59" s="189">
        <f>C56+1</f>
        <v>34</v>
      </c>
      <c r="D59" s="234" t="s">
        <v>528</v>
      </c>
      <c r="E59" s="234" t="s">
        <v>529</v>
      </c>
      <c r="F59" s="234"/>
      <c r="G59" s="235" t="s">
        <v>530</v>
      </c>
      <c r="H59" s="234" t="s">
        <v>161</v>
      </c>
      <c r="I59" s="176" t="e">
        <f>#REF!</f>
        <v>#REF!</v>
      </c>
      <c r="J59" s="175"/>
      <c r="K59" s="177" t="e">
        <f t="shared" ref="K59:K75" si="57">I59*J59</f>
        <v>#REF!</v>
      </c>
      <c r="L59" s="175"/>
      <c r="M59" s="177" t="e">
        <f t="shared" ref="M59:M75" si="58">L59*I59</f>
        <v>#REF!</v>
      </c>
      <c r="N59" s="175"/>
      <c r="O59" s="177" t="e">
        <f t="shared" ref="O59:O75" si="59">N59*I59</f>
        <v>#REF!</v>
      </c>
      <c r="P59" s="175"/>
      <c r="Q59" s="177" t="e">
        <f t="shared" ref="Q59:Q75" si="60">I59*P59</f>
        <v>#REF!</v>
      </c>
      <c r="R59" s="175"/>
      <c r="S59" s="177" t="e">
        <f t="shared" ref="S59:S75" si="61">R59*I59</f>
        <v>#REF!</v>
      </c>
      <c r="T59" s="175">
        <f t="shared" ref="T59:T75" si="62">J59+L59+N59+P59+R59</f>
        <v>0</v>
      </c>
      <c r="U59" s="304"/>
      <c r="V59" s="177" t="e">
        <f t="shared" ref="V59:V75" si="63">I59*T59</f>
        <v>#REF!</v>
      </c>
      <c r="W59" s="175"/>
      <c r="X59" s="177" t="e">
        <f t="shared" ref="X59:X75" si="64">W59*I59</f>
        <v>#REF!</v>
      </c>
      <c r="Y59" s="175"/>
      <c r="Z59" s="177" t="e">
        <f t="shared" ref="Z59" si="65">Y59*K59</f>
        <v>#REF!</v>
      </c>
      <c r="AA59" s="175"/>
      <c r="AB59" s="177" t="e">
        <f t="shared" ref="AB59:AB75" si="66">AA59*I59</f>
        <v>#REF!</v>
      </c>
      <c r="AC59" s="175"/>
      <c r="AD59" s="177" t="e">
        <f t="shared" ref="AD59:AD75" si="67">I59*AC59</f>
        <v>#REF!</v>
      </c>
      <c r="AE59" s="175">
        <f t="shared" ref="AE59:AE75" si="68">Y59+AA59+AC59+W59</f>
        <v>0</v>
      </c>
      <c r="AF59" s="177" t="e">
        <f t="shared" ref="AF59:AF75" si="69">AE59*I59</f>
        <v>#REF!</v>
      </c>
      <c r="AG59" s="175">
        <f t="shared" ref="AG59:AG75" si="70">T59+AE59</f>
        <v>0</v>
      </c>
      <c r="AH59" s="177" t="e">
        <f t="shared" ref="AH59:AH75" si="71">V59+AF59</f>
        <v>#REF!</v>
      </c>
      <c r="AI59" s="175"/>
      <c r="AJ59" s="177" t="e">
        <f t="shared" ref="AJ59:AJ75" si="72">AI59*I59</f>
        <v>#REF!</v>
      </c>
      <c r="AK59" s="175"/>
      <c r="AL59" s="177" t="e">
        <f t="shared" ref="AL59:AL75" si="73">AK59*I59</f>
        <v>#REF!</v>
      </c>
      <c r="AM59" s="175">
        <f t="shared" ref="AM59:AM75" si="74">AG59-AI59-AK59</f>
        <v>0</v>
      </c>
      <c r="AN59" s="177" t="e">
        <f t="shared" ref="AN59:AN75" si="75">AM59*I59</f>
        <v>#REF!</v>
      </c>
      <c r="AO59" s="236"/>
    </row>
    <row r="60" spans="2:43" s="232" customFormat="1" ht="30" customHeight="1">
      <c r="B60" s="233"/>
      <c r="C60" s="196">
        <f>C59+1</f>
        <v>35</v>
      </c>
      <c r="D60" s="180" t="s">
        <v>342</v>
      </c>
      <c r="E60" s="321" t="s">
        <v>378</v>
      </c>
      <c r="F60" s="180"/>
      <c r="G60" s="205" t="s">
        <v>341</v>
      </c>
      <c r="H60" s="180" t="s">
        <v>12</v>
      </c>
      <c r="I60" s="176" t="e">
        <f>+#REF!</f>
        <v>#REF!</v>
      </c>
      <c r="J60" s="175">
        <f>'[132]CANTIDADES TOTALIZADAS'!$AF$88</f>
        <v>24442.38</v>
      </c>
      <c r="K60" s="177" t="e">
        <f t="shared" si="57"/>
        <v>#REF!</v>
      </c>
      <c r="L60" s="175">
        <f>'[132]CANTIDADES TOTALIZADAS'!$AQ$88</f>
        <v>15732.28</v>
      </c>
      <c r="M60" s="177" t="e">
        <f t="shared" si="58"/>
        <v>#REF!</v>
      </c>
      <c r="N60" s="175">
        <f>'[132]CANTIDADES TOTALIZADAS'!$AU$88</f>
        <v>61280.801200000002</v>
      </c>
      <c r="O60" s="177" t="e">
        <f t="shared" si="59"/>
        <v>#REF!</v>
      </c>
      <c r="P60" s="175">
        <f>'[132]CANTIDADES TOTALIZADAS'!$BA$88</f>
        <v>1536.44</v>
      </c>
      <c r="Q60" s="177" t="e">
        <f t="shared" si="60"/>
        <v>#REF!</v>
      </c>
      <c r="R60" s="175">
        <f>'[132]CANTIDADES TOTALIZADAS'!$BI$88</f>
        <v>10387.200000000003</v>
      </c>
      <c r="S60" s="177" t="e">
        <f t="shared" si="61"/>
        <v>#REF!</v>
      </c>
      <c r="T60" s="175">
        <f t="shared" si="62"/>
        <v>113379.1012</v>
      </c>
      <c r="U60" s="304">
        <f>'[132]CANTIDADES TOTALIZADAS'!$BJ$88</f>
        <v>113379.1012</v>
      </c>
      <c r="V60" s="177" t="e">
        <f t="shared" si="63"/>
        <v>#REF!</v>
      </c>
      <c r="W60" s="175">
        <f>(175200*7.3)*0.3</f>
        <v>383688</v>
      </c>
      <c r="X60" s="177" t="e">
        <f t="shared" si="64"/>
        <v>#REF!</v>
      </c>
      <c r="Y60" s="175" t="e">
        <f>#REF!+#REF!</f>
        <v>#REF!</v>
      </c>
      <c r="Z60" s="177" t="e">
        <f t="shared" ref="Z60:Z75" si="76">Y60*I60</f>
        <v>#REF!</v>
      </c>
      <c r="AA60" s="175" t="e">
        <f>#REF!+#REF!+#REF!+#REF!+#REF!</f>
        <v>#REF!</v>
      </c>
      <c r="AB60" s="177" t="e">
        <f t="shared" si="66"/>
        <v>#REF!</v>
      </c>
      <c r="AC60" s="175" t="e">
        <f>#REF!+#REF!</f>
        <v>#REF!</v>
      </c>
      <c r="AD60" s="177" t="e">
        <f t="shared" si="67"/>
        <v>#REF!</v>
      </c>
      <c r="AE60" s="175" t="e">
        <f t="shared" si="68"/>
        <v>#REF!</v>
      </c>
      <c r="AF60" s="177" t="e">
        <f t="shared" si="69"/>
        <v>#REF!</v>
      </c>
      <c r="AG60" s="175" t="e">
        <f t="shared" si="70"/>
        <v>#REF!</v>
      </c>
      <c r="AH60" s="177" t="e">
        <f t="shared" si="71"/>
        <v>#REF!</v>
      </c>
      <c r="AI60" s="175">
        <f>'CANTIDADES TOTALIZADAS'!AD88</f>
        <v>14704.380000000001</v>
      </c>
      <c r="AJ60" s="177" t="e">
        <f t="shared" si="72"/>
        <v>#REF!</v>
      </c>
      <c r="AK60" s="175"/>
      <c r="AL60" s="177" t="e">
        <f t="shared" si="73"/>
        <v>#REF!</v>
      </c>
      <c r="AM60" s="175" t="e">
        <f t="shared" si="74"/>
        <v>#REF!</v>
      </c>
      <c r="AN60" s="177" t="e">
        <f t="shared" si="75"/>
        <v>#REF!</v>
      </c>
      <c r="AO60" s="236"/>
    </row>
    <row r="61" spans="2:43" s="232" customFormat="1" ht="30" customHeight="1">
      <c r="B61" s="233"/>
      <c r="C61" s="196">
        <f t="shared" ref="C61:C75" si="77">C60+1</f>
        <v>36</v>
      </c>
      <c r="D61" s="216" t="s">
        <v>256</v>
      </c>
      <c r="E61" s="322" t="s">
        <v>379</v>
      </c>
      <c r="F61" s="216"/>
      <c r="G61" s="230" t="s">
        <v>257</v>
      </c>
      <c r="H61" s="216" t="s">
        <v>12</v>
      </c>
      <c r="I61" s="176" t="e">
        <f>#REF!</f>
        <v>#REF!</v>
      </c>
      <c r="J61" s="175">
        <f>'[132]CANTIDADES TOTALIZADAS'!$AF$90</f>
        <v>24442.38</v>
      </c>
      <c r="K61" s="177" t="e">
        <f t="shared" si="57"/>
        <v>#REF!</v>
      </c>
      <c r="L61" s="175">
        <f>'[132]CANTIDADES TOTALIZADAS'!$AQ$90</f>
        <v>19226.980000000003</v>
      </c>
      <c r="M61" s="177" t="e">
        <f t="shared" si="58"/>
        <v>#REF!</v>
      </c>
      <c r="N61" s="175">
        <f>'[132]CANTIDADES TOTALIZADAS'!$AU$90</f>
        <v>63161.301200000002</v>
      </c>
      <c r="O61" s="177" t="e">
        <f t="shared" si="59"/>
        <v>#REF!</v>
      </c>
      <c r="P61" s="175">
        <f>'[132]CANTIDADES TOTALIZADAS'!$BA$90</f>
        <v>3250.92</v>
      </c>
      <c r="Q61" s="177" t="e">
        <f t="shared" si="60"/>
        <v>#REF!</v>
      </c>
      <c r="R61" s="175">
        <f>'[132]CANTIDADES TOTALIZADAS'!$BI$90</f>
        <v>11802.2</v>
      </c>
      <c r="S61" s="177" t="e">
        <f t="shared" si="61"/>
        <v>#REF!</v>
      </c>
      <c r="T61" s="175">
        <f t="shared" si="62"/>
        <v>121883.7812</v>
      </c>
      <c r="U61" s="304">
        <f>'[132]CANTIDADES TOTALIZADAS'!$BJ$90</f>
        <v>121883.7812</v>
      </c>
      <c r="V61" s="177" t="e">
        <f t="shared" si="63"/>
        <v>#REF!</v>
      </c>
      <c r="W61" s="175">
        <f>W60</f>
        <v>383688</v>
      </c>
      <c r="X61" s="177" t="e">
        <f t="shared" si="64"/>
        <v>#REF!</v>
      </c>
      <c r="Y61" s="175" t="e">
        <f>#REF!+#REF!</f>
        <v>#REF!</v>
      </c>
      <c r="Z61" s="177" t="e">
        <f t="shared" si="76"/>
        <v>#REF!</v>
      </c>
      <c r="AA61" s="175" t="e">
        <f>AA60</f>
        <v>#REF!</v>
      </c>
      <c r="AB61" s="177" t="e">
        <f t="shared" si="66"/>
        <v>#REF!</v>
      </c>
      <c r="AC61" s="175" t="e">
        <f>#REF!+#REF!</f>
        <v>#REF!</v>
      </c>
      <c r="AD61" s="177" t="e">
        <f t="shared" si="67"/>
        <v>#REF!</v>
      </c>
      <c r="AE61" s="175" t="e">
        <f t="shared" si="68"/>
        <v>#REF!</v>
      </c>
      <c r="AF61" s="177" t="e">
        <f t="shared" si="69"/>
        <v>#REF!</v>
      </c>
      <c r="AG61" s="175" t="e">
        <f t="shared" si="70"/>
        <v>#REF!</v>
      </c>
      <c r="AH61" s="177" t="e">
        <f t="shared" si="71"/>
        <v>#REF!</v>
      </c>
      <c r="AI61" s="175">
        <f>'CANTIDADES TOTALIZADAS'!AD90</f>
        <v>14704.380000000001</v>
      </c>
      <c r="AJ61" s="177" t="e">
        <f t="shared" si="72"/>
        <v>#REF!</v>
      </c>
      <c r="AK61" s="175"/>
      <c r="AL61" s="177" t="e">
        <f t="shared" si="73"/>
        <v>#REF!</v>
      </c>
      <c r="AM61" s="175" t="e">
        <f t="shared" si="74"/>
        <v>#REF!</v>
      </c>
      <c r="AN61" s="177" t="e">
        <f t="shared" si="75"/>
        <v>#REF!</v>
      </c>
      <c r="AO61" s="236"/>
      <c r="AP61" s="232">
        <f>(7.3+2.5+1)*900</f>
        <v>9720</v>
      </c>
    </row>
    <row r="62" spans="2:43" s="232" customFormat="1" ht="30" hidden="1" customHeight="1">
      <c r="B62" s="233"/>
      <c r="C62" s="196">
        <f t="shared" si="77"/>
        <v>37</v>
      </c>
      <c r="D62" s="216" t="s">
        <v>456</v>
      </c>
      <c r="E62" s="216"/>
      <c r="F62" s="216" t="s">
        <v>456</v>
      </c>
      <c r="G62" s="230" t="s">
        <v>455</v>
      </c>
      <c r="H62" s="216" t="s">
        <v>76</v>
      </c>
      <c r="I62" s="176" t="e">
        <f>#REF!</f>
        <v>#REF!</v>
      </c>
      <c r="J62" s="175"/>
      <c r="K62" s="177" t="e">
        <f t="shared" si="57"/>
        <v>#REF!</v>
      </c>
      <c r="L62" s="175"/>
      <c r="M62" s="177" t="e">
        <f t="shared" si="58"/>
        <v>#REF!</v>
      </c>
      <c r="N62" s="175"/>
      <c r="O62" s="177" t="e">
        <f t="shared" si="59"/>
        <v>#REF!</v>
      </c>
      <c r="P62" s="175"/>
      <c r="Q62" s="177" t="e">
        <f t="shared" si="60"/>
        <v>#REF!</v>
      </c>
      <c r="R62" s="175"/>
      <c r="S62" s="177" t="e">
        <f t="shared" si="61"/>
        <v>#REF!</v>
      </c>
      <c r="T62" s="175">
        <f t="shared" si="62"/>
        <v>0</v>
      </c>
      <c r="U62" s="304"/>
      <c r="V62" s="177" t="e">
        <f t="shared" si="63"/>
        <v>#REF!</v>
      </c>
      <c r="W62" s="175"/>
      <c r="X62" s="177" t="e">
        <f t="shared" si="64"/>
        <v>#REF!</v>
      </c>
      <c r="Y62" s="175"/>
      <c r="Z62" s="177" t="e">
        <f t="shared" si="76"/>
        <v>#REF!</v>
      </c>
      <c r="AA62" s="175"/>
      <c r="AB62" s="177" t="e">
        <f t="shared" si="66"/>
        <v>#REF!</v>
      </c>
      <c r="AC62" s="175"/>
      <c r="AD62" s="177" t="e">
        <f t="shared" si="67"/>
        <v>#REF!</v>
      </c>
      <c r="AE62" s="175">
        <f t="shared" si="68"/>
        <v>0</v>
      </c>
      <c r="AF62" s="177" t="e">
        <f t="shared" si="69"/>
        <v>#REF!</v>
      </c>
      <c r="AG62" s="175">
        <f t="shared" si="70"/>
        <v>0</v>
      </c>
      <c r="AH62" s="177" t="e">
        <f t="shared" si="71"/>
        <v>#REF!</v>
      </c>
      <c r="AI62" s="175"/>
      <c r="AJ62" s="177" t="e">
        <f t="shared" si="72"/>
        <v>#REF!</v>
      </c>
      <c r="AK62" s="175"/>
      <c r="AL62" s="177" t="e">
        <f t="shared" si="73"/>
        <v>#REF!</v>
      </c>
      <c r="AM62" s="175">
        <f t="shared" si="74"/>
        <v>0</v>
      </c>
      <c r="AN62" s="177" t="e">
        <f t="shared" si="75"/>
        <v>#REF!</v>
      </c>
      <c r="AO62" s="236"/>
    </row>
    <row r="63" spans="2:43" s="232" customFormat="1" ht="30" hidden="1" customHeight="1">
      <c r="B63" s="233"/>
      <c r="C63" s="196">
        <f t="shared" si="77"/>
        <v>38</v>
      </c>
      <c r="D63" s="216" t="s">
        <v>523</v>
      </c>
      <c r="E63" s="216"/>
      <c r="F63" s="216" t="s">
        <v>523</v>
      </c>
      <c r="G63" s="230" t="s">
        <v>343</v>
      </c>
      <c r="H63" s="216" t="s">
        <v>76</v>
      </c>
      <c r="I63" s="176" t="e">
        <f>#REF!</f>
        <v>#REF!</v>
      </c>
      <c r="J63" s="175"/>
      <c r="K63" s="177" t="e">
        <f t="shared" si="57"/>
        <v>#REF!</v>
      </c>
      <c r="L63" s="175"/>
      <c r="M63" s="177" t="e">
        <f t="shared" si="58"/>
        <v>#REF!</v>
      </c>
      <c r="N63" s="175"/>
      <c r="O63" s="177" t="e">
        <f t="shared" si="59"/>
        <v>#REF!</v>
      </c>
      <c r="P63" s="175"/>
      <c r="Q63" s="177" t="e">
        <f t="shared" si="60"/>
        <v>#REF!</v>
      </c>
      <c r="R63" s="175"/>
      <c r="S63" s="177" t="e">
        <f t="shared" si="61"/>
        <v>#REF!</v>
      </c>
      <c r="T63" s="175">
        <f t="shared" si="62"/>
        <v>0</v>
      </c>
      <c r="U63" s="304"/>
      <c r="V63" s="177" t="e">
        <f t="shared" si="63"/>
        <v>#REF!</v>
      </c>
      <c r="W63" s="175"/>
      <c r="X63" s="177" t="e">
        <f t="shared" si="64"/>
        <v>#REF!</v>
      </c>
      <c r="Y63" s="175"/>
      <c r="Z63" s="177" t="e">
        <f t="shared" si="76"/>
        <v>#REF!</v>
      </c>
      <c r="AA63" s="175"/>
      <c r="AB63" s="177" t="e">
        <f t="shared" si="66"/>
        <v>#REF!</v>
      </c>
      <c r="AC63" s="175"/>
      <c r="AD63" s="177" t="e">
        <f t="shared" si="67"/>
        <v>#REF!</v>
      </c>
      <c r="AE63" s="175">
        <f t="shared" si="68"/>
        <v>0</v>
      </c>
      <c r="AF63" s="177" t="e">
        <f t="shared" si="69"/>
        <v>#REF!</v>
      </c>
      <c r="AG63" s="175">
        <f t="shared" si="70"/>
        <v>0</v>
      </c>
      <c r="AH63" s="177" t="e">
        <f t="shared" si="71"/>
        <v>#REF!</v>
      </c>
      <c r="AI63" s="175"/>
      <c r="AJ63" s="177" t="e">
        <f t="shared" si="72"/>
        <v>#REF!</v>
      </c>
      <c r="AK63" s="175"/>
      <c r="AL63" s="177" t="e">
        <f t="shared" si="73"/>
        <v>#REF!</v>
      </c>
      <c r="AM63" s="175">
        <f t="shared" si="74"/>
        <v>0</v>
      </c>
      <c r="AN63" s="177" t="e">
        <f t="shared" si="75"/>
        <v>#REF!</v>
      </c>
      <c r="AO63" s="236"/>
    </row>
    <row r="64" spans="2:43" s="232" customFormat="1" ht="30" hidden="1" customHeight="1">
      <c r="B64" s="233"/>
      <c r="C64" s="196">
        <f t="shared" si="77"/>
        <v>39</v>
      </c>
      <c r="D64" s="180" t="s">
        <v>229</v>
      </c>
      <c r="E64" s="180"/>
      <c r="F64" s="180" t="s">
        <v>229</v>
      </c>
      <c r="G64" s="205" t="s">
        <v>344</v>
      </c>
      <c r="H64" s="180" t="s">
        <v>76</v>
      </c>
      <c r="I64" s="176" t="e">
        <f>+#REF!</f>
        <v>#REF!</v>
      </c>
      <c r="J64" s="175"/>
      <c r="K64" s="177" t="e">
        <f t="shared" si="57"/>
        <v>#REF!</v>
      </c>
      <c r="L64" s="175"/>
      <c r="M64" s="177" t="e">
        <f t="shared" si="58"/>
        <v>#REF!</v>
      </c>
      <c r="N64" s="175"/>
      <c r="O64" s="177" t="e">
        <f t="shared" si="59"/>
        <v>#REF!</v>
      </c>
      <c r="P64" s="175"/>
      <c r="Q64" s="177" t="e">
        <f t="shared" si="60"/>
        <v>#REF!</v>
      </c>
      <c r="R64" s="175"/>
      <c r="S64" s="177" t="e">
        <f t="shared" si="61"/>
        <v>#REF!</v>
      </c>
      <c r="T64" s="175">
        <f t="shared" si="62"/>
        <v>0</v>
      </c>
      <c r="U64" s="304"/>
      <c r="V64" s="177" t="e">
        <f t="shared" si="63"/>
        <v>#REF!</v>
      </c>
      <c r="W64" s="175"/>
      <c r="X64" s="177" t="e">
        <f t="shared" si="64"/>
        <v>#REF!</v>
      </c>
      <c r="Y64" s="175"/>
      <c r="Z64" s="177" t="e">
        <f t="shared" si="76"/>
        <v>#REF!</v>
      </c>
      <c r="AA64" s="175"/>
      <c r="AB64" s="177" t="e">
        <f t="shared" si="66"/>
        <v>#REF!</v>
      </c>
      <c r="AC64" s="175"/>
      <c r="AD64" s="177" t="e">
        <f t="shared" si="67"/>
        <v>#REF!</v>
      </c>
      <c r="AE64" s="175">
        <f t="shared" si="68"/>
        <v>0</v>
      </c>
      <c r="AF64" s="177" t="e">
        <f t="shared" si="69"/>
        <v>#REF!</v>
      </c>
      <c r="AG64" s="175">
        <f t="shared" si="70"/>
        <v>0</v>
      </c>
      <c r="AH64" s="177" t="e">
        <f t="shared" si="71"/>
        <v>#REF!</v>
      </c>
      <c r="AI64" s="175"/>
      <c r="AJ64" s="177" t="e">
        <f t="shared" si="72"/>
        <v>#REF!</v>
      </c>
      <c r="AK64" s="175"/>
      <c r="AL64" s="177" t="e">
        <f t="shared" si="73"/>
        <v>#REF!</v>
      </c>
      <c r="AM64" s="175">
        <f t="shared" si="74"/>
        <v>0</v>
      </c>
      <c r="AN64" s="177" t="e">
        <f t="shared" si="75"/>
        <v>#REF!</v>
      </c>
      <c r="AO64" s="236"/>
    </row>
    <row r="65" spans="2:42" s="232" customFormat="1" ht="30" customHeight="1">
      <c r="B65" s="233"/>
      <c r="C65" s="196">
        <f t="shared" si="77"/>
        <v>40</v>
      </c>
      <c r="D65" s="180" t="s">
        <v>641</v>
      </c>
      <c r="E65" s="321"/>
      <c r="F65" s="180" t="s">
        <v>641</v>
      </c>
      <c r="G65" s="295" t="s">
        <v>642</v>
      </c>
      <c r="H65" s="180" t="s">
        <v>76</v>
      </c>
      <c r="I65" s="176" t="e">
        <f>#REF!</f>
        <v>#REF!</v>
      </c>
      <c r="J65" s="175">
        <f>'[132]CANTIDADES TOTALIZADAS'!$AF$93</f>
        <v>2199.8142000000003</v>
      </c>
      <c r="K65" s="177" t="e">
        <f t="shared" si="57"/>
        <v>#REF!</v>
      </c>
      <c r="L65" s="175">
        <f>'[132]CANTIDADES TOTALIZADAS'!$AQ$93</f>
        <v>2006.3414</v>
      </c>
      <c r="M65" s="177" t="e">
        <f t="shared" si="58"/>
        <v>#REF!</v>
      </c>
      <c r="N65" s="175">
        <f>'[132]CANTIDADES TOTALIZADAS'!$AU$93</f>
        <v>5646.9071080000003</v>
      </c>
      <c r="O65" s="177" t="e">
        <f t="shared" si="59"/>
        <v>#REF!</v>
      </c>
      <c r="P65" s="175">
        <f>'[132]CANTIDADES TOTALIZADAS'!$BA$93</f>
        <v>258.29319999999996</v>
      </c>
      <c r="Q65" s="177" t="e">
        <f t="shared" si="60"/>
        <v>#REF!</v>
      </c>
      <c r="R65" s="175">
        <f>'[132]CANTIDADES TOTALIZADAS'!$BI$93</f>
        <v>1033.8980000000001</v>
      </c>
      <c r="S65" s="177" t="e">
        <f t="shared" si="61"/>
        <v>#REF!</v>
      </c>
      <c r="T65" s="175">
        <f t="shared" si="62"/>
        <v>11145.253908000002</v>
      </c>
      <c r="U65" s="304">
        <f>'[132]CANTIDADES TOTALIZADAS'!$BJ$93</f>
        <v>11145.253908000002</v>
      </c>
      <c r="V65" s="177" t="e">
        <f t="shared" si="63"/>
        <v>#REF!</v>
      </c>
      <c r="W65" s="175"/>
      <c r="X65" s="177" t="e">
        <f t="shared" si="64"/>
        <v>#REF!</v>
      </c>
      <c r="Y65" s="175" t="e">
        <f>#REF!+#REF!</f>
        <v>#REF!</v>
      </c>
      <c r="Z65" s="177" t="e">
        <f t="shared" si="76"/>
        <v>#REF!</v>
      </c>
      <c r="AA65" s="175" t="e">
        <f>#REF!+#REF!+#REF!+#REF!+#REF!</f>
        <v>#REF!</v>
      </c>
      <c r="AB65" s="177" t="e">
        <f t="shared" si="66"/>
        <v>#REF!</v>
      </c>
      <c r="AC65" s="175" t="e">
        <f>#REF!+#REF!</f>
        <v>#REF!</v>
      </c>
      <c r="AD65" s="177" t="e">
        <f t="shared" si="67"/>
        <v>#REF!</v>
      </c>
      <c r="AE65" s="175" t="e">
        <f t="shared" si="68"/>
        <v>#REF!</v>
      </c>
      <c r="AF65" s="177" t="e">
        <f t="shared" si="69"/>
        <v>#REF!</v>
      </c>
      <c r="AG65" s="175" t="e">
        <f t="shared" si="70"/>
        <v>#REF!</v>
      </c>
      <c r="AH65" s="177" t="e">
        <f t="shared" si="71"/>
        <v>#REF!</v>
      </c>
      <c r="AI65" s="175">
        <f>'CANTIDADES TOTALIZADAS'!AD93</f>
        <v>1323.3942000000002</v>
      </c>
      <c r="AJ65" s="177" t="e">
        <f t="shared" si="72"/>
        <v>#REF!</v>
      </c>
      <c r="AK65" s="175"/>
      <c r="AL65" s="177" t="e">
        <f t="shared" si="73"/>
        <v>#REF!</v>
      </c>
      <c r="AM65" s="175" t="e">
        <f t="shared" si="74"/>
        <v>#REF!</v>
      </c>
      <c r="AN65" s="177" t="e">
        <f t="shared" si="75"/>
        <v>#REF!</v>
      </c>
      <c r="AO65" s="236"/>
      <c r="AP65" s="232">
        <f>(7.3+2.5+1)*900*0.09</f>
        <v>874.8</v>
      </c>
    </row>
    <row r="66" spans="2:42" s="232" customFormat="1" ht="30" customHeight="1">
      <c r="B66" s="233"/>
      <c r="C66" s="196">
        <f>C64+1</f>
        <v>40</v>
      </c>
      <c r="D66" s="180" t="s">
        <v>416</v>
      </c>
      <c r="E66" s="180"/>
      <c r="F66" s="180" t="s">
        <v>416</v>
      </c>
      <c r="G66" s="205" t="s">
        <v>415</v>
      </c>
      <c r="H66" s="180" t="s">
        <v>76</v>
      </c>
      <c r="I66" s="176" t="e">
        <f>#REF!</f>
        <v>#REF!</v>
      </c>
      <c r="J66" s="175"/>
      <c r="K66" s="177" t="e">
        <f t="shared" si="57"/>
        <v>#REF!</v>
      </c>
      <c r="L66" s="175"/>
      <c r="M66" s="177" t="e">
        <f t="shared" si="58"/>
        <v>#REF!</v>
      </c>
      <c r="N66" s="175"/>
      <c r="O66" s="177" t="e">
        <f t="shared" si="59"/>
        <v>#REF!</v>
      </c>
      <c r="P66" s="175"/>
      <c r="Q66" s="177" t="e">
        <f t="shared" si="60"/>
        <v>#REF!</v>
      </c>
      <c r="R66" s="175"/>
      <c r="S66" s="177" t="e">
        <f t="shared" si="61"/>
        <v>#REF!</v>
      </c>
      <c r="T66" s="175">
        <f t="shared" si="62"/>
        <v>0</v>
      </c>
      <c r="U66" s="304"/>
      <c r="V66" s="177" t="e">
        <f t="shared" si="63"/>
        <v>#REF!</v>
      </c>
      <c r="W66" s="175">
        <f>(175200*0.05*7.3)*0.3</f>
        <v>19184.399999999998</v>
      </c>
      <c r="X66" s="177" t="e">
        <f t="shared" si="64"/>
        <v>#REF!</v>
      </c>
      <c r="Y66" s="175"/>
      <c r="Z66" s="177" t="e">
        <f t="shared" si="76"/>
        <v>#REF!</v>
      </c>
      <c r="AA66" s="175"/>
      <c r="AB66" s="177" t="e">
        <f t="shared" si="66"/>
        <v>#REF!</v>
      </c>
      <c r="AC66" s="175"/>
      <c r="AD66" s="177" t="e">
        <f t="shared" si="67"/>
        <v>#REF!</v>
      </c>
      <c r="AE66" s="175">
        <f t="shared" si="68"/>
        <v>19184.399999999998</v>
      </c>
      <c r="AF66" s="177" t="e">
        <f t="shared" si="69"/>
        <v>#REF!</v>
      </c>
      <c r="AG66" s="175">
        <f t="shared" si="70"/>
        <v>19184.399999999998</v>
      </c>
      <c r="AH66" s="177" t="e">
        <f t="shared" si="71"/>
        <v>#REF!</v>
      </c>
      <c r="AI66" s="175"/>
      <c r="AJ66" s="177" t="e">
        <f t="shared" si="72"/>
        <v>#REF!</v>
      </c>
      <c r="AK66" s="175"/>
      <c r="AL66" s="177" t="e">
        <f t="shared" si="73"/>
        <v>#REF!</v>
      </c>
      <c r="AM66" s="175">
        <f t="shared" si="74"/>
        <v>19184.399999999998</v>
      </c>
      <c r="AN66" s="177" t="e">
        <f t="shared" si="75"/>
        <v>#REF!</v>
      </c>
      <c r="AO66" s="236"/>
    </row>
    <row r="67" spans="2:42" s="232" customFormat="1" ht="30" hidden="1" customHeight="1">
      <c r="B67" s="233"/>
      <c r="C67" s="196">
        <f t="shared" si="77"/>
        <v>41</v>
      </c>
      <c r="D67" s="180" t="s">
        <v>580</v>
      </c>
      <c r="E67" s="180"/>
      <c r="F67" s="180" t="s">
        <v>580</v>
      </c>
      <c r="G67" s="205" t="s">
        <v>581</v>
      </c>
      <c r="H67" s="180" t="s">
        <v>76</v>
      </c>
      <c r="I67" s="176" t="e">
        <f>#REF!</f>
        <v>#REF!</v>
      </c>
      <c r="J67" s="175"/>
      <c r="K67" s="177" t="e">
        <f t="shared" si="57"/>
        <v>#REF!</v>
      </c>
      <c r="L67" s="175"/>
      <c r="M67" s="177" t="e">
        <f t="shared" si="58"/>
        <v>#REF!</v>
      </c>
      <c r="N67" s="175"/>
      <c r="O67" s="177" t="e">
        <f t="shared" si="59"/>
        <v>#REF!</v>
      </c>
      <c r="P67" s="175"/>
      <c r="Q67" s="177" t="e">
        <f t="shared" si="60"/>
        <v>#REF!</v>
      </c>
      <c r="R67" s="175"/>
      <c r="S67" s="177" t="e">
        <f t="shared" si="61"/>
        <v>#REF!</v>
      </c>
      <c r="T67" s="175">
        <f t="shared" si="62"/>
        <v>0</v>
      </c>
      <c r="U67" s="304"/>
      <c r="V67" s="177" t="e">
        <f t="shared" si="63"/>
        <v>#REF!</v>
      </c>
      <c r="W67" s="175"/>
      <c r="X67" s="177" t="e">
        <f t="shared" si="64"/>
        <v>#REF!</v>
      </c>
      <c r="Y67" s="175"/>
      <c r="Z67" s="177" t="e">
        <f t="shared" si="76"/>
        <v>#REF!</v>
      </c>
      <c r="AA67" s="175"/>
      <c r="AB67" s="177" t="e">
        <f t="shared" si="66"/>
        <v>#REF!</v>
      </c>
      <c r="AC67" s="175"/>
      <c r="AD67" s="177" t="e">
        <f t="shared" si="67"/>
        <v>#REF!</v>
      </c>
      <c r="AE67" s="175">
        <f t="shared" si="68"/>
        <v>0</v>
      </c>
      <c r="AF67" s="177" t="e">
        <f t="shared" si="69"/>
        <v>#REF!</v>
      </c>
      <c r="AG67" s="175">
        <f t="shared" si="70"/>
        <v>0</v>
      </c>
      <c r="AH67" s="177" t="e">
        <f t="shared" si="71"/>
        <v>#REF!</v>
      </c>
      <c r="AI67" s="175"/>
      <c r="AJ67" s="177" t="e">
        <f t="shared" si="72"/>
        <v>#REF!</v>
      </c>
      <c r="AK67" s="175"/>
      <c r="AL67" s="177" t="e">
        <f t="shared" si="73"/>
        <v>#REF!</v>
      </c>
      <c r="AM67" s="175">
        <f t="shared" si="74"/>
        <v>0</v>
      </c>
      <c r="AN67" s="177" t="e">
        <f t="shared" si="75"/>
        <v>#REF!</v>
      </c>
      <c r="AO67" s="236"/>
    </row>
    <row r="68" spans="2:42" s="232" customFormat="1" ht="30" hidden="1" customHeight="1">
      <c r="B68" s="233"/>
      <c r="C68" s="196">
        <f t="shared" si="77"/>
        <v>42</v>
      </c>
      <c r="D68" s="216" t="s">
        <v>258</v>
      </c>
      <c r="E68" s="216"/>
      <c r="F68" s="216" t="s">
        <v>258</v>
      </c>
      <c r="G68" s="230" t="s">
        <v>259</v>
      </c>
      <c r="H68" s="216" t="s">
        <v>76</v>
      </c>
      <c r="I68" s="176" t="e">
        <f>#REF!</f>
        <v>#REF!</v>
      </c>
      <c r="J68" s="175"/>
      <c r="K68" s="177" t="e">
        <f t="shared" si="57"/>
        <v>#REF!</v>
      </c>
      <c r="L68" s="175"/>
      <c r="M68" s="177" t="e">
        <f t="shared" si="58"/>
        <v>#REF!</v>
      </c>
      <c r="N68" s="175"/>
      <c r="O68" s="177" t="e">
        <f t="shared" si="59"/>
        <v>#REF!</v>
      </c>
      <c r="P68" s="175"/>
      <c r="Q68" s="177" t="e">
        <f t="shared" si="60"/>
        <v>#REF!</v>
      </c>
      <c r="R68" s="175"/>
      <c r="S68" s="177" t="e">
        <f t="shared" si="61"/>
        <v>#REF!</v>
      </c>
      <c r="T68" s="175">
        <f t="shared" si="62"/>
        <v>0</v>
      </c>
      <c r="U68" s="304"/>
      <c r="V68" s="177" t="e">
        <f t="shared" si="63"/>
        <v>#REF!</v>
      </c>
      <c r="W68" s="175"/>
      <c r="X68" s="177" t="e">
        <f t="shared" si="64"/>
        <v>#REF!</v>
      </c>
      <c r="Y68" s="175"/>
      <c r="Z68" s="177" t="e">
        <f t="shared" si="76"/>
        <v>#REF!</v>
      </c>
      <c r="AA68" s="175"/>
      <c r="AB68" s="177" t="e">
        <f t="shared" si="66"/>
        <v>#REF!</v>
      </c>
      <c r="AC68" s="175"/>
      <c r="AD68" s="177" t="e">
        <f t="shared" si="67"/>
        <v>#REF!</v>
      </c>
      <c r="AE68" s="175">
        <f t="shared" si="68"/>
        <v>0</v>
      </c>
      <c r="AF68" s="177" t="e">
        <f t="shared" si="69"/>
        <v>#REF!</v>
      </c>
      <c r="AG68" s="175">
        <f t="shared" si="70"/>
        <v>0</v>
      </c>
      <c r="AH68" s="177" t="e">
        <f t="shared" si="71"/>
        <v>#REF!</v>
      </c>
      <c r="AI68" s="175"/>
      <c r="AJ68" s="177" t="e">
        <f t="shared" si="72"/>
        <v>#REF!</v>
      </c>
      <c r="AK68" s="175"/>
      <c r="AL68" s="177" t="e">
        <f t="shared" si="73"/>
        <v>#REF!</v>
      </c>
      <c r="AM68" s="175">
        <f t="shared" si="74"/>
        <v>0</v>
      </c>
      <c r="AN68" s="177" t="e">
        <f t="shared" si="75"/>
        <v>#REF!</v>
      </c>
      <c r="AO68" s="236"/>
    </row>
    <row r="69" spans="2:42" s="232" customFormat="1" ht="15.75">
      <c r="B69" s="233"/>
      <c r="C69" s="196">
        <f t="shared" si="77"/>
        <v>43</v>
      </c>
      <c r="D69" s="216" t="s">
        <v>325</v>
      </c>
      <c r="E69" s="216"/>
      <c r="F69" s="216" t="s">
        <v>325</v>
      </c>
      <c r="G69" s="230" t="s">
        <v>260</v>
      </c>
      <c r="H69" s="216" t="s">
        <v>12</v>
      </c>
      <c r="I69" s="176" t="e">
        <f>#REF!</f>
        <v>#REF!</v>
      </c>
      <c r="J69" s="175"/>
      <c r="K69" s="177" t="e">
        <f t="shared" si="57"/>
        <v>#REF!</v>
      </c>
      <c r="L69" s="175"/>
      <c r="M69" s="177" t="e">
        <f t="shared" si="58"/>
        <v>#REF!</v>
      </c>
      <c r="N69" s="175"/>
      <c r="O69" s="177" t="e">
        <f t="shared" si="59"/>
        <v>#REF!</v>
      </c>
      <c r="P69" s="175"/>
      <c r="Q69" s="177" t="e">
        <f t="shared" si="60"/>
        <v>#REF!</v>
      </c>
      <c r="R69" s="175"/>
      <c r="S69" s="177" t="e">
        <f t="shared" si="61"/>
        <v>#REF!</v>
      </c>
      <c r="T69" s="175">
        <f t="shared" si="62"/>
        <v>0</v>
      </c>
      <c r="U69" s="304"/>
      <c r="V69" s="177" t="e">
        <f t="shared" si="63"/>
        <v>#REF!</v>
      </c>
      <c r="W69" s="175"/>
      <c r="X69" s="177" t="e">
        <f t="shared" si="64"/>
        <v>#REF!</v>
      </c>
      <c r="Y69" s="175"/>
      <c r="Z69" s="177" t="e">
        <f t="shared" si="76"/>
        <v>#REF!</v>
      </c>
      <c r="AA69" s="175"/>
      <c r="AB69" s="177" t="e">
        <f t="shared" si="66"/>
        <v>#REF!</v>
      </c>
      <c r="AC69" s="175"/>
      <c r="AD69" s="177" t="e">
        <f t="shared" si="67"/>
        <v>#REF!</v>
      </c>
      <c r="AE69" s="175">
        <f t="shared" si="68"/>
        <v>0</v>
      </c>
      <c r="AF69" s="177" t="e">
        <f t="shared" si="69"/>
        <v>#REF!</v>
      </c>
      <c r="AG69" s="175">
        <f t="shared" si="70"/>
        <v>0</v>
      </c>
      <c r="AH69" s="177" t="e">
        <f t="shared" si="71"/>
        <v>#REF!</v>
      </c>
      <c r="AI69" s="175"/>
      <c r="AJ69" s="177" t="e">
        <f t="shared" si="72"/>
        <v>#REF!</v>
      </c>
      <c r="AK69" s="175"/>
      <c r="AL69" s="177" t="e">
        <f t="shared" si="73"/>
        <v>#REF!</v>
      </c>
      <c r="AM69" s="175">
        <f t="shared" si="74"/>
        <v>0</v>
      </c>
      <c r="AN69" s="177" t="e">
        <f t="shared" si="75"/>
        <v>#REF!</v>
      </c>
      <c r="AO69" s="236"/>
    </row>
    <row r="70" spans="2:42" s="232" customFormat="1" ht="30" customHeight="1">
      <c r="B70" s="233"/>
      <c r="C70" s="196">
        <f t="shared" si="77"/>
        <v>44</v>
      </c>
      <c r="D70" s="216" t="s">
        <v>261</v>
      </c>
      <c r="E70" s="216"/>
      <c r="F70" s="216" t="s">
        <v>261</v>
      </c>
      <c r="G70" s="230" t="s">
        <v>262</v>
      </c>
      <c r="H70" s="216" t="s">
        <v>76</v>
      </c>
      <c r="I70" s="176" t="e">
        <f>#REF!</f>
        <v>#REF!</v>
      </c>
      <c r="J70" s="175"/>
      <c r="K70" s="177" t="e">
        <f t="shared" si="57"/>
        <v>#REF!</v>
      </c>
      <c r="L70" s="175"/>
      <c r="M70" s="177" t="e">
        <f t="shared" si="58"/>
        <v>#REF!</v>
      </c>
      <c r="N70" s="175"/>
      <c r="O70" s="177" t="e">
        <f t="shared" si="59"/>
        <v>#REF!</v>
      </c>
      <c r="P70" s="175"/>
      <c r="Q70" s="177" t="e">
        <f t="shared" si="60"/>
        <v>#REF!</v>
      </c>
      <c r="R70" s="175"/>
      <c r="S70" s="177" t="e">
        <f t="shared" si="61"/>
        <v>#REF!</v>
      </c>
      <c r="T70" s="175">
        <f t="shared" si="62"/>
        <v>0</v>
      </c>
      <c r="U70" s="304"/>
      <c r="V70" s="177" t="e">
        <f t="shared" si="63"/>
        <v>#REF!</v>
      </c>
      <c r="W70" s="175">
        <f>(175200*0.05*7.3)*0.3</f>
        <v>19184.399999999998</v>
      </c>
      <c r="X70" s="177" t="e">
        <f t="shared" si="64"/>
        <v>#REF!</v>
      </c>
      <c r="Y70" s="175"/>
      <c r="Z70" s="177" t="e">
        <f t="shared" si="76"/>
        <v>#REF!</v>
      </c>
      <c r="AA70" s="175"/>
      <c r="AB70" s="177" t="e">
        <f t="shared" si="66"/>
        <v>#REF!</v>
      </c>
      <c r="AC70" s="175"/>
      <c r="AD70" s="177" t="e">
        <f t="shared" si="67"/>
        <v>#REF!</v>
      </c>
      <c r="AE70" s="175">
        <f t="shared" si="68"/>
        <v>19184.399999999998</v>
      </c>
      <c r="AF70" s="177" t="e">
        <f t="shared" si="69"/>
        <v>#REF!</v>
      </c>
      <c r="AG70" s="175">
        <f t="shared" si="70"/>
        <v>19184.399999999998</v>
      </c>
      <c r="AH70" s="177" t="e">
        <f t="shared" si="71"/>
        <v>#REF!</v>
      </c>
      <c r="AI70" s="175"/>
      <c r="AJ70" s="177" t="e">
        <f t="shared" si="72"/>
        <v>#REF!</v>
      </c>
      <c r="AK70" s="175"/>
      <c r="AL70" s="177" t="e">
        <f t="shared" si="73"/>
        <v>#REF!</v>
      </c>
      <c r="AM70" s="175">
        <f t="shared" si="74"/>
        <v>19184.399999999998</v>
      </c>
      <c r="AN70" s="177" t="e">
        <f t="shared" si="75"/>
        <v>#REF!</v>
      </c>
      <c r="AO70" s="236"/>
    </row>
    <row r="71" spans="2:42" s="232" customFormat="1" ht="30" hidden="1" customHeight="1">
      <c r="B71" s="233"/>
      <c r="C71" s="196">
        <f t="shared" si="77"/>
        <v>45</v>
      </c>
      <c r="D71" s="216" t="s">
        <v>263</v>
      </c>
      <c r="E71" s="216"/>
      <c r="F71" s="216" t="s">
        <v>263</v>
      </c>
      <c r="G71" s="215" t="s">
        <v>264</v>
      </c>
      <c r="H71" s="216" t="s">
        <v>76</v>
      </c>
      <c r="I71" s="176" t="e">
        <f>#REF!</f>
        <v>#REF!</v>
      </c>
      <c r="J71" s="175"/>
      <c r="K71" s="177" t="e">
        <f t="shared" si="57"/>
        <v>#REF!</v>
      </c>
      <c r="L71" s="175"/>
      <c r="M71" s="177" t="e">
        <f t="shared" si="58"/>
        <v>#REF!</v>
      </c>
      <c r="N71" s="175"/>
      <c r="O71" s="177" t="e">
        <f t="shared" si="59"/>
        <v>#REF!</v>
      </c>
      <c r="P71" s="175"/>
      <c r="Q71" s="177" t="e">
        <f t="shared" si="60"/>
        <v>#REF!</v>
      </c>
      <c r="R71" s="175"/>
      <c r="S71" s="177" t="e">
        <f t="shared" si="61"/>
        <v>#REF!</v>
      </c>
      <c r="T71" s="175">
        <f t="shared" si="62"/>
        <v>0</v>
      </c>
      <c r="U71" s="304"/>
      <c r="V71" s="177" t="e">
        <f t="shared" si="63"/>
        <v>#REF!</v>
      </c>
      <c r="W71" s="175"/>
      <c r="X71" s="177" t="e">
        <f t="shared" si="64"/>
        <v>#REF!</v>
      </c>
      <c r="Y71" s="175"/>
      <c r="Z71" s="177" t="e">
        <f t="shared" si="76"/>
        <v>#REF!</v>
      </c>
      <c r="AA71" s="175"/>
      <c r="AB71" s="177" t="e">
        <f t="shared" si="66"/>
        <v>#REF!</v>
      </c>
      <c r="AC71" s="175"/>
      <c r="AD71" s="177" t="e">
        <f t="shared" si="67"/>
        <v>#REF!</v>
      </c>
      <c r="AE71" s="175">
        <f t="shared" si="68"/>
        <v>0</v>
      </c>
      <c r="AF71" s="177" t="e">
        <f t="shared" si="69"/>
        <v>#REF!</v>
      </c>
      <c r="AG71" s="175">
        <f t="shared" si="70"/>
        <v>0</v>
      </c>
      <c r="AH71" s="177" t="e">
        <f t="shared" si="71"/>
        <v>#REF!</v>
      </c>
      <c r="AI71" s="175"/>
      <c r="AJ71" s="177" t="e">
        <f t="shared" si="72"/>
        <v>#REF!</v>
      </c>
      <c r="AK71" s="175"/>
      <c r="AL71" s="177" t="e">
        <f t="shared" si="73"/>
        <v>#REF!</v>
      </c>
      <c r="AM71" s="175">
        <f t="shared" si="74"/>
        <v>0</v>
      </c>
      <c r="AN71" s="177" t="e">
        <f t="shared" si="75"/>
        <v>#REF!</v>
      </c>
      <c r="AO71" s="236"/>
    </row>
    <row r="72" spans="2:42" s="232" customFormat="1" ht="30" hidden="1" customHeight="1">
      <c r="B72" s="233"/>
      <c r="C72" s="196">
        <f t="shared" si="77"/>
        <v>46</v>
      </c>
      <c r="D72" s="216" t="s">
        <v>583</v>
      </c>
      <c r="E72" s="216" t="s">
        <v>584</v>
      </c>
      <c r="F72" s="216"/>
      <c r="G72" s="215" t="s">
        <v>582</v>
      </c>
      <c r="H72" s="216" t="s">
        <v>12</v>
      </c>
      <c r="I72" s="176" t="e">
        <f>#REF!</f>
        <v>#REF!</v>
      </c>
      <c r="J72" s="175"/>
      <c r="K72" s="177" t="e">
        <f t="shared" si="57"/>
        <v>#REF!</v>
      </c>
      <c r="L72" s="175"/>
      <c r="M72" s="177" t="e">
        <f t="shared" si="58"/>
        <v>#REF!</v>
      </c>
      <c r="N72" s="175"/>
      <c r="O72" s="177" t="e">
        <f t="shared" si="59"/>
        <v>#REF!</v>
      </c>
      <c r="P72" s="175"/>
      <c r="Q72" s="177" t="e">
        <f t="shared" si="60"/>
        <v>#REF!</v>
      </c>
      <c r="R72" s="175"/>
      <c r="S72" s="177" t="e">
        <f t="shared" si="61"/>
        <v>#REF!</v>
      </c>
      <c r="T72" s="175">
        <f t="shared" si="62"/>
        <v>0</v>
      </c>
      <c r="U72" s="304"/>
      <c r="V72" s="177" t="e">
        <f t="shared" si="63"/>
        <v>#REF!</v>
      </c>
      <c r="W72" s="175"/>
      <c r="X72" s="177" t="e">
        <f t="shared" si="64"/>
        <v>#REF!</v>
      </c>
      <c r="Y72" s="175"/>
      <c r="Z72" s="177" t="e">
        <f t="shared" si="76"/>
        <v>#REF!</v>
      </c>
      <c r="AA72" s="175"/>
      <c r="AB72" s="177" t="e">
        <f t="shared" si="66"/>
        <v>#REF!</v>
      </c>
      <c r="AC72" s="175"/>
      <c r="AD72" s="177" t="e">
        <f t="shared" si="67"/>
        <v>#REF!</v>
      </c>
      <c r="AE72" s="175">
        <f t="shared" si="68"/>
        <v>0</v>
      </c>
      <c r="AF72" s="177" t="e">
        <f t="shared" si="69"/>
        <v>#REF!</v>
      </c>
      <c r="AG72" s="175">
        <f t="shared" si="70"/>
        <v>0</v>
      </c>
      <c r="AH72" s="177" t="e">
        <f t="shared" si="71"/>
        <v>#REF!</v>
      </c>
      <c r="AI72" s="175"/>
      <c r="AJ72" s="177" t="e">
        <f t="shared" si="72"/>
        <v>#REF!</v>
      </c>
      <c r="AK72" s="175"/>
      <c r="AL72" s="177" t="e">
        <f t="shared" si="73"/>
        <v>#REF!</v>
      </c>
      <c r="AM72" s="175">
        <f t="shared" si="74"/>
        <v>0</v>
      </c>
      <c r="AN72" s="177" t="e">
        <f t="shared" si="75"/>
        <v>#REF!</v>
      </c>
      <c r="AO72" s="236"/>
    </row>
    <row r="73" spans="2:42" s="232" customFormat="1" ht="38.25" customHeight="1">
      <c r="B73" s="233"/>
      <c r="C73" s="196">
        <f t="shared" si="77"/>
        <v>47</v>
      </c>
      <c r="D73" s="216" t="s">
        <v>345</v>
      </c>
      <c r="E73" s="173" t="s">
        <v>380</v>
      </c>
      <c r="F73" s="173"/>
      <c r="G73" s="230" t="s">
        <v>518</v>
      </c>
      <c r="H73" s="273" t="s">
        <v>76</v>
      </c>
      <c r="I73" s="176" t="e">
        <f>#REF!</f>
        <v>#REF!</v>
      </c>
      <c r="J73" s="175"/>
      <c r="K73" s="177" t="e">
        <f t="shared" si="57"/>
        <v>#REF!</v>
      </c>
      <c r="L73" s="175"/>
      <c r="M73" s="177" t="e">
        <f t="shared" si="58"/>
        <v>#REF!</v>
      </c>
      <c r="N73" s="175"/>
      <c r="O73" s="177" t="e">
        <f t="shared" si="59"/>
        <v>#REF!</v>
      </c>
      <c r="P73" s="175"/>
      <c r="Q73" s="177" t="e">
        <f t="shared" si="60"/>
        <v>#REF!</v>
      </c>
      <c r="R73" s="175"/>
      <c r="S73" s="177" t="e">
        <f t="shared" si="61"/>
        <v>#REF!</v>
      </c>
      <c r="T73" s="175">
        <f t="shared" si="62"/>
        <v>0</v>
      </c>
      <c r="U73" s="304"/>
      <c r="V73" s="177" t="e">
        <f t="shared" si="63"/>
        <v>#REF!</v>
      </c>
      <c r="W73" s="175">
        <f>(175200*0.2*7.3)*0.05</f>
        <v>12789.6</v>
      </c>
      <c r="X73" s="177" t="e">
        <f t="shared" si="64"/>
        <v>#REF!</v>
      </c>
      <c r="Y73" s="175"/>
      <c r="Z73" s="177" t="e">
        <f t="shared" si="76"/>
        <v>#REF!</v>
      </c>
      <c r="AA73" s="175"/>
      <c r="AB73" s="177" t="e">
        <f t="shared" si="66"/>
        <v>#REF!</v>
      </c>
      <c r="AC73" s="175"/>
      <c r="AD73" s="177" t="e">
        <f t="shared" si="67"/>
        <v>#REF!</v>
      </c>
      <c r="AE73" s="175">
        <f t="shared" si="68"/>
        <v>12789.6</v>
      </c>
      <c r="AF73" s="177" t="e">
        <f t="shared" si="69"/>
        <v>#REF!</v>
      </c>
      <c r="AG73" s="175">
        <f t="shared" si="70"/>
        <v>12789.6</v>
      </c>
      <c r="AH73" s="177" t="e">
        <f t="shared" si="71"/>
        <v>#REF!</v>
      </c>
      <c r="AI73" s="175"/>
      <c r="AJ73" s="177" t="e">
        <f t="shared" si="72"/>
        <v>#REF!</v>
      </c>
      <c r="AK73" s="175"/>
      <c r="AL73" s="177" t="e">
        <f t="shared" si="73"/>
        <v>#REF!</v>
      </c>
      <c r="AM73" s="175">
        <f t="shared" si="74"/>
        <v>12789.6</v>
      </c>
      <c r="AN73" s="177" t="e">
        <f t="shared" si="75"/>
        <v>#REF!</v>
      </c>
      <c r="AO73" s="236"/>
    </row>
    <row r="74" spans="2:42" s="232" customFormat="1" ht="30" customHeight="1">
      <c r="B74" s="233"/>
      <c r="C74" s="196">
        <f t="shared" si="77"/>
        <v>48</v>
      </c>
      <c r="D74" s="216" t="s">
        <v>531</v>
      </c>
      <c r="E74" s="216" t="s">
        <v>532</v>
      </c>
      <c r="F74" s="216"/>
      <c r="G74" s="235" t="s">
        <v>533</v>
      </c>
      <c r="H74" s="216" t="s">
        <v>47</v>
      </c>
      <c r="I74" s="176" t="e">
        <f>#REF!</f>
        <v>#REF!</v>
      </c>
      <c r="J74" s="175"/>
      <c r="K74" s="177" t="e">
        <f t="shared" si="57"/>
        <v>#REF!</v>
      </c>
      <c r="L74" s="175"/>
      <c r="M74" s="177" t="e">
        <f t="shared" si="58"/>
        <v>#REF!</v>
      </c>
      <c r="N74" s="175"/>
      <c r="O74" s="177" t="e">
        <f t="shared" si="59"/>
        <v>#REF!</v>
      </c>
      <c r="P74" s="175"/>
      <c r="Q74" s="177" t="e">
        <f t="shared" si="60"/>
        <v>#REF!</v>
      </c>
      <c r="R74" s="175"/>
      <c r="S74" s="177" t="e">
        <f t="shared" si="61"/>
        <v>#REF!</v>
      </c>
      <c r="T74" s="175">
        <f t="shared" si="62"/>
        <v>0</v>
      </c>
      <c r="U74" s="304"/>
      <c r="V74" s="177" t="e">
        <f t="shared" si="63"/>
        <v>#REF!</v>
      </c>
      <c r="W74" s="175">
        <f>175200*0.2</f>
        <v>35040</v>
      </c>
      <c r="X74" s="177" t="e">
        <f t="shared" si="64"/>
        <v>#REF!</v>
      </c>
      <c r="Y74" s="175"/>
      <c r="Z74" s="177" t="e">
        <f t="shared" si="76"/>
        <v>#REF!</v>
      </c>
      <c r="AA74" s="175"/>
      <c r="AB74" s="177" t="e">
        <f t="shared" si="66"/>
        <v>#REF!</v>
      </c>
      <c r="AC74" s="175"/>
      <c r="AD74" s="177" t="e">
        <f t="shared" si="67"/>
        <v>#REF!</v>
      </c>
      <c r="AE74" s="175">
        <f t="shared" si="68"/>
        <v>35040</v>
      </c>
      <c r="AF74" s="177" t="e">
        <f t="shared" si="69"/>
        <v>#REF!</v>
      </c>
      <c r="AG74" s="175">
        <f t="shared" si="70"/>
        <v>35040</v>
      </c>
      <c r="AH74" s="177" t="e">
        <f t="shared" si="71"/>
        <v>#REF!</v>
      </c>
      <c r="AI74" s="175"/>
      <c r="AJ74" s="177" t="e">
        <f t="shared" si="72"/>
        <v>#REF!</v>
      </c>
      <c r="AK74" s="175"/>
      <c r="AL74" s="177" t="e">
        <f t="shared" si="73"/>
        <v>#REF!</v>
      </c>
      <c r="AM74" s="175">
        <f t="shared" si="74"/>
        <v>35040</v>
      </c>
      <c r="AN74" s="177" t="e">
        <f t="shared" si="75"/>
        <v>#REF!</v>
      </c>
      <c r="AO74" s="236"/>
    </row>
    <row r="75" spans="2:42" s="232" customFormat="1" ht="35.25" hidden="1" customHeight="1" thickBot="1">
      <c r="B75" s="233"/>
      <c r="C75" s="196">
        <f t="shared" si="77"/>
        <v>49</v>
      </c>
      <c r="D75" s="234" t="s">
        <v>534</v>
      </c>
      <c r="E75" s="234"/>
      <c r="F75" s="234" t="s">
        <v>534</v>
      </c>
      <c r="G75" s="231" t="s">
        <v>535</v>
      </c>
      <c r="H75" s="234" t="s">
        <v>76</v>
      </c>
      <c r="I75" s="176" t="e">
        <f>#REF!</f>
        <v>#REF!</v>
      </c>
      <c r="J75" s="175"/>
      <c r="K75" s="177" t="e">
        <f t="shared" si="57"/>
        <v>#REF!</v>
      </c>
      <c r="L75" s="175"/>
      <c r="M75" s="177" t="e">
        <f t="shared" si="58"/>
        <v>#REF!</v>
      </c>
      <c r="N75" s="175"/>
      <c r="O75" s="177" t="e">
        <f t="shared" si="59"/>
        <v>#REF!</v>
      </c>
      <c r="P75" s="175"/>
      <c r="Q75" s="177" t="e">
        <f t="shared" si="60"/>
        <v>#REF!</v>
      </c>
      <c r="R75" s="175"/>
      <c r="S75" s="177" t="e">
        <f t="shared" si="61"/>
        <v>#REF!</v>
      </c>
      <c r="T75" s="175">
        <f t="shared" si="62"/>
        <v>0</v>
      </c>
      <c r="U75" s="304"/>
      <c r="V75" s="177" t="e">
        <f t="shared" si="63"/>
        <v>#REF!</v>
      </c>
      <c r="W75" s="175"/>
      <c r="X75" s="177" t="e">
        <f t="shared" si="64"/>
        <v>#REF!</v>
      </c>
      <c r="Y75" s="175"/>
      <c r="Z75" s="177" t="e">
        <f t="shared" si="76"/>
        <v>#REF!</v>
      </c>
      <c r="AA75" s="175"/>
      <c r="AB75" s="177" t="e">
        <f t="shared" si="66"/>
        <v>#REF!</v>
      </c>
      <c r="AC75" s="175"/>
      <c r="AD75" s="177" t="e">
        <f t="shared" si="67"/>
        <v>#REF!</v>
      </c>
      <c r="AE75" s="175">
        <f t="shared" si="68"/>
        <v>0</v>
      </c>
      <c r="AF75" s="177" t="e">
        <f t="shared" si="69"/>
        <v>#REF!</v>
      </c>
      <c r="AG75" s="175">
        <f t="shared" si="70"/>
        <v>0</v>
      </c>
      <c r="AH75" s="177" t="e">
        <f t="shared" si="71"/>
        <v>#REF!</v>
      </c>
      <c r="AI75" s="175"/>
      <c r="AJ75" s="177" t="e">
        <f t="shared" si="72"/>
        <v>#REF!</v>
      </c>
      <c r="AK75" s="175"/>
      <c r="AL75" s="177" t="e">
        <f t="shared" si="73"/>
        <v>#REF!</v>
      </c>
      <c r="AM75" s="175">
        <f t="shared" si="74"/>
        <v>0</v>
      </c>
      <c r="AN75" s="177" t="e">
        <f t="shared" si="75"/>
        <v>#REF!</v>
      </c>
      <c r="AO75" s="236"/>
    </row>
    <row r="76" spans="2:42" s="232" customFormat="1" ht="30" customHeight="1" thickBot="1">
      <c r="B76" s="233"/>
      <c r="C76" s="182" t="s">
        <v>130</v>
      </c>
      <c r="D76" s="206"/>
      <c r="E76" s="207"/>
      <c r="F76" s="206"/>
      <c r="G76" s="206"/>
      <c r="H76" s="206"/>
      <c r="I76" s="206"/>
      <c r="J76" s="175"/>
      <c r="K76" s="188" t="e">
        <f>ROUND(SUM(K59:K75),0)</f>
        <v>#REF!</v>
      </c>
      <c r="L76" s="175"/>
      <c r="M76" s="188" t="e">
        <f>ROUND(SUM(M59:M75),0)</f>
        <v>#REF!</v>
      </c>
      <c r="N76" s="175"/>
      <c r="O76" s="188" t="e">
        <f>ROUND(SUM(O59:O75),0)</f>
        <v>#REF!</v>
      </c>
      <c r="P76" s="175"/>
      <c r="Q76" s="188" t="e">
        <f>ROUND(SUM(Q59:Q75),0)</f>
        <v>#REF!</v>
      </c>
      <c r="R76" s="175"/>
      <c r="S76" s="188" t="e">
        <f>ROUND(SUM(S59:S75),0)</f>
        <v>#REF!</v>
      </c>
      <c r="T76" s="175"/>
      <c r="U76" s="305"/>
      <c r="V76" s="188" t="e">
        <f>ROUND(SUM(V59:V75),0)</f>
        <v>#REF!</v>
      </c>
      <c r="W76" s="175"/>
      <c r="X76" s="188" t="e">
        <f>ROUND(SUM(X59:X75),0)</f>
        <v>#REF!</v>
      </c>
      <c r="Y76" s="175"/>
      <c r="Z76" s="188" t="e">
        <f>ROUND(SUM(Z59:Z75),0)</f>
        <v>#REF!</v>
      </c>
      <c r="AA76" s="175"/>
      <c r="AB76" s="188" t="e">
        <f>ROUND(SUM(AB59:AB75),0)</f>
        <v>#REF!</v>
      </c>
      <c r="AC76" s="175"/>
      <c r="AD76" s="188" t="e">
        <f>ROUND(SUM(AD59:AD75),0)</f>
        <v>#REF!</v>
      </c>
      <c r="AE76" s="175"/>
      <c r="AF76" s="188" t="e">
        <f>ROUND(SUM(AF59:AF75),0)</f>
        <v>#REF!</v>
      </c>
      <c r="AG76" s="175"/>
      <c r="AH76" s="188" t="e">
        <f>ROUND(SUM(AH59:AH75),0)</f>
        <v>#REF!</v>
      </c>
      <c r="AI76" s="175"/>
      <c r="AJ76" s="188" t="e">
        <f>ROUND(SUM(AJ59:AJ75),0)</f>
        <v>#REF!</v>
      </c>
      <c r="AK76" s="175"/>
      <c r="AL76" s="188" t="e">
        <f>ROUND(SUM(AL59:AL75),0)</f>
        <v>#REF!</v>
      </c>
      <c r="AM76" s="175"/>
      <c r="AN76" s="188" t="e">
        <f>ROUND(SUM(AN59:AN75),0)</f>
        <v>#REF!</v>
      </c>
      <c r="AO76" s="236"/>
    </row>
    <row r="77" spans="2:42" s="232" customFormat="1" ht="30" customHeight="1" thickBot="1">
      <c r="B77" s="233"/>
      <c r="C77" s="168" t="s">
        <v>122</v>
      </c>
      <c r="D77" s="169"/>
      <c r="E77" s="169"/>
      <c r="F77" s="169"/>
      <c r="G77" s="169"/>
      <c r="H77" s="169"/>
      <c r="I77" s="169"/>
      <c r="J77" s="169"/>
      <c r="K77" s="170"/>
      <c r="L77" s="169"/>
      <c r="M77" s="170"/>
      <c r="N77" s="169"/>
      <c r="O77" s="170"/>
      <c r="P77" s="169"/>
      <c r="Q77" s="170"/>
      <c r="R77" s="169"/>
      <c r="S77" s="170"/>
      <c r="T77" s="169"/>
      <c r="U77" s="169"/>
      <c r="V77" s="170"/>
      <c r="W77" s="169"/>
      <c r="X77" s="170"/>
      <c r="Y77" s="169"/>
      <c r="Z77" s="170"/>
      <c r="AA77" s="169"/>
      <c r="AB77" s="170"/>
      <c r="AC77" s="169"/>
      <c r="AD77" s="170"/>
      <c r="AE77" s="169"/>
      <c r="AF77" s="170"/>
      <c r="AG77" s="169"/>
      <c r="AH77" s="170"/>
      <c r="AI77" s="169"/>
      <c r="AJ77" s="170"/>
      <c r="AK77" s="169"/>
      <c r="AL77" s="170"/>
      <c r="AM77" s="169"/>
      <c r="AN77" s="170"/>
      <c r="AO77" s="236"/>
    </row>
    <row r="78" spans="2:42" s="232" customFormat="1" ht="30" hidden="1" customHeight="1">
      <c r="B78" s="233"/>
      <c r="C78" s="189">
        <f>C75+1</f>
        <v>50</v>
      </c>
      <c r="D78" s="180" t="s">
        <v>57</v>
      </c>
      <c r="E78" s="180" t="s">
        <v>381</v>
      </c>
      <c r="F78" s="180"/>
      <c r="G78" s="205" t="s">
        <v>123</v>
      </c>
      <c r="H78" s="180" t="s">
        <v>76</v>
      </c>
      <c r="I78" s="176" t="e">
        <f>+#REF!</f>
        <v>#REF!</v>
      </c>
      <c r="J78" s="175"/>
      <c r="K78" s="177" t="e">
        <f t="shared" ref="K78:K82" si="78">I78*J78</f>
        <v>#REF!</v>
      </c>
      <c r="L78" s="175"/>
      <c r="M78" s="177" t="e">
        <f t="shared" ref="M78:M82" si="79">L78*I78</f>
        <v>#REF!</v>
      </c>
      <c r="N78" s="175"/>
      <c r="O78" s="177" t="e">
        <f t="shared" ref="O78:O82" si="80">N78*I78</f>
        <v>#REF!</v>
      </c>
      <c r="P78" s="175"/>
      <c r="Q78" s="177" t="e">
        <f t="shared" ref="Q78:Q82" si="81">I78*P78</f>
        <v>#REF!</v>
      </c>
      <c r="R78" s="175"/>
      <c r="S78" s="177" t="e">
        <f t="shared" ref="S78:S82" si="82">R78*I78</f>
        <v>#REF!</v>
      </c>
      <c r="T78" s="175">
        <f t="shared" ref="T78:T82" si="83">J78+L78+N78+P78+R78</f>
        <v>0</v>
      </c>
      <c r="U78" s="304"/>
      <c r="V78" s="177" t="e">
        <f t="shared" ref="V78:V82" si="84">I78*T78</f>
        <v>#REF!</v>
      </c>
      <c r="W78" s="175"/>
      <c r="X78" s="177" t="e">
        <f t="shared" ref="X78:X82" si="85">W78*I78</f>
        <v>#REF!</v>
      </c>
      <c r="Y78" s="175"/>
      <c r="Z78" s="177" t="e">
        <f t="shared" ref="Z78:Z82" si="86">Y78*I78</f>
        <v>#REF!</v>
      </c>
      <c r="AA78" s="175"/>
      <c r="AB78" s="177" t="e">
        <f t="shared" ref="AB78:AB82" si="87">AA78*I78</f>
        <v>#REF!</v>
      </c>
      <c r="AC78" s="175"/>
      <c r="AD78" s="177" t="e">
        <f t="shared" ref="AD78:AD82" si="88">I78*AC78</f>
        <v>#REF!</v>
      </c>
      <c r="AE78" s="175">
        <f t="shared" ref="AE78:AE82" si="89">Y78+AA78+AC78+W78</f>
        <v>0</v>
      </c>
      <c r="AF78" s="177" t="e">
        <f t="shared" ref="AF78:AF82" si="90">AE78*I78</f>
        <v>#REF!</v>
      </c>
      <c r="AG78" s="175">
        <f>T78+AE78</f>
        <v>0</v>
      </c>
      <c r="AH78" s="177" t="e">
        <f>V78+AF78</f>
        <v>#REF!</v>
      </c>
      <c r="AI78" s="175"/>
      <c r="AJ78" s="177" t="e">
        <f t="shared" ref="AJ78:AJ82" si="91">AI78*I78</f>
        <v>#REF!</v>
      </c>
      <c r="AK78" s="175"/>
      <c r="AL78" s="177" t="e">
        <f t="shared" ref="AL78:AL82" si="92">AK78*I78</f>
        <v>#REF!</v>
      </c>
      <c r="AM78" s="175">
        <f t="shared" ref="AM78:AM82" si="93">AG78-AI78-AK78</f>
        <v>0</v>
      </c>
      <c r="AN78" s="177" t="e">
        <f t="shared" ref="AN78:AN82" si="94">AM78*I78</f>
        <v>#REF!</v>
      </c>
      <c r="AO78" s="236"/>
    </row>
    <row r="79" spans="2:42" s="232" customFormat="1" ht="30" hidden="1" customHeight="1">
      <c r="B79" s="233"/>
      <c r="C79" s="196">
        <f>C78+1</f>
        <v>51</v>
      </c>
      <c r="D79" s="234" t="s">
        <v>431</v>
      </c>
      <c r="E79" s="234" t="s">
        <v>381</v>
      </c>
      <c r="F79" s="234"/>
      <c r="G79" s="231" t="s">
        <v>432</v>
      </c>
      <c r="H79" s="234" t="s">
        <v>76</v>
      </c>
      <c r="I79" s="275" t="e">
        <f>#REF!</f>
        <v>#REF!</v>
      </c>
      <c r="J79" s="175"/>
      <c r="K79" s="177" t="e">
        <f t="shared" si="78"/>
        <v>#REF!</v>
      </c>
      <c r="L79" s="175"/>
      <c r="M79" s="177" t="e">
        <f t="shared" si="79"/>
        <v>#REF!</v>
      </c>
      <c r="N79" s="175"/>
      <c r="O79" s="177" t="e">
        <f t="shared" si="80"/>
        <v>#REF!</v>
      </c>
      <c r="P79" s="175"/>
      <c r="Q79" s="177" t="e">
        <f t="shared" si="81"/>
        <v>#REF!</v>
      </c>
      <c r="R79" s="175"/>
      <c r="S79" s="177" t="e">
        <f t="shared" si="82"/>
        <v>#REF!</v>
      </c>
      <c r="T79" s="175">
        <f t="shared" si="83"/>
        <v>0</v>
      </c>
      <c r="U79" s="304"/>
      <c r="V79" s="177" t="e">
        <f t="shared" si="84"/>
        <v>#REF!</v>
      </c>
      <c r="W79" s="175"/>
      <c r="X79" s="177" t="e">
        <f t="shared" si="85"/>
        <v>#REF!</v>
      </c>
      <c r="Y79" s="175"/>
      <c r="Z79" s="177" t="e">
        <f t="shared" si="86"/>
        <v>#REF!</v>
      </c>
      <c r="AA79" s="175"/>
      <c r="AB79" s="177" t="e">
        <f t="shared" si="87"/>
        <v>#REF!</v>
      </c>
      <c r="AC79" s="175"/>
      <c r="AD79" s="177" t="e">
        <f t="shared" si="88"/>
        <v>#REF!</v>
      </c>
      <c r="AE79" s="175">
        <f t="shared" si="89"/>
        <v>0</v>
      </c>
      <c r="AF79" s="177" t="e">
        <f t="shared" si="90"/>
        <v>#REF!</v>
      </c>
      <c r="AG79" s="175">
        <f>T79+AE79</f>
        <v>0</v>
      </c>
      <c r="AH79" s="177" t="e">
        <f>V79+AF79</f>
        <v>#REF!</v>
      </c>
      <c r="AI79" s="175"/>
      <c r="AJ79" s="177" t="e">
        <f t="shared" si="91"/>
        <v>#REF!</v>
      </c>
      <c r="AK79" s="175"/>
      <c r="AL79" s="177" t="e">
        <f t="shared" si="92"/>
        <v>#REF!</v>
      </c>
      <c r="AM79" s="175">
        <f t="shared" si="93"/>
        <v>0</v>
      </c>
      <c r="AN79" s="177" t="e">
        <f t="shared" si="94"/>
        <v>#REF!</v>
      </c>
      <c r="AO79" s="236"/>
    </row>
    <row r="80" spans="2:42" s="232" customFormat="1" ht="30" hidden="1" customHeight="1">
      <c r="B80" s="233"/>
      <c r="C80" s="196">
        <f t="shared" ref="C80:C82" si="95">C79+1</f>
        <v>52</v>
      </c>
      <c r="D80" s="216" t="s">
        <v>265</v>
      </c>
      <c r="E80" s="216"/>
      <c r="F80" s="216" t="s">
        <v>265</v>
      </c>
      <c r="G80" s="215" t="s">
        <v>266</v>
      </c>
      <c r="H80" s="216" t="s">
        <v>76</v>
      </c>
      <c r="I80" s="176" t="e">
        <f>#REF!</f>
        <v>#REF!</v>
      </c>
      <c r="J80" s="175"/>
      <c r="K80" s="177" t="e">
        <f t="shared" si="78"/>
        <v>#REF!</v>
      </c>
      <c r="L80" s="175"/>
      <c r="M80" s="177" t="e">
        <f t="shared" si="79"/>
        <v>#REF!</v>
      </c>
      <c r="N80" s="175"/>
      <c r="O80" s="177" t="e">
        <f t="shared" si="80"/>
        <v>#REF!</v>
      </c>
      <c r="P80" s="175"/>
      <c r="Q80" s="177" t="e">
        <f t="shared" si="81"/>
        <v>#REF!</v>
      </c>
      <c r="R80" s="175"/>
      <c r="S80" s="177" t="e">
        <f t="shared" si="82"/>
        <v>#REF!</v>
      </c>
      <c r="T80" s="175">
        <f t="shared" si="83"/>
        <v>0</v>
      </c>
      <c r="U80" s="304"/>
      <c r="V80" s="177" t="e">
        <f t="shared" si="84"/>
        <v>#REF!</v>
      </c>
      <c r="W80" s="175"/>
      <c r="X80" s="177" t="e">
        <f t="shared" si="85"/>
        <v>#REF!</v>
      </c>
      <c r="Y80" s="175"/>
      <c r="Z80" s="177" t="e">
        <f t="shared" si="86"/>
        <v>#REF!</v>
      </c>
      <c r="AA80" s="175"/>
      <c r="AB80" s="177" t="e">
        <f t="shared" si="87"/>
        <v>#REF!</v>
      </c>
      <c r="AC80" s="175"/>
      <c r="AD80" s="177" t="e">
        <f t="shared" si="88"/>
        <v>#REF!</v>
      </c>
      <c r="AE80" s="175">
        <f t="shared" si="89"/>
        <v>0</v>
      </c>
      <c r="AF80" s="177" t="e">
        <f t="shared" si="90"/>
        <v>#REF!</v>
      </c>
      <c r="AG80" s="175">
        <f>T80+AE80</f>
        <v>0</v>
      </c>
      <c r="AH80" s="177" t="e">
        <f>V80+AF80</f>
        <v>#REF!</v>
      </c>
      <c r="AI80" s="175"/>
      <c r="AJ80" s="177" t="e">
        <f t="shared" si="91"/>
        <v>#REF!</v>
      </c>
      <c r="AK80" s="175"/>
      <c r="AL80" s="177" t="e">
        <f t="shared" si="92"/>
        <v>#REF!</v>
      </c>
      <c r="AM80" s="175">
        <f t="shared" si="93"/>
        <v>0</v>
      </c>
      <c r="AN80" s="177" t="e">
        <f t="shared" si="94"/>
        <v>#REF!</v>
      </c>
      <c r="AO80" s="236"/>
    </row>
    <row r="81" spans="2:41" s="232" customFormat="1" ht="30" hidden="1" customHeight="1">
      <c r="B81" s="233"/>
      <c r="C81" s="196">
        <f t="shared" si="95"/>
        <v>53</v>
      </c>
      <c r="D81" s="234" t="s">
        <v>492</v>
      </c>
      <c r="E81" s="234"/>
      <c r="F81" s="234" t="s">
        <v>492</v>
      </c>
      <c r="G81" s="215" t="s">
        <v>440</v>
      </c>
      <c r="H81" s="216" t="s">
        <v>76</v>
      </c>
      <c r="I81" s="176" t="e">
        <f>#REF!</f>
        <v>#REF!</v>
      </c>
      <c r="J81" s="175"/>
      <c r="K81" s="177" t="e">
        <f t="shared" si="78"/>
        <v>#REF!</v>
      </c>
      <c r="L81" s="175"/>
      <c r="M81" s="177" t="e">
        <f t="shared" si="79"/>
        <v>#REF!</v>
      </c>
      <c r="N81" s="175"/>
      <c r="O81" s="177" t="e">
        <f t="shared" si="80"/>
        <v>#REF!</v>
      </c>
      <c r="P81" s="175"/>
      <c r="Q81" s="177" t="e">
        <f t="shared" si="81"/>
        <v>#REF!</v>
      </c>
      <c r="R81" s="175"/>
      <c r="S81" s="177" t="e">
        <f t="shared" si="82"/>
        <v>#REF!</v>
      </c>
      <c r="T81" s="175">
        <f t="shared" si="83"/>
        <v>0</v>
      </c>
      <c r="U81" s="304"/>
      <c r="V81" s="177" t="e">
        <f t="shared" si="84"/>
        <v>#REF!</v>
      </c>
      <c r="W81" s="175"/>
      <c r="X81" s="177" t="e">
        <f t="shared" si="85"/>
        <v>#REF!</v>
      </c>
      <c r="Y81" s="175"/>
      <c r="Z81" s="177" t="e">
        <f t="shared" si="86"/>
        <v>#REF!</v>
      </c>
      <c r="AA81" s="175"/>
      <c r="AB81" s="177" t="e">
        <f t="shared" si="87"/>
        <v>#REF!</v>
      </c>
      <c r="AC81" s="175"/>
      <c r="AD81" s="177" t="e">
        <f t="shared" si="88"/>
        <v>#REF!</v>
      </c>
      <c r="AE81" s="175">
        <f t="shared" si="89"/>
        <v>0</v>
      </c>
      <c r="AF81" s="177" t="e">
        <f t="shared" si="90"/>
        <v>#REF!</v>
      </c>
      <c r="AG81" s="175">
        <f>T81+AE81</f>
        <v>0</v>
      </c>
      <c r="AH81" s="177" t="e">
        <f>V81+AF81</f>
        <v>#REF!</v>
      </c>
      <c r="AI81" s="175"/>
      <c r="AJ81" s="177" t="e">
        <f t="shared" si="91"/>
        <v>#REF!</v>
      </c>
      <c r="AK81" s="175"/>
      <c r="AL81" s="177" t="e">
        <f t="shared" si="92"/>
        <v>#REF!</v>
      </c>
      <c r="AM81" s="175">
        <f t="shared" si="93"/>
        <v>0</v>
      </c>
      <c r="AN81" s="177" t="e">
        <f t="shared" si="94"/>
        <v>#REF!</v>
      </c>
      <c r="AO81" s="236"/>
    </row>
    <row r="82" spans="2:41" s="232" customFormat="1" ht="30" customHeight="1">
      <c r="B82" s="233"/>
      <c r="C82" s="196">
        <f t="shared" si="95"/>
        <v>54</v>
      </c>
      <c r="D82" s="216" t="s">
        <v>340</v>
      </c>
      <c r="E82" s="322" t="s">
        <v>377</v>
      </c>
      <c r="F82" s="216"/>
      <c r="G82" s="230" t="s">
        <v>255</v>
      </c>
      <c r="H82" s="216" t="s">
        <v>46</v>
      </c>
      <c r="I82" s="176" t="e">
        <f>#REF!</f>
        <v>#REF!</v>
      </c>
      <c r="J82" s="175">
        <f>'[132]CANTIDADES TOTALIZADAS'!$AF$87</f>
        <v>354060.40723200003</v>
      </c>
      <c r="K82" s="177" t="e">
        <f t="shared" si="78"/>
        <v>#REF!</v>
      </c>
      <c r="L82" s="175">
        <f>'[132]CANTIDADES TOTALIZADAS'!$AQ$87</f>
        <v>75075.225792000012</v>
      </c>
      <c r="M82" s="177" t="e">
        <f t="shared" si="79"/>
        <v>#REF!</v>
      </c>
      <c r="N82" s="175">
        <f>'[132]CANTIDADES TOTALIZADAS'!$AU$87</f>
        <v>887683.82736768015</v>
      </c>
      <c r="O82" s="177" t="e">
        <f t="shared" si="80"/>
        <v>#REF!</v>
      </c>
      <c r="P82" s="175">
        <f>'[132]CANTIDADES TOTALIZADAS'!$BA$87</f>
        <v>21472.454976000001</v>
      </c>
      <c r="Q82" s="177" t="e">
        <f t="shared" si="81"/>
        <v>#REF!</v>
      </c>
      <c r="R82" s="175">
        <f>'[132]CANTIDADES TOTALIZADAS'!$BI$87</f>
        <v>131651.68464000002</v>
      </c>
      <c r="S82" s="177" t="e">
        <f t="shared" si="82"/>
        <v>#REF!</v>
      </c>
      <c r="T82" s="175">
        <f t="shared" si="83"/>
        <v>1469943.6000076802</v>
      </c>
      <c r="U82" s="304">
        <f>'[132]CANTIDADES TOTALIZADAS'!$BJ$87</f>
        <v>1469943.6000076802</v>
      </c>
      <c r="V82" s="177" t="e">
        <f t="shared" si="84"/>
        <v>#REF!</v>
      </c>
      <c r="W82" s="175"/>
      <c r="X82" s="177" t="e">
        <f t="shared" si="85"/>
        <v>#REF!</v>
      </c>
      <c r="Y82" s="175" t="e">
        <f>((Y53*90)+(Y49*70))*1.2</f>
        <v>#REF!</v>
      </c>
      <c r="Z82" s="177" t="e">
        <f t="shared" si="86"/>
        <v>#REF!</v>
      </c>
      <c r="AA82" s="175" t="e">
        <f>((AA53*90)+(AA49*70))*1.2</f>
        <v>#REF!</v>
      </c>
      <c r="AB82" s="177" t="e">
        <f t="shared" si="87"/>
        <v>#REF!</v>
      </c>
      <c r="AC82" s="175" t="e">
        <f>((AC53*90)+(AC49*70))*1.2</f>
        <v>#REF!</v>
      </c>
      <c r="AD82" s="177" t="e">
        <f t="shared" si="88"/>
        <v>#REF!</v>
      </c>
      <c r="AE82" s="175" t="e">
        <f t="shared" si="89"/>
        <v>#REF!</v>
      </c>
      <c r="AF82" s="177" t="e">
        <f t="shared" si="90"/>
        <v>#REF!</v>
      </c>
      <c r="AG82" s="175" t="e">
        <f>T82+AE82</f>
        <v>#REF!</v>
      </c>
      <c r="AH82" s="177" t="e">
        <f>V82+AF82</f>
        <v>#REF!</v>
      </c>
      <c r="AI82" s="175">
        <f>'CANTIDADES TOTALIZADAS'!AD87</f>
        <v>213000.48403200001</v>
      </c>
      <c r="AJ82" s="177" t="e">
        <f t="shared" si="91"/>
        <v>#REF!</v>
      </c>
      <c r="AK82" s="175"/>
      <c r="AL82" s="177" t="e">
        <f t="shared" si="92"/>
        <v>#REF!</v>
      </c>
      <c r="AM82" s="175" t="e">
        <f t="shared" si="93"/>
        <v>#REF!</v>
      </c>
      <c r="AN82" s="177" t="e">
        <f t="shared" si="94"/>
        <v>#REF!</v>
      </c>
      <c r="AO82" s="236"/>
    </row>
    <row r="83" spans="2:41" s="232" customFormat="1" ht="30" customHeight="1" thickBot="1">
      <c r="B83" s="233"/>
      <c r="C83" s="182" t="s">
        <v>130</v>
      </c>
      <c r="D83" s="206"/>
      <c r="E83" s="207"/>
      <c r="F83" s="206"/>
      <c r="G83" s="206"/>
      <c r="H83" s="206"/>
      <c r="I83" s="206"/>
      <c r="J83" s="175"/>
      <c r="K83" s="188" t="e">
        <f>ROUND(SUM(K78:K82),0)</f>
        <v>#REF!</v>
      </c>
      <c r="L83" s="175"/>
      <c r="M83" s="188" t="e">
        <f>ROUND(SUM(M78:M82),0)</f>
        <v>#REF!</v>
      </c>
      <c r="N83" s="175"/>
      <c r="O83" s="188" t="e">
        <f>ROUND(SUM(O78:O82),0)</f>
        <v>#REF!</v>
      </c>
      <c r="P83" s="175"/>
      <c r="Q83" s="188" t="e">
        <f>ROUND(SUM(Q78:Q82),0)</f>
        <v>#REF!</v>
      </c>
      <c r="R83" s="175"/>
      <c r="S83" s="188" t="e">
        <f>ROUND(SUM(S78:S82),0)</f>
        <v>#REF!</v>
      </c>
      <c r="T83" s="175"/>
      <c r="U83" s="305"/>
      <c r="V83" s="188" t="e">
        <f>ROUND(SUM(V78:V82),0)</f>
        <v>#REF!</v>
      </c>
      <c r="W83" s="175"/>
      <c r="X83" s="188" t="e">
        <f>ROUND(SUM(X78:X82),0)</f>
        <v>#REF!</v>
      </c>
      <c r="Y83" s="175"/>
      <c r="Z83" s="188" t="e">
        <f>ROUND(SUM(Z78:Z82),0)</f>
        <v>#REF!</v>
      </c>
      <c r="AA83" s="175"/>
      <c r="AB83" s="188" t="e">
        <f>ROUND(SUM(AB78:AB82),0)</f>
        <v>#REF!</v>
      </c>
      <c r="AC83" s="175"/>
      <c r="AD83" s="188" t="e">
        <f>ROUND(SUM(AD78:AD82),0)</f>
        <v>#REF!</v>
      </c>
      <c r="AE83" s="175"/>
      <c r="AF83" s="188" t="e">
        <f>ROUND(SUM(AF78:AF82),0)</f>
        <v>#REF!</v>
      </c>
      <c r="AG83" s="175"/>
      <c r="AH83" s="188" t="e">
        <f>ROUND(SUM(AH78:AH82),0)</f>
        <v>#REF!</v>
      </c>
      <c r="AI83" s="175"/>
      <c r="AJ83" s="188" t="e">
        <f>ROUND(SUM(AJ78:AJ82),0)</f>
        <v>#REF!</v>
      </c>
      <c r="AK83" s="175"/>
      <c r="AL83" s="188" t="e">
        <f>ROUND(SUM(AL78:AL82),0)</f>
        <v>#REF!</v>
      </c>
      <c r="AM83" s="175"/>
      <c r="AN83" s="188" t="e">
        <f>ROUND(SUM(AN78:AN82),0)</f>
        <v>#REF!</v>
      </c>
      <c r="AO83" s="236"/>
    </row>
    <row r="84" spans="2:41" s="232" customFormat="1" ht="30" customHeight="1" thickBot="1">
      <c r="B84" s="233"/>
      <c r="C84" s="168" t="s">
        <v>124</v>
      </c>
      <c r="D84" s="169"/>
      <c r="E84" s="169"/>
      <c r="F84" s="169"/>
      <c r="G84" s="169"/>
      <c r="H84" s="169"/>
      <c r="I84" s="169"/>
      <c r="J84" s="169"/>
      <c r="K84" s="170"/>
      <c r="L84" s="169"/>
      <c r="M84" s="170"/>
      <c r="N84" s="169"/>
      <c r="O84" s="170"/>
      <c r="P84" s="169"/>
      <c r="Q84" s="170"/>
      <c r="R84" s="169"/>
      <c r="S84" s="170"/>
      <c r="T84" s="169"/>
      <c r="U84" s="169"/>
      <c r="V84" s="170"/>
      <c r="W84" s="169"/>
      <c r="X84" s="170"/>
      <c r="Y84" s="169"/>
      <c r="Z84" s="170"/>
      <c r="AA84" s="169"/>
      <c r="AB84" s="170"/>
      <c r="AC84" s="169"/>
      <c r="AD84" s="170"/>
      <c r="AE84" s="169"/>
      <c r="AF84" s="170"/>
      <c r="AG84" s="169"/>
      <c r="AH84" s="170"/>
      <c r="AI84" s="169"/>
      <c r="AJ84" s="170"/>
      <c r="AK84" s="169"/>
      <c r="AL84" s="170"/>
      <c r="AM84" s="169"/>
      <c r="AN84" s="170"/>
      <c r="AO84" s="236"/>
    </row>
    <row r="85" spans="2:41" s="232" customFormat="1" ht="30" customHeight="1">
      <c r="B85" s="233"/>
      <c r="C85" s="189">
        <f>C82+1</f>
        <v>55</v>
      </c>
      <c r="D85" s="172" t="s">
        <v>346</v>
      </c>
      <c r="E85" s="323" t="s">
        <v>382</v>
      </c>
      <c r="F85" s="172"/>
      <c r="G85" s="174" t="s">
        <v>95</v>
      </c>
      <c r="H85" s="172" t="s">
        <v>76</v>
      </c>
      <c r="I85" s="176" t="e">
        <f>+#REF!</f>
        <v>#REF!</v>
      </c>
      <c r="J85" s="175">
        <f>+'[133]CANTIDADES TOTALIZADAS'!$AF$62+'[133]CANTIDADES TOTALIZADAS'!$AF$69</f>
        <v>2156.2679000000003</v>
      </c>
      <c r="K85" s="177" t="e">
        <f t="shared" ref="K85:K148" si="96">I85*J85</f>
        <v>#REF!</v>
      </c>
      <c r="L85" s="175">
        <f>'[132]CANTIDADES TOTALIZADAS'!$AQ$69+'[132]CANTIDADES TOTALIZADAS'!$AQ$62</f>
        <v>4519.1621800000021</v>
      </c>
      <c r="M85" s="177" t="e">
        <f t="shared" ref="M85:M148" si="97">L85*I85</f>
        <v>#REF!</v>
      </c>
      <c r="N85" s="175">
        <f>'[132]CANTIDADES TOTALIZADAS'!$AU$62+'[132]CANTIDADES TOTALIZADAS'!$AU$69</f>
        <v>331.03021399999994</v>
      </c>
      <c r="O85" s="177" t="e">
        <f t="shared" ref="O85:O148" si="98">N85*I85</f>
        <v>#REF!</v>
      </c>
      <c r="P85" s="175">
        <f>'[132]CANTIDADES TOTALIZADAS'!$BA$62+'[132]CANTIDADES TOTALIZADAS'!$BA$69</f>
        <v>8.9817999999999998</v>
      </c>
      <c r="Q85" s="177" t="e">
        <f t="shared" ref="Q85:Q148" si="99">I85*P85</f>
        <v>#REF!</v>
      </c>
      <c r="R85" s="175">
        <f>'[132]CANTIDADES TOTALIZADAS'!$BI$62+'[132]CANTIDADES TOTALIZADAS'!$BI$69</f>
        <v>1975.96288</v>
      </c>
      <c r="S85" s="177" t="e">
        <f t="shared" ref="S85:S148" si="100">R85*I85</f>
        <v>#REF!</v>
      </c>
      <c r="T85" s="175">
        <f t="shared" ref="T85:T148" si="101">J85+L85+N85+P85+R85</f>
        <v>8991.4049740000009</v>
      </c>
      <c r="U85" s="304">
        <f>'[132]CANTIDADES TOTALIZADAS'!$BJ$62+'[132]CANTIDADES TOTALIZADAS'!$BJ$69</f>
        <v>8991.4049740000009</v>
      </c>
      <c r="V85" s="177" t="e">
        <f t="shared" ref="V85:V148" si="102">I85*T85</f>
        <v>#REF!</v>
      </c>
      <c r="W85" s="175"/>
      <c r="X85" s="177" t="e">
        <f t="shared" ref="X85:X148" si="103">W85*I85</f>
        <v>#REF!</v>
      </c>
      <c r="Y85" s="175" t="e">
        <f>#REF!+(10*(1.5*0.4*15))</f>
        <v>#REF!</v>
      </c>
      <c r="Z85" s="177" t="e">
        <f t="shared" ref="Z85:Z148" si="104">Y85*I85</f>
        <v>#REF!</v>
      </c>
      <c r="AA85" s="175">
        <v>2000</v>
      </c>
      <c r="AB85" s="177" t="e">
        <f t="shared" ref="AB85:AB148" si="105">AA85*I85</f>
        <v>#REF!</v>
      </c>
      <c r="AC85" s="175" t="e">
        <f>#REF!+#REF!+(1.5*1*12)</f>
        <v>#REF!</v>
      </c>
      <c r="AD85" s="177" t="e">
        <f t="shared" ref="AD85:AD148" si="106">I85*AC85</f>
        <v>#REF!</v>
      </c>
      <c r="AE85" s="175" t="e">
        <f t="shared" ref="AE85:AE148" si="107">Y85+AA85+AC85+W85</f>
        <v>#REF!</v>
      </c>
      <c r="AF85" s="177" t="e">
        <f t="shared" ref="AF85:AF148" si="108">AE85*I85</f>
        <v>#REF!</v>
      </c>
      <c r="AG85" s="175" t="e">
        <f t="shared" ref="AG85:AG116" si="109">T85+AE85</f>
        <v>#REF!</v>
      </c>
      <c r="AH85" s="177" t="e">
        <f t="shared" ref="AH85:AH116" si="110">V85+AF85</f>
        <v>#REF!</v>
      </c>
      <c r="AI85" s="175">
        <f>'CANTIDADES TOTALIZADAS'!AD69+'CANTIDADES TOTALIZADAS'!AD62</f>
        <v>1389.0179000000003</v>
      </c>
      <c r="AJ85" s="177" t="e">
        <f t="shared" ref="AJ85:AJ148" si="111">AI85*I85</f>
        <v>#REF!</v>
      </c>
      <c r="AK85" s="175">
        <f>'CANTIDADES TOTALIZADAS'!AT62+'CANTIDADES TOTALIZADAS'!AT69</f>
        <v>30.681999999999999</v>
      </c>
      <c r="AL85" s="177" t="e">
        <f t="shared" ref="AL85:AL148" si="112">AK85*I85</f>
        <v>#REF!</v>
      </c>
      <c r="AM85" s="175" t="e">
        <f t="shared" ref="AM85:AM148" si="113">AG85-AI85-AK85</f>
        <v>#REF!</v>
      </c>
      <c r="AN85" s="177" t="e">
        <f t="shared" ref="AN85:AN148" si="114">AM85*I85</f>
        <v>#REF!</v>
      </c>
      <c r="AO85" s="236"/>
    </row>
    <row r="86" spans="2:41" s="232" customFormat="1" ht="30" hidden="1" customHeight="1">
      <c r="B86" s="233"/>
      <c r="C86" s="196">
        <f>C85+1</f>
        <v>56</v>
      </c>
      <c r="D86" s="172" t="s">
        <v>347</v>
      </c>
      <c r="E86" s="172" t="s">
        <v>382</v>
      </c>
      <c r="F86" s="172"/>
      <c r="G86" s="174" t="s">
        <v>115</v>
      </c>
      <c r="H86" s="172" t="s">
        <v>76</v>
      </c>
      <c r="I86" s="176" t="e">
        <f>+#REF!</f>
        <v>#REF!</v>
      </c>
      <c r="J86" s="175"/>
      <c r="K86" s="177" t="e">
        <f t="shared" si="96"/>
        <v>#REF!</v>
      </c>
      <c r="L86" s="175"/>
      <c r="M86" s="177" t="e">
        <f t="shared" si="97"/>
        <v>#REF!</v>
      </c>
      <c r="N86" s="175"/>
      <c r="O86" s="177" t="e">
        <f t="shared" si="98"/>
        <v>#REF!</v>
      </c>
      <c r="P86" s="175"/>
      <c r="Q86" s="177" t="e">
        <f t="shared" si="99"/>
        <v>#REF!</v>
      </c>
      <c r="R86" s="175"/>
      <c r="S86" s="177" t="e">
        <f t="shared" si="100"/>
        <v>#REF!</v>
      </c>
      <c r="T86" s="175">
        <f t="shared" si="101"/>
        <v>0</v>
      </c>
      <c r="U86" s="304"/>
      <c r="V86" s="177" t="e">
        <f t="shared" si="102"/>
        <v>#REF!</v>
      </c>
      <c r="W86" s="175"/>
      <c r="X86" s="177" t="e">
        <f t="shared" si="103"/>
        <v>#REF!</v>
      </c>
      <c r="Y86" s="175"/>
      <c r="Z86" s="177" t="e">
        <f t="shared" si="104"/>
        <v>#REF!</v>
      </c>
      <c r="AA86" s="175"/>
      <c r="AB86" s="177" t="e">
        <f t="shared" si="105"/>
        <v>#REF!</v>
      </c>
      <c r="AC86" s="175"/>
      <c r="AD86" s="177" t="e">
        <f t="shared" si="106"/>
        <v>#REF!</v>
      </c>
      <c r="AE86" s="175">
        <f t="shared" si="107"/>
        <v>0</v>
      </c>
      <c r="AF86" s="177" t="e">
        <f t="shared" si="108"/>
        <v>#REF!</v>
      </c>
      <c r="AG86" s="175">
        <f t="shared" si="109"/>
        <v>0</v>
      </c>
      <c r="AH86" s="177" t="e">
        <f t="shared" si="110"/>
        <v>#REF!</v>
      </c>
      <c r="AI86" s="175"/>
      <c r="AJ86" s="177" t="e">
        <f t="shared" si="111"/>
        <v>#REF!</v>
      </c>
      <c r="AK86" s="175"/>
      <c r="AL86" s="177" t="e">
        <f t="shared" si="112"/>
        <v>#REF!</v>
      </c>
      <c r="AM86" s="175">
        <f t="shared" si="113"/>
        <v>0</v>
      </c>
      <c r="AN86" s="177" t="e">
        <f t="shared" si="114"/>
        <v>#REF!</v>
      </c>
      <c r="AO86" s="236"/>
    </row>
    <row r="87" spans="2:41" s="232" customFormat="1" ht="30" hidden="1" customHeight="1">
      <c r="B87" s="233"/>
      <c r="C87" s="196">
        <f t="shared" ref="C87:C150" si="115">C86+1</f>
        <v>57</v>
      </c>
      <c r="D87" s="216" t="s">
        <v>350</v>
      </c>
      <c r="E87" s="172"/>
      <c r="F87" s="216" t="s">
        <v>350</v>
      </c>
      <c r="G87" s="230" t="s">
        <v>268</v>
      </c>
      <c r="H87" s="273" t="s">
        <v>76</v>
      </c>
      <c r="I87" s="176" t="e">
        <f>#REF!</f>
        <v>#REF!</v>
      </c>
      <c r="J87" s="175"/>
      <c r="K87" s="177" t="e">
        <f t="shared" si="96"/>
        <v>#REF!</v>
      </c>
      <c r="L87" s="175"/>
      <c r="M87" s="177" t="e">
        <f t="shared" si="97"/>
        <v>#REF!</v>
      </c>
      <c r="N87" s="175"/>
      <c r="O87" s="177" t="e">
        <f t="shared" si="98"/>
        <v>#REF!</v>
      </c>
      <c r="P87" s="175"/>
      <c r="Q87" s="177" t="e">
        <f t="shared" si="99"/>
        <v>#REF!</v>
      </c>
      <c r="R87" s="175"/>
      <c r="S87" s="177" t="e">
        <f t="shared" si="100"/>
        <v>#REF!</v>
      </c>
      <c r="T87" s="175">
        <f t="shared" si="101"/>
        <v>0</v>
      </c>
      <c r="U87" s="304"/>
      <c r="V87" s="177" t="e">
        <f t="shared" si="102"/>
        <v>#REF!</v>
      </c>
      <c r="W87" s="175"/>
      <c r="X87" s="177" t="e">
        <f t="shared" si="103"/>
        <v>#REF!</v>
      </c>
      <c r="Y87" s="175"/>
      <c r="Z87" s="177" t="e">
        <f t="shared" si="104"/>
        <v>#REF!</v>
      </c>
      <c r="AA87" s="175"/>
      <c r="AB87" s="177" t="e">
        <f t="shared" si="105"/>
        <v>#REF!</v>
      </c>
      <c r="AC87" s="175"/>
      <c r="AD87" s="177" t="e">
        <f t="shared" si="106"/>
        <v>#REF!</v>
      </c>
      <c r="AE87" s="175">
        <f t="shared" si="107"/>
        <v>0</v>
      </c>
      <c r="AF87" s="177" t="e">
        <f t="shared" si="108"/>
        <v>#REF!</v>
      </c>
      <c r="AG87" s="175">
        <f t="shared" si="109"/>
        <v>0</v>
      </c>
      <c r="AH87" s="177" t="e">
        <f t="shared" si="110"/>
        <v>#REF!</v>
      </c>
      <c r="AI87" s="175"/>
      <c r="AJ87" s="177" t="e">
        <f t="shared" si="111"/>
        <v>#REF!</v>
      </c>
      <c r="AK87" s="175"/>
      <c r="AL87" s="177" t="e">
        <f t="shared" si="112"/>
        <v>#REF!</v>
      </c>
      <c r="AM87" s="175">
        <f t="shared" si="113"/>
        <v>0</v>
      </c>
      <c r="AN87" s="177" t="e">
        <f t="shared" si="114"/>
        <v>#REF!</v>
      </c>
      <c r="AO87" s="236"/>
    </row>
    <row r="88" spans="2:41" s="232" customFormat="1" ht="30" hidden="1" customHeight="1">
      <c r="B88" s="233"/>
      <c r="C88" s="196">
        <f t="shared" si="115"/>
        <v>58</v>
      </c>
      <c r="D88" s="216" t="s">
        <v>351</v>
      </c>
      <c r="E88" s="172"/>
      <c r="F88" s="216" t="s">
        <v>351</v>
      </c>
      <c r="G88" s="230" t="s">
        <v>267</v>
      </c>
      <c r="H88" s="273" t="s">
        <v>76</v>
      </c>
      <c r="I88" s="176" t="e">
        <f>#REF!</f>
        <v>#REF!</v>
      </c>
      <c r="J88" s="175"/>
      <c r="K88" s="177" t="e">
        <f t="shared" si="96"/>
        <v>#REF!</v>
      </c>
      <c r="L88" s="175"/>
      <c r="M88" s="177" t="e">
        <f t="shared" si="97"/>
        <v>#REF!</v>
      </c>
      <c r="N88" s="175"/>
      <c r="O88" s="177" t="e">
        <f t="shared" si="98"/>
        <v>#REF!</v>
      </c>
      <c r="P88" s="175"/>
      <c r="Q88" s="177" t="e">
        <f t="shared" si="99"/>
        <v>#REF!</v>
      </c>
      <c r="R88" s="175"/>
      <c r="S88" s="177" t="e">
        <f t="shared" si="100"/>
        <v>#REF!</v>
      </c>
      <c r="T88" s="175">
        <f t="shared" si="101"/>
        <v>0</v>
      </c>
      <c r="U88" s="304"/>
      <c r="V88" s="177" t="e">
        <f t="shared" si="102"/>
        <v>#REF!</v>
      </c>
      <c r="W88" s="175"/>
      <c r="X88" s="177" t="e">
        <f t="shared" si="103"/>
        <v>#REF!</v>
      </c>
      <c r="Y88" s="175"/>
      <c r="Z88" s="177" t="e">
        <f t="shared" si="104"/>
        <v>#REF!</v>
      </c>
      <c r="AA88" s="175"/>
      <c r="AB88" s="177" t="e">
        <f t="shared" si="105"/>
        <v>#REF!</v>
      </c>
      <c r="AC88" s="175"/>
      <c r="AD88" s="177" t="e">
        <f t="shared" si="106"/>
        <v>#REF!</v>
      </c>
      <c r="AE88" s="175">
        <f t="shared" si="107"/>
        <v>0</v>
      </c>
      <c r="AF88" s="177" t="e">
        <f t="shared" si="108"/>
        <v>#REF!</v>
      </c>
      <c r="AG88" s="175">
        <f t="shared" si="109"/>
        <v>0</v>
      </c>
      <c r="AH88" s="177" t="e">
        <f t="shared" si="110"/>
        <v>#REF!</v>
      </c>
      <c r="AI88" s="175"/>
      <c r="AJ88" s="177" t="e">
        <f t="shared" si="111"/>
        <v>#REF!</v>
      </c>
      <c r="AK88" s="175"/>
      <c r="AL88" s="177" t="e">
        <f t="shared" si="112"/>
        <v>#REF!</v>
      </c>
      <c r="AM88" s="175">
        <f t="shared" si="113"/>
        <v>0</v>
      </c>
      <c r="AN88" s="177" t="e">
        <f t="shared" si="114"/>
        <v>#REF!</v>
      </c>
      <c r="AO88" s="236"/>
    </row>
    <row r="89" spans="2:41" s="232" customFormat="1" ht="30" hidden="1" customHeight="1">
      <c r="B89" s="233"/>
      <c r="C89" s="196">
        <f t="shared" si="115"/>
        <v>59</v>
      </c>
      <c r="D89" s="172" t="s">
        <v>348</v>
      </c>
      <c r="E89" s="172" t="s">
        <v>382</v>
      </c>
      <c r="F89" s="172"/>
      <c r="G89" s="174" t="s">
        <v>125</v>
      </c>
      <c r="H89" s="172" t="s">
        <v>76</v>
      </c>
      <c r="I89" s="176" t="e">
        <f>+#REF!</f>
        <v>#REF!</v>
      </c>
      <c r="J89" s="175"/>
      <c r="K89" s="177" t="e">
        <f t="shared" si="96"/>
        <v>#REF!</v>
      </c>
      <c r="L89" s="175"/>
      <c r="M89" s="177" t="e">
        <f t="shared" si="97"/>
        <v>#REF!</v>
      </c>
      <c r="N89" s="175"/>
      <c r="O89" s="177" t="e">
        <f t="shared" si="98"/>
        <v>#REF!</v>
      </c>
      <c r="P89" s="175"/>
      <c r="Q89" s="177" t="e">
        <f t="shared" si="99"/>
        <v>#REF!</v>
      </c>
      <c r="R89" s="175"/>
      <c r="S89" s="177" t="e">
        <f t="shared" si="100"/>
        <v>#REF!</v>
      </c>
      <c r="T89" s="175">
        <f t="shared" si="101"/>
        <v>0</v>
      </c>
      <c r="U89" s="304"/>
      <c r="V89" s="177" t="e">
        <f t="shared" si="102"/>
        <v>#REF!</v>
      </c>
      <c r="W89" s="175"/>
      <c r="X89" s="177" t="e">
        <f t="shared" si="103"/>
        <v>#REF!</v>
      </c>
      <c r="Y89" s="175"/>
      <c r="Z89" s="177" t="e">
        <f t="shared" si="104"/>
        <v>#REF!</v>
      </c>
      <c r="AA89" s="175"/>
      <c r="AB89" s="177" t="e">
        <f t="shared" si="105"/>
        <v>#REF!</v>
      </c>
      <c r="AC89" s="175"/>
      <c r="AD89" s="177" t="e">
        <f t="shared" si="106"/>
        <v>#REF!</v>
      </c>
      <c r="AE89" s="175">
        <f t="shared" si="107"/>
        <v>0</v>
      </c>
      <c r="AF89" s="177" t="e">
        <f t="shared" si="108"/>
        <v>#REF!</v>
      </c>
      <c r="AG89" s="175">
        <f t="shared" si="109"/>
        <v>0</v>
      </c>
      <c r="AH89" s="177" t="e">
        <f t="shared" si="110"/>
        <v>#REF!</v>
      </c>
      <c r="AI89" s="175"/>
      <c r="AJ89" s="177" t="e">
        <f t="shared" si="111"/>
        <v>#REF!</v>
      </c>
      <c r="AK89" s="175"/>
      <c r="AL89" s="177" t="e">
        <f t="shared" si="112"/>
        <v>#REF!</v>
      </c>
      <c r="AM89" s="175">
        <f t="shared" si="113"/>
        <v>0</v>
      </c>
      <c r="AN89" s="177" t="e">
        <f t="shared" si="114"/>
        <v>#REF!</v>
      </c>
      <c r="AO89" s="236"/>
    </row>
    <row r="90" spans="2:41" s="232" customFormat="1" ht="30" hidden="1" customHeight="1">
      <c r="B90" s="233"/>
      <c r="C90" s="196">
        <f t="shared" si="115"/>
        <v>60</v>
      </c>
      <c r="D90" s="172" t="s">
        <v>349</v>
      </c>
      <c r="E90" s="172" t="s">
        <v>382</v>
      </c>
      <c r="F90" s="172"/>
      <c r="G90" s="174" t="s">
        <v>116</v>
      </c>
      <c r="H90" s="172" t="s">
        <v>76</v>
      </c>
      <c r="I90" s="176" t="e">
        <f>+#REF!</f>
        <v>#REF!</v>
      </c>
      <c r="J90" s="175"/>
      <c r="K90" s="177" t="e">
        <f t="shared" si="96"/>
        <v>#REF!</v>
      </c>
      <c r="L90" s="175"/>
      <c r="M90" s="177" t="e">
        <f t="shared" si="97"/>
        <v>#REF!</v>
      </c>
      <c r="N90" s="175"/>
      <c r="O90" s="177" t="e">
        <f t="shared" si="98"/>
        <v>#REF!</v>
      </c>
      <c r="P90" s="175"/>
      <c r="Q90" s="177" t="e">
        <f t="shared" si="99"/>
        <v>#REF!</v>
      </c>
      <c r="R90" s="175"/>
      <c r="S90" s="177" t="e">
        <f t="shared" si="100"/>
        <v>#REF!</v>
      </c>
      <c r="T90" s="175">
        <f t="shared" si="101"/>
        <v>0</v>
      </c>
      <c r="U90" s="304"/>
      <c r="V90" s="177" t="e">
        <f t="shared" si="102"/>
        <v>#REF!</v>
      </c>
      <c r="W90" s="175"/>
      <c r="X90" s="177" t="e">
        <f t="shared" si="103"/>
        <v>#REF!</v>
      </c>
      <c r="Y90" s="175"/>
      <c r="Z90" s="177" t="e">
        <f t="shared" si="104"/>
        <v>#REF!</v>
      </c>
      <c r="AA90" s="175"/>
      <c r="AB90" s="177" t="e">
        <f t="shared" si="105"/>
        <v>#REF!</v>
      </c>
      <c r="AC90" s="175"/>
      <c r="AD90" s="177" t="e">
        <f t="shared" si="106"/>
        <v>#REF!</v>
      </c>
      <c r="AE90" s="175">
        <f t="shared" si="107"/>
        <v>0</v>
      </c>
      <c r="AF90" s="177" t="e">
        <f t="shared" si="108"/>
        <v>#REF!</v>
      </c>
      <c r="AG90" s="175">
        <f t="shared" si="109"/>
        <v>0</v>
      </c>
      <c r="AH90" s="177" t="e">
        <f t="shared" si="110"/>
        <v>#REF!</v>
      </c>
      <c r="AI90" s="175"/>
      <c r="AJ90" s="177" t="e">
        <f t="shared" si="111"/>
        <v>#REF!</v>
      </c>
      <c r="AK90" s="175"/>
      <c r="AL90" s="177" t="e">
        <f t="shared" si="112"/>
        <v>#REF!</v>
      </c>
      <c r="AM90" s="175">
        <f t="shared" si="113"/>
        <v>0</v>
      </c>
      <c r="AN90" s="177" t="e">
        <f t="shared" si="114"/>
        <v>#REF!</v>
      </c>
      <c r="AO90" s="236"/>
    </row>
    <row r="91" spans="2:41" s="232" customFormat="1" ht="30" hidden="1" customHeight="1">
      <c r="B91" s="233"/>
      <c r="C91" s="196">
        <f t="shared" si="115"/>
        <v>61</v>
      </c>
      <c r="D91" s="216" t="s">
        <v>327</v>
      </c>
      <c r="E91" s="216"/>
      <c r="F91" s="216" t="s">
        <v>327</v>
      </c>
      <c r="G91" s="230" t="s">
        <v>269</v>
      </c>
      <c r="H91" s="273" t="s">
        <v>76</v>
      </c>
      <c r="I91" s="176" t="e">
        <f>#REF!</f>
        <v>#REF!</v>
      </c>
      <c r="J91" s="175"/>
      <c r="K91" s="177" t="e">
        <f t="shared" si="96"/>
        <v>#REF!</v>
      </c>
      <c r="L91" s="175"/>
      <c r="M91" s="177" t="e">
        <f t="shared" si="97"/>
        <v>#REF!</v>
      </c>
      <c r="N91" s="175"/>
      <c r="O91" s="177" t="e">
        <f t="shared" si="98"/>
        <v>#REF!</v>
      </c>
      <c r="P91" s="175"/>
      <c r="Q91" s="177" t="e">
        <f t="shared" si="99"/>
        <v>#REF!</v>
      </c>
      <c r="R91" s="175"/>
      <c r="S91" s="177" t="e">
        <f t="shared" si="100"/>
        <v>#REF!</v>
      </c>
      <c r="T91" s="175">
        <f t="shared" si="101"/>
        <v>0</v>
      </c>
      <c r="U91" s="304"/>
      <c r="V91" s="177" t="e">
        <f t="shared" si="102"/>
        <v>#REF!</v>
      </c>
      <c r="W91" s="175"/>
      <c r="X91" s="177" t="e">
        <f t="shared" si="103"/>
        <v>#REF!</v>
      </c>
      <c r="Y91" s="175"/>
      <c r="Z91" s="177" t="e">
        <f t="shared" si="104"/>
        <v>#REF!</v>
      </c>
      <c r="AA91" s="175"/>
      <c r="AB91" s="177" t="e">
        <f t="shared" si="105"/>
        <v>#REF!</v>
      </c>
      <c r="AC91" s="175"/>
      <c r="AD91" s="177" t="e">
        <f t="shared" si="106"/>
        <v>#REF!</v>
      </c>
      <c r="AE91" s="175">
        <f t="shared" si="107"/>
        <v>0</v>
      </c>
      <c r="AF91" s="177" t="e">
        <f t="shared" si="108"/>
        <v>#REF!</v>
      </c>
      <c r="AG91" s="175">
        <f t="shared" si="109"/>
        <v>0</v>
      </c>
      <c r="AH91" s="177" t="e">
        <f t="shared" si="110"/>
        <v>#REF!</v>
      </c>
      <c r="AI91" s="175"/>
      <c r="AJ91" s="177" t="e">
        <f t="shared" si="111"/>
        <v>#REF!</v>
      </c>
      <c r="AK91" s="175"/>
      <c r="AL91" s="177" t="e">
        <f t="shared" si="112"/>
        <v>#REF!</v>
      </c>
      <c r="AM91" s="175">
        <f t="shared" si="113"/>
        <v>0</v>
      </c>
      <c r="AN91" s="177" t="e">
        <f t="shared" si="114"/>
        <v>#REF!</v>
      </c>
      <c r="AO91" s="236"/>
    </row>
    <row r="92" spans="2:41" s="232" customFormat="1" ht="30" hidden="1" customHeight="1">
      <c r="B92" s="233"/>
      <c r="C92" s="196">
        <f t="shared" si="115"/>
        <v>62</v>
      </c>
      <c r="D92" s="172" t="s">
        <v>58</v>
      </c>
      <c r="E92" s="172" t="s">
        <v>383</v>
      </c>
      <c r="F92" s="173"/>
      <c r="G92" s="174" t="s">
        <v>467</v>
      </c>
      <c r="H92" s="179" t="s">
        <v>76</v>
      </c>
      <c r="I92" s="176" t="e">
        <f>+#REF!</f>
        <v>#REF!</v>
      </c>
      <c r="J92" s="175"/>
      <c r="K92" s="177" t="e">
        <f t="shared" si="96"/>
        <v>#REF!</v>
      </c>
      <c r="L92" s="175"/>
      <c r="M92" s="177" t="e">
        <f t="shared" si="97"/>
        <v>#REF!</v>
      </c>
      <c r="N92" s="175"/>
      <c r="O92" s="177" t="e">
        <f t="shared" si="98"/>
        <v>#REF!</v>
      </c>
      <c r="P92" s="175"/>
      <c r="Q92" s="177" t="e">
        <f t="shared" si="99"/>
        <v>#REF!</v>
      </c>
      <c r="R92" s="175"/>
      <c r="S92" s="177" t="e">
        <f t="shared" si="100"/>
        <v>#REF!</v>
      </c>
      <c r="T92" s="175">
        <f t="shared" si="101"/>
        <v>0</v>
      </c>
      <c r="U92" s="304"/>
      <c r="V92" s="177" t="e">
        <f t="shared" si="102"/>
        <v>#REF!</v>
      </c>
      <c r="W92" s="175"/>
      <c r="X92" s="177" t="e">
        <f t="shared" si="103"/>
        <v>#REF!</v>
      </c>
      <c r="Y92" s="175"/>
      <c r="Z92" s="177" t="e">
        <f t="shared" si="104"/>
        <v>#REF!</v>
      </c>
      <c r="AA92" s="175"/>
      <c r="AB92" s="177" t="e">
        <f t="shared" si="105"/>
        <v>#REF!</v>
      </c>
      <c r="AC92" s="175"/>
      <c r="AD92" s="177" t="e">
        <f t="shared" si="106"/>
        <v>#REF!</v>
      </c>
      <c r="AE92" s="175">
        <f t="shared" si="107"/>
        <v>0</v>
      </c>
      <c r="AF92" s="177" t="e">
        <f t="shared" si="108"/>
        <v>#REF!</v>
      </c>
      <c r="AG92" s="175">
        <f t="shared" si="109"/>
        <v>0</v>
      </c>
      <c r="AH92" s="177" t="e">
        <f t="shared" si="110"/>
        <v>#REF!</v>
      </c>
      <c r="AI92" s="175"/>
      <c r="AJ92" s="177" t="e">
        <f t="shared" si="111"/>
        <v>#REF!</v>
      </c>
      <c r="AK92" s="175"/>
      <c r="AL92" s="177" t="e">
        <f t="shared" si="112"/>
        <v>#REF!</v>
      </c>
      <c r="AM92" s="175">
        <f t="shared" si="113"/>
        <v>0</v>
      </c>
      <c r="AN92" s="177" t="e">
        <f t="shared" si="114"/>
        <v>#REF!</v>
      </c>
      <c r="AO92" s="236"/>
    </row>
    <row r="93" spans="2:41" s="232" customFormat="1" ht="30" hidden="1" customHeight="1">
      <c r="B93" s="233"/>
      <c r="C93" s="196">
        <f t="shared" si="115"/>
        <v>63</v>
      </c>
      <c r="D93" s="234" t="s">
        <v>536</v>
      </c>
      <c r="E93" s="234" t="s">
        <v>383</v>
      </c>
      <c r="F93" s="173"/>
      <c r="G93" s="231" t="s">
        <v>537</v>
      </c>
      <c r="H93" s="237" t="s">
        <v>76</v>
      </c>
      <c r="I93" s="176" t="e">
        <f>#REF!</f>
        <v>#REF!</v>
      </c>
      <c r="J93" s="175"/>
      <c r="K93" s="177" t="e">
        <f t="shared" si="96"/>
        <v>#REF!</v>
      </c>
      <c r="L93" s="175"/>
      <c r="M93" s="177" t="e">
        <f t="shared" si="97"/>
        <v>#REF!</v>
      </c>
      <c r="N93" s="175"/>
      <c r="O93" s="177" t="e">
        <f t="shared" si="98"/>
        <v>#REF!</v>
      </c>
      <c r="P93" s="175"/>
      <c r="Q93" s="177" t="e">
        <f t="shared" si="99"/>
        <v>#REF!</v>
      </c>
      <c r="R93" s="175"/>
      <c r="S93" s="177" t="e">
        <f t="shared" si="100"/>
        <v>#REF!</v>
      </c>
      <c r="T93" s="175">
        <f t="shared" si="101"/>
        <v>0</v>
      </c>
      <c r="U93" s="304"/>
      <c r="V93" s="177" t="e">
        <f t="shared" si="102"/>
        <v>#REF!</v>
      </c>
      <c r="W93" s="175"/>
      <c r="X93" s="177" t="e">
        <f t="shared" si="103"/>
        <v>#REF!</v>
      </c>
      <c r="Y93" s="175"/>
      <c r="Z93" s="177" t="e">
        <f t="shared" si="104"/>
        <v>#REF!</v>
      </c>
      <c r="AA93" s="175"/>
      <c r="AB93" s="177" t="e">
        <f t="shared" si="105"/>
        <v>#REF!</v>
      </c>
      <c r="AC93" s="175"/>
      <c r="AD93" s="177" t="e">
        <f t="shared" si="106"/>
        <v>#REF!</v>
      </c>
      <c r="AE93" s="175">
        <f t="shared" si="107"/>
        <v>0</v>
      </c>
      <c r="AF93" s="177" t="e">
        <f t="shared" si="108"/>
        <v>#REF!</v>
      </c>
      <c r="AG93" s="175">
        <f t="shared" si="109"/>
        <v>0</v>
      </c>
      <c r="AH93" s="177" t="e">
        <f t="shared" si="110"/>
        <v>#REF!</v>
      </c>
      <c r="AI93" s="175"/>
      <c r="AJ93" s="177" t="e">
        <f t="shared" si="111"/>
        <v>#REF!</v>
      </c>
      <c r="AK93" s="175"/>
      <c r="AL93" s="177" t="e">
        <f t="shared" si="112"/>
        <v>#REF!</v>
      </c>
      <c r="AM93" s="175">
        <f t="shared" si="113"/>
        <v>0</v>
      </c>
      <c r="AN93" s="177" t="e">
        <f t="shared" si="114"/>
        <v>#REF!</v>
      </c>
      <c r="AO93" s="236"/>
    </row>
    <row r="94" spans="2:41" s="232" customFormat="1" ht="30" customHeight="1">
      <c r="B94" s="233"/>
      <c r="C94" s="196">
        <f t="shared" si="115"/>
        <v>64</v>
      </c>
      <c r="D94" s="234" t="s">
        <v>539</v>
      </c>
      <c r="E94" s="234" t="s">
        <v>383</v>
      </c>
      <c r="F94" s="173"/>
      <c r="G94" s="231" t="s">
        <v>540</v>
      </c>
      <c r="H94" s="237" t="s">
        <v>76</v>
      </c>
      <c r="I94" s="176" t="e">
        <f>#REF!</f>
        <v>#REF!</v>
      </c>
      <c r="J94" s="175"/>
      <c r="K94" s="177" t="e">
        <f t="shared" si="96"/>
        <v>#REF!</v>
      </c>
      <c r="L94" s="175"/>
      <c r="M94" s="177" t="e">
        <f t="shared" si="97"/>
        <v>#REF!</v>
      </c>
      <c r="N94" s="175"/>
      <c r="O94" s="177" t="e">
        <f t="shared" si="98"/>
        <v>#REF!</v>
      </c>
      <c r="P94" s="175"/>
      <c r="Q94" s="177" t="e">
        <f t="shared" si="99"/>
        <v>#REF!</v>
      </c>
      <c r="R94" s="175"/>
      <c r="S94" s="177" t="e">
        <f t="shared" si="100"/>
        <v>#REF!</v>
      </c>
      <c r="T94" s="175">
        <f t="shared" si="101"/>
        <v>0</v>
      </c>
      <c r="U94" s="304"/>
      <c r="V94" s="177" t="e">
        <f t="shared" si="102"/>
        <v>#REF!</v>
      </c>
      <c r="W94" s="175"/>
      <c r="X94" s="177" t="e">
        <f t="shared" si="103"/>
        <v>#REF!</v>
      </c>
      <c r="Y94" s="175">
        <f>10*(1.5*0.6*15)</f>
        <v>134.99999999999997</v>
      </c>
      <c r="Z94" s="177" t="e">
        <f t="shared" si="104"/>
        <v>#REF!</v>
      </c>
      <c r="AA94" s="175"/>
      <c r="AB94" s="177" t="e">
        <f t="shared" si="105"/>
        <v>#REF!</v>
      </c>
      <c r="AC94" s="175"/>
      <c r="AD94" s="177" t="e">
        <f t="shared" si="106"/>
        <v>#REF!</v>
      </c>
      <c r="AE94" s="175">
        <f t="shared" si="107"/>
        <v>134.99999999999997</v>
      </c>
      <c r="AF94" s="177" t="e">
        <f t="shared" si="108"/>
        <v>#REF!</v>
      </c>
      <c r="AG94" s="175">
        <f t="shared" si="109"/>
        <v>134.99999999999997</v>
      </c>
      <c r="AH94" s="177" t="e">
        <f t="shared" si="110"/>
        <v>#REF!</v>
      </c>
      <c r="AI94" s="175"/>
      <c r="AJ94" s="177" t="e">
        <f t="shared" si="111"/>
        <v>#REF!</v>
      </c>
      <c r="AK94" s="175"/>
      <c r="AL94" s="177" t="e">
        <f t="shared" si="112"/>
        <v>#REF!</v>
      </c>
      <c r="AM94" s="175">
        <f t="shared" si="113"/>
        <v>134.99999999999997</v>
      </c>
      <c r="AN94" s="177" t="e">
        <f t="shared" si="114"/>
        <v>#REF!</v>
      </c>
      <c r="AO94" s="236"/>
    </row>
    <row r="95" spans="2:41" s="232" customFormat="1" ht="30" hidden="1" customHeight="1">
      <c r="B95" s="233"/>
      <c r="C95" s="196">
        <f t="shared" si="115"/>
        <v>65</v>
      </c>
      <c r="D95" s="234" t="s">
        <v>441</v>
      </c>
      <c r="E95" s="234"/>
      <c r="F95" s="234" t="s">
        <v>441</v>
      </c>
      <c r="G95" s="231" t="s">
        <v>442</v>
      </c>
      <c r="H95" s="273" t="s">
        <v>47</v>
      </c>
      <c r="I95" s="176" t="e">
        <f>#REF!</f>
        <v>#REF!</v>
      </c>
      <c r="J95" s="175"/>
      <c r="K95" s="177" t="e">
        <f t="shared" si="96"/>
        <v>#REF!</v>
      </c>
      <c r="L95" s="175"/>
      <c r="M95" s="177" t="e">
        <f t="shared" si="97"/>
        <v>#REF!</v>
      </c>
      <c r="N95" s="175"/>
      <c r="O95" s="177" t="e">
        <f t="shared" si="98"/>
        <v>#REF!</v>
      </c>
      <c r="P95" s="175"/>
      <c r="Q95" s="177" t="e">
        <f t="shared" si="99"/>
        <v>#REF!</v>
      </c>
      <c r="R95" s="175"/>
      <c r="S95" s="177" t="e">
        <f t="shared" si="100"/>
        <v>#REF!</v>
      </c>
      <c r="T95" s="175">
        <f t="shared" si="101"/>
        <v>0</v>
      </c>
      <c r="U95" s="304"/>
      <c r="V95" s="177" t="e">
        <f t="shared" si="102"/>
        <v>#REF!</v>
      </c>
      <c r="W95" s="175"/>
      <c r="X95" s="177" t="e">
        <f t="shared" si="103"/>
        <v>#REF!</v>
      </c>
      <c r="Y95" s="175"/>
      <c r="Z95" s="177" t="e">
        <f t="shared" si="104"/>
        <v>#REF!</v>
      </c>
      <c r="AA95" s="175"/>
      <c r="AB95" s="177" t="e">
        <f t="shared" si="105"/>
        <v>#REF!</v>
      </c>
      <c r="AC95" s="175"/>
      <c r="AD95" s="177" t="e">
        <f t="shared" si="106"/>
        <v>#REF!</v>
      </c>
      <c r="AE95" s="175">
        <f t="shared" si="107"/>
        <v>0</v>
      </c>
      <c r="AF95" s="177" t="e">
        <f t="shared" si="108"/>
        <v>#REF!</v>
      </c>
      <c r="AG95" s="175">
        <f t="shared" si="109"/>
        <v>0</v>
      </c>
      <c r="AH95" s="177" t="e">
        <f t="shared" si="110"/>
        <v>#REF!</v>
      </c>
      <c r="AI95" s="175"/>
      <c r="AJ95" s="177" t="e">
        <f t="shared" si="111"/>
        <v>#REF!</v>
      </c>
      <c r="AK95" s="175"/>
      <c r="AL95" s="177" t="e">
        <f t="shared" si="112"/>
        <v>#REF!</v>
      </c>
      <c r="AM95" s="175">
        <f t="shared" si="113"/>
        <v>0</v>
      </c>
      <c r="AN95" s="177" t="e">
        <f t="shared" si="114"/>
        <v>#REF!</v>
      </c>
      <c r="AO95" s="236"/>
    </row>
    <row r="96" spans="2:41" s="232" customFormat="1" ht="30" hidden="1" customHeight="1">
      <c r="B96" s="233"/>
      <c r="C96" s="196">
        <f t="shared" si="115"/>
        <v>66</v>
      </c>
      <c r="D96" s="234" t="s">
        <v>433</v>
      </c>
      <c r="E96" s="234" t="s">
        <v>430</v>
      </c>
      <c r="F96" s="234"/>
      <c r="G96" s="231" t="s">
        <v>524</v>
      </c>
      <c r="H96" s="273" t="s">
        <v>47</v>
      </c>
      <c r="I96" s="176" t="e">
        <f>#REF!</f>
        <v>#REF!</v>
      </c>
      <c r="J96" s="175"/>
      <c r="K96" s="177" t="e">
        <f t="shared" si="96"/>
        <v>#REF!</v>
      </c>
      <c r="L96" s="175"/>
      <c r="M96" s="177" t="e">
        <f t="shared" si="97"/>
        <v>#REF!</v>
      </c>
      <c r="N96" s="175"/>
      <c r="O96" s="177" t="e">
        <f t="shared" si="98"/>
        <v>#REF!</v>
      </c>
      <c r="P96" s="175"/>
      <c r="Q96" s="177" t="e">
        <f t="shared" si="99"/>
        <v>#REF!</v>
      </c>
      <c r="R96" s="175"/>
      <c r="S96" s="177" t="e">
        <f t="shared" si="100"/>
        <v>#REF!</v>
      </c>
      <c r="T96" s="175">
        <f t="shared" si="101"/>
        <v>0</v>
      </c>
      <c r="U96" s="304"/>
      <c r="V96" s="177" t="e">
        <f t="shared" si="102"/>
        <v>#REF!</v>
      </c>
      <c r="W96" s="175"/>
      <c r="X96" s="177" t="e">
        <f t="shared" si="103"/>
        <v>#REF!</v>
      </c>
      <c r="Y96" s="175"/>
      <c r="Z96" s="177" t="e">
        <f t="shared" si="104"/>
        <v>#REF!</v>
      </c>
      <c r="AA96" s="175"/>
      <c r="AB96" s="177" t="e">
        <f t="shared" si="105"/>
        <v>#REF!</v>
      </c>
      <c r="AC96" s="175"/>
      <c r="AD96" s="177" t="e">
        <f t="shared" si="106"/>
        <v>#REF!</v>
      </c>
      <c r="AE96" s="175">
        <f t="shared" si="107"/>
        <v>0</v>
      </c>
      <c r="AF96" s="177" t="e">
        <f t="shared" si="108"/>
        <v>#REF!</v>
      </c>
      <c r="AG96" s="175">
        <f t="shared" si="109"/>
        <v>0</v>
      </c>
      <c r="AH96" s="177" t="e">
        <f t="shared" si="110"/>
        <v>#REF!</v>
      </c>
      <c r="AI96" s="175"/>
      <c r="AJ96" s="177" t="e">
        <f t="shared" si="111"/>
        <v>#REF!</v>
      </c>
      <c r="AK96" s="175"/>
      <c r="AL96" s="177" t="e">
        <f t="shared" si="112"/>
        <v>#REF!</v>
      </c>
      <c r="AM96" s="175">
        <f t="shared" si="113"/>
        <v>0</v>
      </c>
      <c r="AN96" s="177" t="e">
        <f t="shared" si="114"/>
        <v>#REF!</v>
      </c>
      <c r="AO96" s="236"/>
    </row>
    <row r="97" spans="2:41" s="232" customFormat="1" ht="30" hidden="1" customHeight="1">
      <c r="B97" s="233"/>
      <c r="C97" s="196">
        <f t="shared" si="115"/>
        <v>67</v>
      </c>
      <c r="D97" s="276" t="s">
        <v>493</v>
      </c>
      <c r="E97" s="276" t="s">
        <v>430</v>
      </c>
      <c r="F97" s="277"/>
      <c r="G97" s="278" t="s">
        <v>525</v>
      </c>
      <c r="H97" s="273" t="s">
        <v>47</v>
      </c>
      <c r="I97" s="176" t="e">
        <f>#REF!</f>
        <v>#REF!</v>
      </c>
      <c r="J97" s="175"/>
      <c r="K97" s="177" t="e">
        <f t="shared" si="96"/>
        <v>#REF!</v>
      </c>
      <c r="L97" s="175"/>
      <c r="M97" s="177" t="e">
        <f t="shared" si="97"/>
        <v>#REF!</v>
      </c>
      <c r="N97" s="175"/>
      <c r="O97" s="177" t="e">
        <f t="shared" si="98"/>
        <v>#REF!</v>
      </c>
      <c r="P97" s="175"/>
      <c r="Q97" s="177" t="e">
        <f t="shared" si="99"/>
        <v>#REF!</v>
      </c>
      <c r="R97" s="175"/>
      <c r="S97" s="177" t="e">
        <f t="shared" si="100"/>
        <v>#REF!</v>
      </c>
      <c r="T97" s="175">
        <f t="shared" si="101"/>
        <v>0</v>
      </c>
      <c r="U97" s="304"/>
      <c r="V97" s="177" t="e">
        <f t="shared" si="102"/>
        <v>#REF!</v>
      </c>
      <c r="W97" s="175"/>
      <c r="X97" s="177" t="e">
        <f t="shared" si="103"/>
        <v>#REF!</v>
      </c>
      <c r="Y97" s="175"/>
      <c r="Z97" s="177" t="e">
        <f t="shared" si="104"/>
        <v>#REF!</v>
      </c>
      <c r="AA97" s="175"/>
      <c r="AB97" s="177" t="e">
        <f t="shared" si="105"/>
        <v>#REF!</v>
      </c>
      <c r="AC97" s="175"/>
      <c r="AD97" s="177" t="e">
        <f t="shared" si="106"/>
        <v>#REF!</v>
      </c>
      <c r="AE97" s="175">
        <f t="shared" si="107"/>
        <v>0</v>
      </c>
      <c r="AF97" s="177" t="e">
        <f t="shared" si="108"/>
        <v>#REF!</v>
      </c>
      <c r="AG97" s="175">
        <f t="shared" si="109"/>
        <v>0</v>
      </c>
      <c r="AH97" s="177" t="e">
        <f t="shared" si="110"/>
        <v>#REF!</v>
      </c>
      <c r="AI97" s="175"/>
      <c r="AJ97" s="177" t="e">
        <f t="shared" si="111"/>
        <v>#REF!</v>
      </c>
      <c r="AK97" s="175"/>
      <c r="AL97" s="177" t="e">
        <f t="shared" si="112"/>
        <v>#REF!</v>
      </c>
      <c r="AM97" s="175">
        <f t="shared" si="113"/>
        <v>0</v>
      </c>
      <c r="AN97" s="177" t="e">
        <f t="shared" si="114"/>
        <v>#REF!</v>
      </c>
      <c r="AO97" s="236"/>
    </row>
    <row r="98" spans="2:41" s="232" customFormat="1" ht="30" hidden="1" customHeight="1">
      <c r="B98" s="233"/>
      <c r="C98" s="196">
        <f t="shared" si="115"/>
        <v>68</v>
      </c>
      <c r="D98" s="234" t="s">
        <v>600</v>
      </c>
      <c r="E98" s="234" t="s">
        <v>430</v>
      </c>
      <c r="F98" s="234"/>
      <c r="G98" s="231" t="s">
        <v>601</v>
      </c>
      <c r="H98" s="273" t="s">
        <v>47</v>
      </c>
      <c r="I98" s="176" t="e">
        <f>#REF!</f>
        <v>#REF!</v>
      </c>
      <c r="J98" s="175"/>
      <c r="K98" s="177" t="e">
        <f t="shared" si="96"/>
        <v>#REF!</v>
      </c>
      <c r="L98" s="175"/>
      <c r="M98" s="177" t="e">
        <f t="shared" si="97"/>
        <v>#REF!</v>
      </c>
      <c r="N98" s="175"/>
      <c r="O98" s="177" t="e">
        <f t="shared" si="98"/>
        <v>#REF!</v>
      </c>
      <c r="P98" s="175"/>
      <c r="Q98" s="177" t="e">
        <f t="shared" si="99"/>
        <v>#REF!</v>
      </c>
      <c r="R98" s="175"/>
      <c r="S98" s="177" t="e">
        <f t="shared" si="100"/>
        <v>#REF!</v>
      </c>
      <c r="T98" s="175">
        <f t="shared" si="101"/>
        <v>0</v>
      </c>
      <c r="U98" s="304"/>
      <c r="V98" s="177" t="e">
        <f t="shared" si="102"/>
        <v>#REF!</v>
      </c>
      <c r="W98" s="175"/>
      <c r="X98" s="177" t="e">
        <f t="shared" si="103"/>
        <v>#REF!</v>
      </c>
      <c r="Y98" s="175"/>
      <c r="Z98" s="177" t="e">
        <f t="shared" si="104"/>
        <v>#REF!</v>
      </c>
      <c r="AA98" s="175"/>
      <c r="AB98" s="177" t="e">
        <f t="shared" si="105"/>
        <v>#REF!</v>
      </c>
      <c r="AC98" s="175"/>
      <c r="AD98" s="177" t="e">
        <f t="shared" si="106"/>
        <v>#REF!</v>
      </c>
      <c r="AE98" s="175">
        <f t="shared" si="107"/>
        <v>0</v>
      </c>
      <c r="AF98" s="177" t="e">
        <f t="shared" si="108"/>
        <v>#REF!</v>
      </c>
      <c r="AG98" s="175">
        <f t="shared" si="109"/>
        <v>0</v>
      </c>
      <c r="AH98" s="177" t="e">
        <f t="shared" si="110"/>
        <v>#REF!</v>
      </c>
      <c r="AI98" s="175"/>
      <c r="AJ98" s="177" t="e">
        <f t="shared" si="111"/>
        <v>#REF!</v>
      </c>
      <c r="AK98" s="175"/>
      <c r="AL98" s="177" t="e">
        <f t="shared" si="112"/>
        <v>#REF!</v>
      </c>
      <c r="AM98" s="175">
        <f t="shared" si="113"/>
        <v>0</v>
      </c>
      <c r="AN98" s="177" t="e">
        <f t="shared" si="114"/>
        <v>#REF!</v>
      </c>
      <c r="AO98" s="236"/>
    </row>
    <row r="99" spans="2:41" s="232" customFormat="1" ht="30" hidden="1" customHeight="1">
      <c r="B99" s="233"/>
      <c r="C99" s="196">
        <f>C97+1</f>
        <v>68</v>
      </c>
      <c r="D99" s="276" t="s">
        <v>494</v>
      </c>
      <c r="E99" s="276" t="s">
        <v>430</v>
      </c>
      <c r="F99" s="277"/>
      <c r="G99" s="278" t="s">
        <v>526</v>
      </c>
      <c r="H99" s="273" t="s">
        <v>47</v>
      </c>
      <c r="I99" s="176" t="e">
        <f>#REF!</f>
        <v>#REF!</v>
      </c>
      <c r="J99" s="175"/>
      <c r="K99" s="177" t="e">
        <f t="shared" si="96"/>
        <v>#REF!</v>
      </c>
      <c r="L99" s="175"/>
      <c r="M99" s="177" t="e">
        <f t="shared" si="97"/>
        <v>#REF!</v>
      </c>
      <c r="N99" s="175"/>
      <c r="O99" s="177" t="e">
        <f t="shared" si="98"/>
        <v>#REF!</v>
      </c>
      <c r="P99" s="175"/>
      <c r="Q99" s="177" t="e">
        <f t="shared" si="99"/>
        <v>#REF!</v>
      </c>
      <c r="R99" s="175"/>
      <c r="S99" s="177" t="e">
        <f t="shared" si="100"/>
        <v>#REF!</v>
      </c>
      <c r="T99" s="175">
        <f t="shared" si="101"/>
        <v>0</v>
      </c>
      <c r="U99" s="304"/>
      <c r="V99" s="177" t="e">
        <f t="shared" si="102"/>
        <v>#REF!</v>
      </c>
      <c r="W99" s="175"/>
      <c r="X99" s="177" t="e">
        <f t="shared" si="103"/>
        <v>#REF!</v>
      </c>
      <c r="Y99" s="175"/>
      <c r="Z99" s="177" t="e">
        <f t="shared" si="104"/>
        <v>#REF!</v>
      </c>
      <c r="AA99" s="175"/>
      <c r="AB99" s="177" t="e">
        <f t="shared" si="105"/>
        <v>#REF!</v>
      </c>
      <c r="AC99" s="175"/>
      <c r="AD99" s="177" t="e">
        <f t="shared" si="106"/>
        <v>#REF!</v>
      </c>
      <c r="AE99" s="175">
        <f t="shared" si="107"/>
        <v>0</v>
      </c>
      <c r="AF99" s="177" t="e">
        <f t="shared" si="108"/>
        <v>#REF!</v>
      </c>
      <c r="AG99" s="175">
        <f t="shared" si="109"/>
        <v>0</v>
      </c>
      <c r="AH99" s="177" t="e">
        <f t="shared" si="110"/>
        <v>#REF!</v>
      </c>
      <c r="AI99" s="175"/>
      <c r="AJ99" s="177" t="e">
        <f t="shared" si="111"/>
        <v>#REF!</v>
      </c>
      <c r="AK99" s="175"/>
      <c r="AL99" s="177" t="e">
        <f t="shared" si="112"/>
        <v>#REF!</v>
      </c>
      <c r="AM99" s="175">
        <f t="shared" si="113"/>
        <v>0</v>
      </c>
      <c r="AN99" s="177" t="e">
        <f t="shared" si="114"/>
        <v>#REF!</v>
      </c>
      <c r="AO99" s="236"/>
    </row>
    <row r="100" spans="2:41" s="232" customFormat="1" ht="30" hidden="1" customHeight="1">
      <c r="B100" s="233"/>
      <c r="C100" s="196">
        <f t="shared" si="115"/>
        <v>69</v>
      </c>
      <c r="D100" s="234" t="s">
        <v>495</v>
      </c>
      <c r="E100" s="234" t="s">
        <v>430</v>
      </c>
      <c r="F100" s="173"/>
      <c r="G100" s="231" t="s">
        <v>527</v>
      </c>
      <c r="H100" s="237" t="s">
        <v>47</v>
      </c>
      <c r="I100" s="176" t="e">
        <f>#REF!</f>
        <v>#REF!</v>
      </c>
      <c r="J100" s="175"/>
      <c r="K100" s="177" t="e">
        <f t="shared" si="96"/>
        <v>#REF!</v>
      </c>
      <c r="L100" s="175"/>
      <c r="M100" s="177" t="e">
        <f t="shared" si="97"/>
        <v>#REF!</v>
      </c>
      <c r="N100" s="175"/>
      <c r="O100" s="177" t="e">
        <f t="shared" si="98"/>
        <v>#REF!</v>
      </c>
      <c r="P100" s="175"/>
      <c r="Q100" s="177" t="e">
        <f t="shared" si="99"/>
        <v>#REF!</v>
      </c>
      <c r="R100" s="175"/>
      <c r="S100" s="177" t="e">
        <f t="shared" si="100"/>
        <v>#REF!</v>
      </c>
      <c r="T100" s="175">
        <f t="shared" si="101"/>
        <v>0</v>
      </c>
      <c r="U100" s="304"/>
      <c r="V100" s="177" t="e">
        <f t="shared" si="102"/>
        <v>#REF!</v>
      </c>
      <c r="W100" s="175"/>
      <c r="X100" s="177" t="e">
        <f t="shared" si="103"/>
        <v>#REF!</v>
      </c>
      <c r="Y100" s="175"/>
      <c r="Z100" s="177" t="e">
        <f t="shared" si="104"/>
        <v>#REF!</v>
      </c>
      <c r="AA100" s="175"/>
      <c r="AB100" s="177" t="e">
        <f t="shared" si="105"/>
        <v>#REF!</v>
      </c>
      <c r="AC100" s="175"/>
      <c r="AD100" s="177" t="e">
        <f t="shared" si="106"/>
        <v>#REF!</v>
      </c>
      <c r="AE100" s="175">
        <f t="shared" si="107"/>
        <v>0</v>
      </c>
      <c r="AF100" s="177" t="e">
        <f t="shared" si="108"/>
        <v>#REF!</v>
      </c>
      <c r="AG100" s="175">
        <f t="shared" si="109"/>
        <v>0</v>
      </c>
      <c r="AH100" s="177" t="e">
        <f t="shared" si="110"/>
        <v>#REF!</v>
      </c>
      <c r="AI100" s="175"/>
      <c r="AJ100" s="177" t="e">
        <f t="shared" si="111"/>
        <v>#REF!</v>
      </c>
      <c r="AK100" s="175"/>
      <c r="AL100" s="177" t="e">
        <f t="shared" si="112"/>
        <v>#REF!</v>
      </c>
      <c r="AM100" s="175">
        <f t="shared" si="113"/>
        <v>0</v>
      </c>
      <c r="AN100" s="177" t="e">
        <f t="shared" si="114"/>
        <v>#REF!</v>
      </c>
      <c r="AO100" s="236"/>
    </row>
    <row r="101" spans="2:41" s="232" customFormat="1" ht="30" hidden="1" customHeight="1">
      <c r="B101" s="233"/>
      <c r="C101" s="196">
        <f t="shared" si="115"/>
        <v>70</v>
      </c>
      <c r="D101" s="216" t="s">
        <v>270</v>
      </c>
      <c r="E101" s="216" t="s">
        <v>323</v>
      </c>
      <c r="F101" s="173"/>
      <c r="G101" s="230" t="s">
        <v>271</v>
      </c>
      <c r="H101" s="273" t="s">
        <v>47</v>
      </c>
      <c r="I101" s="176" t="e">
        <f>#REF!</f>
        <v>#REF!</v>
      </c>
      <c r="J101" s="175"/>
      <c r="K101" s="177" t="e">
        <f t="shared" si="96"/>
        <v>#REF!</v>
      </c>
      <c r="L101" s="175"/>
      <c r="M101" s="177" t="e">
        <f t="shared" si="97"/>
        <v>#REF!</v>
      </c>
      <c r="N101" s="175"/>
      <c r="O101" s="177" t="e">
        <f t="shared" si="98"/>
        <v>#REF!</v>
      </c>
      <c r="P101" s="175"/>
      <c r="Q101" s="177" t="e">
        <f t="shared" si="99"/>
        <v>#REF!</v>
      </c>
      <c r="R101" s="175"/>
      <c r="S101" s="177" t="e">
        <f t="shared" si="100"/>
        <v>#REF!</v>
      </c>
      <c r="T101" s="175">
        <f t="shared" si="101"/>
        <v>0</v>
      </c>
      <c r="U101" s="304"/>
      <c r="V101" s="177" t="e">
        <f t="shared" si="102"/>
        <v>#REF!</v>
      </c>
      <c r="W101" s="175"/>
      <c r="X101" s="177" t="e">
        <f t="shared" si="103"/>
        <v>#REF!</v>
      </c>
      <c r="Y101" s="175"/>
      <c r="Z101" s="177" t="e">
        <f t="shared" si="104"/>
        <v>#REF!</v>
      </c>
      <c r="AA101" s="175"/>
      <c r="AB101" s="177" t="e">
        <f t="shared" si="105"/>
        <v>#REF!</v>
      </c>
      <c r="AC101" s="175"/>
      <c r="AD101" s="177" t="e">
        <f t="shared" si="106"/>
        <v>#REF!</v>
      </c>
      <c r="AE101" s="175">
        <f t="shared" si="107"/>
        <v>0</v>
      </c>
      <c r="AF101" s="177" t="e">
        <f t="shared" si="108"/>
        <v>#REF!</v>
      </c>
      <c r="AG101" s="175">
        <f t="shared" si="109"/>
        <v>0</v>
      </c>
      <c r="AH101" s="177" t="e">
        <f t="shared" si="110"/>
        <v>#REF!</v>
      </c>
      <c r="AI101" s="175"/>
      <c r="AJ101" s="177" t="e">
        <f t="shared" si="111"/>
        <v>#REF!</v>
      </c>
      <c r="AK101" s="175"/>
      <c r="AL101" s="177" t="e">
        <f t="shared" si="112"/>
        <v>#REF!</v>
      </c>
      <c r="AM101" s="175">
        <f t="shared" si="113"/>
        <v>0</v>
      </c>
      <c r="AN101" s="177" t="e">
        <f t="shared" si="114"/>
        <v>#REF!</v>
      </c>
      <c r="AO101" s="236"/>
    </row>
    <row r="102" spans="2:41" s="232" customFormat="1" ht="30" hidden="1" customHeight="1">
      <c r="B102" s="233"/>
      <c r="C102" s="196">
        <f t="shared" si="115"/>
        <v>71</v>
      </c>
      <c r="D102" s="216" t="s">
        <v>272</v>
      </c>
      <c r="E102" s="216" t="s">
        <v>323</v>
      </c>
      <c r="F102" s="173"/>
      <c r="G102" s="230" t="s">
        <v>273</v>
      </c>
      <c r="H102" s="273" t="s">
        <v>47</v>
      </c>
      <c r="I102" s="176" t="e">
        <f>#REF!</f>
        <v>#REF!</v>
      </c>
      <c r="J102" s="175"/>
      <c r="K102" s="177" t="e">
        <f t="shared" si="96"/>
        <v>#REF!</v>
      </c>
      <c r="L102" s="175"/>
      <c r="M102" s="177" t="e">
        <f t="shared" si="97"/>
        <v>#REF!</v>
      </c>
      <c r="N102" s="175"/>
      <c r="O102" s="177" t="e">
        <f t="shared" si="98"/>
        <v>#REF!</v>
      </c>
      <c r="P102" s="175"/>
      <c r="Q102" s="177" t="e">
        <f t="shared" si="99"/>
        <v>#REF!</v>
      </c>
      <c r="R102" s="175"/>
      <c r="S102" s="177" t="e">
        <f t="shared" si="100"/>
        <v>#REF!</v>
      </c>
      <c r="T102" s="175">
        <f t="shared" si="101"/>
        <v>0</v>
      </c>
      <c r="U102" s="304"/>
      <c r="V102" s="177" t="e">
        <f t="shared" si="102"/>
        <v>#REF!</v>
      </c>
      <c r="W102" s="175"/>
      <c r="X102" s="177" t="e">
        <f t="shared" si="103"/>
        <v>#REF!</v>
      </c>
      <c r="Y102" s="175"/>
      <c r="Z102" s="177" t="e">
        <f t="shared" si="104"/>
        <v>#REF!</v>
      </c>
      <c r="AA102" s="175"/>
      <c r="AB102" s="177" t="e">
        <f t="shared" si="105"/>
        <v>#REF!</v>
      </c>
      <c r="AC102" s="175"/>
      <c r="AD102" s="177" t="e">
        <f t="shared" si="106"/>
        <v>#REF!</v>
      </c>
      <c r="AE102" s="175">
        <f t="shared" si="107"/>
        <v>0</v>
      </c>
      <c r="AF102" s="177" t="e">
        <f t="shared" si="108"/>
        <v>#REF!</v>
      </c>
      <c r="AG102" s="175">
        <f t="shared" si="109"/>
        <v>0</v>
      </c>
      <c r="AH102" s="177" t="e">
        <f t="shared" si="110"/>
        <v>#REF!</v>
      </c>
      <c r="AI102" s="175"/>
      <c r="AJ102" s="177" t="e">
        <f t="shared" si="111"/>
        <v>#REF!</v>
      </c>
      <c r="AK102" s="175"/>
      <c r="AL102" s="177" t="e">
        <f t="shared" si="112"/>
        <v>#REF!</v>
      </c>
      <c r="AM102" s="175">
        <f t="shared" si="113"/>
        <v>0</v>
      </c>
      <c r="AN102" s="177" t="e">
        <f t="shared" si="114"/>
        <v>#REF!</v>
      </c>
      <c r="AO102" s="236"/>
    </row>
    <row r="103" spans="2:41" s="232" customFormat="1" ht="30" hidden="1" customHeight="1">
      <c r="B103" s="233"/>
      <c r="C103" s="196">
        <f t="shared" si="115"/>
        <v>72</v>
      </c>
      <c r="D103" s="216" t="s">
        <v>274</v>
      </c>
      <c r="E103" s="216" t="s">
        <v>323</v>
      </c>
      <c r="F103" s="173"/>
      <c r="G103" s="230" t="s">
        <v>275</v>
      </c>
      <c r="H103" s="273" t="s">
        <v>47</v>
      </c>
      <c r="I103" s="176" t="e">
        <f>#REF!</f>
        <v>#REF!</v>
      </c>
      <c r="J103" s="175"/>
      <c r="K103" s="177" t="e">
        <f t="shared" si="96"/>
        <v>#REF!</v>
      </c>
      <c r="L103" s="175"/>
      <c r="M103" s="177" t="e">
        <f t="shared" si="97"/>
        <v>#REF!</v>
      </c>
      <c r="N103" s="175"/>
      <c r="O103" s="177" t="e">
        <f t="shared" si="98"/>
        <v>#REF!</v>
      </c>
      <c r="P103" s="175"/>
      <c r="Q103" s="177" t="e">
        <f t="shared" si="99"/>
        <v>#REF!</v>
      </c>
      <c r="R103" s="175"/>
      <c r="S103" s="177" t="e">
        <f t="shared" si="100"/>
        <v>#REF!</v>
      </c>
      <c r="T103" s="175">
        <f t="shared" si="101"/>
        <v>0</v>
      </c>
      <c r="U103" s="304"/>
      <c r="V103" s="177" t="e">
        <f t="shared" si="102"/>
        <v>#REF!</v>
      </c>
      <c r="W103" s="175"/>
      <c r="X103" s="177" t="e">
        <f t="shared" si="103"/>
        <v>#REF!</v>
      </c>
      <c r="Y103" s="175"/>
      <c r="Z103" s="177" t="e">
        <f t="shared" si="104"/>
        <v>#REF!</v>
      </c>
      <c r="AA103" s="175"/>
      <c r="AB103" s="177" t="e">
        <f t="shared" si="105"/>
        <v>#REF!</v>
      </c>
      <c r="AC103" s="175"/>
      <c r="AD103" s="177" t="e">
        <f t="shared" si="106"/>
        <v>#REF!</v>
      </c>
      <c r="AE103" s="175">
        <f t="shared" si="107"/>
        <v>0</v>
      </c>
      <c r="AF103" s="177" t="e">
        <f t="shared" si="108"/>
        <v>#REF!</v>
      </c>
      <c r="AG103" s="175">
        <f t="shared" si="109"/>
        <v>0</v>
      </c>
      <c r="AH103" s="177" t="e">
        <f t="shared" si="110"/>
        <v>#REF!</v>
      </c>
      <c r="AI103" s="175"/>
      <c r="AJ103" s="177" t="e">
        <f t="shared" si="111"/>
        <v>#REF!</v>
      </c>
      <c r="AK103" s="175"/>
      <c r="AL103" s="177" t="e">
        <f t="shared" si="112"/>
        <v>#REF!</v>
      </c>
      <c r="AM103" s="175">
        <f t="shared" si="113"/>
        <v>0</v>
      </c>
      <c r="AN103" s="177" t="e">
        <f t="shared" si="114"/>
        <v>#REF!</v>
      </c>
      <c r="AO103" s="236"/>
    </row>
    <row r="104" spans="2:41" s="232" customFormat="1" ht="30" hidden="1" customHeight="1">
      <c r="B104" s="233"/>
      <c r="C104" s="196">
        <f t="shared" si="115"/>
        <v>73</v>
      </c>
      <c r="D104" s="216" t="s">
        <v>403</v>
      </c>
      <c r="E104" s="216" t="s">
        <v>323</v>
      </c>
      <c r="F104" s="216"/>
      <c r="G104" s="230" t="s">
        <v>285</v>
      </c>
      <c r="H104" s="216" t="s">
        <v>47</v>
      </c>
      <c r="I104" s="176" t="e">
        <f>#REF!</f>
        <v>#REF!</v>
      </c>
      <c r="J104" s="175"/>
      <c r="K104" s="177" t="e">
        <f t="shared" si="96"/>
        <v>#REF!</v>
      </c>
      <c r="L104" s="175"/>
      <c r="M104" s="177" t="e">
        <f t="shared" si="97"/>
        <v>#REF!</v>
      </c>
      <c r="N104" s="175"/>
      <c r="O104" s="177" t="e">
        <f t="shared" si="98"/>
        <v>#REF!</v>
      </c>
      <c r="P104" s="175"/>
      <c r="Q104" s="177" t="e">
        <f t="shared" si="99"/>
        <v>#REF!</v>
      </c>
      <c r="R104" s="175"/>
      <c r="S104" s="177" t="e">
        <f t="shared" si="100"/>
        <v>#REF!</v>
      </c>
      <c r="T104" s="175">
        <f t="shared" si="101"/>
        <v>0</v>
      </c>
      <c r="U104" s="304"/>
      <c r="V104" s="177" t="e">
        <f t="shared" si="102"/>
        <v>#REF!</v>
      </c>
      <c r="W104" s="175"/>
      <c r="X104" s="177" t="e">
        <f t="shared" si="103"/>
        <v>#REF!</v>
      </c>
      <c r="Y104" s="175"/>
      <c r="Z104" s="177" t="e">
        <f t="shared" si="104"/>
        <v>#REF!</v>
      </c>
      <c r="AA104" s="175"/>
      <c r="AB104" s="177" t="e">
        <f t="shared" si="105"/>
        <v>#REF!</v>
      </c>
      <c r="AC104" s="175"/>
      <c r="AD104" s="177" t="e">
        <f t="shared" si="106"/>
        <v>#REF!</v>
      </c>
      <c r="AE104" s="175">
        <f t="shared" si="107"/>
        <v>0</v>
      </c>
      <c r="AF104" s="177" t="e">
        <f t="shared" si="108"/>
        <v>#REF!</v>
      </c>
      <c r="AG104" s="175">
        <f t="shared" si="109"/>
        <v>0</v>
      </c>
      <c r="AH104" s="177" t="e">
        <f t="shared" si="110"/>
        <v>#REF!</v>
      </c>
      <c r="AI104" s="175"/>
      <c r="AJ104" s="177" t="e">
        <f t="shared" si="111"/>
        <v>#REF!</v>
      </c>
      <c r="AK104" s="175"/>
      <c r="AL104" s="177" t="e">
        <f t="shared" si="112"/>
        <v>#REF!</v>
      </c>
      <c r="AM104" s="175">
        <f t="shared" si="113"/>
        <v>0</v>
      </c>
      <c r="AN104" s="177" t="e">
        <f t="shared" si="114"/>
        <v>#REF!</v>
      </c>
      <c r="AO104" s="236"/>
    </row>
    <row r="105" spans="2:41" s="232" customFormat="1" ht="30" hidden="1" customHeight="1">
      <c r="B105" s="233"/>
      <c r="C105" s="196">
        <f t="shared" si="115"/>
        <v>74</v>
      </c>
      <c r="D105" s="216" t="s">
        <v>404</v>
      </c>
      <c r="E105" s="216" t="s">
        <v>323</v>
      </c>
      <c r="F105" s="216"/>
      <c r="G105" s="230" t="s">
        <v>286</v>
      </c>
      <c r="H105" s="216" t="s">
        <v>47</v>
      </c>
      <c r="I105" s="176" t="e">
        <f>#REF!</f>
        <v>#REF!</v>
      </c>
      <c r="J105" s="175"/>
      <c r="K105" s="177" t="e">
        <f t="shared" si="96"/>
        <v>#REF!</v>
      </c>
      <c r="L105" s="175"/>
      <c r="M105" s="177" t="e">
        <f t="shared" si="97"/>
        <v>#REF!</v>
      </c>
      <c r="N105" s="175"/>
      <c r="O105" s="177" t="e">
        <f t="shared" si="98"/>
        <v>#REF!</v>
      </c>
      <c r="P105" s="175"/>
      <c r="Q105" s="177" t="e">
        <f t="shared" si="99"/>
        <v>#REF!</v>
      </c>
      <c r="R105" s="175"/>
      <c r="S105" s="177" t="e">
        <f t="shared" si="100"/>
        <v>#REF!</v>
      </c>
      <c r="T105" s="175">
        <f t="shared" si="101"/>
        <v>0</v>
      </c>
      <c r="U105" s="304"/>
      <c r="V105" s="177" t="e">
        <f t="shared" si="102"/>
        <v>#REF!</v>
      </c>
      <c r="W105" s="175"/>
      <c r="X105" s="177" t="e">
        <f t="shared" si="103"/>
        <v>#REF!</v>
      </c>
      <c r="Y105" s="175"/>
      <c r="Z105" s="177" t="e">
        <f t="shared" si="104"/>
        <v>#REF!</v>
      </c>
      <c r="AA105" s="175"/>
      <c r="AB105" s="177" t="e">
        <f t="shared" si="105"/>
        <v>#REF!</v>
      </c>
      <c r="AC105" s="175"/>
      <c r="AD105" s="177" t="e">
        <f t="shared" si="106"/>
        <v>#REF!</v>
      </c>
      <c r="AE105" s="175">
        <f t="shared" si="107"/>
        <v>0</v>
      </c>
      <c r="AF105" s="177" t="e">
        <f t="shared" si="108"/>
        <v>#REF!</v>
      </c>
      <c r="AG105" s="175">
        <f t="shared" si="109"/>
        <v>0</v>
      </c>
      <c r="AH105" s="177" t="e">
        <f t="shared" si="110"/>
        <v>#REF!</v>
      </c>
      <c r="AI105" s="175"/>
      <c r="AJ105" s="177" t="e">
        <f t="shared" si="111"/>
        <v>#REF!</v>
      </c>
      <c r="AK105" s="175"/>
      <c r="AL105" s="177" t="e">
        <f t="shared" si="112"/>
        <v>#REF!</v>
      </c>
      <c r="AM105" s="175">
        <f t="shared" si="113"/>
        <v>0</v>
      </c>
      <c r="AN105" s="177" t="e">
        <f t="shared" si="114"/>
        <v>#REF!</v>
      </c>
      <c r="AO105" s="236"/>
    </row>
    <row r="106" spans="2:41" s="232" customFormat="1" ht="30" hidden="1" customHeight="1">
      <c r="B106" s="233"/>
      <c r="C106" s="196">
        <f t="shared" si="115"/>
        <v>75</v>
      </c>
      <c r="D106" s="216" t="s">
        <v>405</v>
      </c>
      <c r="E106" s="216" t="s">
        <v>323</v>
      </c>
      <c r="F106" s="216"/>
      <c r="G106" s="230" t="s">
        <v>287</v>
      </c>
      <c r="H106" s="216" t="s">
        <v>47</v>
      </c>
      <c r="I106" s="176" t="e">
        <f>#REF!</f>
        <v>#REF!</v>
      </c>
      <c r="J106" s="175"/>
      <c r="K106" s="177" t="e">
        <f t="shared" si="96"/>
        <v>#REF!</v>
      </c>
      <c r="L106" s="175"/>
      <c r="M106" s="177" t="e">
        <f t="shared" si="97"/>
        <v>#REF!</v>
      </c>
      <c r="N106" s="175"/>
      <c r="O106" s="177" t="e">
        <f t="shared" si="98"/>
        <v>#REF!</v>
      </c>
      <c r="P106" s="175"/>
      <c r="Q106" s="177" t="e">
        <f t="shared" si="99"/>
        <v>#REF!</v>
      </c>
      <c r="R106" s="175"/>
      <c r="S106" s="177" t="e">
        <f t="shared" si="100"/>
        <v>#REF!</v>
      </c>
      <c r="T106" s="175">
        <f t="shared" si="101"/>
        <v>0</v>
      </c>
      <c r="U106" s="304"/>
      <c r="V106" s="177" t="e">
        <f t="shared" si="102"/>
        <v>#REF!</v>
      </c>
      <c r="W106" s="175"/>
      <c r="X106" s="177" t="e">
        <f t="shared" si="103"/>
        <v>#REF!</v>
      </c>
      <c r="Y106" s="175"/>
      <c r="Z106" s="177" t="e">
        <f t="shared" si="104"/>
        <v>#REF!</v>
      </c>
      <c r="AA106" s="175"/>
      <c r="AB106" s="177" t="e">
        <f t="shared" si="105"/>
        <v>#REF!</v>
      </c>
      <c r="AC106" s="175"/>
      <c r="AD106" s="177" t="e">
        <f t="shared" si="106"/>
        <v>#REF!</v>
      </c>
      <c r="AE106" s="175">
        <f t="shared" si="107"/>
        <v>0</v>
      </c>
      <c r="AF106" s="177" t="e">
        <f t="shared" si="108"/>
        <v>#REF!</v>
      </c>
      <c r="AG106" s="175">
        <f t="shared" si="109"/>
        <v>0</v>
      </c>
      <c r="AH106" s="177" t="e">
        <f t="shared" si="110"/>
        <v>#REF!</v>
      </c>
      <c r="AI106" s="175"/>
      <c r="AJ106" s="177" t="e">
        <f t="shared" si="111"/>
        <v>#REF!</v>
      </c>
      <c r="AK106" s="175"/>
      <c r="AL106" s="177" t="e">
        <f t="shared" si="112"/>
        <v>#REF!</v>
      </c>
      <c r="AM106" s="175">
        <f t="shared" si="113"/>
        <v>0</v>
      </c>
      <c r="AN106" s="177" t="e">
        <f t="shared" si="114"/>
        <v>#REF!</v>
      </c>
      <c r="AO106" s="236"/>
    </row>
    <row r="107" spans="2:41" s="232" customFormat="1" ht="30" hidden="1" customHeight="1">
      <c r="B107" s="233"/>
      <c r="C107" s="196">
        <f t="shared" si="115"/>
        <v>76</v>
      </c>
      <c r="D107" s="216" t="s">
        <v>602</v>
      </c>
      <c r="E107" s="216" t="s">
        <v>323</v>
      </c>
      <c r="F107" s="216"/>
      <c r="G107" s="230" t="s">
        <v>603</v>
      </c>
      <c r="H107" s="216" t="s">
        <v>47</v>
      </c>
      <c r="I107" s="176" t="e">
        <f>#REF!</f>
        <v>#REF!</v>
      </c>
      <c r="J107" s="175"/>
      <c r="K107" s="177" t="e">
        <f t="shared" si="96"/>
        <v>#REF!</v>
      </c>
      <c r="L107" s="175"/>
      <c r="M107" s="177" t="e">
        <f t="shared" si="97"/>
        <v>#REF!</v>
      </c>
      <c r="N107" s="175"/>
      <c r="O107" s="177" t="e">
        <f t="shared" si="98"/>
        <v>#REF!</v>
      </c>
      <c r="P107" s="175"/>
      <c r="Q107" s="177" t="e">
        <f t="shared" si="99"/>
        <v>#REF!</v>
      </c>
      <c r="R107" s="175"/>
      <c r="S107" s="177" t="e">
        <f t="shared" si="100"/>
        <v>#REF!</v>
      </c>
      <c r="T107" s="175">
        <f t="shared" si="101"/>
        <v>0</v>
      </c>
      <c r="U107" s="304"/>
      <c r="V107" s="177" t="e">
        <f t="shared" si="102"/>
        <v>#REF!</v>
      </c>
      <c r="W107" s="175"/>
      <c r="X107" s="177" t="e">
        <f t="shared" si="103"/>
        <v>#REF!</v>
      </c>
      <c r="Y107" s="175"/>
      <c r="Z107" s="177" t="e">
        <f t="shared" si="104"/>
        <v>#REF!</v>
      </c>
      <c r="AA107" s="175"/>
      <c r="AB107" s="177" t="e">
        <f t="shared" si="105"/>
        <v>#REF!</v>
      </c>
      <c r="AC107" s="175"/>
      <c r="AD107" s="177" t="e">
        <f t="shared" si="106"/>
        <v>#REF!</v>
      </c>
      <c r="AE107" s="175">
        <f t="shared" si="107"/>
        <v>0</v>
      </c>
      <c r="AF107" s="177" t="e">
        <f t="shared" si="108"/>
        <v>#REF!</v>
      </c>
      <c r="AG107" s="175">
        <f t="shared" si="109"/>
        <v>0</v>
      </c>
      <c r="AH107" s="177" t="e">
        <f t="shared" si="110"/>
        <v>#REF!</v>
      </c>
      <c r="AI107" s="175"/>
      <c r="AJ107" s="177" t="e">
        <f t="shared" si="111"/>
        <v>#REF!</v>
      </c>
      <c r="AK107" s="175"/>
      <c r="AL107" s="177" t="e">
        <f t="shared" si="112"/>
        <v>#REF!</v>
      </c>
      <c r="AM107" s="175">
        <f t="shared" si="113"/>
        <v>0</v>
      </c>
      <c r="AN107" s="177" t="e">
        <f t="shared" si="114"/>
        <v>#REF!</v>
      </c>
      <c r="AO107" s="236"/>
    </row>
    <row r="108" spans="2:41" s="232" customFormat="1" ht="30" hidden="1" customHeight="1">
      <c r="B108" s="233"/>
      <c r="C108" s="196">
        <f t="shared" si="115"/>
        <v>77</v>
      </c>
      <c r="D108" s="216" t="s">
        <v>412</v>
      </c>
      <c r="E108" s="216" t="s">
        <v>323</v>
      </c>
      <c r="F108" s="216"/>
      <c r="G108" s="230" t="s">
        <v>411</v>
      </c>
      <c r="H108" s="216" t="s">
        <v>47</v>
      </c>
      <c r="I108" s="176" t="e">
        <f>#REF!</f>
        <v>#REF!</v>
      </c>
      <c r="J108" s="175"/>
      <c r="K108" s="177" t="e">
        <f t="shared" si="96"/>
        <v>#REF!</v>
      </c>
      <c r="L108" s="175"/>
      <c r="M108" s="177" t="e">
        <f t="shared" si="97"/>
        <v>#REF!</v>
      </c>
      <c r="N108" s="175"/>
      <c r="O108" s="177" t="e">
        <f t="shared" si="98"/>
        <v>#REF!</v>
      </c>
      <c r="P108" s="175"/>
      <c r="Q108" s="177" t="e">
        <f t="shared" si="99"/>
        <v>#REF!</v>
      </c>
      <c r="R108" s="175"/>
      <c r="S108" s="177" t="e">
        <f t="shared" si="100"/>
        <v>#REF!</v>
      </c>
      <c r="T108" s="175">
        <f t="shared" si="101"/>
        <v>0</v>
      </c>
      <c r="U108" s="304"/>
      <c r="V108" s="177" t="e">
        <f t="shared" si="102"/>
        <v>#REF!</v>
      </c>
      <c r="W108" s="175"/>
      <c r="X108" s="177" t="e">
        <f t="shared" si="103"/>
        <v>#REF!</v>
      </c>
      <c r="Y108" s="175"/>
      <c r="Z108" s="177" t="e">
        <f t="shared" si="104"/>
        <v>#REF!</v>
      </c>
      <c r="AA108" s="175"/>
      <c r="AB108" s="177" t="e">
        <f t="shared" si="105"/>
        <v>#REF!</v>
      </c>
      <c r="AC108" s="175"/>
      <c r="AD108" s="177" t="e">
        <f t="shared" si="106"/>
        <v>#REF!</v>
      </c>
      <c r="AE108" s="175">
        <f t="shared" si="107"/>
        <v>0</v>
      </c>
      <c r="AF108" s="177" t="e">
        <f t="shared" si="108"/>
        <v>#REF!</v>
      </c>
      <c r="AG108" s="175">
        <f t="shared" si="109"/>
        <v>0</v>
      </c>
      <c r="AH108" s="177" t="e">
        <f t="shared" si="110"/>
        <v>#REF!</v>
      </c>
      <c r="AI108" s="175"/>
      <c r="AJ108" s="177" t="e">
        <f t="shared" si="111"/>
        <v>#REF!</v>
      </c>
      <c r="AK108" s="175"/>
      <c r="AL108" s="177" t="e">
        <f t="shared" si="112"/>
        <v>#REF!</v>
      </c>
      <c r="AM108" s="175">
        <f t="shared" si="113"/>
        <v>0</v>
      </c>
      <c r="AN108" s="177" t="e">
        <f t="shared" si="114"/>
        <v>#REF!</v>
      </c>
      <c r="AO108" s="236"/>
    </row>
    <row r="109" spans="2:41" s="232" customFormat="1" ht="30" hidden="1" customHeight="1">
      <c r="B109" s="233"/>
      <c r="C109" s="196">
        <f t="shared" si="115"/>
        <v>78</v>
      </c>
      <c r="D109" s="216" t="s">
        <v>277</v>
      </c>
      <c r="E109" s="216" t="s">
        <v>384</v>
      </c>
      <c r="F109" s="173"/>
      <c r="G109" s="230" t="s">
        <v>558</v>
      </c>
      <c r="H109" s="273" t="s">
        <v>76</v>
      </c>
      <c r="I109" s="176" t="e">
        <f>#REF!</f>
        <v>#REF!</v>
      </c>
      <c r="J109" s="175"/>
      <c r="K109" s="177" t="e">
        <f t="shared" si="96"/>
        <v>#REF!</v>
      </c>
      <c r="L109" s="175"/>
      <c r="M109" s="177" t="e">
        <f t="shared" si="97"/>
        <v>#REF!</v>
      </c>
      <c r="N109" s="175"/>
      <c r="O109" s="177" t="e">
        <f t="shared" si="98"/>
        <v>#REF!</v>
      </c>
      <c r="P109" s="175"/>
      <c r="Q109" s="177" t="e">
        <f t="shared" si="99"/>
        <v>#REF!</v>
      </c>
      <c r="R109" s="175"/>
      <c r="S109" s="177" t="e">
        <f t="shared" si="100"/>
        <v>#REF!</v>
      </c>
      <c r="T109" s="175">
        <f t="shared" si="101"/>
        <v>0</v>
      </c>
      <c r="U109" s="304"/>
      <c r="V109" s="177" t="e">
        <f t="shared" si="102"/>
        <v>#REF!</v>
      </c>
      <c r="W109" s="175"/>
      <c r="X109" s="177" t="e">
        <f t="shared" si="103"/>
        <v>#REF!</v>
      </c>
      <c r="Y109" s="175"/>
      <c r="Z109" s="177" t="e">
        <f t="shared" si="104"/>
        <v>#REF!</v>
      </c>
      <c r="AA109" s="175"/>
      <c r="AB109" s="177" t="e">
        <f t="shared" si="105"/>
        <v>#REF!</v>
      </c>
      <c r="AC109" s="175"/>
      <c r="AD109" s="177" t="e">
        <f t="shared" si="106"/>
        <v>#REF!</v>
      </c>
      <c r="AE109" s="175">
        <f t="shared" si="107"/>
        <v>0</v>
      </c>
      <c r="AF109" s="177" t="e">
        <f t="shared" si="108"/>
        <v>#REF!</v>
      </c>
      <c r="AG109" s="175">
        <f t="shared" si="109"/>
        <v>0</v>
      </c>
      <c r="AH109" s="177" t="e">
        <f t="shared" si="110"/>
        <v>#REF!</v>
      </c>
      <c r="AI109" s="175"/>
      <c r="AJ109" s="177" t="e">
        <f t="shared" si="111"/>
        <v>#REF!</v>
      </c>
      <c r="AK109" s="175"/>
      <c r="AL109" s="177" t="e">
        <f t="shared" si="112"/>
        <v>#REF!</v>
      </c>
      <c r="AM109" s="175">
        <f t="shared" si="113"/>
        <v>0</v>
      </c>
      <c r="AN109" s="177" t="e">
        <f t="shared" si="114"/>
        <v>#REF!</v>
      </c>
      <c r="AO109" s="236"/>
    </row>
    <row r="110" spans="2:41" s="232" customFormat="1" ht="30" hidden="1" customHeight="1">
      <c r="B110" s="233"/>
      <c r="C110" s="196">
        <f t="shared" si="115"/>
        <v>79</v>
      </c>
      <c r="D110" s="216" t="s">
        <v>332</v>
      </c>
      <c r="E110" s="216"/>
      <c r="F110" s="216" t="s">
        <v>332</v>
      </c>
      <c r="G110" s="230" t="s">
        <v>559</v>
      </c>
      <c r="H110" s="216" t="s">
        <v>76</v>
      </c>
      <c r="I110" s="176" t="e">
        <f>#REF!</f>
        <v>#REF!</v>
      </c>
      <c r="J110" s="175"/>
      <c r="K110" s="177" t="e">
        <f t="shared" si="96"/>
        <v>#REF!</v>
      </c>
      <c r="L110" s="175"/>
      <c r="M110" s="177" t="e">
        <f t="shared" si="97"/>
        <v>#REF!</v>
      </c>
      <c r="N110" s="175"/>
      <c r="O110" s="177" t="e">
        <f t="shared" si="98"/>
        <v>#REF!</v>
      </c>
      <c r="P110" s="175"/>
      <c r="Q110" s="177" t="e">
        <f t="shared" si="99"/>
        <v>#REF!</v>
      </c>
      <c r="R110" s="175"/>
      <c r="S110" s="177" t="e">
        <f t="shared" si="100"/>
        <v>#REF!</v>
      </c>
      <c r="T110" s="175">
        <f t="shared" si="101"/>
        <v>0</v>
      </c>
      <c r="U110" s="304"/>
      <c r="V110" s="177" t="e">
        <f t="shared" si="102"/>
        <v>#REF!</v>
      </c>
      <c r="W110" s="175"/>
      <c r="X110" s="177" t="e">
        <f t="shared" si="103"/>
        <v>#REF!</v>
      </c>
      <c r="Y110" s="175"/>
      <c r="Z110" s="177" t="e">
        <f t="shared" si="104"/>
        <v>#REF!</v>
      </c>
      <c r="AA110" s="175"/>
      <c r="AB110" s="177" t="e">
        <f t="shared" si="105"/>
        <v>#REF!</v>
      </c>
      <c r="AC110" s="175"/>
      <c r="AD110" s="177" t="e">
        <f t="shared" si="106"/>
        <v>#REF!</v>
      </c>
      <c r="AE110" s="175">
        <f t="shared" si="107"/>
        <v>0</v>
      </c>
      <c r="AF110" s="177" t="e">
        <f t="shared" si="108"/>
        <v>#REF!</v>
      </c>
      <c r="AG110" s="175">
        <f t="shared" si="109"/>
        <v>0</v>
      </c>
      <c r="AH110" s="177" t="e">
        <f t="shared" si="110"/>
        <v>#REF!</v>
      </c>
      <c r="AI110" s="175"/>
      <c r="AJ110" s="177" t="e">
        <f t="shared" si="111"/>
        <v>#REF!</v>
      </c>
      <c r="AK110" s="175"/>
      <c r="AL110" s="177" t="e">
        <f t="shared" si="112"/>
        <v>#REF!</v>
      </c>
      <c r="AM110" s="175">
        <f t="shared" si="113"/>
        <v>0</v>
      </c>
      <c r="AN110" s="177" t="e">
        <f t="shared" si="114"/>
        <v>#REF!</v>
      </c>
      <c r="AO110" s="236"/>
    </row>
    <row r="111" spans="2:41" s="232" customFormat="1" ht="30" hidden="1" customHeight="1">
      <c r="B111" s="233"/>
      <c r="C111" s="196">
        <f t="shared" si="115"/>
        <v>80</v>
      </c>
      <c r="D111" s="216" t="s">
        <v>362</v>
      </c>
      <c r="E111" s="216"/>
      <c r="F111" s="216" t="s">
        <v>362</v>
      </c>
      <c r="G111" s="230" t="s">
        <v>560</v>
      </c>
      <c r="H111" s="273" t="s">
        <v>76</v>
      </c>
      <c r="I111" s="176" t="e">
        <f>#REF!</f>
        <v>#REF!</v>
      </c>
      <c r="J111" s="175"/>
      <c r="K111" s="177" t="e">
        <f t="shared" si="96"/>
        <v>#REF!</v>
      </c>
      <c r="L111" s="175"/>
      <c r="M111" s="177" t="e">
        <f t="shared" si="97"/>
        <v>#REF!</v>
      </c>
      <c r="N111" s="175"/>
      <c r="O111" s="177" t="e">
        <f t="shared" si="98"/>
        <v>#REF!</v>
      </c>
      <c r="P111" s="175"/>
      <c r="Q111" s="177" t="e">
        <f t="shared" si="99"/>
        <v>#REF!</v>
      </c>
      <c r="R111" s="175"/>
      <c r="S111" s="177" t="e">
        <f t="shared" si="100"/>
        <v>#REF!</v>
      </c>
      <c r="T111" s="175">
        <f t="shared" si="101"/>
        <v>0</v>
      </c>
      <c r="U111" s="304"/>
      <c r="V111" s="177" t="e">
        <f t="shared" si="102"/>
        <v>#REF!</v>
      </c>
      <c r="W111" s="175"/>
      <c r="X111" s="177" t="e">
        <f t="shared" si="103"/>
        <v>#REF!</v>
      </c>
      <c r="Y111" s="175"/>
      <c r="Z111" s="177" t="e">
        <f t="shared" si="104"/>
        <v>#REF!</v>
      </c>
      <c r="AA111" s="175"/>
      <c r="AB111" s="177" t="e">
        <f t="shared" si="105"/>
        <v>#REF!</v>
      </c>
      <c r="AC111" s="175"/>
      <c r="AD111" s="177" t="e">
        <f t="shared" si="106"/>
        <v>#REF!</v>
      </c>
      <c r="AE111" s="175">
        <f t="shared" si="107"/>
        <v>0</v>
      </c>
      <c r="AF111" s="177" t="e">
        <f t="shared" si="108"/>
        <v>#REF!</v>
      </c>
      <c r="AG111" s="175">
        <f t="shared" si="109"/>
        <v>0</v>
      </c>
      <c r="AH111" s="177" t="e">
        <f t="shared" si="110"/>
        <v>#REF!</v>
      </c>
      <c r="AI111" s="175"/>
      <c r="AJ111" s="177" t="e">
        <f t="shared" si="111"/>
        <v>#REF!</v>
      </c>
      <c r="AK111" s="175"/>
      <c r="AL111" s="177" t="e">
        <f t="shared" si="112"/>
        <v>#REF!</v>
      </c>
      <c r="AM111" s="175">
        <f t="shared" si="113"/>
        <v>0</v>
      </c>
      <c r="AN111" s="177" t="e">
        <f t="shared" si="114"/>
        <v>#REF!</v>
      </c>
      <c r="AO111" s="236"/>
    </row>
    <row r="112" spans="2:41" s="232" customFormat="1" ht="30" hidden="1" customHeight="1">
      <c r="B112" s="233"/>
      <c r="C112" s="196">
        <f t="shared" si="115"/>
        <v>81</v>
      </c>
      <c r="D112" s="216" t="s">
        <v>438</v>
      </c>
      <c r="E112" s="216"/>
      <c r="F112" s="216" t="s">
        <v>438</v>
      </c>
      <c r="G112" s="230" t="s">
        <v>561</v>
      </c>
      <c r="H112" s="273" t="s">
        <v>76</v>
      </c>
      <c r="I112" s="176" t="e">
        <f>#REF!</f>
        <v>#REF!</v>
      </c>
      <c r="J112" s="175"/>
      <c r="K112" s="177" t="e">
        <f t="shared" si="96"/>
        <v>#REF!</v>
      </c>
      <c r="L112" s="175"/>
      <c r="M112" s="177" t="e">
        <f t="shared" si="97"/>
        <v>#REF!</v>
      </c>
      <c r="N112" s="175"/>
      <c r="O112" s="177" t="e">
        <f t="shared" si="98"/>
        <v>#REF!</v>
      </c>
      <c r="P112" s="175"/>
      <c r="Q112" s="177" t="e">
        <f t="shared" si="99"/>
        <v>#REF!</v>
      </c>
      <c r="R112" s="175"/>
      <c r="S112" s="177" t="e">
        <f t="shared" si="100"/>
        <v>#REF!</v>
      </c>
      <c r="T112" s="175">
        <f t="shared" si="101"/>
        <v>0</v>
      </c>
      <c r="U112" s="304"/>
      <c r="V112" s="177" t="e">
        <f t="shared" si="102"/>
        <v>#REF!</v>
      </c>
      <c r="W112" s="175"/>
      <c r="X112" s="177" t="e">
        <f t="shared" si="103"/>
        <v>#REF!</v>
      </c>
      <c r="Y112" s="175"/>
      <c r="Z112" s="177" t="e">
        <f t="shared" si="104"/>
        <v>#REF!</v>
      </c>
      <c r="AA112" s="175"/>
      <c r="AB112" s="177" t="e">
        <f t="shared" si="105"/>
        <v>#REF!</v>
      </c>
      <c r="AC112" s="175"/>
      <c r="AD112" s="177" t="e">
        <f t="shared" si="106"/>
        <v>#REF!</v>
      </c>
      <c r="AE112" s="175">
        <f t="shared" si="107"/>
        <v>0</v>
      </c>
      <c r="AF112" s="177" t="e">
        <f t="shared" si="108"/>
        <v>#REF!</v>
      </c>
      <c r="AG112" s="175">
        <f t="shared" si="109"/>
        <v>0</v>
      </c>
      <c r="AH112" s="177" t="e">
        <f t="shared" si="110"/>
        <v>#REF!</v>
      </c>
      <c r="AI112" s="175"/>
      <c r="AJ112" s="177" t="e">
        <f t="shared" si="111"/>
        <v>#REF!</v>
      </c>
      <c r="AK112" s="175"/>
      <c r="AL112" s="177" t="e">
        <f t="shared" si="112"/>
        <v>#REF!</v>
      </c>
      <c r="AM112" s="175">
        <f t="shared" si="113"/>
        <v>0</v>
      </c>
      <c r="AN112" s="177" t="e">
        <f t="shared" si="114"/>
        <v>#REF!</v>
      </c>
      <c r="AO112" s="236"/>
    </row>
    <row r="113" spans="2:41" s="232" customFormat="1" ht="30" hidden="1" customHeight="1">
      <c r="B113" s="233"/>
      <c r="C113" s="196">
        <f t="shared" si="115"/>
        <v>82</v>
      </c>
      <c r="D113" s="216" t="s">
        <v>59</v>
      </c>
      <c r="E113" s="216" t="s">
        <v>384</v>
      </c>
      <c r="F113" s="216"/>
      <c r="G113" s="174" t="s">
        <v>562</v>
      </c>
      <c r="H113" s="172" t="s">
        <v>76</v>
      </c>
      <c r="I113" s="176" t="e">
        <f>+#REF!</f>
        <v>#REF!</v>
      </c>
      <c r="J113" s="175"/>
      <c r="K113" s="177" t="e">
        <f t="shared" si="96"/>
        <v>#REF!</v>
      </c>
      <c r="L113" s="175"/>
      <c r="M113" s="177" t="e">
        <f t="shared" si="97"/>
        <v>#REF!</v>
      </c>
      <c r="N113" s="175"/>
      <c r="O113" s="177" t="e">
        <f t="shared" si="98"/>
        <v>#REF!</v>
      </c>
      <c r="P113" s="175"/>
      <c r="Q113" s="177" t="e">
        <f t="shared" si="99"/>
        <v>#REF!</v>
      </c>
      <c r="R113" s="175"/>
      <c r="S113" s="177" t="e">
        <f t="shared" si="100"/>
        <v>#REF!</v>
      </c>
      <c r="T113" s="175">
        <f t="shared" si="101"/>
        <v>0</v>
      </c>
      <c r="U113" s="304"/>
      <c r="V113" s="177" t="e">
        <f t="shared" si="102"/>
        <v>#REF!</v>
      </c>
      <c r="W113" s="175"/>
      <c r="X113" s="177" t="e">
        <f t="shared" si="103"/>
        <v>#REF!</v>
      </c>
      <c r="Y113" s="175"/>
      <c r="Z113" s="177" t="e">
        <f t="shared" si="104"/>
        <v>#REF!</v>
      </c>
      <c r="AA113" s="175"/>
      <c r="AB113" s="177" t="e">
        <f t="shared" si="105"/>
        <v>#REF!</v>
      </c>
      <c r="AC113" s="175"/>
      <c r="AD113" s="177" t="e">
        <f t="shared" si="106"/>
        <v>#REF!</v>
      </c>
      <c r="AE113" s="175">
        <f t="shared" si="107"/>
        <v>0</v>
      </c>
      <c r="AF113" s="177" t="e">
        <f t="shared" si="108"/>
        <v>#REF!</v>
      </c>
      <c r="AG113" s="175">
        <f t="shared" si="109"/>
        <v>0</v>
      </c>
      <c r="AH113" s="177" t="e">
        <f t="shared" si="110"/>
        <v>#REF!</v>
      </c>
      <c r="AI113" s="175"/>
      <c r="AJ113" s="177" t="e">
        <f t="shared" si="111"/>
        <v>#REF!</v>
      </c>
      <c r="AK113" s="175"/>
      <c r="AL113" s="177" t="e">
        <f t="shared" si="112"/>
        <v>#REF!</v>
      </c>
      <c r="AM113" s="175">
        <f t="shared" si="113"/>
        <v>0</v>
      </c>
      <c r="AN113" s="177" t="e">
        <f t="shared" si="114"/>
        <v>#REF!</v>
      </c>
      <c r="AO113" s="236"/>
    </row>
    <row r="114" spans="2:41" s="232" customFormat="1" ht="30" hidden="1" customHeight="1">
      <c r="B114" s="233"/>
      <c r="C114" s="196">
        <f t="shared" si="115"/>
        <v>83</v>
      </c>
      <c r="D114" s="216" t="s">
        <v>352</v>
      </c>
      <c r="E114" s="216"/>
      <c r="F114" s="216" t="s">
        <v>352</v>
      </c>
      <c r="G114" s="230" t="s">
        <v>625</v>
      </c>
      <c r="H114" s="273" t="s">
        <v>76</v>
      </c>
      <c r="I114" s="176" t="e">
        <f>#REF!</f>
        <v>#REF!</v>
      </c>
      <c r="J114" s="175"/>
      <c r="K114" s="177" t="e">
        <f t="shared" si="96"/>
        <v>#REF!</v>
      </c>
      <c r="L114" s="175"/>
      <c r="M114" s="177" t="e">
        <f t="shared" si="97"/>
        <v>#REF!</v>
      </c>
      <c r="N114" s="175"/>
      <c r="O114" s="177" t="e">
        <f t="shared" si="98"/>
        <v>#REF!</v>
      </c>
      <c r="P114" s="175"/>
      <c r="Q114" s="177" t="e">
        <f t="shared" si="99"/>
        <v>#REF!</v>
      </c>
      <c r="R114" s="175"/>
      <c r="S114" s="177" t="e">
        <f t="shared" si="100"/>
        <v>#REF!</v>
      </c>
      <c r="T114" s="175">
        <f t="shared" si="101"/>
        <v>0</v>
      </c>
      <c r="U114" s="304"/>
      <c r="V114" s="177" t="e">
        <f t="shared" si="102"/>
        <v>#REF!</v>
      </c>
      <c r="W114" s="175"/>
      <c r="X114" s="177" t="e">
        <f t="shared" si="103"/>
        <v>#REF!</v>
      </c>
      <c r="Y114" s="175"/>
      <c r="Z114" s="177" t="e">
        <f t="shared" si="104"/>
        <v>#REF!</v>
      </c>
      <c r="AA114" s="175"/>
      <c r="AB114" s="177" t="e">
        <f t="shared" si="105"/>
        <v>#REF!</v>
      </c>
      <c r="AC114" s="175"/>
      <c r="AD114" s="177" t="e">
        <f t="shared" si="106"/>
        <v>#REF!</v>
      </c>
      <c r="AE114" s="175">
        <f t="shared" si="107"/>
        <v>0</v>
      </c>
      <c r="AF114" s="177" t="e">
        <f t="shared" si="108"/>
        <v>#REF!</v>
      </c>
      <c r="AG114" s="175">
        <f t="shared" si="109"/>
        <v>0</v>
      </c>
      <c r="AH114" s="177" t="e">
        <f t="shared" si="110"/>
        <v>#REF!</v>
      </c>
      <c r="AI114" s="175"/>
      <c r="AJ114" s="177" t="e">
        <f t="shared" si="111"/>
        <v>#REF!</v>
      </c>
      <c r="AK114" s="175"/>
      <c r="AL114" s="177" t="e">
        <f t="shared" si="112"/>
        <v>#REF!</v>
      </c>
      <c r="AM114" s="175">
        <f t="shared" si="113"/>
        <v>0</v>
      </c>
      <c r="AN114" s="177" t="e">
        <f t="shared" si="114"/>
        <v>#REF!</v>
      </c>
      <c r="AO114" s="236"/>
    </row>
    <row r="115" spans="2:41" s="232" customFormat="1" ht="30" hidden="1" customHeight="1">
      <c r="B115" s="233"/>
      <c r="C115" s="196">
        <f t="shared" si="115"/>
        <v>84</v>
      </c>
      <c r="D115" s="216" t="s">
        <v>354</v>
      </c>
      <c r="E115" s="216"/>
      <c r="F115" s="216" t="s">
        <v>354</v>
      </c>
      <c r="G115" s="230" t="s">
        <v>563</v>
      </c>
      <c r="H115" s="273" t="s">
        <v>76</v>
      </c>
      <c r="I115" s="176" t="e">
        <f>#REF!</f>
        <v>#REF!</v>
      </c>
      <c r="J115" s="175"/>
      <c r="K115" s="177" t="e">
        <f t="shared" si="96"/>
        <v>#REF!</v>
      </c>
      <c r="L115" s="175"/>
      <c r="M115" s="177" t="e">
        <f t="shared" si="97"/>
        <v>#REF!</v>
      </c>
      <c r="N115" s="175"/>
      <c r="O115" s="177" t="e">
        <f t="shared" si="98"/>
        <v>#REF!</v>
      </c>
      <c r="P115" s="175"/>
      <c r="Q115" s="177" t="e">
        <f t="shared" si="99"/>
        <v>#REF!</v>
      </c>
      <c r="R115" s="175"/>
      <c r="S115" s="177" t="e">
        <f t="shared" si="100"/>
        <v>#REF!</v>
      </c>
      <c r="T115" s="175">
        <f t="shared" si="101"/>
        <v>0</v>
      </c>
      <c r="U115" s="304"/>
      <c r="V115" s="177" t="e">
        <f t="shared" si="102"/>
        <v>#REF!</v>
      </c>
      <c r="W115" s="175"/>
      <c r="X115" s="177" t="e">
        <f t="shared" si="103"/>
        <v>#REF!</v>
      </c>
      <c r="Y115" s="175"/>
      <c r="Z115" s="177" t="e">
        <f t="shared" si="104"/>
        <v>#REF!</v>
      </c>
      <c r="AA115" s="175"/>
      <c r="AB115" s="177" t="e">
        <f t="shared" si="105"/>
        <v>#REF!</v>
      </c>
      <c r="AC115" s="175"/>
      <c r="AD115" s="177" t="e">
        <f t="shared" si="106"/>
        <v>#REF!</v>
      </c>
      <c r="AE115" s="175">
        <f t="shared" si="107"/>
        <v>0</v>
      </c>
      <c r="AF115" s="177" t="e">
        <f t="shared" si="108"/>
        <v>#REF!</v>
      </c>
      <c r="AG115" s="175">
        <f t="shared" si="109"/>
        <v>0</v>
      </c>
      <c r="AH115" s="177" t="e">
        <f t="shared" si="110"/>
        <v>#REF!</v>
      </c>
      <c r="AI115" s="175"/>
      <c r="AJ115" s="177" t="e">
        <f t="shared" si="111"/>
        <v>#REF!</v>
      </c>
      <c r="AK115" s="175"/>
      <c r="AL115" s="177" t="e">
        <f t="shared" si="112"/>
        <v>#REF!</v>
      </c>
      <c r="AM115" s="175">
        <f t="shared" si="113"/>
        <v>0</v>
      </c>
      <c r="AN115" s="177" t="e">
        <f t="shared" si="114"/>
        <v>#REF!</v>
      </c>
      <c r="AO115" s="236"/>
    </row>
    <row r="116" spans="2:41" s="232" customFormat="1" ht="30" hidden="1" customHeight="1">
      <c r="B116" s="233"/>
      <c r="C116" s="196">
        <f t="shared" si="115"/>
        <v>85</v>
      </c>
      <c r="D116" s="216" t="s">
        <v>355</v>
      </c>
      <c r="E116" s="216"/>
      <c r="F116" s="216" t="s">
        <v>355</v>
      </c>
      <c r="G116" s="230" t="s">
        <v>564</v>
      </c>
      <c r="H116" s="273" t="s">
        <v>76</v>
      </c>
      <c r="I116" s="176" t="e">
        <f>#REF!</f>
        <v>#REF!</v>
      </c>
      <c r="J116" s="175"/>
      <c r="K116" s="177" t="e">
        <f t="shared" si="96"/>
        <v>#REF!</v>
      </c>
      <c r="L116" s="175"/>
      <c r="M116" s="177" t="e">
        <f t="shared" si="97"/>
        <v>#REF!</v>
      </c>
      <c r="N116" s="175"/>
      <c r="O116" s="177" t="e">
        <f t="shared" si="98"/>
        <v>#REF!</v>
      </c>
      <c r="P116" s="175"/>
      <c r="Q116" s="177" t="e">
        <f t="shared" si="99"/>
        <v>#REF!</v>
      </c>
      <c r="R116" s="175"/>
      <c r="S116" s="177" t="e">
        <f t="shared" si="100"/>
        <v>#REF!</v>
      </c>
      <c r="T116" s="175">
        <f t="shared" si="101"/>
        <v>0</v>
      </c>
      <c r="U116" s="304"/>
      <c r="V116" s="177" t="e">
        <f t="shared" si="102"/>
        <v>#REF!</v>
      </c>
      <c r="W116" s="175"/>
      <c r="X116" s="177" t="e">
        <f t="shared" si="103"/>
        <v>#REF!</v>
      </c>
      <c r="Y116" s="175"/>
      <c r="Z116" s="177" t="e">
        <f t="shared" si="104"/>
        <v>#REF!</v>
      </c>
      <c r="AA116" s="175"/>
      <c r="AB116" s="177" t="e">
        <f t="shared" si="105"/>
        <v>#REF!</v>
      </c>
      <c r="AC116" s="175"/>
      <c r="AD116" s="177" t="e">
        <f t="shared" si="106"/>
        <v>#REF!</v>
      </c>
      <c r="AE116" s="175">
        <f t="shared" si="107"/>
        <v>0</v>
      </c>
      <c r="AF116" s="177" t="e">
        <f t="shared" si="108"/>
        <v>#REF!</v>
      </c>
      <c r="AG116" s="175">
        <f t="shared" si="109"/>
        <v>0</v>
      </c>
      <c r="AH116" s="177" t="e">
        <f t="shared" si="110"/>
        <v>#REF!</v>
      </c>
      <c r="AI116" s="175"/>
      <c r="AJ116" s="177" t="e">
        <f t="shared" si="111"/>
        <v>#REF!</v>
      </c>
      <c r="AK116" s="175"/>
      <c r="AL116" s="177" t="e">
        <f t="shared" si="112"/>
        <v>#REF!</v>
      </c>
      <c r="AM116" s="175">
        <f t="shared" si="113"/>
        <v>0</v>
      </c>
      <c r="AN116" s="177" t="e">
        <f t="shared" si="114"/>
        <v>#REF!</v>
      </c>
      <c r="AO116" s="236"/>
    </row>
    <row r="117" spans="2:41" s="232" customFormat="1" ht="30" hidden="1" customHeight="1">
      <c r="B117" s="233"/>
      <c r="C117" s="196">
        <f t="shared" si="115"/>
        <v>86</v>
      </c>
      <c r="D117" s="216" t="s">
        <v>353</v>
      </c>
      <c r="E117" s="216"/>
      <c r="F117" s="216" t="s">
        <v>353</v>
      </c>
      <c r="G117" s="230" t="s">
        <v>565</v>
      </c>
      <c r="H117" s="216" t="s">
        <v>76</v>
      </c>
      <c r="I117" s="176" t="e">
        <f>#REF!</f>
        <v>#REF!</v>
      </c>
      <c r="J117" s="175"/>
      <c r="K117" s="177" t="e">
        <f t="shared" si="96"/>
        <v>#REF!</v>
      </c>
      <c r="L117" s="175"/>
      <c r="M117" s="177" t="e">
        <f t="shared" si="97"/>
        <v>#REF!</v>
      </c>
      <c r="N117" s="175"/>
      <c r="O117" s="177" t="e">
        <f t="shared" si="98"/>
        <v>#REF!</v>
      </c>
      <c r="P117" s="175"/>
      <c r="Q117" s="177" t="e">
        <f t="shared" si="99"/>
        <v>#REF!</v>
      </c>
      <c r="R117" s="175"/>
      <c r="S117" s="177" t="e">
        <f t="shared" si="100"/>
        <v>#REF!</v>
      </c>
      <c r="T117" s="175">
        <f t="shared" si="101"/>
        <v>0</v>
      </c>
      <c r="U117" s="304"/>
      <c r="V117" s="177" t="e">
        <f t="shared" si="102"/>
        <v>#REF!</v>
      </c>
      <c r="W117" s="175"/>
      <c r="X117" s="177" t="e">
        <f t="shared" si="103"/>
        <v>#REF!</v>
      </c>
      <c r="Y117" s="175"/>
      <c r="Z117" s="177" t="e">
        <f t="shared" si="104"/>
        <v>#REF!</v>
      </c>
      <c r="AA117" s="175"/>
      <c r="AB117" s="177" t="e">
        <f t="shared" si="105"/>
        <v>#REF!</v>
      </c>
      <c r="AC117" s="175"/>
      <c r="AD117" s="177" t="e">
        <f t="shared" si="106"/>
        <v>#REF!</v>
      </c>
      <c r="AE117" s="175">
        <f t="shared" si="107"/>
        <v>0</v>
      </c>
      <c r="AF117" s="177" t="e">
        <f t="shared" si="108"/>
        <v>#REF!</v>
      </c>
      <c r="AG117" s="175">
        <f t="shared" ref="AG117:AG148" si="116">T117+AE117</f>
        <v>0</v>
      </c>
      <c r="AH117" s="177" t="e">
        <f t="shared" ref="AH117:AH148" si="117">V117+AF117</f>
        <v>#REF!</v>
      </c>
      <c r="AI117" s="175"/>
      <c r="AJ117" s="177" t="e">
        <f t="shared" si="111"/>
        <v>#REF!</v>
      </c>
      <c r="AK117" s="175"/>
      <c r="AL117" s="177" t="e">
        <f t="shared" si="112"/>
        <v>#REF!</v>
      </c>
      <c r="AM117" s="175">
        <f t="shared" si="113"/>
        <v>0</v>
      </c>
      <c r="AN117" s="177" t="e">
        <f t="shared" si="114"/>
        <v>#REF!</v>
      </c>
      <c r="AO117" s="236"/>
    </row>
    <row r="118" spans="2:41" s="232" customFormat="1" ht="30" hidden="1" customHeight="1">
      <c r="B118" s="233"/>
      <c r="C118" s="196">
        <f t="shared" si="115"/>
        <v>87</v>
      </c>
      <c r="D118" s="216" t="s">
        <v>496</v>
      </c>
      <c r="E118" s="216"/>
      <c r="F118" s="216" t="s">
        <v>496</v>
      </c>
      <c r="G118" s="230" t="s">
        <v>278</v>
      </c>
      <c r="H118" s="216" t="s">
        <v>76</v>
      </c>
      <c r="I118" s="176" t="e">
        <f>#REF!</f>
        <v>#REF!</v>
      </c>
      <c r="J118" s="175"/>
      <c r="K118" s="177" t="e">
        <f t="shared" si="96"/>
        <v>#REF!</v>
      </c>
      <c r="L118" s="175"/>
      <c r="M118" s="177" t="e">
        <f t="shared" si="97"/>
        <v>#REF!</v>
      </c>
      <c r="N118" s="175"/>
      <c r="O118" s="177" t="e">
        <f t="shared" si="98"/>
        <v>#REF!</v>
      </c>
      <c r="P118" s="175"/>
      <c r="Q118" s="177" t="e">
        <f t="shared" si="99"/>
        <v>#REF!</v>
      </c>
      <c r="R118" s="175"/>
      <c r="S118" s="177" t="e">
        <f t="shared" si="100"/>
        <v>#REF!</v>
      </c>
      <c r="T118" s="175">
        <f t="shared" si="101"/>
        <v>0</v>
      </c>
      <c r="U118" s="304"/>
      <c r="V118" s="177" t="e">
        <f t="shared" si="102"/>
        <v>#REF!</v>
      </c>
      <c r="W118" s="175"/>
      <c r="X118" s="177" t="e">
        <f t="shared" si="103"/>
        <v>#REF!</v>
      </c>
      <c r="Y118" s="175"/>
      <c r="Z118" s="177" t="e">
        <f t="shared" si="104"/>
        <v>#REF!</v>
      </c>
      <c r="AA118" s="175"/>
      <c r="AB118" s="177" t="e">
        <f t="shared" si="105"/>
        <v>#REF!</v>
      </c>
      <c r="AC118" s="175"/>
      <c r="AD118" s="177" t="e">
        <f t="shared" si="106"/>
        <v>#REF!</v>
      </c>
      <c r="AE118" s="175">
        <f t="shared" si="107"/>
        <v>0</v>
      </c>
      <c r="AF118" s="177" t="e">
        <f t="shared" si="108"/>
        <v>#REF!</v>
      </c>
      <c r="AG118" s="175">
        <f t="shared" si="116"/>
        <v>0</v>
      </c>
      <c r="AH118" s="177" t="e">
        <f t="shared" si="117"/>
        <v>#REF!</v>
      </c>
      <c r="AI118" s="175"/>
      <c r="AJ118" s="177" t="e">
        <f t="shared" si="111"/>
        <v>#REF!</v>
      </c>
      <c r="AK118" s="175"/>
      <c r="AL118" s="177" t="e">
        <f t="shared" si="112"/>
        <v>#REF!</v>
      </c>
      <c r="AM118" s="175">
        <f t="shared" si="113"/>
        <v>0</v>
      </c>
      <c r="AN118" s="177" t="e">
        <f t="shared" si="114"/>
        <v>#REF!</v>
      </c>
      <c r="AO118" s="236"/>
    </row>
    <row r="119" spans="2:41" s="232" customFormat="1" ht="30" hidden="1" customHeight="1">
      <c r="B119" s="233"/>
      <c r="C119" s="196">
        <f t="shared" si="115"/>
        <v>88</v>
      </c>
      <c r="D119" s="216" t="s">
        <v>497</v>
      </c>
      <c r="E119" s="216"/>
      <c r="F119" s="216" t="s">
        <v>497</v>
      </c>
      <c r="G119" s="230" t="s">
        <v>279</v>
      </c>
      <c r="H119" s="216" t="s">
        <v>76</v>
      </c>
      <c r="I119" s="176" t="e">
        <f>#REF!</f>
        <v>#REF!</v>
      </c>
      <c r="J119" s="175"/>
      <c r="K119" s="177" t="e">
        <f t="shared" si="96"/>
        <v>#REF!</v>
      </c>
      <c r="L119" s="175"/>
      <c r="M119" s="177" t="e">
        <f t="shared" si="97"/>
        <v>#REF!</v>
      </c>
      <c r="N119" s="175"/>
      <c r="O119" s="177" t="e">
        <f t="shared" si="98"/>
        <v>#REF!</v>
      </c>
      <c r="P119" s="175"/>
      <c r="Q119" s="177" t="e">
        <f t="shared" si="99"/>
        <v>#REF!</v>
      </c>
      <c r="R119" s="175"/>
      <c r="S119" s="177" t="e">
        <f t="shared" si="100"/>
        <v>#REF!</v>
      </c>
      <c r="T119" s="175">
        <f t="shared" si="101"/>
        <v>0</v>
      </c>
      <c r="U119" s="304"/>
      <c r="V119" s="177" t="e">
        <f t="shared" si="102"/>
        <v>#REF!</v>
      </c>
      <c r="W119" s="175"/>
      <c r="X119" s="177" t="e">
        <f t="shared" si="103"/>
        <v>#REF!</v>
      </c>
      <c r="Y119" s="175"/>
      <c r="Z119" s="177" t="e">
        <f t="shared" si="104"/>
        <v>#REF!</v>
      </c>
      <c r="AA119" s="175"/>
      <c r="AB119" s="177" t="e">
        <f t="shared" si="105"/>
        <v>#REF!</v>
      </c>
      <c r="AC119" s="175"/>
      <c r="AD119" s="177" t="e">
        <f t="shared" si="106"/>
        <v>#REF!</v>
      </c>
      <c r="AE119" s="175">
        <f t="shared" si="107"/>
        <v>0</v>
      </c>
      <c r="AF119" s="177" t="e">
        <f t="shared" si="108"/>
        <v>#REF!</v>
      </c>
      <c r="AG119" s="175">
        <f t="shared" si="116"/>
        <v>0</v>
      </c>
      <c r="AH119" s="177" t="e">
        <f t="shared" si="117"/>
        <v>#REF!</v>
      </c>
      <c r="AI119" s="175"/>
      <c r="AJ119" s="177" t="e">
        <f t="shared" si="111"/>
        <v>#REF!</v>
      </c>
      <c r="AK119" s="175"/>
      <c r="AL119" s="177" t="e">
        <f t="shared" si="112"/>
        <v>#REF!</v>
      </c>
      <c r="AM119" s="175">
        <f t="shared" si="113"/>
        <v>0</v>
      </c>
      <c r="AN119" s="177" t="e">
        <f t="shared" si="114"/>
        <v>#REF!</v>
      </c>
      <c r="AO119" s="236"/>
    </row>
    <row r="120" spans="2:41" s="232" customFormat="1" ht="30" customHeight="1">
      <c r="B120" s="233"/>
      <c r="C120" s="196">
        <f t="shared" si="115"/>
        <v>89</v>
      </c>
      <c r="D120" s="216" t="s">
        <v>5</v>
      </c>
      <c r="E120" s="322" t="s">
        <v>384</v>
      </c>
      <c r="F120" s="216"/>
      <c r="G120" s="174" t="s">
        <v>557</v>
      </c>
      <c r="H120" s="172" t="s">
        <v>76</v>
      </c>
      <c r="I120" s="176" t="e">
        <f>+#REF!</f>
        <v>#REF!</v>
      </c>
      <c r="J120" s="175">
        <f>'[132]CANTIDADES TOTALIZADAS'!$AF$58</f>
        <v>20.573999999999998</v>
      </c>
      <c r="K120" s="177" t="e">
        <f t="shared" si="96"/>
        <v>#REF!</v>
      </c>
      <c r="L120" s="175"/>
      <c r="M120" s="177" t="e">
        <f t="shared" si="97"/>
        <v>#REF!</v>
      </c>
      <c r="N120" s="175">
        <f>'[132]CANTIDADES TOTALIZADAS'!$AU$58</f>
        <v>162.03</v>
      </c>
      <c r="O120" s="177" t="e">
        <f t="shared" si="98"/>
        <v>#REF!</v>
      </c>
      <c r="P120" s="175"/>
      <c r="Q120" s="177" t="e">
        <f t="shared" si="99"/>
        <v>#REF!</v>
      </c>
      <c r="R120" s="175"/>
      <c r="S120" s="177" t="e">
        <f t="shared" si="100"/>
        <v>#REF!</v>
      </c>
      <c r="T120" s="175">
        <f t="shared" si="101"/>
        <v>182.60399999999998</v>
      </c>
      <c r="U120" s="304">
        <f>'[132]CANTIDADES TOTALIZADAS'!$BJ$58</f>
        <v>182.60399999999998</v>
      </c>
      <c r="V120" s="177" t="e">
        <f t="shared" si="102"/>
        <v>#REF!</v>
      </c>
      <c r="W120" s="175"/>
      <c r="X120" s="177" t="e">
        <f t="shared" si="103"/>
        <v>#REF!</v>
      </c>
      <c r="Y120" s="175">
        <f>10*(1.5*0.4*15)</f>
        <v>90.000000000000014</v>
      </c>
      <c r="Z120" s="177" t="e">
        <f t="shared" si="104"/>
        <v>#REF!</v>
      </c>
      <c r="AA120" s="175">
        <v>350</v>
      </c>
      <c r="AB120" s="177" t="e">
        <f t="shared" si="105"/>
        <v>#REF!</v>
      </c>
      <c r="AC120" s="175">
        <f>20*(1.5*0.4*12)</f>
        <v>144.00000000000003</v>
      </c>
      <c r="AD120" s="177" t="e">
        <f t="shared" si="106"/>
        <v>#REF!</v>
      </c>
      <c r="AE120" s="175">
        <f t="shared" si="107"/>
        <v>584</v>
      </c>
      <c r="AF120" s="177" t="e">
        <f t="shared" si="108"/>
        <v>#REF!</v>
      </c>
      <c r="AG120" s="175">
        <f t="shared" si="116"/>
        <v>766.60400000000004</v>
      </c>
      <c r="AH120" s="177" t="e">
        <f t="shared" si="117"/>
        <v>#REF!</v>
      </c>
      <c r="AI120" s="175">
        <f>'CANTIDADES TOTALIZADAS'!AD58</f>
        <v>20.573999999999998</v>
      </c>
      <c r="AJ120" s="177" t="e">
        <f t="shared" si="111"/>
        <v>#REF!</v>
      </c>
      <c r="AK120" s="175"/>
      <c r="AL120" s="177" t="e">
        <f t="shared" si="112"/>
        <v>#REF!</v>
      </c>
      <c r="AM120" s="175">
        <f t="shared" si="113"/>
        <v>746.03000000000009</v>
      </c>
      <c r="AN120" s="177" t="e">
        <f t="shared" si="114"/>
        <v>#REF!</v>
      </c>
      <c r="AO120" s="236"/>
    </row>
    <row r="121" spans="2:41" s="232" customFormat="1" ht="30" hidden="1" customHeight="1">
      <c r="B121" s="233"/>
      <c r="C121" s="196">
        <f t="shared" si="115"/>
        <v>90</v>
      </c>
      <c r="D121" s="216" t="s">
        <v>356</v>
      </c>
      <c r="E121" s="216"/>
      <c r="F121" s="216" t="s">
        <v>356</v>
      </c>
      <c r="G121" s="230" t="s">
        <v>276</v>
      </c>
      <c r="H121" s="273" t="s">
        <v>76</v>
      </c>
      <c r="I121" s="176" t="e">
        <f>#REF!</f>
        <v>#REF!</v>
      </c>
      <c r="J121" s="175"/>
      <c r="K121" s="177" t="e">
        <f t="shared" si="96"/>
        <v>#REF!</v>
      </c>
      <c r="L121" s="175"/>
      <c r="M121" s="177" t="e">
        <f t="shared" si="97"/>
        <v>#REF!</v>
      </c>
      <c r="N121" s="175"/>
      <c r="O121" s="177" t="e">
        <f t="shared" si="98"/>
        <v>#REF!</v>
      </c>
      <c r="P121" s="175"/>
      <c r="Q121" s="177" t="e">
        <f t="shared" si="99"/>
        <v>#REF!</v>
      </c>
      <c r="R121" s="175"/>
      <c r="S121" s="177" t="e">
        <f t="shared" si="100"/>
        <v>#REF!</v>
      </c>
      <c r="T121" s="175">
        <f t="shared" si="101"/>
        <v>0</v>
      </c>
      <c r="U121" s="304"/>
      <c r="V121" s="177" t="e">
        <f t="shared" si="102"/>
        <v>#REF!</v>
      </c>
      <c r="W121" s="175"/>
      <c r="X121" s="177" t="e">
        <f t="shared" si="103"/>
        <v>#REF!</v>
      </c>
      <c r="Y121" s="175"/>
      <c r="Z121" s="177" t="e">
        <f t="shared" si="104"/>
        <v>#REF!</v>
      </c>
      <c r="AA121" s="175"/>
      <c r="AB121" s="177" t="e">
        <f t="shared" si="105"/>
        <v>#REF!</v>
      </c>
      <c r="AC121" s="175"/>
      <c r="AD121" s="177" t="e">
        <f t="shared" si="106"/>
        <v>#REF!</v>
      </c>
      <c r="AE121" s="175">
        <f t="shared" si="107"/>
        <v>0</v>
      </c>
      <c r="AF121" s="177" t="e">
        <f t="shared" si="108"/>
        <v>#REF!</v>
      </c>
      <c r="AG121" s="175">
        <f t="shared" si="116"/>
        <v>0</v>
      </c>
      <c r="AH121" s="177" t="e">
        <f t="shared" si="117"/>
        <v>#REF!</v>
      </c>
      <c r="AI121" s="175"/>
      <c r="AJ121" s="177" t="e">
        <f t="shared" si="111"/>
        <v>#REF!</v>
      </c>
      <c r="AK121" s="175"/>
      <c r="AL121" s="177" t="e">
        <f t="shared" si="112"/>
        <v>#REF!</v>
      </c>
      <c r="AM121" s="175">
        <f t="shared" si="113"/>
        <v>0</v>
      </c>
      <c r="AN121" s="177" t="e">
        <f t="shared" si="114"/>
        <v>#REF!</v>
      </c>
      <c r="AO121" s="236"/>
    </row>
    <row r="122" spans="2:41" s="232" customFormat="1" ht="30" hidden="1" customHeight="1">
      <c r="B122" s="233"/>
      <c r="C122" s="196">
        <f t="shared" si="115"/>
        <v>91</v>
      </c>
      <c r="D122" s="216" t="s">
        <v>410</v>
      </c>
      <c r="E122" s="216"/>
      <c r="F122" s="216" t="s">
        <v>410</v>
      </c>
      <c r="G122" s="230" t="s">
        <v>436</v>
      </c>
      <c r="H122" s="273" t="s">
        <v>76</v>
      </c>
      <c r="I122" s="176" t="e">
        <f>#REF!</f>
        <v>#REF!</v>
      </c>
      <c r="J122" s="175"/>
      <c r="K122" s="177" t="e">
        <f t="shared" si="96"/>
        <v>#REF!</v>
      </c>
      <c r="L122" s="175"/>
      <c r="M122" s="177" t="e">
        <f t="shared" si="97"/>
        <v>#REF!</v>
      </c>
      <c r="N122" s="175"/>
      <c r="O122" s="177" t="e">
        <f t="shared" si="98"/>
        <v>#REF!</v>
      </c>
      <c r="P122" s="175"/>
      <c r="Q122" s="177" t="e">
        <f t="shared" si="99"/>
        <v>#REF!</v>
      </c>
      <c r="R122" s="175"/>
      <c r="S122" s="177" t="e">
        <f t="shared" si="100"/>
        <v>#REF!</v>
      </c>
      <c r="T122" s="175">
        <f t="shared" si="101"/>
        <v>0</v>
      </c>
      <c r="U122" s="304"/>
      <c r="V122" s="177" t="e">
        <f t="shared" si="102"/>
        <v>#REF!</v>
      </c>
      <c r="W122" s="175"/>
      <c r="X122" s="177" t="e">
        <f t="shared" si="103"/>
        <v>#REF!</v>
      </c>
      <c r="Y122" s="175"/>
      <c r="Z122" s="177" t="e">
        <f t="shared" si="104"/>
        <v>#REF!</v>
      </c>
      <c r="AA122" s="175"/>
      <c r="AB122" s="177" t="e">
        <f t="shared" si="105"/>
        <v>#REF!</v>
      </c>
      <c r="AC122" s="175"/>
      <c r="AD122" s="177" t="e">
        <f t="shared" si="106"/>
        <v>#REF!</v>
      </c>
      <c r="AE122" s="175">
        <f t="shared" si="107"/>
        <v>0</v>
      </c>
      <c r="AF122" s="177" t="e">
        <f t="shared" si="108"/>
        <v>#REF!</v>
      </c>
      <c r="AG122" s="175">
        <f t="shared" si="116"/>
        <v>0</v>
      </c>
      <c r="AH122" s="177" t="e">
        <f t="shared" si="117"/>
        <v>#REF!</v>
      </c>
      <c r="AI122" s="175"/>
      <c r="AJ122" s="177" t="e">
        <f t="shared" si="111"/>
        <v>#REF!</v>
      </c>
      <c r="AK122" s="175"/>
      <c r="AL122" s="177" t="e">
        <f t="shared" si="112"/>
        <v>#REF!</v>
      </c>
      <c r="AM122" s="175">
        <f t="shared" si="113"/>
        <v>0</v>
      </c>
      <c r="AN122" s="177" t="e">
        <f t="shared" si="114"/>
        <v>#REF!</v>
      </c>
      <c r="AO122" s="236"/>
    </row>
    <row r="123" spans="2:41" s="232" customFormat="1" ht="72.75" hidden="1" customHeight="1">
      <c r="B123" s="233"/>
      <c r="C123" s="196">
        <f t="shared" si="115"/>
        <v>92</v>
      </c>
      <c r="D123" s="216" t="s">
        <v>627</v>
      </c>
      <c r="E123" s="216"/>
      <c r="F123" s="216" t="s">
        <v>627</v>
      </c>
      <c r="G123" s="230" t="s">
        <v>626</v>
      </c>
      <c r="H123" s="273" t="s">
        <v>47</v>
      </c>
      <c r="I123" s="176" t="e">
        <f>#REF!</f>
        <v>#REF!</v>
      </c>
      <c r="J123" s="175"/>
      <c r="K123" s="177" t="e">
        <f t="shared" si="96"/>
        <v>#REF!</v>
      </c>
      <c r="L123" s="175"/>
      <c r="M123" s="177" t="e">
        <f t="shared" si="97"/>
        <v>#REF!</v>
      </c>
      <c r="N123" s="175"/>
      <c r="O123" s="177" t="e">
        <f t="shared" si="98"/>
        <v>#REF!</v>
      </c>
      <c r="P123" s="175"/>
      <c r="Q123" s="177" t="e">
        <f t="shared" si="99"/>
        <v>#REF!</v>
      </c>
      <c r="R123" s="175"/>
      <c r="S123" s="177" t="e">
        <f t="shared" si="100"/>
        <v>#REF!</v>
      </c>
      <c r="T123" s="175">
        <f t="shared" si="101"/>
        <v>0</v>
      </c>
      <c r="U123" s="304"/>
      <c r="V123" s="177" t="e">
        <f t="shared" si="102"/>
        <v>#REF!</v>
      </c>
      <c r="W123" s="175"/>
      <c r="X123" s="177" t="e">
        <f t="shared" si="103"/>
        <v>#REF!</v>
      </c>
      <c r="Y123" s="175"/>
      <c r="Z123" s="177" t="e">
        <f t="shared" si="104"/>
        <v>#REF!</v>
      </c>
      <c r="AA123" s="175"/>
      <c r="AB123" s="177" t="e">
        <f t="shared" si="105"/>
        <v>#REF!</v>
      </c>
      <c r="AC123" s="175"/>
      <c r="AD123" s="177" t="e">
        <f t="shared" si="106"/>
        <v>#REF!</v>
      </c>
      <c r="AE123" s="175">
        <f t="shared" si="107"/>
        <v>0</v>
      </c>
      <c r="AF123" s="177" t="e">
        <f t="shared" si="108"/>
        <v>#REF!</v>
      </c>
      <c r="AG123" s="175">
        <f t="shared" si="116"/>
        <v>0</v>
      </c>
      <c r="AH123" s="177" t="e">
        <f t="shared" si="117"/>
        <v>#REF!</v>
      </c>
      <c r="AI123" s="175"/>
      <c r="AJ123" s="177" t="e">
        <f t="shared" si="111"/>
        <v>#REF!</v>
      </c>
      <c r="AK123" s="175"/>
      <c r="AL123" s="177" t="e">
        <f t="shared" si="112"/>
        <v>#REF!</v>
      </c>
      <c r="AM123" s="175">
        <f t="shared" si="113"/>
        <v>0</v>
      </c>
      <c r="AN123" s="177" t="e">
        <f t="shared" si="114"/>
        <v>#REF!</v>
      </c>
      <c r="AO123" s="236"/>
    </row>
    <row r="124" spans="2:41" s="232" customFormat="1" ht="30" hidden="1" customHeight="1">
      <c r="B124" s="233"/>
      <c r="C124" s="196">
        <f t="shared" si="115"/>
        <v>93</v>
      </c>
      <c r="D124" s="216" t="s">
        <v>498</v>
      </c>
      <c r="E124" s="216"/>
      <c r="F124" s="216" t="s">
        <v>498</v>
      </c>
      <c r="G124" s="230" t="s">
        <v>437</v>
      </c>
      <c r="H124" s="273" t="s">
        <v>76</v>
      </c>
      <c r="I124" s="176" t="e">
        <f>#REF!</f>
        <v>#REF!</v>
      </c>
      <c r="J124" s="175"/>
      <c r="K124" s="177" t="e">
        <f t="shared" si="96"/>
        <v>#REF!</v>
      </c>
      <c r="L124" s="175"/>
      <c r="M124" s="177" t="e">
        <f t="shared" si="97"/>
        <v>#REF!</v>
      </c>
      <c r="N124" s="175"/>
      <c r="O124" s="177" t="e">
        <f t="shared" si="98"/>
        <v>#REF!</v>
      </c>
      <c r="P124" s="175"/>
      <c r="Q124" s="177" t="e">
        <f t="shared" si="99"/>
        <v>#REF!</v>
      </c>
      <c r="R124" s="175"/>
      <c r="S124" s="177" t="e">
        <f t="shared" si="100"/>
        <v>#REF!</v>
      </c>
      <c r="T124" s="175">
        <f t="shared" si="101"/>
        <v>0</v>
      </c>
      <c r="U124" s="304"/>
      <c r="V124" s="177" t="e">
        <f t="shared" si="102"/>
        <v>#REF!</v>
      </c>
      <c r="W124" s="175"/>
      <c r="X124" s="177" t="e">
        <f t="shared" si="103"/>
        <v>#REF!</v>
      </c>
      <c r="Y124" s="175"/>
      <c r="Z124" s="177" t="e">
        <f t="shared" si="104"/>
        <v>#REF!</v>
      </c>
      <c r="AA124" s="175"/>
      <c r="AB124" s="177" t="e">
        <f t="shared" si="105"/>
        <v>#REF!</v>
      </c>
      <c r="AC124" s="175"/>
      <c r="AD124" s="177" t="e">
        <f t="shared" si="106"/>
        <v>#REF!</v>
      </c>
      <c r="AE124" s="175">
        <f t="shared" si="107"/>
        <v>0</v>
      </c>
      <c r="AF124" s="177" t="e">
        <f t="shared" si="108"/>
        <v>#REF!</v>
      </c>
      <c r="AG124" s="175">
        <f t="shared" si="116"/>
        <v>0</v>
      </c>
      <c r="AH124" s="177" t="e">
        <f t="shared" si="117"/>
        <v>#REF!</v>
      </c>
      <c r="AI124" s="175"/>
      <c r="AJ124" s="177" t="e">
        <f t="shared" si="111"/>
        <v>#REF!</v>
      </c>
      <c r="AK124" s="175"/>
      <c r="AL124" s="177" t="e">
        <f t="shared" si="112"/>
        <v>#REF!</v>
      </c>
      <c r="AM124" s="175">
        <f t="shared" si="113"/>
        <v>0</v>
      </c>
      <c r="AN124" s="177" t="e">
        <f t="shared" si="114"/>
        <v>#REF!</v>
      </c>
      <c r="AO124" s="236"/>
    </row>
    <row r="125" spans="2:41" s="232" customFormat="1" ht="30" hidden="1" customHeight="1">
      <c r="B125" s="233"/>
      <c r="C125" s="196">
        <f t="shared" si="115"/>
        <v>94</v>
      </c>
      <c r="D125" s="172" t="s">
        <v>2</v>
      </c>
      <c r="E125" s="172" t="s">
        <v>384</v>
      </c>
      <c r="F125" s="172"/>
      <c r="G125" s="174" t="s">
        <v>566</v>
      </c>
      <c r="H125" s="172" t="s">
        <v>76</v>
      </c>
      <c r="I125" s="176" t="e">
        <f>+#REF!</f>
        <v>#REF!</v>
      </c>
      <c r="J125" s="175"/>
      <c r="K125" s="177" t="e">
        <f t="shared" si="96"/>
        <v>#REF!</v>
      </c>
      <c r="L125" s="175"/>
      <c r="M125" s="177" t="e">
        <f t="shared" si="97"/>
        <v>#REF!</v>
      </c>
      <c r="N125" s="175"/>
      <c r="O125" s="177" t="e">
        <f t="shared" si="98"/>
        <v>#REF!</v>
      </c>
      <c r="P125" s="175"/>
      <c r="Q125" s="177" t="e">
        <f t="shared" si="99"/>
        <v>#REF!</v>
      </c>
      <c r="R125" s="175"/>
      <c r="S125" s="177" t="e">
        <f t="shared" si="100"/>
        <v>#REF!</v>
      </c>
      <c r="T125" s="175">
        <f t="shared" si="101"/>
        <v>0</v>
      </c>
      <c r="U125" s="304"/>
      <c r="V125" s="177" t="e">
        <f t="shared" si="102"/>
        <v>#REF!</v>
      </c>
      <c r="W125" s="175"/>
      <c r="X125" s="177" t="e">
        <f t="shared" si="103"/>
        <v>#REF!</v>
      </c>
      <c r="Y125" s="175"/>
      <c r="Z125" s="177" t="e">
        <f t="shared" si="104"/>
        <v>#REF!</v>
      </c>
      <c r="AA125" s="175"/>
      <c r="AB125" s="177" t="e">
        <f t="shared" si="105"/>
        <v>#REF!</v>
      </c>
      <c r="AC125" s="175"/>
      <c r="AD125" s="177" t="e">
        <f t="shared" si="106"/>
        <v>#REF!</v>
      </c>
      <c r="AE125" s="175">
        <f t="shared" si="107"/>
        <v>0</v>
      </c>
      <c r="AF125" s="177" t="e">
        <f t="shared" si="108"/>
        <v>#REF!</v>
      </c>
      <c r="AG125" s="175">
        <f t="shared" si="116"/>
        <v>0</v>
      </c>
      <c r="AH125" s="177" t="e">
        <f t="shared" si="117"/>
        <v>#REF!</v>
      </c>
      <c r="AI125" s="175"/>
      <c r="AJ125" s="177" t="e">
        <f t="shared" si="111"/>
        <v>#REF!</v>
      </c>
      <c r="AK125" s="175"/>
      <c r="AL125" s="177" t="e">
        <f t="shared" si="112"/>
        <v>#REF!</v>
      </c>
      <c r="AM125" s="175">
        <f t="shared" si="113"/>
        <v>0</v>
      </c>
      <c r="AN125" s="177" t="e">
        <f t="shared" si="114"/>
        <v>#REF!</v>
      </c>
      <c r="AO125" s="236"/>
    </row>
    <row r="126" spans="2:41" s="232" customFormat="1" ht="30" hidden="1" customHeight="1">
      <c r="B126" s="233"/>
      <c r="C126" s="196">
        <f t="shared" si="115"/>
        <v>95</v>
      </c>
      <c r="D126" s="172" t="s">
        <v>230</v>
      </c>
      <c r="E126" s="172" t="s">
        <v>384</v>
      </c>
      <c r="F126" s="172"/>
      <c r="G126" s="174" t="s">
        <v>567</v>
      </c>
      <c r="H126" s="172" t="s">
        <v>76</v>
      </c>
      <c r="I126" s="176" t="e">
        <f>+#REF!</f>
        <v>#REF!</v>
      </c>
      <c r="J126" s="175"/>
      <c r="K126" s="177" t="e">
        <f t="shared" si="96"/>
        <v>#REF!</v>
      </c>
      <c r="L126" s="175"/>
      <c r="M126" s="177" t="e">
        <f t="shared" si="97"/>
        <v>#REF!</v>
      </c>
      <c r="N126" s="175"/>
      <c r="O126" s="177" t="e">
        <f t="shared" si="98"/>
        <v>#REF!</v>
      </c>
      <c r="P126" s="175"/>
      <c r="Q126" s="177" t="e">
        <f t="shared" si="99"/>
        <v>#REF!</v>
      </c>
      <c r="R126" s="175"/>
      <c r="S126" s="177" t="e">
        <f t="shared" si="100"/>
        <v>#REF!</v>
      </c>
      <c r="T126" s="175">
        <f t="shared" si="101"/>
        <v>0</v>
      </c>
      <c r="U126" s="304"/>
      <c r="V126" s="177" t="e">
        <f t="shared" si="102"/>
        <v>#REF!</v>
      </c>
      <c r="W126" s="175"/>
      <c r="X126" s="177" t="e">
        <f t="shared" si="103"/>
        <v>#REF!</v>
      </c>
      <c r="Y126" s="175"/>
      <c r="Z126" s="177" t="e">
        <f t="shared" si="104"/>
        <v>#REF!</v>
      </c>
      <c r="AA126" s="175"/>
      <c r="AB126" s="177" t="e">
        <f t="shared" si="105"/>
        <v>#REF!</v>
      </c>
      <c r="AC126" s="175"/>
      <c r="AD126" s="177" t="e">
        <f t="shared" si="106"/>
        <v>#REF!</v>
      </c>
      <c r="AE126" s="175">
        <f t="shared" si="107"/>
        <v>0</v>
      </c>
      <c r="AF126" s="177" t="e">
        <f t="shared" si="108"/>
        <v>#REF!</v>
      </c>
      <c r="AG126" s="175">
        <f t="shared" si="116"/>
        <v>0</v>
      </c>
      <c r="AH126" s="177" t="e">
        <f t="shared" si="117"/>
        <v>#REF!</v>
      </c>
      <c r="AI126" s="175"/>
      <c r="AJ126" s="177" t="e">
        <f t="shared" si="111"/>
        <v>#REF!</v>
      </c>
      <c r="AK126" s="175"/>
      <c r="AL126" s="177" t="e">
        <f t="shared" si="112"/>
        <v>#REF!</v>
      </c>
      <c r="AM126" s="175">
        <f t="shared" si="113"/>
        <v>0</v>
      </c>
      <c r="AN126" s="177" t="e">
        <f t="shared" si="114"/>
        <v>#REF!</v>
      </c>
      <c r="AO126" s="236"/>
    </row>
    <row r="127" spans="2:41" s="232" customFormat="1" ht="30" hidden="1" customHeight="1">
      <c r="B127" s="233"/>
      <c r="C127" s="196">
        <f t="shared" si="115"/>
        <v>96</v>
      </c>
      <c r="D127" s="172" t="s">
        <v>218</v>
      </c>
      <c r="E127" s="172" t="s">
        <v>385</v>
      </c>
      <c r="F127" s="172" t="s">
        <v>218</v>
      </c>
      <c r="G127" s="174" t="s">
        <v>140</v>
      </c>
      <c r="H127" s="179" t="s">
        <v>47</v>
      </c>
      <c r="I127" s="176" t="e">
        <f>+#REF!</f>
        <v>#REF!</v>
      </c>
      <c r="J127" s="175"/>
      <c r="K127" s="177" t="e">
        <f t="shared" si="96"/>
        <v>#REF!</v>
      </c>
      <c r="L127" s="175"/>
      <c r="M127" s="177" t="e">
        <f t="shared" si="97"/>
        <v>#REF!</v>
      </c>
      <c r="N127" s="175"/>
      <c r="O127" s="177" t="e">
        <f t="shared" si="98"/>
        <v>#REF!</v>
      </c>
      <c r="P127" s="175"/>
      <c r="Q127" s="177" t="e">
        <f t="shared" si="99"/>
        <v>#REF!</v>
      </c>
      <c r="R127" s="175"/>
      <c r="S127" s="177" t="e">
        <f t="shared" si="100"/>
        <v>#REF!</v>
      </c>
      <c r="T127" s="175">
        <f t="shared" si="101"/>
        <v>0</v>
      </c>
      <c r="U127" s="304"/>
      <c r="V127" s="177" t="e">
        <f t="shared" si="102"/>
        <v>#REF!</v>
      </c>
      <c r="W127" s="175"/>
      <c r="X127" s="177" t="e">
        <f t="shared" si="103"/>
        <v>#REF!</v>
      </c>
      <c r="Y127" s="175"/>
      <c r="Z127" s="177" t="e">
        <f t="shared" si="104"/>
        <v>#REF!</v>
      </c>
      <c r="AA127" s="175"/>
      <c r="AB127" s="177" t="e">
        <f t="shared" si="105"/>
        <v>#REF!</v>
      </c>
      <c r="AC127" s="175"/>
      <c r="AD127" s="177" t="e">
        <f t="shared" si="106"/>
        <v>#REF!</v>
      </c>
      <c r="AE127" s="175">
        <f t="shared" si="107"/>
        <v>0</v>
      </c>
      <c r="AF127" s="177" t="e">
        <f t="shared" si="108"/>
        <v>#REF!</v>
      </c>
      <c r="AG127" s="175">
        <f t="shared" si="116"/>
        <v>0</v>
      </c>
      <c r="AH127" s="177" t="e">
        <f t="shared" si="117"/>
        <v>#REF!</v>
      </c>
      <c r="AI127" s="175"/>
      <c r="AJ127" s="177" t="e">
        <f t="shared" si="111"/>
        <v>#REF!</v>
      </c>
      <c r="AK127" s="175"/>
      <c r="AL127" s="177" t="e">
        <f t="shared" si="112"/>
        <v>#REF!</v>
      </c>
      <c r="AM127" s="175">
        <f t="shared" si="113"/>
        <v>0</v>
      </c>
      <c r="AN127" s="177" t="e">
        <f t="shared" si="114"/>
        <v>#REF!</v>
      </c>
      <c r="AO127" s="236"/>
    </row>
    <row r="128" spans="2:41" s="232" customFormat="1" ht="30" hidden="1" customHeight="1">
      <c r="B128" s="233"/>
      <c r="C128" s="196">
        <f t="shared" si="115"/>
        <v>97</v>
      </c>
      <c r="D128" s="214" t="s">
        <v>328</v>
      </c>
      <c r="E128" s="214" t="s">
        <v>385</v>
      </c>
      <c r="F128" s="214"/>
      <c r="G128" s="230" t="s">
        <v>329</v>
      </c>
      <c r="H128" s="216" t="s">
        <v>47</v>
      </c>
      <c r="I128" s="176" t="e">
        <f>#REF!</f>
        <v>#REF!</v>
      </c>
      <c r="J128" s="175"/>
      <c r="K128" s="177" t="e">
        <f t="shared" si="96"/>
        <v>#REF!</v>
      </c>
      <c r="L128" s="175"/>
      <c r="M128" s="177" t="e">
        <f t="shared" si="97"/>
        <v>#REF!</v>
      </c>
      <c r="N128" s="175"/>
      <c r="O128" s="177" t="e">
        <f t="shared" si="98"/>
        <v>#REF!</v>
      </c>
      <c r="P128" s="175"/>
      <c r="Q128" s="177" t="e">
        <f t="shared" si="99"/>
        <v>#REF!</v>
      </c>
      <c r="R128" s="175"/>
      <c r="S128" s="177" t="e">
        <f t="shared" si="100"/>
        <v>#REF!</v>
      </c>
      <c r="T128" s="175">
        <f t="shared" si="101"/>
        <v>0</v>
      </c>
      <c r="U128" s="304"/>
      <c r="V128" s="177" t="e">
        <f t="shared" si="102"/>
        <v>#REF!</v>
      </c>
      <c r="W128" s="175"/>
      <c r="X128" s="177" t="e">
        <f t="shared" si="103"/>
        <v>#REF!</v>
      </c>
      <c r="Y128" s="175"/>
      <c r="Z128" s="177" t="e">
        <f t="shared" si="104"/>
        <v>#REF!</v>
      </c>
      <c r="AA128" s="175"/>
      <c r="AB128" s="177" t="e">
        <f t="shared" si="105"/>
        <v>#REF!</v>
      </c>
      <c r="AC128" s="175"/>
      <c r="AD128" s="177" t="e">
        <f t="shared" si="106"/>
        <v>#REF!</v>
      </c>
      <c r="AE128" s="175">
        <f t="shared" si="107"/>
        <v>0</v>
      </c>
      <c r="AF128" s="177" t="e">
        <f t="shared" si="108"/>
        <v>#REF!</v>
      </c>
      <c r="AG128" s="175">
        <f t="shared" si="116"/>
        <v>0</v>
      </c>
      <c r="AH128" s="177" t="e">
        <f t="shared" si="117"/>
        <v>#REF!</v>
      </c>
      <c r="AI128" s="175"/>
      <c r="AJ128" s="177" t="e">
        <f t="shared" si="111"/>
        <v>#REF!</v>
      </c>
      <c r="AK128" s="175"/>
      <c r="AL128" s="177" t="e">
        <f t="shared" si="112"/>
        <v>#REF!</v>
      </c>
      <c r="AM128" s="175">
        <f t="shared" si="113"/>
        <v>0</v>
      </c>
      <c r="AN128" s="177" t="e">
        <f t="shared" si="114"/>
        <v>#REF!</v>
      </c>
      <c r="AO128" s="236"/>
    </row>
    <row r="129" spans="2:41" s="232" customFormat="1" ht="30" customHeight="1">
      <c r="B129" s="233"/>
      <c r="C129" s="196">
        <f t="shared" si="115"/>
        <v>98</v>
      </c>
      <c r="D129" s="172" t="s">
        <v>75</v>
      </c>
      <c r="E129" s="323" t="s">
        <v>386</v>
      </c>
      <c r="F129" s="172"/>
      <c r="G129" s="174" t="s">
        <v>108</v>
      </c>
      <c r="H129" s="172" t="s">
        <v>46</v>
      </c>
      <c r="I129" s="176" t="e">
        <f>+#REF!</f>
        <v>#REF!</v>
      </c>
      <c r="J129" s="175">
        <f>'[132]CANTIDADES TOTALIZADAS'!$AF$59</f>
        <v>628.68520000000001</v>
      </c>
      <c r="K129" s="177" t="e">
        <f t="shared" si="96"/>
        <v>#REF!</v>
      </c>
      <c r="L129" s="175"/>
      <c r="M129" s="177" t="e">
        <f t="shared" si="97"/>
        <v>#REF!</v>
      </c>
      <c r="N129" s="175">
        <f>'[132]CANTIDADES TOTALIZADAS'!$AU$59</f>
        <v>339764.96649999998</v>
      </c>
      <c r="O129" s="177" t="e">
        <f t="shared" si="98"/>
        <v>#REF!</v>
      </c>
      <c r="P129" s="175"/>
      <c r="Q129" s="177" t="e">
        <f t="shared" si="99"/>
        <v>#REF!</v>
      </c>
      <c r="R129" s="175"/>
      <c r="S129" s="177" t="e">
        <f t="shared" si="100"/>
        <v>#REF!</v>
      </c>
      <c r="T129" s="175">
        <f t="shared" si="101"/>
        <v>340393.65169999999</v>
      </c>
      <c r="U129" s="304">
        <f>'[132]CANTIDADES TOTALIZADAS'!$BJ$59</f>
        <v>340393.65169999999</v>
      </c>
      <c r="V129" s="177" t="e">
        <f t="shared" si="102"/>
        <v>#REF!</v>
      </c>
      <c r="W129" s="175"/>
      <c r="X129" s="177" t="e">
        <f t="shared" si="103"/>
        <v>#REF!</v>
      </c>
      <c r="Y129" s="175">
        <f>Y120*62</f>
        <v>5580.0000000000009</v>
      </c>
      <c r="Z129" s="177" t="e">
        <f t="shared" si="104"/>
        <v>#REF!</v>
      </c>
      <c r="AA129" s="175">
        <f>AA120*62</f>
        <v>21700</v>
      </c>
      <c r="AB129" s="177" t="e">
        <f t="shared" si="105"/>
        <v>#REF!</v>
      </c>
      <c r="AC129" s="175">
        <f>AC120*62</f>
        <v>8928.0000000000018</v>
      </c>
      <c r="AD129" s="177" t="e">
        <f t="shared" si="106"/>
        <v>#REF!</v>
      </c>
      <c r="AE129" s="175">
        <f t="shared" si="107"/>
        <v>36208</v>
      </c>
      <c r="AF129" s="177" t="e">
        <f t="shared" si="108"/>
        <v>#REF!</v>
      </c>
      <c r="AG129" s="175">
        <f t="shared" si="116"/>
        <v>376601.65169999999</v>
      </c>
      <c r="AH129" s="177" t="e">
        <f t="shared" si="117"/>
        <v>#REF!</v>
      </c>
      <c r="AI129" s="175"/>
      <c r="AJ129" s="177" t="e">
        <f t="shared" si="111"/>
        <v>#REF!</v>
      </c>
      <c r="AK129" s="175"/>
      <c r="AL129" s="177" t="e">
        <f t="shared" si="112"/>
        <v>#REF!</v>
      </c>
      <c r="AM129" s="175">
        <f t="shared" si="113"/>
        <v>376601.65169999999</v>
      </c>
      <c r="AN129" s="177" t="e">
        <f t="shared" si="114"/>
        <v>#REF!</v>
      </c>
      <c r="AO129" s="236"/>
    </row>
    <row r="130" spans="2:41" s="232" customFormat="1" ht="30" hidden="1" customHeight="1">
      <c r="B130" s="233"/>
      <c r="C130" s="196">
        <f t="shared" si="115"/>
        <v>99</v>
      </c>
      <c r="D130" s="216" t="s">
        <v>288</v>
      </c>
      <c r="E130" s="216"/>
      <c r="F130" s="216" t="s">
        <v>288</v>
      </c>
      <c r="G130" s="230" t="s">
        <v>289</v>
      </c>
      <c r="H130" s="216" t="s">
        <v>48</v>
      </c>
      <c r="I130" s="176" t="e">
        <f>#REF!</f>
        <v>#REF!</v>
      </c>
      <c r="J130" s="175"/>
      <c r="K130" s="177" t="e">
        <f t="shared" si="96"/>
        <v>#REF!</v>
      </c>
      <c r="L130" s="175"/>
      <c r="M130" s="177" t="e">
        <f t="shared" si="97"/>
        <v>#REF!</v>
      </c>
      <c r="N130" s="175"/>
      <c r="O130" s="177" t="e">
        <f t="shared" si="98"/>
        <v>#REF!</v>
      </c>
      <c r="P130" s="175"/>
      <c r="Q130" s="177" t="e">
        <f t="shared" si="99"/>
        <v>#REF!</v>
      </c>
      <c r="R130" s="175"/>
      <c r="S130" s="177" t="e">
        <f t="shared" si="100"/>
        <v>#REF!</v>
      </c>
      <c r="T130" s="175">
        <f t="shared" si="101"/>
        <v>0</v>
      </c>
      <c r="U130" s="304"/>
      <c r="V130" s="177" t="e">
        <f t="shared" si="102"/>
        <v>#REF!</v>
      </c>
      <c r="W130" s="175"/>
      <c r="X130" s="177" t="e">
        <f t="shared" si="103"/>
        <v>#REF!</v>
      </c>
      <c r="Y130" s="175"/>
      <c r="Z130" s="177" t="e">
        <f t="shared" si="104"/>
        <v>#REF!</v>
      </c>
      <c r="AA130" s="175"/>
      <c r="AB130" s="177" t="e">
        <f t="shared" si="105"/>
        <v>#REF!</v>
      </c>
      <c r="AC130" s="175"/>
      <c r="AD130" s="177" t="e">
        <f t="shared" si="106"/>
        <v>#REF!</v>
      </c>
      <c r="AE130" s="175">
        <f t="shared" si="107"/>
        <v>0</v>
      </c>
      <c r="AF130" s="177" t="e">
        <f t="shared" si="108"/>
        <v>#REF!</v>
      </c>
      <c r="AG130" s="175">
        <f t="shared" si="116"/>
        <v>0</v>
      </c>
      <c r="AH130" s="177" t="e">
        <f t="shared" si="117"/>
        <v>#REF!</v>
      </c>
      <c r="AI130" s="175"/>
      <c r="AJ130" s="177" t="e">
        <f t="shared" si="111"/>
        <v>#REF!</v>
      </c>
      <c r="AK130" s="175"/>
      <c r="AL130" s="177" t="e">
        <f t="shared" si="112"/>
        <v>#REF!</v>
      </c>
      <c r="AM130" s="175">
        <f t="shared" si="113"/>
        <v>0</v>
      </c>
      <c r="AN130" s="177" t="e">
        <f t="shared" si="114"/>
        <v>#REF!</v>
      </c>
      <c r="AO130" s="236"/>
    </row>
    <row r="131" spans="2:41" s="232" customFormat="1" ht="30" hidden="1" customHeight="1">
      <c r="B131" s="233"/>
      <c r="C131" s="196">
        <f t="shared" si="115"/>
        <v>100</v>
      </c>
      <c r="D131" s="216">
        <v>640.20000000000005</v>
      </c>
      <c r="E131" s="216" t="s">
        <v>386</v>
      </c>
      <c r="F131" s="216"/>
      <c r="G131" s="230" t="s">
        <v>280</v>
      </c>
      <c r="H131" s="216" t="s">
        <v>45</v>
      </c>
      <c r="I131" s="176" t="e">
        <f>#REF!</f>
        <v>#REF!</v>
      </c>
      <c r="J131" s="175"/>
      <c r="K131" s="177" t="e">
        <f t="shared" si="96"/>
        <v>#REF!</v>
      </c>
      <c r="L131" s="175"/>
      <c r="M131" s="177" t="e">
        <f t="shared" si="97"/>
        <v>#REF!</v>
      </c>
      <c r="N131" s="175"/>
      <c r="O131" s="177" t="e">
        <f t="shared" si="98"/>
        <v>#REF!</v>
      </c>
      <c r="P131" s="175"/>
      <c r="Q131" s="177" t="e">
        <f t="shared" si="99"/>
        <v>#REF!</v>
      </c>
      <c r="R131" s="175"/>
      <c r="S131" s="177" t="e">
        <f t="shared" si="100"/>
        <v>#REF!</v>
      </c>
      <c r="T131" s="175">
        <f t="shared" si="101"/>
        <v>0</v>
      </c>
      <c r="U131" s="304"/>
      <c r="V131" s="177" t="e">
        <f t="shared" si="102"/>
        <v>#REF!</v>
      </c>
      <c r="W131" s="175"/>
      <c r="X131" s="177" t="e">
        <f t="shared" si="103"/>
        <v>#REF!</v>
      </c>
      <c r="Y131" s="175"/>
      <c r="Z131" s="177" t="e">
        <f t="shared" si="104"/>
        <v>#REF!</v>
      </c>
      <c r="AA131" s="175"/>
      <c r="AB131" s="177" t="e">
        <f t="shared" si="105"/>
        <v>#REF!</v>
      </c>
      <c r="AC131" s="175"/>
      <c r="AD131" s="177" t="e">
        <f t="shared" si="106"/>
        <v>#REF!</v>
      </c>
      <c r="AE131" s="175">
        <f t="shared" si="107"/>
        <v>0</v>
      </c>
      <c r="AF131" s="177" t="e">
        <f t="shared" si="108"/>
        <v>#REF!</v>
      </c>
      <c r="AG131" s="175">
        <f t="shared" si="116"/>
        <v>0</v>
      </c>
      <c r="AH131" s="177" t="e">
        <f t="shared" si="117"/>
        <v>#REF!</v>
      </c>
      <c r="AI131" s="175"/>
      <c r="AJ131" s="177" t="e">
        <f t="shared" si="111"/>
        <v>#REF!</v>
      </c>
      <c r="AK131" s="175"/>
      <c r="AL131" s="177" t="e">
        <f t="shared" si="112"/>
        <v>#REF!</v>
      </c>
      <c r="AM131" s="175">
        <f t="shared" si="113"/>
        <v>0</v>
      </c>
      <c r="AN131" s="177" t="e">
        <f t="shared" si="114"/>
        <v>#REF!</v>
      </c>
      <c r="AO131" s="236"/>
    </row>
    <row r="132" spans="2:41" s="232" customFormat="1" ht="30" hidden="1" customHeight="1">
      <c r="B132" s="233"/>
      <c r="C132" s="196">
        <f t="shared" si="115"/>
        <v>101</v>
      </c>
      <c r="D132" s="216" t="s">
        <v>290</v>
      </c>
      <c r="E132" s="216" t="s">
        <v>389</v>
      </c>
      <c r="F132" s="279"/>
      <c r="G132" s="230" t="s">
        <v>291</v>
      </c>
      <c r="H132" s="216" t="s">
        <v>538</v>
      </c>
      <c r="I132" s="176" t="e">
        <f>#REF!</f>
        <v>#REF!</v>
      </c>
      <c r="J132" s="175"/>
      <c r="K132" s="177" t="e">
        <f t="shared" si="96"/>
        <v>#REF!</v>
      </c>
      <c r="L132" s="175"/>
      <c r="M132" s="177" t="e">
        <f t="shared" si="97"/>
        <v>#REF!</v>
      </c>
      <c r="N132" s="175"/>
      <c r="O132" s="177" t="e">
        <f t="shared" si="98"/>
        <v>#REF!</v>
      </c>
      <c r="P132" s="175"/>
      <c r="Q132" s="177" t="e">
        <f t="shared" si="99"/>
        <v>#REF!</v>
      </c>
      <c r="R132" s="175"/>
      <c r="S132" s="177" t="e">
        <f t="shared" si="100"/>
        <v>#REF!</v>
      </c>
      <c r="T132" s="175">
        <f t="shared" si="101"/>
        <v>0</v>
      </c>
      <c r="U132" s="304"/>
      <c r="V132" s="177" t="e">
        <f t="shared" si="102"/>
        <v>#REF!</v>
      </c>
      <c r="W132" s="175"/>
      <c r="X132" s="177" t="e">
        <f t="shared" si="103"/>
        <v>#REF!</v>
      </c>
      <c r="Y132" s="175"/>
      <c r="Z132" s="177" t="e">
        <f t="shared" si="104"/>
        <v>#REF!</v>
      </c>
      <c r="AA132" s="175"/>
      <c r="AB132" s="177" t="e">
        <f t="shared" si="105"/>
        <v>#REF!</v>
      </c>
      <c r="AC132" s="175"/>
      <c r="AD132" s="177" t="e">
        <f t="shared" si="106"/>
        <v>#REF!</v>
      </c>
      <c r="AE132" s="175">
        <f t="shared" si="107"/>
        <v>0</v>
      </c>
      <c r="AF132" s="177" t="e">
        <f t="shared" si="108"/>
        <v>#REF!</v>
      </c>
      <c r="AG132" s="175">
        <f t="shared" si="116"/>
        <v>0</v>
      </c>
      <c r="AH132" s="177" t="e">
        <f t="shared" si="117"/>
        <v>#REF!</v>
      </c>
      <c r="AI132" s="175"/>
      <c r="AJ132" s="177" t="e">
        <f t="shared" si="111"/>
        <v>#REF!</v>
      </c>
      <c r="AK132" s="175"/>
      <c r="AL132" s="177" t="e">
        <f t="shared" si="112"/>
        <v>#REF!</v>
      </c>
      <c r="AM132" s="175">
        <f t="shared" si="113"/>
        <v>0</v>
      </c>
      <c r="AN132" s="177" t="e">
        <f t="shared" si="114"/>
        <v>#REF!</v>
      </c>
      <c r="AO132" s="236"/>
    </row>
    <row r="133" spans="2:41" s="232" customFormat="1" ht="30" hidden="1" customHeight="1">
      <c r="B133" s="233"/>
      <c r="C133" s="196">
        <f t="shared" si="115"/>
        <v>102</v>
      </c>
      <c r="D133" s="216" t="s">
        <v>459</v>
      </c>
      <c r="E133" s="216"/>
      <c r="F133" s="216" t="s">
        <v>459</v>
      </c>
      <c r="G133" s="230" t="s">
        <v>460</v>
      </c>
      <c r="H133" s="216" t="s">
        <v>48</v>
      </c>
      <c r="I133" s="176" t="e">
        <f>#REF!</f>
        <v>#REF!</v>
      </c>
      <c r="J133" s="175"/>
      <c r="K133" s="177" t="e">
        <f t="shared" si="96"/>
        <v>#REF!</v>
      </c>
      <c r="L133" s="175"/>
      <c r="M133" s="177" t="e">
        <f t="shared" si="97"/>
        <v>#REF!</v>
      </c>
      <c r="N133" s="175"/>
      <c r="O133" s="177" t="e">
        <f t="shared" si="98"/>
        <v>#REF!</v>
      </c>
      <c r="P133" s="175"/>
      <c r="Q133" s="177" t="e">
        <f t="shared" si="99"/>
        <v>#REF!</v>
      </c>
      <c r="R133" s="175"/>
      <c r="S133" s="177" t="e">
        <f t="shared" si="100"/>
        <v>#REF!</v>
      </c>
      <c r="T133" s="175">
        <f t="shared" si="101"/>
        <v>0</v>
      </c>
      <c r="U133" s="304"/>
      <c r="V133" s="177" t="e">
        <f t="shared" si="102"/>
        <v>#REF!</v>
      </c>
      <c r="W133" s="175"/>
      <c r="X133" s="177" t="e">
        <f t="shared" si="103"/>
        <v>#REF!</v>
      </c>
      <c r="Y133" s="175"/>
      <c r="Z133" s="177" t="e">
        <f t="shared" si="104"/>
        <v>#REF!</v>
      </c>
      <c r="AA133" s="175"/>
      <c r="AB133" s="177" t="e">
        <f t="shared" si="105"/>
        <v>#REF!</v>
      </c>
      <c r="AC133" s="175"/>
      <c r="AD133" s="177" t="e">
        <f t="shared" si="106"/>
        <v>#REF!</v>
      </c>
      <c r="AE133" s="175">
        <f t="shared" si="107"/>
        <v>0</v>
      </c>
      <c r="AF133" s="177" t="e">
        <f t="shared" si="108"/>
        <v>#REF!</v>
      </c>
      <c r="AG133" s="175">
        <f t="shared" si="116"/>
        <v>0</v>
      </c>
      <c r="AH133" s="177" t="e">
        <f t="shared" si="117"/>
        <v>#REF!</v>
      </c>
      <c r="AI133" s="175"/>
      <c r="AJ133" s="177" t="e">
        <f t="shared" si="111"/>
        <v>#REF!</v>
      </c>
      <c r="AK133" s="175"/>
      <c r="AL133" s="177" t="e">
        <f t="shared" si="112"/>
        <v>#REF!</v>
      </c>
      <c r="AM133" s="175">
        <f t="shared" si="113"/>
        <v>0</v>
      </c>
      <c r="AN133" s="177" t="e">
        <f t="shared" si="114"/>
        <v>#REF!</v>
      </c>
      <c r="AO133" s="236"/>
    </row>
    <row r="134" spans="2:41" s="232" customFormat="1" ht="30" hidden="1" customHeight="1">
      <c r="B134" s="233"/>
      <c r="C134" s="196">
        <f t="shared" si="115"/>
        <v>103</v>
      </c>
      <c r="D134" s="216" t="s">
        <v>472</v>
      </c>
      <c r="E134" s="216"/>
      <c r="F134" s="216" t="s">
        <v>472</v>
      </c>
      <c r="G134" s="230" t="s">
        <v>470</v>
      </c>
      <c r="H134" s="216" t="s">
        <v>48</v>
      </c>
      <c r="I134" s="176" t="e">
        <f>#REF!</f>
        <v>#REF!</v>
      </c>
      <c r="J134" s="175"/>
      <c r="K134" s="177" t="e">
        <f t="shared" si="96"/>
        <v>#REF!</v>
      </c>
      <c r="L134" s="175"/>
      <c r="M134" s="177" t="e">
        <f t="shared" si="97"/>
        <v>#REF!</v>
      </c>
      <c r="N134" s="175"/>
      <c r="O134" s="177" t="e">
        <f t="shared" si="98"/>
        <v>#REF!</v>
      </c>
      <c r="P134" s="175"/>
      <c r="Q134" s="177" t="e">
        <f t="shared" si="99"/>
        <v>#REF!</v>
      </c>
      <c r="R134" s="175"/>
      <c r="S134" s="177" t="e">
        <f t="shared" si="100"/>
        <v>#REF!</v>
      </c>
      <c r="T134" s="175">
        <f t="shared" si="101"/>
        <v>0</v>
      </c>
      <c r="U134" s="304"/>
      <c r="V134" s="177" t="e">
        <f t="shared" si="102"/>
        <v>#REF!</v>
      </c>
      <c r="W134" s="175"/>
      <c r="X134" s="177" t="e">
        <f t="shared" si="103"/>
        <v>#REF!</v>
      </c>
      <c r="Y134" s="175"/>
      <c r="Z134" s="177" t="e">
        <f t="shared" si="104"/>
        <v>#REF!</v>
      </c>
      <c r="AA134" s="175"/>
      <c r="AB134" s="177" t="e">
        <f t="shared" si="105"/>
        <v>#REF!</v>
      </c>
      <c r="AC134" s="175"/>
      <c r="AD134" s="177" t="e">
        <f t="shared" si="106"/>
        <v>#REF!</v>
      </c>
      <c r="AE134" s="175">
        <f t="shared" si="107"/>
        <v>0</v>
      </c>
      <c r="AF134" s="177" t="e">
        <f t="shared" si="108"/>
        <v>#REF!</v>
      </c>
      <c r="AG134" s="175">
        <f t="shared" si="116"/>
        <v>0</v>
      </c>
      <c r="AH134" s="177" t="e">
        <f t="shared" si="117"/>
        <v>#REF!</v>
      </c>
      <c r="AI134" s="175"/>
      <c r="AJ134" s="177" t="e">
        <f t="shared" si="111"/>
        <v>#REF!</v>
      </c>
      <c r="AK134" s="175"/>
      <c r="AL134" s="177" t="e">
        <f t="shared" si="112"/>
        <v>#REF!</v>
      </c>
      <c r="AM134" s="175">
        <f t="shared" si="113"/>
        <v>0</v>
      </c>
      <c r="AN134" s="177" t="e">
        <f t="shared" si="114"/>
        <v>#REF!</v>
      </c>
      <c r="AO134" s="236"/>
    </row>
    <row r="135" spans="2:41" s="232" customFormat="1" ht="30" hidden="1" customHeight="1">
      <c r="B135" s="233"/>
      <c r="C135" s="196">
        <f t="shared" si="115"/>
        <v>104</v>
      </c>
      <c r="D135" s="216" t="s">
        <v>473</v>
      </c>
      <c r="E135" s="216"/>
      <c r="F135" s="216" t="s">
        <v>473</v>
      </c>
      <c r="G135" s="230" t="s">
        <v>471</v>
      </c>
      <c r="H135" s="216" t="s">
        <v>48</v>
      </c>
      <c r="I135" s="176" t="e">
        <f>#REF!</f>
        <v>#REF!</v>
      </c>
      <c r="J135" s="175"/>
      <c r="K135" s="177" t="e">
        <f t="shared" si="96"/>
        <v>#REF!</v>
      </c>
      <c r="L135" s="175"/>
      <c r="M135" s="177" t="e">
        <f t="shared" si="97"/>
        <v>#REF!</v>
      </c>
      <c r="N135" s="175"/>
      <c r="O135" s="177" t="e">
        <f t="shared" si="98"/>
        <v>#REF!</v>
      </c>
      <c r="P135" s="175"/>
      <c r="Q135" s="177" t="e">
        <f t="shared" si="99"/>
        <v>#REF!</v>
      </c>
      <c r="R135" s="175"/>
      <c r="S135" s="177" t="e">
        <f t="shared" si="100"/>
        <v>#REF!</v>
      </c>
      <c r="T135" s="175">
        <f t="shared" si="101"/>
        <v>0</v>
      </c>
      <c r="U135" s="304"/>
      <c r="V135" s="177" t="e">
        <f t="shared" si="102"/>
        <v>#REF!</v>
      </c>
      <c r="W135" s="175"/>
      <c r="X135" s="177" t="e">
        <f t="shared" si="103"/>
        <v>#REF!</v>
      </c>
      <c r="Y135" s="175"/>
      <c r="Z135" s="177" t="e">
        <f t="shared" si="104"/>
        <v>#REF!</v>
      </c>
      <c r="AA135" s="175"/>
      <c r="AB135" s="177" t="e">
        <f t="shared" si="105"/>
        <v>#REF!</v>
      </c>
      <c r="AC135" s="175"/>
      <c r="AD135" s="177" t="e">
        <f t="shared" si="106"/>
        <v>#REF!</v>
      </c>
      <c r="AE135" s="175">
        <f t="shared" si="107"/>
        <v>0</v>
      </c>
      <c r="AF135" s="177" t="e">
        <f t="shared" si="108"/>
        <v>#REF!</v>
      </c>
      <c r="AG135" s="175">
        <f t="shared" si="116"/>
        <v>0</v>
      </c>
      <c r="AH135" s="177" t="e">
        <f t="shared" si="117"/>
        <v>#REF!</v>
      </c>
      <c r="AI135" s="175"/>
      <c r="AJ135" s="177" t="e">
        <f t="shared" si="111"/>
        <v>#REF!</v>
      </c>
      <c r="AK135" s="175"/>
      <c r="AL135" s="177" t="e">
        <f t="shared" si="112"/>
        <v>#REF!</v>
      </c>
      <c r="AM135" s="175">
        <f t="shared" si="113"/>
        <v>0</v>
      </c>
      <c r="AN135" s="177" t="e">
        <f t="shared" si="114"/>
        <v>#REF!</v>
      </c>
      <c r="AO135" s="236"/>
    </row>
    <row r="136" spans="2:41" s="232" customFormat="1" ht="30" hidden="1" customHeight="1">
      <c r="B136" s="233"/>
      <c r="C136" s="196">
        <f t="shared" si="115"/>
        <v>105</v>
      </c>
      <c r="D136" s="216" t="s">
        <v>475</v>
      </c>
      <c r="E136" s="216"/>
      <c r="F136" s="216" t="s">
        <v>476</v>
      </c>
      <c r="G136" s="230" t="s">
        <v>474</v>
      </c>
      <c r="H136" s="216" t="s">
        <v>48</v>
      </c>
      <c r="I136" s="176" t="e">
        <f>#REF!</f>
        <v>#REF!</v>
      </c>
      <c r="J136" s="175"/>
      <c r="K136" s="177" t="e">
        <f t="shared" si="96"/>
        <v>#REF!</v>
      </c>
      <c r="L136" s="175"/>
      <c r="M136" s="177" t="e">
        <f t="shared" si="97"/>
        <v>#REF!</v>
      </c>
      <c r="N136" s="175"/>
      <c r="O136" s="177" t="e">
        <f t="shared" si="98"/>
        <v>#REF!</v>
      </c>
      <c r="P136" s="175"/>
      <c r="Q136" s="177" t="e">
        <f t="shared" si="99"/>
        <v>#REF!</v>
      </c>
      <c r="R136" s="175"/>
      <c r="S136" s="177" t="e">
        <f t="shared" si="100"/>
        <v>#REF!</v>
      </c>
      <c r="T136" s="175">
        <f t="shared" si="101"/>
        <v>0</v>
      </c>
      <c r="U136" s="304"/>
      <c r="V136" s="177" t="e">
        <f t="shared" si="102"/>
        <v>#REF!</v>
      </c>
      <c r="W136" s="175"/>
      <c r="X136" s="177" t="e">
        <f t="shared" si="103"/>
        <v>#REF!</v>
      </c>
      <c r="Y136" s="175"/>
      <c r="Z136" s="177" t="e">
        <f t="shared" si="104"/>
        <v>#REF!</v>
      </c>
      <c r="AA136" s="175"/>
      <c r="AB136" s="177" t="e">
        <f t="shared" si="105"/>
        <v>#REF!</v>
      </c>
      <c r="AC136" s="175"/>
      <c r="AD136" s="177" t="e">
        <f t="shared" si="106"/>
        <v>#REF!</v>
      </c>
      <c r="AE136" s="175">
        <f t="shared" si="107"/>
        <v>0</v>
      </c>
      <c r="AF136" s="177" t="e">
        <f t="shared" si="108"/>
        <v>#REF!</v>
      </c>
      <c r="AG136" s="175">
        <f t="shared" si="116"/>
        <v>0</v>
      </c>
      <c r="AH136" s="177" t="e">
        <f t="shared" si="117"/>
        <v>#REF!</v>
      </c>
      <c r="AI136" s="175"/>
      <c r="AJ136" s="177" t="e">
        <f t="shared" si="111"/>
        <v>#REF!</v>
      </c>
      <c r="AK136" s="175"/>
      <c r="AL136" s="177" t="e">
        <f t="shared" si="112"/>
        <v>#REF!</v>
      </c>
      <c r="AM136" s="175">
        <f t="shared" si="113"/>
        <v>0</v>
      </c>
      <c r="AN136" s="177" t="e">
        <f t="shared" si="114"/>
        <v>#REF!</v>
      </c>
      <c r="AO136" s="236"/>
    </row>
    <row r="137" spans="2:41" s="232" customFormat="1" ht="30" hidden="1" customHeight="1">
      <c r="B137" s="233"/>
      <c r="C137" s="196">
        <f t="shared" si="115"/>
        <v>106</v>
      </c>
      <c r="D137" s="216">
        <v>642.1</v>
      </c>
      <c r="E137" s="216"/>
      <c r="F137" s="216">
        <v>642.1</v>
      </c>
      <c r="G137" s="230" t="s">
        <v>419</v>
      </c>
      <c r="H137" s="216" t="s">
        <v>48</v>
      </c>
      <c r="I137" s="176" t="e">
        <f>#REF!</f>
        <v>#REF!</v>
      </c>
      <c r="J137" s="175"/>
      <c r="K137" s="177" t="e">
        <f t="shared" si="96"/>
        <v>#REF!</v>
      </c>
      <c r="L137" s="175"/>
      <c r="M137" s="177" t="e">
        <f t="shared" si="97"/>
        <v>#REF!</v>
      </c>
      <c r="N137" s="175"/>
      <c r="O137" s="177" t="e">
        <f t="shared" si="98"/>
        <v>#REF!</v>
      </c>
      <c r="P137" s="175"/>
      <c r="Q137" s="177" t="e">
        <f t="shared" si="99"/>
        <v>#REF!</v>
      </c>
      <c r="R137" s="175"/>
      <c r="S137" s="177" t="e">
        <f t="shared" si="100"/>
        <v>#REF!</v>
      </c>
      <c r="T137" s="175">
        <f t="shared" si="101"/>
        <v>0</v>
      </c>
      <c r="U137" s="304"/>
      <c r="V137" s="177" t="e">
        <f t="shared" si="102"/>
        <v>#REF!</v>
      </c>
      <c r="W137" s="175"/>
      <c r="X137" s="177" t="e">
        <f t="shared" si="103"/>
        <v>#REF!</v>
      </c>
      <c r="Y137" s="175"/>
      <c r="Z137" s="177" t="e">
        <f t="shared" si="104"/>
        <v>#REF!</v>
      </c>
      <c r="AA137" s="175"/>
      <c r="AB137" s="177" t="e">
        <f t="shared" si="105"/>
        <v>#REF!</v>
      </c>
      <c r="AC137" s="175"/>
      <c r="AD137" s="177" t="e">
        <f t="shared" si="106"/>
        <v>#REF!</v>
      </c>
      <c r="AE137" s="175">
        <f t="shared" si="107"/>
        <v>0</v>
      </c>
      <c r="AF137" s="177" t="e">
        <f t="shared" si="108"/>
        <v>#REF!</v>
      </c>
      <c r="AG137" s="175">
        <f t="shared" si="116"/>
        <v>0</v>
      </c>
      <c r="AH137" s="177" t="e">
        <f t="shared" si="117"/>
        <v>#REF!</v>
      </c>
      <c r="AI137" s="175"/>
      <c r="AJ137" s="177" t="e">
        <f t="shared" si="111"/>
        <v>#REF!</v>
      </c>
      <c r="AK137" s="175"/>
      <c r="AL137" s="177" t="e">
        <f t="shared" si="112"/>
        <v>#REF!</v>
      </c>
      <c r="AM137" s="175">
        <f t="shared" si="113"/>
        <v>0</v>
      </c>
      <c r="AN137" s="177" t="e">
        <f t="shared" si="114"/>
        <v>#REF!</v>
      </c>
      <c r="AO137" s="236"/>
    </row>
    <row r="138" spans="2:41" s="232" customFormat="1" ht="30" hidden="1" customHeight="1">
      <c r="B138" s="233"/>
      <c r="C138" s="196">
        <f t="shared" si="115"/>
        <v>107</v>
      </c>
      <c r="D138" s="216" t="s">
        <v>503</v>
      </c>
      <c r="E138" s="216"/>
      <c r="F138" s="216" t="s">
        <v>503</v>
      </c>
      <c r="G138" s="230" t="s">
        <v>439</v>
      </c>
      <c r="H138" s="216" t="s">
        <v>48</v>
      </c>
      <c r="I138" s="176" t="e">
        <f>#REF!</f>
        <v>#REF!</v>
      </c>
      <c r="J138" s="175"/>
      <c r="K138" s="177" t="e">
        <f t="shared" si="96"/>
        <v>#REF!</v>
      </c>
      <c r="L138" s="175"/>
      <c r="M138" s="177" t="e">
        <f t="shared" si="97"/>
        <v>#REF!</v>
      </c>
      <c r="N138" s="175"/>
      <c r="O138" s="177" t="e">
        <f t="shared" si="98"/>
        <v>#REF!</v>
      </c>
      <c r="P138" s="175"/>
      <c r="Q138" s="177" t="e">
        <f t="shared" si="99"/>
        <v>#REF!</v>
      </c>
      <c r="R138" s="175"/>
      <c r="S138" s="177" t="e">
        <f t="shared" si="100"/>
        <v>#REF!</v>
      </c>
      <c r="T138" s="175">
        <f t="shared" si="101"/>
        <v>0</v>
      </c>
      <c r="U138" s="304"/>
      <c r="V138" s="177" t="e">
        <f t="shared" si="102"/>
        <v>#REF!</v>
      </c>
      <c r="W138" s="175"/>
      <c r="X138" s="177" t="e">
        <f t="shared" si="103"/>
        <v>#REF!</v>
      </c>
      <c r="Y138" s="175"/>
      <c r="Z138" s="177" t="e">
        <f t="shared" si="104"/>
        <v>#REF!</v>
      </c>
      <c r="AA138" s="175"/>
      <c r="AB138" s="177" t="e">
        <f t="shared" si="105"/>
        <v>#REF!</v>
      </c>
      <c r="AC138" s="175"/>
      <c r="AD138" s="177" t="e">
        <f t="shared" si="106"/>
        <v>#REF!</v>
      </c>
      <c r="AE138" s="175">
        <f t="shared" si="107"/>
        <v>0</v>
      </c>
      <c r="AF138" s="177" t="e">
        <f t="shared" si="108"/>
        <v>#REF!</v>
      </c>
      <c r="AG138" s="175">
        <f t="shared" si="116"/>
        <v>0</v>
      </c>
      <c r="AH138" s="177" t="e">
        <f t="shared" si="117"/>
        <v>#REF!</v>
      </c>
      <c r="AI138" s="175"/>
      <c r="AJ138" s="177" t="e">
        <f t="shared" si="111"/>
        <v>#REF!</v>
      </c>
      <c r="AK138" s="175"/>
      <c r="AL138" s="177" t="e">
        <f t="shared" si="112"/>
        <v>#REF!</v>
      </c>
      <c r="AM138" s="175">
        <f t="shared" si="113"/>
        <v>0</v>
      </c>
      <c r="AN138" s="177" t="e">
        <f t="shared" si="114"/>
        <v>#REF!</v>
      </c>
      <c r="AO138" s="236"/>
    </row>
    <row r="139" spans="2:41" s="232" customFormat="1" ht="30" hidden="1" customHeight="1">
      <c r="B139" s="233"/>
      <c r="C139" s="196">
        <f t="shared" si="115"/>
        <v>108</v>
      </c>
      <c r="D139" s="216" t="s">
        <v>504</v>
      </c>
      <c r="E139" s="216"/>
      <c r="F139" s="216" t="s">
        <v>504</v>
      </c>
      <c r="G139" s="230" t="s">
        <v>284</v>
      </c>
      <c r="H139" s="216" t="s">
        <v>48</v>
      </c>
      <c r="I139" s="176" t="e">
        <f>#REF!</f>
        <v>#REF!</v>
      </c>
      <c r="J139" s="175"/>
      <c r="K139" s="177" t="e">
        <f t="shared" si="96"/>
        <v>#REF!</v>
      </c>
      <c r="L139" s="175"/>
      <c r="M139" s="177" t="e">
        <f t="shared" si="97"/>
        <v>#REF!</v>
      </c>
      <c r="N139" s="175"/>
      <c r="O139" s="177" t="e">
        <f t="shared" si="98"/>
        <v>#REF!</v>
      </c>
      <c r="P139" s="175"/>
      <c r="Q139" s="177" t="e">
        <f t="shared" si="99"/>
        <v>#REF!</v>
      </c>
      <c r="R139" s="175"/>
      <c r="S139" s="177" t="e">
        <f t="shared" si="100"/>
        <v>#REF!</v>
      </c>
      <c r="T139" s="175">
        <f t="shared" si="101"/>
        <v>0</v>
      </c>
      <c r="U139" s="304"/>
      <c r="V139" s="177" t="e">
        <f t="shared" si="102"/>
        <v>#REF!</v>
      </c>
      <c r="W139" s="175"/>
      <c r="X139" s="177" t="e">
        <f t="shared" si="103"/>
        <v>#REF!</v>
      </c>
      <c r="Y139" s="175"/>
      <c r="Z139" s="177" t="e">
        <f t="shared" si="104"/>
        <v>#REF!</v>
      </c>
      <c r="AA139" s="175"/>
      <c r="AB139" s="177" t="e">
        <f t="shared" si="105"/>
        <v>#REF!</v>
      </c>
      <c r="AC139" s="175"/>
      <c r="AD139" s="177" t="e">
        <f t="shared" si="106"/>
        <v>#REF!</v>
      </c>
      <c r="AE139" s="175">
        <f t="shared" si="107"/>
        <v>0</v>
      </c>
      <c r="AF139" s="177" t="e">
        <f t="shared" si="108"/>
        <v>#REF!</v>
      </c>
      <c r="AG139" s="175">
        <f t="shared" si="116"/>
        <v>0</v>
      </c>
      <c r="AH139" s="177" t="e">
        <f t="shared" si="117"/>
        <v>#REF!</v>
      </c>
      <c r="AI139" s="175"/>
      <c r="AJ139" s="177" t="e">
        <f t="shared" si="111"/>
        <v>#REF!</v>
      </c>
      <c r="AK139" s="175"/>
      <c r="AL139" s="177" t="e">
        <f t="shared" si="112"/>
        <v>#REF!</v>
      </c>
      <c r="AM139" s="175">
        <f t="shared" si="113"/>
        <v>0</v>
      </c>
      <c r="AN139" s="177" t="e">
        <f t="shared" si="114"/>
        <v>#REF!</v>
      </c>
      <c r="AO139" s="236"/>
    </row>
    <row r="140" spans="2:41" s="232" customFormat="1" ht="30" hidden="1" customHeight="1">
      <c r="B140" s="233"/>
      <c r="C140" s="196">
        <f t="shared" si="115"/>
        <v>109</v>
      </c>
      <c r="D140" s="216" t="s">
        <v>505</v>
      </c>
      <c r="E140" s="216"/>
      <c r="F140" s="216" t="s">
        <v>505</v>
      </c>
      <c r="G140" s="230" t="s">
        <v>164</v>
      </c>
      <c r="H140" s="216" t="s">
        <v>48</v>
      </c>
      <c r="I140" s="176" t="e">
        <f>#REF!</f>
        <v>#REF!</v>
      </c>
      <c r="J140" s="175"/>
      <c r="K140" s="177" t="e">
        <f t="shared" si="96"/>
        <v>#REF!</v>
      </c>
      <c r="L140" s="175"/>
      <c r="M140" s="177" t="e">
        <f t="shared" si="97"/>
        <v>#REF!</v>
      </c>
      <c r="N140" s="175"/>
      <c r="O140" s="177" t="e">
        <f t="shared" si="98"/>
        <v>#REF!</v>
      </c>
      <c r="P140" s="175"/>
      <c r="Q140" s="177" t="e">
        <f t="shared" si="99"/>
        <v>#REF!</v>
      </c>
      <c r="R140" s="175"/>
      <c r="S140" s="177" t="e">
        <f t="shared" si="100"/>
        <v>#REF!</v>
      </c>
      <c r="T140" s="175">
        <f t="shared" si="101"/>
        <v>0</v>
      </c>
      <c r="U140" s="304"/>
      <c r="V140" s="177" t="e">
        <f t="shared" si="102"/>
        <v>#REF!</v>
      </c>
      <c r="W140" s="175"/>
      <c r="X140" s="177" t="e">
        <f t="shared" si="103"/>
        <v>#REF!</v>
      </c>
      <c r="Y140" s="175"/>
      <c r="Z140" s="177" t="e">
        <f t="shared" si="104"/>
        <v>#REF!</v>
      </c>
      <c r="AA140" s="175"/>
      <c r="AB140" s="177" t="e">
        <f t="shared" si="105"/>
        <v>#REF!</v>
      </c>
      <c r="AC140" s="175"/>
      <c r="AD140" s="177" t="e">
        <f t="shared" si="106"/>
        <v>#REF!</v>
      </c>
      <c r="AE140" s="175">
        <f t="shared" si="107"/>
        <v>0</v>
      </c>
      <c r="AF140" s="177" t="e">
        <f t="shared" si="108"/>
        <v>#REF!</v>
      </c>
      <c r="AG140" s="175">
        <f t="shared" si="116"/>
        <v>0</v>
      </c>
      <c r="AH140" s="177" t="e">
        <f t="shared" si="117"/>
        <v>#REF!</v>
      </c>
      <c r="AI140" s="175"/>
      <c r="AJ140" s="177" t="e">
        <f t="shared" si="111"/>
        <v>#REF!</v>
      </c>
      <c r="AK140" s="175"/>
      <c r="AL140" s="177" t="e">
        <f t="shared" si="112"/>
        <v>#REF!</v>
      </c>
      <c r="AM140" s="175">
        <f t="shared" si="113"/>
        <v>0</v>
      </c>
      <c r="AN140" s="177" t="e">
        <f t="shared" si="114"/>
        <v>#REF!</v>
      </c>
      <c r="AO140" s="236"/>
    </row>
    <row r="141" spans="2:41" s="232" customFormat="1" ht="30" hidden="1" customHeight="1">
      <c r="B141" s="233"/>
      <c r="C141" s="196">
        <f t="shared" si="115"/>
        <v>110</v>
      </c>
      <c r="D141" s="216" t="s">
        <v>506</v>
      </c>
      <c r="E141" s="216"/>
      <c r="F141" s="216" t="s">
        <v>506</v>
      </c>
      <c r="G141" s="280" t="s">
        <v>165</v>
      </c>
      <c r="H141" s="281" t="s">
        <v>48</v>
      </c>
      <c r="I141" s="176" t="e">
        <f>#REF!</f>
        <v>#REF!</v>
      </c>
      <c r="J141" s="175"/>
      <c r="K141" s="177" t="e">
        <f t="shared" si="96"/>
        <v>#REF!</v>
      </c>
      <c r="L141" s="175"/>
      <c r="M141" s="177" t="e">
        <f t="shared" si="97"/>
        <v>#REF!</v>
      </c>
      <c r="N141" s="175"/>
      <c r="O141" s="177" t="e">
        <f t="shared" si="98"/>
        <v>#REF!</v>
      </c>
      <c r="P141" s="175"/>
      <c r="Q141" s="177" t="e">
        <f t="shared" si="99"/>
        <v>#REF!</v>
      </c>
      <c r="R141" s="175"/>
      <c r="S141" s="177" t="e">
        <f t="shared" si="100"/>
        <v>#REF!</v>
      </c>
      <c r="T141" s="175">
        <f t="shared" si="101"/>
        <v>0</v>
      </c>
      <c r="U141" s="304"/>
      <c r="V141" s="177" t="e">
        <f t="shared" si="102"/>
        <v>#REF!</v>
      </c>
      <c r="W141" s="175"/>
      <c r="X141" s="177" t="e">
        <f t="shared" si="103"/>
        <v>#REF!</v>
      </c>
      <c r="Y141" s="175"/>
      <c r="Z141" s="177" t="e">
        <f t="shared" si="104"/>
        <v>#REF!</v>
      </c>
      <c r="AA141" s="175"/>
      <c r="AB141" s="177" t="e">
        <f t="shared" si="105"/>
        <v>#REF!</v>
      </c>
      <c r="AC141" s="175"/>
      <c r="AD141" s="177" t="e">
        <f t="shared" si="106"/>
        <v>#REF!</v>
      </c>
      <c r="AE141" s="175">
        <f t="shared" si="107"/>
        <v>0</v>
      </c>
      <c r="AF141" s="177" t="e">
        <f t="shared" si="108"/>
        <v>#REF!</v>
      </c>
      <c r="AG141" s="175">
        <f t="shared" si="116"/>
        <v>0</v>
      </c>
      <c r="AH141" s="177" t="e">
        <f t="shared" si="117"/>
        <v>#REF!</v>
      </c>
      <c r="AI141" s="175"/>
      <c r="AJ141" s="177" t="e">
        <f t="shared" si="111"/>
        <v>#REF!</v>
      </c>
      <c r="AK141" s="175"/>
      <c r="AL141" s="177" t="e">
        <f t="shared" si="112"/>
        <v>#REF!</v>
      </c>
      <c r="AM141" s="175">
        <f t="shared" si="113"/>
        <v>0</v>
      </c>
      <c r="AN141" s="177" t="e">
        <f t="shared" si="114"/>
        <v>#REF!</v>
      </c>
      <c r="AO141" s="236"/>
    </row>
    <row r="142" spans="2:41" s="232" customFormat="1" ht="30" hidden="1" customHeight="1">
      <c r="B142" s="233"/>
      <c r="C142" s="196">
        <f t="shared" si="115"/>
        <v>111</v>
      </c>
      <c r="D142" s="216" t="s">
        <v>507</v>
      </c>
      <c r="E142" s="216"/>
      <c r="F142" s="216" t="s">
        <v>507</v>
      </c>
      <c r="G142" s="280" t="s">
        <v>166</v>
      </c>
      <c r="H142" s="281" t="s">
        <v>48</v>
      </c>
      <c r="I142" s="176" t="e">
        <f>#REF!</f>
        <v>#REF!</v>
      </c>
      <c r="J142" s="175"/>
      <c r="K142" s="177" t="e">
        <f t="shared" si="96"/>
        <v>#REF!</v>
      </c>
      <c r="L142" s="175"/>
      <c r="M142" s="177" t="e">
        <f t="shared" si="97"/>
        <v>#REF!</v>
      </c>
      <c r="N142" s="175"/>
      <c r="O142" s="177" t="e">
        <f t="shared" si="98"/>
        <v>#REF!</v>
      </c>
      <c r="P142" s="175"/>
      <c r="Q142" s="177" t="e">
        <f t="shared" si="99"/>
        <v>#REF!</v>
      </c>
      <c r="R142" s="175"/>
      <c r="S142" s="177" t="e">
        <f t="shared" si="100"/>
        <v>#REF!</v>
      </c>
      <c r="T142" s="175">
        <f t="shared" si="101"/>
        <v>0</v>
      </c>
      <c r="U142" s="304"/>
      <c r="V142" s="177" t="e">
        <f t="shared" si="102"/>
        <v>#REF!</v>
      </c>
      <c r="W142" s="175"/>
      <c r="X142" s="177" t="e">
        <f t="shared" si="103"/>
        <v>#REF!</v>
      </c>
      <c r="Y142" s="175"/>
      <c r="Z142" s="177" t="e">
        <f t="shared" si="104"/>
        <v>#REF!</v>
      </c>
      <c r="AA142" s="175"/>
      <c r="AB142" s="177" t="e">
        <f t="shared" si="105"/>
        <v>#REF!</v>
      </c>
      <c r="AC142" s="175"/>
      <c r="AD142" s="177" t="e">
        <f t="shared" si="106"/>
        <v>#REF!</v>
      </c>
      <c r="AE142" s="175">
        <f t="shared" si="107"/>
        <v>0</v>
      </c>
      <c r="AF142" s="177" t="e">
        <f t="shared" si="108"/>
        <v>#REF!</v>
      </c>
      <c r="AG142" s="175">
        <f t="shared" si="116"/>
        <v>0</v>
      </c>
      <c r="AH142" s="177" t="e">
        <f t="shared" si="117"/>
        <v>#REF!</v>
      </c>
      <c r="AI142" s="175"/>
      <c r="AJ142" s="177" t="e">
        <f t="shared" si="111"/>
        <v>#REF!</v>
      </c>
      <c r="AK142" s="175"/>
      <c r="AL142" s="177" t="e">
        <f t="shared" si="112"/>
        <v>#REF!</v>
      </c>
      <c r="AM142" s="175">
        <f t="shared" si="113"/>
        <v>0</v>
      </c>
      <c r="AN142" s="177" t="e">
        <f t="shared" si="114"/>
        <v>#REF!</v>
      </c>
      <c r="AO142" s="236"/>
    </row>
    <row r="143" spans="2:41" s="232" customFormat="1" ht="30" hidden="1" customHeight="1">
      <c r="B143" s="233"/>
      <c r="C143" s="196">
        <f t="shared" si="115"/>
        <v>112</v>
      </c>
      <c r="D143" s="216" t="s">
        <v>508</v>
      </c>
      <c r="E143" s="216"/>
      <c r="F143" s="216" t="s">
        <v>508</v>
      </c>
      <c r="G143" s="280" t="s">
        <v>167</v>
      </c>
      <c r="H143" s="281" t="s">
        <v>48</v>
      </c>
      <c r="I143" s="176" t="e">
        <f>#REF!</f>
        <v>#REF!</v>
      </c>
      <c r="J143" s="175"/>
      <c r="K143" s="177" t="e">
        <f t="shared" si="96"/>
        <v>#REF!</v>
      </c>
      <c r="L143" s="175"/>
      <c r="M143" s="177" t="e">
        <f t="shared" si="97"/>
        <v>#REF!</v>
      </c>
      <c r="N143" s="175"/>
      <c r="O143" s="177" t="e">
        <f t="shared" si="98"/>
        <v>#REF!</v>
      </c>
      <c r="P143" s="175"/>
      <c r="Q143" s="177" t="e">
        <f t="shared" si="99"/>
        <v>#REF!</v>
      </c>
      <c r="R143" s="175"/>
      <c r="S143" s="177" t="e">
        <f t="shared" si="100"/>
        <v>#REF!</v>
      </c>
      <c r="T143" s="175">
        <f t="shared" si="101"/>
        <v>0</v>
      </c>
      <c r="U143" s="304"/>
      <c r="V143" s="177" t="e">
        <f t="shared" si="102"/>
        <v>#REF!</v>
      </c>
      <c r="W143" s="175"/>
      <c r="X143" s="177" t="e">
        <f t="shared" si="103"/>
        <v>#REF!</v>
      </c>
      <c r="Y143" s="175"/>
      <c r="Z143" s="177" t="e">
        <f t="shared" si="104"/>
        <v>#REF!</v>
      </c>
      <c r="AA143" s="175"/>
      <c r="AB143" s="177" t="e">
        <f t="shared" si="105"/>
        <v>#REF!</v>
      </c>
      <c r="AC143" s="175"/>
      <c r="AD143" s="177" t="e">
        <f t="shared" si="106"/>
        <v>#REF!</v>
      </c>
      <c r="AE143" s="175">
        <f t="shared" si="107"/>
        <v>0</v>
      </c>
      <c r="AF143" s="177" t="e">
        <f t="shared" si="108"/>
        <v>#REF!</v>
      </c>
      <c r="AG143" s="175">
        <f t="shared" si="116"/>
        <v>0</v>
      </c>
      <c r="AH143" s="177" t="e">
        <f t="shared" si="117"/>
        <v>#REF!</v>
      </c>
      <c r="AI143" s="175"/>
      <c r="AJ143" s="177" t="e">
        <f t="shared" si="111"/>
        <v>#REF!</v>
      </c>
      <c r="AK143" s="175"/>
      <c r="AL143" s="177" t="e">
        <f t="shared" si="112"/>
        <v>#REF!</v>
      </c>
      <c r="AM143" s="175">
        <f t="shared" si="113"/>
        <v>0</v>
      </c>
      <c r="AN143" s="177" t="e">
        <f t="shared" si="114"/>
        <v>#REF!</v>
      </c>
      <c r="AO143" s="236"/>
    </row>
    <row r="144" spans="2:41" s="232" customFormat="1" ht="30" hidden="1" customHeight="1">
      <c r="B144" s="233"/>
      <c r="C144" s="196">
        <f t="shared" si="115"/>
        <v>113</v>
      </c>
      <c r="D144" s="216" t="s">
        <v>509</v>
      </c>
      <c r="E144" s="216"/>
      <c r="F144" s="216" t="s">
        <v>509</v>
      </c>
      <c r="G144" s="280" t="s">
        <v>168</v>
      </c>
      <c r="H144" s="281" t="s">
        <v>48</v>
      </c>
      <c r="I144" s="176" t="e">
        <f>#REF!</f>
        <v>#REF!</v>
      </c>
      <c r="J144" s="175"/>
      <c r="K144" s="177" t="e">
        <f t="shared" si="96"/>
        <v>#REF!</v>
      </c>
      <c r="L144" s="175"/>
      <c r="M144" s="177" t="e">
        <f t="shared" si="97"/>
        <v>#REF!</v>
      </c>
      <c r="N144" s="175"/>
      <c r="O144" s="177" t="e">
        <f t="shared" si="98"/>
        <v>#REF!</v>
      </c>
      <c r="P144" s="175"/>
      <c r="Q144" s="177" t="e">
        <f t="shared" si="99"/>
        <v>#REF!</v>
      </c>
      <c r="R144" s="175"/>
      <c r="S144" s="177" t="e">
        <f t="shared" si="100"/>
        <v>#REF!</v>
      </c>
      <c r="T144" s="175">
        <f t="shared" si="101"/>
        <v>0</v>
      </c>
      <c r="U144" s="304"/>
      <c r="V144" s="177" t="e">
        <f t="shared" si="102"/>
        <v>#REF!</v>
      </c>
      <c r="W144" s="175"/>
      <c r="X144" s="177" t="e">
        <f t="shared" si="103"/>
        <v>#REF!</v>
      </c>
      <c r="Y144" s="175"/>
      <c r="Z144" s="177" t="e">
        <f t="shared" si="104"/>
        <v>#REF!</v>
      </c>
      <c r="AA144" s="175"/>
      <c r="AB144" s="177" t="e">
        <f t="shared" si="105"/>
        <v>#REF!</v>
      </c>
      <c r="AC144" s="175"/>
      <c r="AD144" s="177" t="e">
        <f t="shared" si="106"/>
        <v>#REF!</v>
      </c>
      <c r="AE144" s="175">
        <f t="shared" si="107"/>
        <v>0</v>
      </c>
      <c r="AF144" s="177" t="e">
        <f t="shared" si="108"/>
        <v>#REF!</v>
      </c>
      <c r="AG144" s="175">
        <f t="shared" si="116"/>
        <v>0</v>
      </c>
      <c r="AH144" s="177" t="e">
        <f t="shared" si="117"/>
        <v>#REF!</v>
      </c>
      <c r="AI144" s="175"/>
      <c r="AJ144" s="177" t="e">
        <f t="shared" si="111"/>
        <v>#REF!</v>
      </c>
      <c r="AK144" s="175"/>
      <c r="AL144" s="177" t="e">
        <f t="shared" si="112"/>
        <v>#REF!</v>
      </c>
      <c r="AM144" s="175">
        <f t="shared" si="113"/>
        <v>0</v>
      </c>
      <c r="AN144" s="177" t="e">
        <f t="shared" si="114"/>
        <v>#REF!</v>
      </c>
      <c r="AO144" s="236"/>
    </row>
    <row r="145" spans="2:41" s="232" customFormat="1" ht="30" hidden="1" customHeight="1">
      <c r="B145" s="233"/>
      <c r="C145" s="196">
        <f t="shared" si="115"/>
        <v>114</v>
      </c>
      <c r="D145" s="216" t="s">
        <v>510</v>
      </c>
      <c r="E145" s="216"/>
      <c r="F145" s="216" t="s">
        <v>510</v>
      </c>
      <c r="G145" s="280" t="s">
        <v>169</v>
      </c>
      <c r="H145" s="281" t="s">
        <v>48</v>
      </c>
      <c r="I145" s="176" t="e">
        <f>#REF!</f>
        <v>#REF!</v>
      </c>
      <c r="J145" s="175"/>
      <c r="K145" s="177" t="e">
        <f t="shared" si="96"/>
        <v>#REF!</v>
      </c>
      <c r="L145" s="175"/>
      <c r="M145" s="177" t="e">
        <f t="shared" si="97"/>
        <v>#REF!</v>
      </c>
      <c r="N145" s="175"/>
      <c r="O145" s="177" t="e">
        <f t="shared" si="98"/>
        <v>#REF!</v>
      </c>
      <c r="P145" s="175"/>
      <c r="Q145" s="177" t="e">
        <f t="shared" si="99"/>
        <v>#REF!</v>
      </c>
      <c r="R145" s="175"/>
      <c r="S145" s="177" t="e">
        <f t="shared" si="100"/>
        <v>#REF!</v>
      </c>
      <c r="T145" s="175">
        <f t="shared" si="101"/>
        <v>0</v>
      </c>
      <c r="U145" s="304"/>
      <c r="V145" s="177" t="e">
        <f t="shared" si="102"/>
        <v>#REF!</v>
      </c>
      <c r="W145" s="175"/>
      <c r="X145" s="177" t="e">
        <f t="shared" si="103"/>
        <v>#REF!</v>
      </c>
      <c r="Y145" s="175"/>
      <c r="Z145" s="177" t="e">
        <f t="shared" si="104"/>
        <v>#REF!</v>
      </c>
      <c r="AA145" s="175"/>
      <c r="AB145" s="177" t="e">
        <f t="shared" si="105"/>
        <v>#REF!</v>
      </c>
      <c r="AC145" s="175"/>
      <c r="AD145" s="177" t="e">
        <f t="shared" si="106"/>
        <v>#REF!</v>
      </c>
      <c r="AE145" s="175">
        <f t="shared" si="107"/>
        <v>0</v>
      </c>
      <c r="AF145" s="177" t="e">
        <f t="shared" si="108"/>
        <v>#REF!</v>
      </c>
      <c r="AG145" s="175">
        <f t="shared" si="116"/>
        <v>0</v>
      </c>
      <c r="AH145" s="177" t="e">
        <f t="shared" si="117"/>
        <v>#REF!</v>
      </c>
      <c r="AI145" s="175"/>
      <c r="AJ145" s="177" t="e">
        <f t="shared" si="111"/>
        <v>#REF!</v>
      </c>
      <c r="AK145" s="175"/>
      <c r="AL145" s="177" t="e">
        <f t="shared" si="112"/>
        <v>#REF!</v>
      </c>
      <c r="AM145" s="175">
        <f t="shared" si="113"/>
        <v>0</v>
      </c>
      <c r="AN145" s="177" t="e">
        <f t="shared" si="114"/>
        <v>#REF!</v>
      </c>
      <c r="AO145" s="236"/>
    </row>
    <row r="146" spans="2:41" s="232" customFormat="1" ht="30" hidden="1" customHeight="1">
      <c r="B146" s="233"/>
      <c r="C146" s="196">
        <f t="shared" si="115"/>
        <v>115</v>
      </c>
      <c r="D146" s="216" t="s">
        <v>511</v>
      </c>
      <c r="E146" s="216"/>
      <c r="F146" s="216" t="s">
        <v>511</v>
      </c>
      <c r="G146" s="280" t="s">
        <v>170</v>
      </c>
      <c r="H146" s="281" t="s">
        <v>48</v>
      </c>
      <c r="I146" s="176" t="e">
        <f>#REF!</f>
        <v>#REF!</v>
      </c>
      <c r="J146" s="175"/>
      <c r="K146" s="177" t="e">
        <f t="shared" si="96"/>
        <v>#REF!</v>
      </c>
      <c r="L146" s="175"/>
      <c r="M146" s="177" t="e">
        <f t="shared" si="97"/>
        <v>#REF!</v>
      </c>
      <c r="N146" s="175"/>
      <c r="O146" s="177" t="e">
        <f t="shared" si="98"/>
        <v>#REF!</v>
      </c>
      <c r="P146" s="175"/>
      <c r="Q146" s="177" t="e">
        <f t="shared" si="99"/>
        <v>#REF!</v>
      </c>
      <c r="R146" s="175"/>
      <c r="S146" s="177" t="e">
        <f t="shared" si="100"/>
        <v>#REF!</v>
      </c>
      <c r="T146" s="175">
        <f t="shared" si="101"/>
        <v>0</v>
      </c>
      <c r="U146" s="304"/>
      <c r="V146" s="177" t="e">
        <f t="shared" si="102"/>
        <v>#REF!</v>
      </c>
      <c r="W146" s="175"/>
      <c r="X146" s="177" t="e">
        <f t="shared" si="103"/>
        <v>#REF!</v>
      </c>
      <c r="Y146" s="175"/>
      <c r="Z146" s="177" t="e">
        <f t="shared" si="104"/>
        <v>#REF!</v>
      </c>
      <c r="AA146" s="175"/>
      <c r="AB146" s="177" t="e">
        <f t="shared" si="105"/>
        <v>#REF!</v>
      </c>
      <c r="AC146" s="175"/>
      <c r="AD146" s="177" t="e">
        <f t="shared" si="106"/>
        <v>#REF!</v>
      </c>
      <c r="AE146" s="175">
        <f t="shared" si="107"/>
        <v>0</v>
      </c>
      <c r="AF146" s="177" t="e">
        <f t="shared" si="108"/>
        <v>#REF!</v>
      </c>
      <c r="AG146" s="175">
        <f t="shared" si="116"/>
        <v>0</v>
      </c>
      <c r="AH146" s="177" t="e">
        <f t="shared" si="117"/>
        <v>#REF!</v>
      </c>
      <c r="AI146" s="175"/>
      <c r="AJ146" s="177" t="e">
        <f t="shared" si="111"/>
        <v>#REF!</v>
      </c>
      <c r="AK146" s="175"/>
      <c r="AL146" s="177" t="e">
        <f t="shared" si="112"/>
        <v>#REF!</v>
      </c>
      <c r="AM146" s="175">
        <f t="shared" si="113"/>
        <v>0</v>
      </c>
      <c r="AN146" s="177" t="e">
        <f t="shared" si="114"/>
        <v>#REF!</v>
      </c>
      <c r="AO146" s="236"/>
    </row>
    <row r="147" spans="2:41" s="232" customFormat="1" ht="30" hidden="1" customHeight="1">
      <c r="B147" s="233"/>
      <c r="C147" s="196">
        <f t="shared" si="115"/>
        <v>116</v>
      </c>
      <c r="D147" s="216" t="s">
        <v>512</v>
      </c>
      <c r="E147" s="216"/>
      <c r="F147" s="216" t="s">
        <v>512</v>
      </c>
      <c r="G147" s="280" t="s">
        <v>171</v>
      </c>
      <c r="H147" s="281" t="s">
        <v>48</v>
      </c>
      <c r="I147" s="176" t="e">
        <f>#REF!</f>
        <v>#REF!</v>
      </c>
      <c r="J147" s="175"/>
      <c r="K147" s="177" t="e">
        <f t="shared" si="96"/>
        <v>#REF!</v>
      </c>
      <c r="L147" s="175"/>
      <c r="M147" s="177" t="e">
        <f t="shared" si="97"/>
        <v>#REF!</v>
      </c>
      <c r="N147" s="175"/>
      <c r="O147" s="177" t="e">
        <f t="shared" si="98"/>
        <v>#REF!</v>
      </c>
      <c r="P147" s="175"/>
      <c r="Q147" s="177" t="e">
        <f t="shared" si="99"/>
        <v>#REF!</v>
      </c>
      <c r="R147" s="175"/>
      <c r="S147" s="177" t="e">
        <f t="shared" si="100"/>
        <v>#REF!</v>
      </c>
      <c r="T147" s="175">
        <f t="shared" si="101"/>
        <v>0</v>
      </c>
      <c r="U147" s="304"/>
      <c r="V147" s="177" t="e">
        <f t="shared" si="102"/>
        <v>#REF!</v>
      </c>
      <c r="W147" s="175"/>
      <c r="X147" s="177" t="e">
        <f t="shared" si="103"/>
        <v>#REF!</v>
      </c>
      <c r="Y147" s="175"/>
      <c r="Z147" s="177" t="e">
        <f t="shared" si="104"/>
        <v>#REF!</v>
      </c>
      <c r="AA147" s="175"/>
      <c r="AB147" s="177" t="e">
        <f t="shared" si="105"/>
        <v>#REF!</v>
      </c>
      <c r="AC147" s="175"/>
      <c r="AD147" s="177" t="e">
        <f t="shared" si="106"/>
        <v>#REF!</v>
      </c>
      <c r="AE147" s="175">
        <f t="shared" si="107"/>
        <v>0</v>
      </c>
      <c r="AF147" s="177" t="e">
        <f t="shared" si="108"/>
        <v>#REF!</v>
      </c>
      <c r="AG147" s="175">
        <f t="shared" si="116"/>
        <v>0</v>
      </c>
      <c r="AH147" s="177" t="e">
        <f t="shared" si="117"/>
        <v>#REF!</v>
      </c>
      <c r="AI147" s="175"/>
      <c r="AJ147" s="177" t="e">
        <f t="shared" si="111"/>
        <v>#REF!</v>
      </c>
      <c r="AK147" s="175"/>
      <c r="AL147" s="177" t="e">
        <f t="shared" si="112"/>
        <v>#REF!</v>
      </c>
      <c r="AM147" s="175">
        <f t="shared" si="113"/>
        <v>0</v>
      </c>
      <c r="AN147" s="177" t="e">
        <f t="shared" si="114"/>
        <v>#REF!</v>
      </c>
      <c r="AO147" s="236"/>
    </row>
    <row r="148" spans="2:41" s="232" customFormat="1" ht="30" hidden="1" customHeight="1">
      <c r="B148" s="233"/>
      <c r="C148" s="196">
        <f t="shared" si="115"/>
        <v>117</v>
      </c>
      <c r="D148" s="234" t="s">
        <v>513</v>
      </c>
      <c r="E148" s="216"/>
      <c r="F148" s="234" t="s">
        <v>513</v>
      </c>
      <c r="G148" s="280" t="s">
        <v>172</v>
      </c>
      <c r="H148" s="281" t="s">
        <v>48</v>
      </c>
      <c r="I148" s="176" t="e">
        <f>#REF!</f>
        <v>#REF!</v>
      </c>
      <c r="J148" s="175"/>
      <c r="K148" s="177" t="e">
        <f t="shared" si="96"/>
        <v>#REF!</v>
      </c>
      <c r="L148" s="175"/>
      <c r="M148" s="177" t="e">
        <f t="shared" si="97"/>
        <v>#REF!</v>
      </c>
      <c r="N148" s="175"/>
      <c r="O148" s="177" t="e">
        <f t="shared" si="98"/>
        <v>#REF!</v>
      </c>
      <c r="P148" s="175"/>
      <c r="Q148" s="177" t="e">
        <f t="shared" si="99"/>
        <v>#REF!</v>
      </c>
      <c r="R148" s="175"/>
      <c r="S148" s="177" t="e">
        <f t="shared" si="100"/>
        <v>#REF!</v>
      </c>
      <c r="T148" s="175">
        <f t="shared" si="101"/>
        <v>0</v>
      </c>
      <c r="U148" s="304"/>
      <c r="V148" s="177" t="e">
        <f t="shared" si="102"/>
        <v>#REF!</v>
      </c>
      <c r="W148" s="175"/>
      <c r="X148" s="177" t="e">
        <f t="shared" si="103"/>
        <v>#REF!</v>
      </c>
      <c r="Y148" s="175"/>
      <c r="Z148" s="177" t="e">
        <f t="shared" si="104"/>
        <v>#REF!</v>
      </c>
      <c r="AA148" s="175"/>
      <c r="AB148" s="177" t="e">
        <f t="shared" si="105"/>
        <v>#REF!</v>
      </c>
      <c r="AC148" s="175"/>
      <c r="AD148" s="177" t="e">
        <f t="shared" si="106"/>
        <v>#REF!</v>
      </c>
      <c r="AE148" s="175">
        <f t="shared" si="107"/>
        <v>0</v>
      </c>
      <c r="AF148" s="177" t="e">
        <f t="shared" si="108"/>
        <v>#REF!</v>
      </c>
      <c r="AG148" s="175">
        <f t="shared" si="116"/>
        <v>0</v>
      </c>
      <c r="AH148" s="177" t="e">
        <f t="shared" si="117"/>
        <v>#REF!</v>
      </c>
      <c r="AI148" s="175"/>
      <c r="AJ148" s="177" t="e">
        <f t="shared" si="111"/>
        <v>#REF!</v>
      </c>
      <c r="AK148" s="175"/>
      <c r="AL148" s="177" t="e">
        <f t="shared" si="112"/>
        <v>#REF!</v>
      </c>
      <c r="AM148" s="175">
        <f t="shared" si="113"/>
        <v>0</v>
      </c>
      <c r="AN148" s="177" t="e">
        <f t="shared" si="114"/>
        <v>#REF!</v>
      </c>
      <c r="AO148" s="236"/>
    </row>
    <row r="149" spans="2:41" s="232" customFormat="1" ht="30" hidden="1" customHeight="1">
      <c r="B149" s="233"/>
      <c r="C149" s="196">
        <f t="shared" si="115"/>
        <v>118</v>
      </c>
      <c r="D149" s="234" t="s">
        <v>514</v>
      </c>
      <c r="E149" s="234"/>
      <c r="F149" s="234" t="s">
        <v>514</v>
      </c>
      <c r="G149" s="231" t="s">
        <v>434</v>
      </c>
      <c r="H149" s="234" t="s">
        <v>48</v>
      </c>
      <c r="I149" s="275" t="e">
        <f>#REF!</f>
        <v>#REF!</v>
      </c>
      <c r="J149" s="175"/>
      <c r="K149" s="177" t="e">
        <f t="shared" ref="K149:K192" si="118">I149*J149</f>
        <v>#REF!</v>
      </c>
      <c r="L149" s="175"/>
      <c r="M149" s="177" t="e">
        <f t="shared" ref="M149:M192" si="119">L149*I149</f>
        <v>#REF!</v>
      </c>
      <c r="N149" s="175"/>
      <c r="O149" s="177" t="e">
        <f t="shared" ref="O149:O192" si="120">N149*I149</f>
        <v>#REF!</v>
      </c>
      <c r="P149" s="175"/>
      <c r="Q149" s="177" t="e">
        <f t="shared" ref="Q149:Q192" si="121">I149*P149</f>
        <v>#REF!</v>
      </c>
      <c r="R149" s="175"/>
      <c r="S149" s="177" t="e">
        <f t="shared" ref="S149:S192" si="122">R149*I149</f>
        <v>#REF!</v>
      </c>
      <c r="T149" s="175">
        <f t="shared" ref="T149:T192" si="123">J149+L149+N149+P149+R149</f>
        <v>0</v>
      </c>
      <c r="U149" s="304"/>
      <c r="V149" s="177" t="e">
        <f t="shared" ref="V149:V192" si="124">I149*T149</f>
        <v>#REF!</v>
      </c>
      <c r="W149" s="175"/>
      <c r="X149" s="177" t="e">
        <f t="shared" ref="X149:X192" si="125">W149*I149</f>
        <v>#REF!</v>
      </c>
      <c r="Y149" s="175"/>
      <c r="Z149" s="177" t="e">
        <f t="shared" ref="Z149:Z192" si="126">Y149*I149</f>
        <v>#REF!</v>
      </c>
      <c r="AA149" s="175"/>
      <c r="AB149" s="177" t="e">
        <f t="shared" ref="AB149:AB192" si="127">AA149*I149</f>
        <v>#REF!</v>
      </c>
      <c r="AC149" s="175"/>
      <c r="AD149" s="177" t="e">
        <f t="shared" ref="AD149:AD192" si="128">I149*AC149</f>
        <v>#REF!</v>
      </c>
      <c r="AE149" s="175">
        <f t="shared" ref="AE149:AE192" si="129">Y149+AA149+AC149+W149</f>
        <v>0</v>
      </c>
      <c r="AF149" s="177" t="e">
        <f t="shared" ref="AF149:AF192" si="130">AE149*I149</f>
        <v>#REF!</v>
      </c>
      <c r="AG149" s="175">
        <f t="shared" ref="AG149:AG180" si="131">T149+AE149</f>
        <v>0</v>
      </c>
      <c r="AH149" s="177" t="e">
        <f t="shared" ref="AH149:AH180" si="132">V149+AF149</f>
        <v>#REF!</v>
      </c>
      <c r="AI149" s="175"/>
      <c r="AJ149" s="177" t="e">
        <f t="shared" ref="AJ149:AJ192" si="133">AI149*I149</f>
        <v>#REF!</v>
      </c>
      <c r="AK149" s="175"/>
      <c r="AL149" s="177" t="e">
        <f t="shared" ref="AL149:AL192" si="134">AK149*I149</f>
        <v>#REF!</v>
      </c>
      <c r="AM149" s="175">
        <f t="shared" ref="AM149:AM192" si="135">AG149-AI149-AK149</f>
        <v>0</v>
      </c>
      <c r="AN149" s="177" t="e">
        <f t="shared" ref="AN149:AN192" si="136">AM149*I149</f>
        <v>#REF!</v>
      </c>
      <c r="AO149" s="236"/>
    </row>
    <row r="150" spans="2:41" s="232" customFormat="1" ht="30" hidden="1" customHeight="1">
      <c r="B150" s="233"/>
      <c r="C150" s="196">
        <f t="shared" si="115"/>
        <v>119</v>
      </c>
      <c r="D150" s="234" t="s">
        <v>515</v>
      </c>
      <c r="E150" s="234"/>
      <c r="F150" s="234" t="s">
        <v>515</v>
      </c>
      <c r="G150" s="231" t="s">
        <v>435</v>
      </c>
      <c r="H150" s="234" t="s">
        <v>48</v>
      </c>
      <c r="I150" s="275" t="e">
        <f>#REF!</f>
        <v>#REF!</v>
      </c>
      <c r="J150" s="175"/>
      <c r="K150" s="177" t="e">
        <f t="shared" si="118"/>
        <v>#REF!</v>
      </c>
      <c r="L150" s="175"/>
      <c r="M150" s="177" t="e">
        <f t="shared" si="119"/>
        <v>#REF!</v>
      </c>
      <c r="N150" s="175"/>
      <c r="O150" s="177" t="e">
        <f t="shared" si="120"/>
        <v>#REF!</v>
      </c>
      <c r="P150" s="175"/>
      <c r="Q150" s="177" t="e">
        <f t="shared" si="121"/>
        <v>#REF!</v>
      </c>
      <c r="R150" s="175"/>
      <c r="S150" s="177" t="e">
        <f t="shared" si="122"/>
        <v>#REF!</v>
      </c>
      <c r="T150" s="175">
        <f t="shared" si="123"/>
        <v>0</v>
      </c>
      <c r="U150" s="304"/>
      <c r="V150" s="177" t="e">
        <f t="shared" si="124"/>
        <v>#REF!</v>
      </c>
      <c r="W150" s="175"/>
      <c r="X150" s="177" t="e">
        <f t="shared" si="125"/>
        <v>#REF!</v>
      </c>
      <c r="Y150" s="175"/>
      <c r="Z150" s="177" t="e">
        <f t="shared" si="126"/>
        <v>#REF!</v>
      </c>
      <c r="AA150" s="175"/>
      <c r="AB150" s="177" t="e">
        <f t="shared" si="127"/>
        <v>#REF!</v>
      </c>
      <c r="AC150" s="175"/>
      <c r="AD150" s="177" t="e">
        <f t="shared" si="128"/>
        <v>#REF!</v>
      </c>
      <c r="AE150" s="175">
        <f t="shared" si="129"/>
        <v>0</v>
      </c>
      <c r="AF150" s="177" t="e">
        <f t="shared" si="130"/>
        <v>#REF!</v>
      </c>
      <c r="AG150" s="175">
        <f t="shared" si="131"/>
        <v>0</v>
      </c>
      <c r="AH150" s="177" t="e">
        <f t="shared" si="132"/>
        <v>#REF!</v>
      </c>
      <c r="AI150" s="175"/>
      <c r="AJ150" s="177" t="e">
        <f t="shared" si="133"/>
        <v>#REF!</v>
      </c>
      <c r="AK150" s="175"/>
      <c r="AL150" s="177" t="e">
        <f t="shared" si="134"/>
        <v>#REF!</v>
      </c>
      <c r="AM150" s="175">
        <f t="shared" si="135"/>
        <v>0</v>
      </c>
      <c r="AN150" s="177" t="e">
        <f t="shared" si="136"/>
        <v>#REF!</v>
      </c>
      <c r="AO150" s="236"/>
    </row>
    <row r="151" spans="2:41" s="232" customFormat="1" ht="30" hidden="1" customHeight="1">
      <c r="B151" s="233"/>
      <c r="C151" s="196">
        <f t="shared" ref="C151:C192" si="137">C150+1</f>
        <v>120</v>
      </c>
      <c r="D151" s="216">
        <v>642.20000000000005</v>
      </c>
      <c r="E151" s="216" t="s">
        <v>516</v>
      </c>
      <c r="F151" s="216"/>
      <c r="G151" s="280" t="s">
        <v>422</v>
      </c>
      <c r="H151" s="281" t="s">
        <v>47</v>
      </c>
      <c r="I151" s="176" t="e">
        <f>#REF!</f>
        <v>#REF!</v>
      </c>
      <c r="J151" s="175"/>
      <c r="K151" s="177" t="e">
        <f t="shared" si="118"/>
        <v>#REF!</v>
      </c>
      <c r="L151" s="175"/>
      <c r="M151" s="177" t="e">
        <f t="shared" si="119"/>
        <v>#REF!</v>
      </c>
      <c r="N151" s="175"/>
      <c r="O151" s="177" t="e">
        <f t="shared" si="120"/>
        <v>#REF!</v>
      </c>
      <c r="P151" s="175"/>
      <c r="Q151" s="177" t="e">
        <f t="shared" si="121"/>
        <v>#REF!</v>
      </c>
      <c r="R151" s="175"/>
      <c r="S151" s="177" t="e">
        <f t="shared" si="122"/>
        <v>#REF!</v>
      </c>
      <c r="T151" s="175">
        <f t="shared" si="123"/>
        <v>0</v>
      </c>
      <c r="U151" s="304"/>
      <c r="V151" s="177" t="e">
        <f t="shared" si="124"/>
        <v>#REF!</v>
      </c>
      <c r="W151" s="175"/>
      <c r="X151" s="177" t="e">
        <f t="shared" si="125"/>
        <v>#REF!</v>
      </c>
      <c r="Y151" s="175"/>
      <c r="Z151" s="177" t="e">
        <f t="shared" si="126"/>
        <v>#REF!</v>
      </c>
      <c r="AA151" s="175"/>
      <c r="AB151" s="177" t="e">
        <f t="shared" si="127"/>
        <v>#REF!</v>
      </c>
      <c r="AC151" s="175"/>
      <c r="AD151" s="177" t="e">
        <f t="shared" si="128"/>
        <v>#REF!</v>
      </c>
      <c r="AE151" s="175">
        <f t="shared" si="129"/>
        <v>0</v>
      </c>
      <c r="AF151" s="177" t="e">
        <f t="shared" si="130"/>
        <v>#REF!</v>
      </c>
      <c r="AG151" s="175">
        <f t="shared" si="131"/>
        <v>0</v>
      </c>
      <c r="AH151" s="177" t="e">
        <f t="shared" si="132"/>
        <v>#REF!</v>
      </c>
      <c r="AI151" s="175"/>
      <c r="AJ151" s="177" t="e">
        <f t="shared" si="133"/>
        <v>#REF!</v>
      </c>
      <c r="AK151" s="175"/>
      <c r="AL151" s="177" t="e">
        <f t="shared" si="134"/>
        <v>#REF!</v>
      </c>
      <c r="AM151" s="175">
        <f t="shared" si="135"/>
        <v>0</v>
      </c>
      <c r="AN151" s="177" t="e">
        <f t="shared" si="136"/>
        <v>#REF!</v>
      </c>
      <c r="AO151" s="236"/>
    </row>
    <row r="152" spans="2:41" s="232" customFormat="1" ht="30" hidden="1" customHeight="1">
      <c r="B152" s="233"/>
      <c r="C152" s="196">
        <f t="shared" si="137"/>
        <v>121</v>
      </c>
      <c r="D152" s="172" t="s">
        <v>421</v>
      </c>
      <c r="E152" s="172" t="s">
        <v>387</v>
      </c>
      <c r="F152" s="172"/>
      <c r="G152" s="174" t="s">
        <v>178</v>
      </c>
      <c r="H152" s="172" t="s">
        <v>47</v>
      </c>
      <c r="I152" s="176" t="e">
        <f>+#REF!</f>
        <v>#REF!</v>
      </c>
      <c r="J152" s="175"/>
      <c r="K152" s="177" t="e">
        <f t="shared" si="118"/>
        <v>#REF!</v>
      </c>
      <c r="L152" s="175"/>
      <c r="M152" s="177" t="e">
        <f t="shared" si="119"/>
        <v>#REF!</v>
      </c>
      <c r="N152" s="175"/>
      <c r="O152" s="177" t="e">
        <f t="shared" si="120"/>
        <v>#REF!</v>
      </c>
      <c r="P152" s="175"/>
      <c r="Q152" s="177" t="e">
        <f t="shared" si="121"/>
        <v>#REF!</v>
      </c>
      <c r="R152" s="175"/>
      <c r="S152" s="177" t="e">
        <f t="shared" si="122"/>
        <v>#REF!</v>
      </c>
      <c r="T152" s="175">
        <f t="shared" si="123"/>
        <v>0</v>
      </c>
      <c r="U152" s="304"/>
      <c r="V152" s="177" t="e">
        <f t="shared" si="124"/>
        <v>#REF!</v>
      </c>
      <c r="W152" s="175"/>
      <c r="X152" s="177" t="e">
        <f t="shared" si="125"/>
        <v>#REF!</v>
      </c>
      <c r="Y152" s="175"/>
      <c r="Z152" s="177" t="e">
        <f t="shared" si="126"/>
        <v>#REF!</v>
      </c>
      <c r="AA152" s="175"/>
      <c r="AB152" s="177" t="e">
        <f t="shared" si="127"/>
        <v>#REF!</v>
      </c>
      <c r="AC152" s="175"/>
      <c r="AD152" s="177" t="e">
        <f t="shared" si="128"/>
        <v>#REF!</v>
      </c>
      <c r="AE152" s="175">
        <f t="shared" si="129"/>
        <v>0</v>
      </c>
      <c r="AF152" s="177" t="e">
        <f t="shared" si="130"/>
        <v>#REF!</v>
      </c>
      <c r="AG152" s="175">
        <f t="shared" si="131"/>
        <v>0</v>
      </c>
      <c r="AH152" s="177" t="e">
        <f t="shared" si="132"/>
        <v>#REF!</v>
      </c>
      <c r="AI152" s="175"/>
      <c r="AJ152" s="177" t="e">
        <f t="shared" si="133"/>
        <v>#REF!</v>
      </c>
      <c r="AK152" s="175"/>
      <c r="AL152" s="177" t="e">
        <f t="shared" si="134"/>
        <v>#REF!</v>
      </c>
      <c r="AM152" s="175">
        <f t="shared" si="135"/>
        <v>0</v>
      </c>
      <c r="AN152" s="177" t="e">
        <f t="shared" si="136"/>
        <v>#REF!</v>
      </c>
      <c r="AO152" s="236"/>
    </row>
    <row r="153" spans="2:41" s="232" customFormat="1" ht="30" hidden="1" customHeight="1">
      <c r="B153" s="233"/>
      <c r="C153" s="196">
        <f t="shared" si="137"/>
        <v>122</v>
      </c>
      <c r="D153" s="216" t="s">
        <v>226</v>
      </c>
      <c r="E153" s="216"/>
      <c r="F153" s="216" t="s">
        <v>226</v>
      </c>
      <c r="G153" s="230" t="s">
        <v>281</v>
      </c>
      <c r="H153" s="216" t="s">
        <v>47</v>
      </c>
      <c r="I153" s="176" t="e">
        <f>#REF!</f>
        <v>#REF!</v>
      </c>
      <c r="J153" s="175"/>
      <c r="K153" s="177" t="e">
        <f t="shared" si="118"/>
        <v>#REF!</v>
      </c>
      <c r="L153" s="175"/>
      <c r="M153" s="177" t="e">
        <f t="shared" si="119"/>
        <v>#REF!</v>
      </c>
      <c r="N153" s="175"/>
      <c r="O153" s="177" t="e">
        <f t="shared" si="120"/>
        <v>#REF!</v>
      </c>
      <c r="P153" s="175"/>
      <c r="Q153" s="177" t="e">
        <f t="shared" si="121"/>
        <v>#REF!</v>
      </c>
      <c r="R153" s="175"/>
      <c r="S153" s="177" t="e">
        <f t="shared" si="122"/>
        <v>#REF!</v>
      </c>
      <c r="T153" s="175">
        <f t="shared" si="123"/>
        <v>0</v>
      </c>
      <c r="U153" s="304"/>
      <c r="V153" s="177" t="e">
        <f t="shared" si="124"/>
        <v>#REF!</v>
      </c>
      <c r="W153" s="175"/>
      <c r="X153" s="177" t="e">
        <f t="shared" si="125"/>
        <v>#REF!</v>
      </c>
      <c r="Y153" s="175"/>
      <c r="Z153" s="177" t="e">
        <f t="shared" si="126"/>
        <v>#REF!</v>
      </c>
      <c r="AA153" s="175"/>
      <c r="AB153" s="177" t="e">
        <f t="shared" si="127"/>
        <v>#REF!</v>
      </c>
      <c r="AC153" s="175"/>
      <c r="AD153" s="177" t="e">
        <f t="shared" si="128"/>
        <v>#REF!</v>
      </c>
      <c r="AE153" s="175">
        <f t="shared" si="129"/>
        <v>0</v>
      </c>
      <c r="AF153" s="177" t="e">
        <f t="shared" si="130"/>
        <v>#REF!</v>
      </c>
      <c r="AG153" s="175">
        <f t="shared" si="131"/>
        <v>0</v>
      </c>
      <c r="AH153" s="177" t="e">
        <f t="shared" si="132"/>
        <v>#REF!</v>
      </c>
      <c r="AI153" s="175"/>
      <c r="AJ153" s="177" t="e">
        <f t="shared" si="133"/>
        <v>#REF!</v>
      </c>
      <c r="AK153" s="175"/>
      <c r="AL153" s="177" t="e">
        <f t="shared" si="134"/>
        <v>#REF!</v>
      </c>
      <c r="AM153" s="175">
        <f t="shared" si="135"/>
        <v>0</v>
      </c>
      <c r="AN153" s="177" t="e">
        <f t="shared" si="136"/>
        <v>#REF!</v>
      </c>
      <c r="AO153" s="236"/>
    </row>
    <row r="154" spans="2:41" s="232" customFormat="1" ht="30" hidden="1" customHeight="1">
      <c r="B154" s="233"/>
      <c r="C154" s="196">
        <f t="shared" si="137"/>
        <v>123</v>
      </c>
      <c r="D154" s="216" t="s">
        <v>321</v>
      </c>
      <c r="E154" s="172"/>
      <c r="F154" s="216" t="s">
        <v>321</v>
      </c>
      <c r="G154" s="230" t="s">
        <v>282</v>
      </c>
      <c r="H154" s="216" t="s">
        <v>47</v>
      </c>
      <c r="I154" s="176" t="e">
        <f>#REF!</f>
        <v>#REF!</v>
      </c>
      <c r="J154" s="175"/>
      <c r="K154" s="177" t="e">
        <f t="shared" si="118"/>
        <v>#REF!</v>
      </c>
      <c r="L154" s="175"/>
      <c r="M154" s="177" t="e">
        <f t="shared" si="119"/>
        <v>#REF!</v>
      </c>
      <c r="N154" s="175"/>
      <c r="O154" s="177" t="e">
        <f t="shared" si="120"/>
        <v>#REF!</v>
      </c>
      <c r="P154" s="175"/>
      <c r="Q154" s="177" t="e">
        <f t="shared" si="121"/>
        <v>#REF!</v>
      </c>
      <c r="R154" s="175"/>
      <c r="S154" s="177" t="e">
        <f t="shared" si="122"/>
        <v>#REF!</v>
      </c>
      <c r="T154" s="175">
        <f t="shared" si="123"/>
        <v>0</v>
      </c>
      <c r="U154" s="304"/>
      <c r="V154" s="177" t="e">
        <f t="shared" si="124"/>
        <v>#REF!</v>
      </c>
      <c r="W154" s="175"/>
      <c r="X154" s="177" t="e">
        <f t="shared" si="125"/>
        <v>#REF!</v>
      </c>
      <c r="Y154" s="175"/>
      <c r="Z154" s="177" t="e">
        <f t="shared" si="126"/>
        <v>#REF!</v>
      </c>
      <c r="AA154" s="175"/>
      <c r="AB154" s="177" t="e">
        <f t="shared" si="127"/>
        <v>#REF!</v>
      </c>
      <c r="AC154" s="175"/>
      <c r="AD154" s="177" t="e">
        <f t="shared" si="128"/>
        <v>#REF!</v>
      </c>
      <c r="AE154" s="175">
        <f t="shared" si="129"/>
        <v>0</v>
      </c>
      <c r="AF154" s="177" t="e">
        <f t="shared" si="130"/>
        <v>#REF!</v>
      </c>
      <c r="AG154" s="175">
        <f t="shared" si="131"/>
        <v>0</v>
      </c>
      <c r="AH154" s="177" t="e">
        <f t="shared" si="132"/>
        <v>#REF!</v>
      </c>
      <c r="AI154" s="175"/>
      <c r="AJ154" s="177" t="e">
        <f t="shared" si="133"/>
        <v>#REF!</v>
      </c>
      <c r="AK154" s="175"/>
      <c r="AL154" s="177" t="e">
        <f t="shared" si="134"/>
        <v>#REF!</v>
      </c>
      <c r="AM154" s="175">
        <f t="shared" si="135"/>
        <v>0</v>
      </c>
      <c r="AN154" s="177" t="e">
        <f t="shared" si="136"/>
        <v>#REF!</v>
      </c>
      <c r="AO154" s="236"/>
    </row>
    <row r="155" spans="2:41" s="232" customFormat="1" ht="30" hidden="1" customHeight="1">
      <c r="B155" s="233"/>
      <c r="C155" s="196">
        <f t="shared" si="137"/>
        <v>124</v>
      </c>
      <c r="D155" s="216" t="s">
        <v>322</v>
      </c>
      <c r="E155" s="216"/>
      <c r="F155" s="216" t="s">
        <v>322</v>
      </c>
      <c r="G155" s="230" t="s">
        <v>283</v>
      </c>
      <c r="H155" s="216" t="s">
        <v>47</v>
      </c>
      <c r="I155" s="176" t="e">
        <f>#REF!</f>
        <v>#REF!</v>
      </c>
      <c r="J155" s="175"/>
      <c r="K155" s="177" t="e">
        <f t="shared" si="118"/>
        <v>#REF!</v>
      </c>
      <c r="L155" s="175"/>
      <c r="M155" s="177" t="e">
        <f t="shared" si="119"/>
        <v>#REF!</v>
      </c>
      <c r="N155" s="175"/>
      <c r="O155" s="177" t="e">
        <f t="shared" si="120"/>
        <v>#REF!</v>
      </c>
      <c r="P155" s="175"/>
      <c r="Q155" s="177" t="e">
        <f t="shared" si="121"/>
        <v>#REF!</v>
      </c>
      <c r="R155" s="175"/>
      <c r="S155" s="177" t="e">
        <f t="shared" si="122"/>
        <v>#REF!</v>
      </c>
      <c r="T155" s="175">
        <f t="shared" si="123"/>
        <v>0</v>
      </c>
      <c r="U155" s="304"/>
      <c r="V155" s="177" t="e">
        <f t="shared" si="124"/>
        <v>#REF!</v>
      </c>
      <c r="W155" s="175"/>
      <c r="X155" s="177" t="e">
        <f t="shared" si="125"/>
        <v>#REF!</v>
      </c>
      <c r="Y155" s="175"/>
      <c r="Z155" s="177" t="e">
        <f t="shared" si="126"/>
        <v>#REF!</v>
      </c>
      <c r="AA155" s="175"/>
      <c r="AB155" s="177" t="e">
        <f t="shared" si="127"/>
        <v>#REF!</v>
      </c>
      <c r="AC155" s="175"/>
      <c r="AD155" s="177" t="e">
        <f t="shared" si="128"/>
        <v>#REF!</v>
      </c>
      <c r="AE155" s="175">
        <f t="shared" si="129"/>
        <v>0</v>
      </c>
      <c r="AF155" s="177" t="e">
        <f t="shared" si="130"/>
        <v>#REF!</v>
      </c>
      <c r="AG155" s="175">
        <f t="shared" si="131"/>
        <v>0</v>
      </c>
      <c r="AH155" s="177" t="e">
        <f t="shared" si="132"/>
        <v>#REF!</v>
      </c>
      <c r="AI155" s="175"/>
      <c r="AJ155" s="177" t="e">
        <f t="shared" si="133"/>
        <v>#REF!</v>
      </c>
      <c r="AK155" s="175"/>
      <c r="AL155" s="177" t="e">
        <f t="shared" si="134"/>
        <v>#REF!</v>
      </c>
      <c r="AM155" s="175">
        <f t="shared" si="135"/>
        <v>0</v>
      </c>
      <c r="AN155" s="177" t="e">
        <f t="shared" si="136"/>
        <v>#REF!</v>
      </c>
      <c r="AO155" s="236"/>
    </row>
    <row r="156" spans="2:41" s="232" customFormat="1" ht="30" hidden="1" customHeight="1">
      <c r="B156" s="233"/>
      <c r="C156" s="196">
        <f t="shared" si="137"/>
        <v>125</v>
      </c>
      <c r="D156" s="216" t="s">
        <v>501</v>
      </c>
      <c r="E156" s="216"/>
      <c r="F156" s="216" t="s">
        <v>501</v>
      </c>
      <c r="G156" s="230" t="s">
        <v>461</v>
      </c>
      <c r="H156" s="216" t="s">
        <v>47</v>
      </c>
      <c r="I156" s="176" t="e">
        <f>#REF!</f>
        <v>#REF!</v>
      </c>
      <c r="J156" s="175"/>
      <c r="K156" s="177" t="e">
        <f t="shared" si="118"/>
        <v>#REF!</v>
      </c>
      <c r="L156" s="175"/>
      <c r="M156" s="177" t="e">
        <f t="shared" si="119"/>
        <v>#REF!</v>
      </c>
      <c r="N156" s="175"/>
      <c r="O156" s="177" t="e">
        <f t="shared" si="120"/>
        <v>#REF!</v>
      </c>
      <c r="P156" s="175"/>
      <c r="Q156" s="177" t="e">
        <f t="shared" si="121"/>
        <v>#REF!</v>
      </c>
      <c r="R156" s="175"/>
      <c r="S156" s="177" t="e">
        <f t="shared" si="122"/>
        <v>#REF!</v>
      </c>
      <c r="T156" s="175">
        <f t="shared" si="123"/>
        <v>0</v>
      </c>
      <c r="U156" s="304"/>
      <c r="V156" s="177" t="e">
        <f t="shared" si="124"/>
        <v>#REF!</v>
      </c>
      <c r="W156" s="175"/>
      <c r="X156" s="177" t="e">
        <f t="shared" si="125"/>
        <v>#REF!</v>
      </c>
      <c r="Y156" s="175"/>
      <c r="Z156" s="177" t="e">
        <f t="shared" si="126"/>
        <v>#REF!</v>
      </c>
      <c r="AA156" s="175"/>
      <c r="AB156" s="177" t="e">
        <f t="shared" si="127"/>
        <v>#REF!</v>
      </c>
      <c r="AC156" s="175"/>
      <c r="AD156" s="177" t="e">
        <f t="shared" si="128"/>
        <v>#REF!</v>
      </c>
      <c r="AE156" s="175">
        <f t="shared" si="129"/>
        <v>0</v>
      </c>
      <c r="AF156" s="177" t="e">
        <f t="shared" si="130"/>
        <v>#REF!</v>
      </c>
      <c r="AG156" s="175">
        <f t="shared" si="131"/>
        <v>0</v>
      </c>
      <c r="AH156" s="177" t="e">
        <f t="shared" si="132"/>
        <v>#REF!</v>
      </c>
      <c r="AI156" s="175"/>
      <c r="AJ156" s="177" t="e">
        <f t="shared" si="133"/>
        <v>#REF!</v>
      </c>
      <c r="AK156" s="175"/>
      <c r="AL156" s="177" t="e">
        <f t="shared" si="134"/>
        <v>#REF!</v>
      </c>
      <c r="AM156" s="175">
        <f t="shared" si="135"/>
        <v>0</v>
      </c>
      <c r="AN156" s="177" t="e">
        <f t="shared" si="136"/>
        <v>#REF!</v>
      </c>
      <c r="AO156" s="236"/>
    </row>
    <row r="157" spans="2:41" s="232" customFormat="1" ht="30" hidden="1" customHeight="1">
      <c r="B157" s="233"/>
      <c r="C157" s="196">
        <f t="shared" si="137"/>
        <v>126</v>
      </c>
      <c r="D157" s="172" t="s">
        <v>502</v>
      </c>
      <c r="E157" s="172"/>
      <c r="F157" s="172" t="s">
        <v>502</v>
      </c>
      <c r="G157" s="174" t="s">
        <v>301</v>
      </c>
      <c r="H157" s="273" t="s">
        <v>109</v>
      </c>
      <c r="I157" s="176" t="e">
        <f>#REF!</f>
        <v>#REF!</v>
      </c>
      <c r="J157" s="175"/>
      <c r="K157" s="177" t="e">
        <f t="shared" si="118"/>
        <v>#REF!</v>
      </c>
      <c r="L157" s="175"/>
      <c r="M157" s="177" t="e">
        <f t="shared" si="119"/>
        <v>#REF!</v>
      </c>
      <c r="N157" s="175"/>
      <c r="O157" s="177" t="e">
        <f t="shared" si="120"/>
        <v>#REF!</v>
      </c>
      <c r="P157" s="175"/>
      <c r="Q157" s="177" t="e">
        <f t="shared" si="121"/>
        <v>#REF!</v>
      </c>
      <c r="R157" s="175"/>
      <c r="S157" s="177" t="e">
        <f t="shared" si="122"/>
        <v>#REF!</v>
      </c>
      <c r="T157" s="175">
        <f t="shared" si="123"/>
        <v>0</v>
      </c>
      <c r="U157" s="304"/>
      <c r="V157" s="177" t="e">
        <f t="shared" si="124"/>
        <v>#REF!</v>
      </c>
      <c r="W157" s="175"/>
      <c r="X157" s="177" t="e">
        <f t="shared" si="125"/>
        <v>#REF!</v>
      </c>
      <c r="Y157" s="175"/>
      <c r="Z157" s="177" t="e">
        <f t="shared" si="126"/>
        <v>#REF!</v>
      </c>
      <c r="AA157" s="175"/>
      <c r="AB157" s="177" t="e">
        <f t="shared" si="127"/>
        <v>#REF!</v>
      </c>
      <c r="AC157" s="175"/>
      <c r="AD157" s="177" t="e">
        <f t="shared" si="128"/>
        <v>#REF!</v>
      </c>
      <c r="AE157" s="175">
        <f t="shared" si="129"/>
        <v>0</v>
      </c>
      <c r="AF157" s="177" t="e">
        <f t="shared" si="130"/>
        <v>#REF!</v>
      </c>
      <c r="AG157" s="175">
        <f t="shared" si="131"/>
        <v>0</v>
      </c>
      <c r="AH157" s="177" t="e">
        <f t="shared" si="132"/>
        <v>#REF!</v>
      </c>
      <c r="AI157" s="175"/>
      <c r="AJ157" s="177" t="e">
        <f t="shared" si="133"/>
        <v>#REF!</v>
      </c>
      <c r="AK157" s="175"/>
      <c r="AL157" s="177" t="e">
        <f t="shared" si="134"/>
        <v>#REF!</v>
      </c>
      <c r="AM157" s="175">
        <f t="shared" si="135"/>
        <v>0</v>
      </c>
      <c r="AN157" s="177" t="e">
        <f t="shared" si="136"/>
        <v>#REF!</v>
      </c>
      <c r="AO157" s="236"/>
    </row>
    <row r="158" spans="2:41" s="232" customFormat="1" ht="30" hidden="1" customHeight="1">
      <c r="B158" s="233"/>
      <c r="C158" s="196">
        <f t="shared" si="137"/>
        <v>127</v>
      </c>
      <c r="D158" s="216" t="s">
        <v>604</v>
      </c>
      <c r="E158" s="216" t="s">
        <v>608</v>
      </c>
      <c r="F158" s="216"/>
      <c r="G158" s="230" t="s">
        <v>620</v>
      </c>
      <c r="H158" s="216" t="s">
        <v>46</v>
      </c>
      <c r="I158" s="176" t="e">
        <f>#REF!</f>
        <v>#REF!</v>
      </c>
      <c r="J158" s="175"/>
      <c r="K158" s="177" t="e">
        <f t="shared" si="118"/>
        <v>#REF!</v>
      </c>
      <c r="L158" s="175"/>
      <c r="M158" s="177" t="e">
        <f t="shared" si="119"/>
        <v>#REF!</v>
      </c>
      <c r="N158" s="175"/>
      <c r="O158" s="177" t="e">
        <f t="shared" si="120"/>
        <v>#REF!</v>
      </c>
      <c r="P158" s="175"/>
      <c r="Q158" s="177" t="e">
        <f t="shared" si="121"/>
        <v>#REF!</v>
      </c>
      <c r="R158" s="175"/>
      <c r="S158" s="177" t="e">
        <f t="shared" si="122"/>
        <v>#REF!</v>
      </c>
      <c r="T158" s="175">
        <f t="shared" si="123"/>
        <v>0</v>
      </c>
      <c r="U158" s="304"/>
      <c r="V158" s="177" t="e">
        <f t="shared" si="124"/>
        <v>#REF!</v>
      </c>
      <c r="W158" s="175"/>
      <c r="X158" s="177" t="e">
        <f t="shared" si="125"/>
        <v>#REF!</v>
      </c>
      <c r="Y158" s="175"/>
      <c r="Z158" s="177" t="e">
        <f t="shared" si="126"/>
        <v>#REF!</v>
      </c>
      <c r="AA158" s="175"/>
      <c r="AB158" s="177" t="e">
        <f t="shared" si="127"/>
        <v>#REF!</v>
      </c>
      <c r="AC158" s="175"/>
      <c r="AD158" s="177" t="e">
        <f t="shared" si="128"/>
        <v>#REF!</v>
      </c>
      <c r="AE158" s="175">
        <f t="shared" si="129"/>
        <v>0</v>
      </c>
      <c r="AF158" s="177" t="e">
        <f t="shared" si="130"/>
        <v>#REF!</v>
      </c>
      <c r="AG158" s="175">
        <f t="shared" si="131"/>
        <v>0</v>
      </c>
      <c r="AH158" s="177" t="e">
        <f t="shared" si="132"/>
        <v>#REF!</v>
      </c>
      <c r="AI158" s="175"/>
      <c r="AJ158" s="177" t="e">
        <f t="shared" si="133"/>
        <v>#REF!</v>
      </c>
      <c r="AK158" s="175"/>
      <c r="AL158" s="177" t="e">
        <f t="shared" si="134"/>
        <v>#REF!</v>
      </c>
      <c r="AM158" s="175">
        <f t="shared" si="135"/>
        <v>0</v>
      </c>
      <c r="AN158" s="177" t="e">
        <f t="shared" si="136"/>
        <v>#REF!</v>
      </c>
      <c r="AO158" s="236"/>
    </row>
    <row r="159" spans="2:41" s="232" customFormat="1" ht="30" hidden="1" customHeight="1">
      <c r="B159" s="233"/>
      <c r="C159" s="196">
        <f t="shared" si="137"/>
        <v>128</v>
      </c>
      <c r="D159" s="216" t="s">
        <v>605</v>
      </c>
      <c r="E159" s="216" t="s">
        <v>608</v>
      </c>
      <c r="F159" s="216"/>
      <c r="G159" s="230" t="s">
        <v>606</v>
      </c>
      <c r="H159" s="216" t="s">
        <v>46</v>
      </c>
      <c r="I159" s="176" t="e">
        <f>#REF!</f>
        <v>#REF!</v>
      </c>
      <c r="J159" s="175"/>
      <c r="K159" s="177" t="e">
        <f t="shared" si="118"/>
        <v>#REF!</v>
      </c>
      <c r="L159" s="175"/>
      <c r="M159" s="177" t="e">
        <f t="shared" si="119"/>
        <v>#REF!</v>
      </c>
      <c r="N159" s="175"/>
      <c r="O159" s="177" t="e">
        <f t="shared" si="120"/>
        <v>#REF!</v>
      </c>
      <c r="P159" s="175"/>
      <c r="Q159" s="177" t="e">
        <f t="shared" si="121"/>
        <v>#REF!</v>
      </c>
      <c r="R159" s="175"/>
      <c r="S159" s="177" t="e">
        <f t="shared" si="122"/>
        <v>#REF!</v>
      </c>
      <c r="T159" s="175">
        <f t="shared" si="123"/>
        <v>0</v>
      </c>
      <c r="U159" s="304"/>
      <c r="V159" s="177" t="e">
        <f t="shared" si="124"/>
        <v>#REF!</v>
      </c>
      <c r="W159" s="175"/>
      <c r="X159" s="177" t="e">
        <f t="shared" si="125"/>
        <v>#REF!</v>
      </c>
      <c r="Y159" s="175"/>
      <c r="Z159" s="177" t="e">
        <f t="shared" si="126"/>
        <v>#REF!</v>
      </c>
      <c r="AA159" s="175"/>
      <c r="AB159" s="177" t="e">
        <f t="shared" si="127"/>
        <v>#REF!</v>
      </c>
      <c r="AC159" s="175"/>
      <c r="AD159" s="177" t="e">
        <f t="shared" si="128"/>
        <v>#REF!</v>
      </c>
      <c r="AE159" s="175">
        <f t="shared" si="129"/>
        <v>0</v>
      </c>
      <c r="AF159" s="177" t="e">
        <f t="shared" si="130"/>
        <v>#REF!</v>
      </c>
      <c r="AG159" s="175">
        <f t="shared" si="131"/>
        <v>0</v>
      </c>
      <c r="AH159" s="177" t="e">
        <f t="shared" si="132"/>
        <v>#REF!</v>
      </c>
      <c r="AI159" s="175"/>
      <c r="AJ159" s="177" t="e">
        <f t="shared" si="133"/>
        <v>#REF!</v>
      </c>
      <c r="AK159" s="175"/>
      <c r="AL159" s="177" t="e">
        <f t="shared" si="134"/>
        <v>#REF!</v>
      </c>
      <c r="AM159" s="175">
        <f t="shared" si="135"/>
        <v>0</v>
      </c>
      <c r="AN159" s="177" t="e">
        <f t="shared" si="136"/>
        <v>#REF!</v>
      </c>
      <c r="AO159" s="236"/>
    </row>
    <row r="160" spans="2:41" s="232" customFormat="1" ht="30" hidden="1" customHeight="1">
      <c r="B160" s="233"/>
      <c r="C160" s="196">
        <f t="shared" si="137"/>
        <v>129</v>
      </c>
      <c r="D160" s="216" t="s">
        <v>607</v>
      </c>
      <c r="E160" s="216" t="s">
        <v>608</v>
      </c>
      <c r="F160" s="216"/>
      <c r="G160" s="230" t="s">
        <v>621</v>
      </c>
      <c r="H160" s="216" t="s">
        <v>46</v>
      </c>
      <c r="I160" s="176" t="e">
        <f>#REF!</f>
        <v>#REF!</v>
      </c>
      <c r="J160" s="175"/>
      <c r="K160" s="177" t="e">
        <f t="shared" si="118"/>
        <v>#REF!</v>
      </c>
      <c r="L160" s="175"/>
      <c r="M160" s="177" t="e">
        <f t="shared" si="119"/>
        <v>#REF!</v>
      </c>
      <c r="N160" s="175"/>
      <c r="O160" s="177" t="e">
        <f t="shared" si="120"/>
        <v>#REF!</v>
      </c>
      <c r="P160" s="175"/>
      <c r="Q160" s="177" t="e">
        <f t="shared" si="121"/>
        <v>#REF!</v>
      </c>
      <c r="R160" s="175"/>
      <c r="S160" s="177" t="e">
        <f t="shared" si="122"/>
        <v>#REF!</v>
      </c>
      <c r="T160" s="175">
        <f t="shared" si="123"/>
        <v>0</v>
      </c>
      <c r="U160" s="304"/>
      <c r="V160" s="177" t="e">
        <f t="shared" si="124"/>
        <v>#REF!</v>
      </c>
      <c r="W160" s="175"/>
      <c r="X160" s="177" t="e">
        <f t="shared" si="125"/>
        <v>#REF!</v>
      </c>
      <c r="Y160" s="175"/>
      <c r="Z160" s="177" t="e">
        <f t="shared" si="126"/>
        <v>#REF!</v>
      </c>
      <c r="AA160" s="175"/>
      <c r="AB160" s="177" t="e">
        <f t="shared" si="127"/>
        <v>#REF!</v>
      </c>
      <c r="AC160" s="175"/>
      <c r="AD160" s="177" t="e">
        <f t="shared" si="128"/>
        <v>#REF!</v>
      </c>
      <c r="AE160" s="175">
        <f t="shared" si="129"/>
        <v>0</v>
      </c>
      <c r="AF160" s="177" t="e">
        <f t="shared" si="130"/>
        <v>#REF!</v>
      </c>
      <c r="AG160" s="175">
        <f t="shared" si="131"/>
        <v>0</v>
      </c>
      <c r="AH160" s="177" t="e">
        <f t="shared" si="132"/>
        <v>#REF!</v>
      </c>
      <c r="AI160" s="175"/>
      <c r="AJ160" s="177" t="e">
        <f t="shared" si="133"/>
        <v>#REF!</v>
      </c>
      <c r="AK160" s="175"/>
      <c r="AL160" s="177" t="e">
        <f t="shared" si="134"/>
        <v>#REF!</v>
      </c>
      <c r="AM160" s="175">
        <f t="shared" si="135"/>
        <v>0</v>
      </c>
      <c r="AN160" s="177" t="e">
        <f t="shared" si="136"/>
        <v>#REF!</v>
      </c>
      <c r="AO160" s="236"/>
    </row>
    <row r="161" spans="2:41" s="232" customFormat="1" ht="30" hidden="1" customHeight="1">
      <c r="B161" s="233"/>
      <c r="C161" s="196">
        <f>C157+1</f>
        <v>127</v>
      </c>
      <c r="D161" s="216" t="s">
        <v>618</v>
      </c>
      <c r="E161" s="216"/>
      <c r="F161" s="216" t="s">
        <v>618</v>
      </c>
      <c r="G161" s="230" t="s">
        <v>292</v>
      </c>
      <c r="H161" s="216" t="s">
        <v>46</v>
      </c>
      <c r="I161" s="176" t="e">
        <f>#REF!</f>
        <v>#REF!</v>
      </c>
      <c r="J161" s="175"/>
      <c r="K161" s="177" t="e">
        <f t="shared" si="118"/>
        <v>#REF!</v>
      </c>
      <c r="L161" s="175"/>
      <c r="M161" s="177" t="e">
        <f t="shared" si="119"/>
        <v>#REF!</v>
      </c>
      <c r="N161" s="175"/>
      <c r="O161" s="177" t="e">
        <f t="shared" si="120"/>
        <v>#REF!</v>
      </c>
      <c r="P161" s="175"/>
      <c r="Q161" s="177" t="e">
        <f t="shared" si="121"/>
        <v>#REF!</v>
      </c>
      <c r="R161" s="175"/>
      <c r="S161" s="177" t="e">
        <f t="shared" si="122"/>
        <v>#REF!</v>
      </c>
      <c r="T161" s="175">
        <f t="shared" si="123"/>
        <v>0</v>
      </c>
      <c r="U161" s="304"/>
      <c r="V161" s="177" t="e">
        <f t="shared" si="124"/>
        <v>#REF!</v>
      </c>
      <c r="W161" s="175"/>
      <c r="X161" s="177" t="e">
        <f t="shared" si="125"/>
        <v>#REF!</v>
      </c>
      <c r="Y161" s="175"/>
      <c r="Z161" s="177" t="e">
        <f t="shared" si="126"/>
        <v>#REF!</v>
      </c>
      <c r="AA161" s="175"/>
      <c r="AB161" s="177" t="e">
        <f t="shared" si="127"/>
        <v>#REF!</v>
      </c>
      <c r="AC161" s="175"/>
      <c r="AD161" s="177" t="e">
        <f t="shared" si="128"/>
        <v>#REF!</v>
      </c>
      <c r="AE161" s="175">
        <f t="shared" si="129"/>
        <v>0</v>
      </c>
      <c r="AF161" s="177" t="e">
        <f t="shared" si="130"/>
        <v>#REF!</v>
      </c>
      <c r="AG161" s="175">
        <f t="shared" si="131"/>
        <v>0</v>
      </c>
      <c r="AH161" s="177" t="e">
        <f t="shared" si="132"/>
        <v>#REF!</v>
      </c>
      <c r="AI161" s="175"/>
      <c r="AJ161" s="177" t="e">
        <f t="shared" si="133"/>
        <v>#REF!</v>
      </c>
      <c r="AK161" s="175"/>
      <c r="AL161" s="177" t="e">
        <f t="shared" si="134"/>
        <v>#REF!</v>
      </c>
      <c r="AM161" s="175">
        <f t="shared" si="135"/>
        <v>0</v>
      </c>
      <c r="AN161" s="177" t="e">
        <f t="shared" si="136"/>
        <v>#REF!</v>
      </c>
      <c r="AO161" s="236"/>
    </row>
    <row r="162" spans="2:41" s="232" customFormat="1" ht="30" hidden="1" customHeight="1">
      <c r="B162" s="233"/>
      <c r="C162" s="196">
        <f>C158+1</f>
        <v>128</v>
      </c>
      <c r="D162" s="216" t="s">
        <v>331</v>
      </c>
      <c r="E162" s="216"/>
      <c r="F162" s="216" t="s">
        <v>331</v>
      </c>
      <c r="G162" s="230" t="s">
        <v>619</v>
      </c>
      <c r="H162" s="216" t="s">
        <v>46</v>
      </c>
      <c r="I162" s="176" t="e">
        <f>#REF!</f>
        <v>#REF!</v>
      </c>
      <c r="J162" s="175"/>
      <c r="K162" s="177" t="e">
        <f t="shared" si="118"/>
        <v>#REF!</v>
      </c>
      <c r="L162" s="175"/>
      <c r="M162" s="177" t="e">
        <f t="shared" si="119"/>
        <v>#REF!</v>
      </c>
      <c r="N162" s="175"/>
      <c r="O162" s="177" t="e">
        <f t="shared" si="120"/>
        <v>#REF!</v>
      </c>
      <c r="P162" s="175"/>
      <c r="Q162" s="177" t="e">
        <f t="shared" si="121"/>
        <v>#REF!</v>
      </c>
      <c r="R162" s="175"/>
      <c r="S162" s="177" t="e">
        <f t="shared" si="122"/>
        <v>#REF!</v>
      </c>
      <c r="T162" s="175">
        <f t="shared" si="123"/>
        <v>0</v>
      </c>
      <c r="U162" s="304"/>
      <c r="V162" s="177" t="e">
        <f t="shared" si="124"/>
        <v>#REF!</v>
      </c>
      <c r="W162" s="175"/>
      <c r="X162" s="177" t="e">
        <f t="shared" si="125"/>
        <v>#REF!</v>
      </c>
      <c r="Y162" s="175"/>
      <c r="Z162" s="177" t="e">
        <f t="shared" si="126"/>
        <v>#REF!</v>
      </c>
      <c r="AA162" s="175"/>
      <c r="AB162" s="177" t="e">
        <f t="shared" si="127"/>
        <v>#REF!</v>
      </c>
      <c r="AC162" s="175"/>
      <c r="AD162" s="177" t="e">
        <f t="shared" si="128"/>
        <v>#REF!</v>
      </c>
      <c r="AE162" s="175">
        <f t="shared" si="129"/>
        <v>0</v>
      </c>
      <c r="AF162" s="177" t="e">
        <f t="shared" si="130"/>
        <v>#REF!</v>
      </c>
      <c r="AG162" s="175">
        <f t="shared" si="131"/>
        <v>0</v>
      </c>
      <c r="AH162" s="177" t="e">
        <f t="shared" si="132"/>
        <v>#REF!</v>
      </c>
      <c r="AI162" s="175"/>
      <c r="AJ162" s="177" t="e">
        <f t="shared" si="133"/>
        <v>#REF!</v>
      </c>
      <c r="AK162" s="175"/>
      <c r="AL162" s="177" t="e">
        <f t="shared" si="134"/>
        <v>#REF!</v>
      </c>
      <c r="AM162" s="175">
        <f t="shared" si="135"/>
        <v>0</v>
      </c>
      <c r="AN162" s="177" t="e">
        <f t="shared" si="136"/>
        <v>#REF!</v>
      </c>
      <c r="AO162" s="236"/>
    </row>
    <row r="163" spans="2:41" s="232" customFormat="1" ht="30" hidden="1" customHeight="1">
      <c r="B163" s="233"/>
      <c r="C163" s="196">
        <f t="shared" si="137"/>
        <v>129</v>
      </c>
      <c r="D163" s="216" t="s">
        <v>293</v>
      </c>
      <c r="E163" s="216"/>
      <c r="F163" s="216" t="s">
        <v>293</v>
      </c>
      <c r="G163" s="230" t="s">
        <v>294</v>
      </c>
      <c r="H163" s="216" t="s">
        <v>46</v>
      </c>
      <c r="I163" s="176" t="e">
        <f>#REF!</f>
        <v>#REF!</v>
      </c>
      <c r="J163" s="175"/>
      <c r="K163" s="177" t="e">
        <f t="shared" si="118"/>
        <v>#REF!</v>
      </c>
      <c r="L163" s="175"/>
      <c r="M163" s="177" t="e">
        <f t="shared" si="119"/>
        <v>#REF!</v>
      </c>
      <c r="N163" s="175"/>
      <c r="O163" s="177" t="e">
        <f t="shared" si="120"/>
        <v>#REF!</v>
      </c>
      <c r="P163" s="175"/>
      <c r="Q163" s="177" t="e">
        <f t="shared" si="121"/>
        <v>#REF!</v>
      </c>
      <c r="R163" s="175"/>
      <c r="S163" s="177" t="e">
        <f t="shared" si="122"/>
        <v>#REF!</v>
      </c>
      <c r="T163" s="175">
        <f t="shared" si="123"/>
        <v>0</v>
      </c>
      <c r="U163" s="304"/>
      <c r="V163" s="177" t="e">
        <f t="shared" si="124"/>
        <v>#REF!</v>
      </c>
      <c r="W163" s="175"/>
      <c r="X163" s="177" t="e">
        <f t="shared" si="125"/>
        <v>#REF!</v>
      </c>
      <c r="Y163" s="175"/>
      <c r="Z163" s="177" t="e">
        <f t="shared" si="126"/>
        <v>#REF!</v>
      </c>
      <c r="AA163" s="175"/>
      <c r="AB163" s="177" t="e">
        <f t="shared" si="127"/>
        <v>#REF!</v>
      </c>
      <c r="AC163" s="175"/>
      <c r="AD163" s="177" t="e">
        <f t="shared" si="128"/>
        <v>#REF!</v>
      </c>
      <c r="AE163" s="175">
        <f t="shared" si="129"/>
        <v>0</v>
      </c>
      <c r="AF163" s="177" t="e">
        <f t="shared" si="130"/>
        <v>#REF!</v>
      </c>
      <c r="AG163" s="175">
        <f t="shared" si="131"/>
        <v>0</v>
      </c>
      <c r="AH163" s="177" t="e">
        <f t="shared" si="132"/>
        <v>#REF!</v>
      </c>
      <c r="AI163" s="175"/>
      <c r="AJ163" s="177" t="e">
        <f t="shared" si="133"/>
        <v>#REF!</v>
      </c>
      <c r="AK163" s="175"/>
      <c r="AL163" s="177" t="e">
        <f t="shared" si="134"/>
        <v>#REF!</v>
      </c>
      <c r="AM163" s="175">
        <f t="shared" si="135"/>
        <v>0</v>
      </c>
      <c r="AN163" s="177" t="e">
        <f t="shared" si="136"/>
        <v>#REF!</v>
      </c>
      <c r="AO163" s="236"/>
    </row>
    <row r="164" spans="2:41" s="232" customFormat="1" ht="30" hidden="1" customHeight="1">
      <c r="B164" s="233"/>
      <c r="C164" s="196">
        <f t="shared" si="137"/>
        <v>130</v>
      </c>
      <c r="D164" s="216" t="s">
        <v>609</v>
      </c>
      <c r="E164" s="216"/>
      <c r="F164" s="216" t="s">
        <v>609</v>
      </c>
      <c r="G164" s="230" t="s">
        <v>622</v>
      </c>
      <c r="H164" s="216" t="s">
        <v>46</v>
      </c>
      <c r="I164" s="176" t="e">
        <f>#REF!</f>
        <v>#REF!</v>
      </c>
      <c r="J164" s="175"/>
      <c r="K164" s="177" t="e">
        <f t="shared" si="118"/>
        <v>#REF!</v>
      </c>
      <c r="L164" s="175"/>
      <c r="M164" s="177" t="e">
        <f t="shared" si="119"/>
        <v>#REF!</v>
      </c>
      <c r="N164" s="175"/>
      <c r="O164" s="177" t="e">
        <f t="shared" si="120"/>
        <v>#REF!</v>
      </c>
      <c r="P164" s="175"/>
      <c r="Q164" s="177" t="e">
        <f t="shared" si="121"/>
        <v>#REF!</v>
      </c>
      <c r="R164" s="175"/>
      <c r="S164" s="177" t="e">
        <f t="shared" si="122"/>
        <v>#REF!</v>
      </c>
      <c r="T164" s="175">
        <f t="shared" si="123"/>
        <v>0</v>
      </c>
      <c r="U164" s="304"/>
      <c r="V164" s="177" t="e">
        <f t="shared" si="124"/>
        <v>#REF!</v>
      </c>
      <c r="W164" s="175"/>
      <c r="X164" s="177" t="e">
        <f t="shared" si="125"/>
        <v>#REF!</v>
      </c>
      <c r="Y164" s="175"/>
      <c r="Z164" s="177" t="e">
        <f t="shared" si="126"/>
        <v>#REF!</v>
      </c>
      <c r="AA164" s="175"/>
      <c r="AB164" s="177" t="e">
        <f t="shared" si="127"/>
        <v>#REF!</v>
      </c>
      <c r="AC164" s="175"/>
      <c r="AD164" s="177" t="e">
        <f t="shared" si="128"/>
        <v>#REF!</v>
      </c>
      <c r="AE164" s="175">
        <f t="shared" si="129"/>
        <v>0</v>
      </c>
      <c r="AF164" s="177" t="e">
        <f t="shared" si="130"/>
        <v>#REF!</v>
      </c>
      <c r="AG164" s="175">
        <f t="shared" si="131"/>
        <v>0</v>
      </c>
      <c r="AH164" s="177" t="e">
        <f t="shared" si="132"/>
        <v>#REF!</v>
      </c>
      <c r="AI164" s="175"/>
      <c r="AJ164" s="177" t="e">
        <f t="shared" si="133"/>
        <v>#REF!</v>
      </c>
      <c r="AK164" s="175"/>
      <c r="AL164" s="177" t="e">
        <f t="shared" si="134"/>
        <v>#REF!</v>
      </c>
      <c r="AM164" s="175">
        <f t="shared" si="135"/>
        <v>0</v>
      </c>
      <c r="AN164" s="177" t="e">
        <f t="shared" si="136"/>
        <v>#REF!</v>
      </c>
      <c r="AO164" s="236"/>
    </row>
    <row r="165" spans="2:41" s="232" customFormat="1" ht="30" hidden="1" customHeight="1">
      <c r="B165" s="233"/>
      <c r="C165" s="196">
        <f>C163+1</f>
        <v>130</v>
      </c>
      <c r="D165" s="216" t="s">
        <v>616</v>
      </c>
      <c r="E165" s="216"/>
      <c r="F165" s="216" t="s">
        <v>616</v>
      </c>
      <c r="G165" s="230" t="s">
        <v>617</v>
      </c>
      <c r="H165" s="216" t="s">
        <v>48</v>
      </c>
      <c r="I165" s="176" t="e">
        <f>#REF!</f>
        <v>#REF!</v>
      </c>
      <c r="J165" s="175"/>
      <c r="K165" s="177" t="e">
        <f t="shared" si="118"/>
        <v>#REF!</v>
      </c>
      <c r="L165" s="175"/>
      <c r="M165" s="177" t="e">
        <f t="shared" si="119"/>
        <v>#REF!</v>
      </c>
      <c r="N165" s="175"/>
      <c r="O165" s="177" t="e">
        <f t="shared" si="120"/>
        <v>#REF!</v>
      </c>
      <c r="P165" s="175"/>
      <c r="Q165" s="177" t="e">
        <f t="shared" si="121"/>
        <v>#REF!</v>
      </c>
      <c r="R165" s="175"/>
      <c r="S165" s="177" t="e">
        <f t="shared" si="122"/>
        <v>#REF!</v>
      </c>
      <c r="T165" s="175">
        <f t="shared" si="123"/>
        <v>0</v>
      </c>
      <c r="U165" s="304"/>
      <c r="V165" s="177" t="e">
        <f t="shared" si="124"/>
        <v>#REF!</v>
      </c>
      <c r="W165" s="175"/>
      <c r="X165" s="177" t="e">
        <f t="shared" si="125"/>
        <v>#REF!</v>
      </c>
      <c r="Y165" s="175"/>
      <c r="Z165" s="177" t="e">
        <f t="shared" si="126"/>
        <v>#REF!</v>
      </c>
      <c r="AA165" s="175"/>
      <c r="AB165" s="177" t="e">
        <f t="shared" si="127"/>
        <v>#REF!</v>
      </c>
      <c r="AC165" s="175"/>
      <c r="AD165" s="177" t="e">
        <f t="shared" si="128"/>
        <v>#REF!</v>
      </c>
      <c r="AE165" s="175">
        <f t="shared" si="129"/>
        <v>0</v>
      </c>
      <c r="AF165" s="177" t="e">
        <f t="shared" si="130"/>
        <v>#REF!</v>
      </c>
      <c r="AG165" s="175">
        <f t="shared" si="131"/>
        <v>0</v>
      </c>
      <c r="AH165" s="177" t="e">
        <f t="shared" si="132"/>
        <v>#REF!</v>
      </c>
      <c r="AI165" s="175"/>
      <c r="AJ165" s="177" t="e">
        <f t="shared" si="133"/>
        <v>#REF!</v>
      </c>
      <c r="AK165" s="175"/>
      <c r="AL165" s="177" t="e">
        <f t="shared" si="134"/>
        <v>#REF!</v>
      </c>
      <c r="AM165" s="175">
        <f t="shared" si="135"/>
        <v>0</v>
      </c>
      <c r="AN165" s="177" t="e">
        <f t="shared" si="136"/>
        <v>#REF!</v>
      </c>
      <c r="AO165" s="236"/>
    </row>
    <row r="166" spans="2:41" s="232" customFormat="1" ht="30" customHeight="1">
      <c r="B166" s="233"/>
      <c r="C166" s="196">
        <f>C163+1</f>
        <v>130</v>
      </c>
      <c r="D166" s="172" t="s">
        <v>60</v>
      </c>
      <c r="E166" s="172" t="s">
        <v>390</v>
      </c>
      <c r="F166" s="172"/>
      <c r="G166" s="174" t="s">
        <v>610</v>
      </c>
      <c r="H166" s="172" t="s">
        <v>47</v>
      </c>
      <c r="I166" s="208" t="e">
        <f>+#REF!</f>
        <v>#REF!</v>
      </c>
      <c r="J166" s="175"/>
      <c r="K166" s="177" t="e">
        <f t="shared" si="118"/>
        <v>#REF!</v>
      </c>
      <c r="L166" s="175"/>
      <c r="M166" s="177" t="e">
        <f t="shared" si="119"/>
        <v>#REF!</v>
      </c>
      <c r="N166" s="175"/>
      <c r="O166" s="177" t="e">
        <f t="shared" si="120"/>
        <v>#REF!</v>
      </c>
      <c r="P166" s="175"/>
      <c r="Q166" s="177" t="e">
        <f t="shared" si="121"/>
        <v>#REF!</v>
      </c>
      <c r="R166" s="175"/>
      <c r="S166" s="177" t="e">
        <f t="shared" si="122"/>
        <v>#REF!</v>
      </c>
      <c r="T166" s="175">
        <f t="shared" si="123"/>
        <v>0</v>
      </c>
      <c r="U166" s="304"/>
      <c r="V166" s="177" t="e">
        <f t="shared" si="124"/>
        <v>#REF!</v>
      </c>
      <c r="W166" s="175"/>
      <c r="X166" s="177" t="e">
        <f t="shared" si="125"/>
        <v>#REF!</v>
      </c>
      <c r="Y166" s="175">
        <f>10*15</f>
        <v>150</v>
      </c>
      <c r="Z166" s="177" t="e">
        <f t="shared" si="126"/>
        <v>#REF!</v>
      </c>
      <c r="AA166" s="175">
        <v>500</v>
      </c>
      <c r="AB166" s="177" t="e">
        <f t="shared" si="127"/>
        <v>#REF!</v>
      </c>
      <c r="AC166" s="175">
        <f>20*12</f>
        <v>240</v>
      </c>
      <c r="AD166" s="177" t="e">
        <f t="shared" si="128"/>
        <v>#REF!</v>
      </c>
      <c r="AE166" s="175">
        <f t="shared" si="129"/>
        <v>890</v>
      </c>
      <c r="AF166" s="177" t="e">
        <f t="shared" si="130"/>
        <v>#REF!</v>
      </c>
      <c r="AG166" s="175">
        <f t="shared" si="131"/>
        <v>890</v>
      </c>
      <c r="AH166" s="177" t="e">
        <f t="shared" si="132"/>
        <v>#REF!</v>
      </c>
      <c r="AI166" s="175"/>
      <c r="AJ166" s="177" t="e">
        <f t="shared" si="133"/>
        <v>#REF!</v>
      </c>
      <c r="AK166" s="175"/>
      <c r="AL166" s="177" t="e">
        <f t="shared" si="134"/>
        <v>#REF!</v>
      </c>
      <c r="AM166" s="175">
        <f t="shared" si="135"/>
        <v>890</v>
      </c>
      <c r="AN166" s="177" t="e">
        <f t="shared" si="136"/>
        <v>#REF!</v>
      </c>
      <c r="AO166" s="236"/>
    </row>
    <row r="167" spans="2:41" s="232" customFormat="1" ht="30" hidden="1" customHeight="1">
      <c r="B167" s="233"/>
      <c r="C167" s="196">
        <f t="shared" si="137"/>
        <v>131</v>
      </c>
      <c r="D167" s="172" t="s">
        <v>477</v>
      </c>
      <c r="E167" s="172" t="s">
        <v>482</v>
      </c>
      <c r="F167" s="172"/>
      <c r="G167" s="174" t="s">
        <v>483</v>
      </c>
      <c r="H167" s="172" t="s">
        <v>47</v>
      </c>
      <c r="I167" s="208" t="e">
        <f>#REF!</f>
        <v>#REF!</v>
      </c>
      <c r="J167" s="175"/>
      <c r="K167" s="177" t="e">
        <f t="shared" si="118"/>
        <v>#REF!</v>
      </c>
      <c r="L167" s="175"/>
      <c r="M167" s="177" t="e">
        <f t="shared" si="119"/>
        <v>#REF!</v>
      </c>
      <c r="N167" s="175"/>
      <c r="O167" s="177" t="e">
        <f t="shared" si="120"/>
        <v>#REF!</v>
      </c>
      <c r="P167" s="175"/>
      <c r="Q167" s="177" t="e">
        <f t="shared" si="121"/>
        <v>#REF!</v>
      </c>
      <c r="R167" s="175"/>
      <c r="S167" s="177" t="e">
        <f t="shared" si="122"/>
        <v>#REF!</v>
      </c>
      <c r="T167" s="175">
        <f t="shared" si="123"/>
        <v>0</v>
      </c>
      <c r="U167" s="304"/>
      <c r="V167" s="177" t="e">
        <f t="shared" si="124"/>
        <v>#REF!</v>
      </c>
      <c r="W167" s="175"/>
      <c r="X167" s="177" t="e">
        <f t="shared" si="125"/>
        <v>#REF!</v>
      </c>
      <c r="Y167" s="175"/>
      <c r="Z167" s="177" t="e">
        <f t="shared" si="126"/>
        <v>#REF!</v>
      </c>
      <c r="AA167" s="175"/>
      <c r="AB167" s="177" t="e">
        <f t="shared" si="127"/>
        <v>#REF!</v>
      </c>
      <c r="AC167" s="175"/>
      <c r="AD167" s="177" t="e">
        <f t="shared" si="128"/>
        <v>#REF!</v>
      </c>
      <c r="AE167" s="175">
        <f t="shared" si="129"/>
        <v>0</v>
      </c>
      <c r="AF167" s="177" t="e">
        <f t="shared" si="130"/>
        <v>#REF!</v>
      </c>
      <c r="AG167" s="175">
        <f t="shared" si="131"/>
        <v>0</v>
      </c>
      <c r="AH167" s="177" t="e">
        <f t="shared" si="132"/>
        <v>#REF!</v>
      </c>
      <c r="AI167" s="175"/>
      <c r="AJ167" s="177" t="e">
        <f t="shared" si="133"/>
        <v>#REF!</v>
      </c>
      <c r="AK167" s="175"/>
      <c r="AL167" s="177" t="e">
        <f t="shared" si="134"/>
        <v>#REF!</v>
      </c>
      <c r="AM167" s="175">
        <f t="shared" si="135"/>
        <v>0</v>
      </c>
      <c r="AN167" s="177" t="e">
        <f t="shared" si="136"/>
        <v>#REF!</v>
      </c>
      <c r="AO167" s="236"/>
    </row>
    <row r="168" spans="2:41" s="232" customFormat="1" ht="30" hidden="1" customHeight="1">
      <c r="B168" s="233"/>
      <c r="C168" s="196">
        <f t="shared" si="137"/>
        <v>132</v>
      </c>
      <c r="D168" s="172" t="s">
        <v>478</v>
      </c>
      <c r="E168" s="172" t="s">
        <v>482</v>
      </c>
      <c r="F168" s="172"/>
      <c r="G168" s="174" t="s">
        <v>484</v>
      </c>
      <c r="H168" s="172" t="s">
        <v>47</v>
      </c>
      <c r="I168" s="208" t="e">
        <f>#REF!</f>
        <v>#REF!</v>
      </c>
      <c r="J168" s="175"/>
      <c r="K168" s="177" t="e">
        <f t="shared" si="118"/>
        <v>#REF!</v>
      </c>
      <c r="L168" s="175"/>
      <c r="M168" s="177" t="e">
        <f t="shared" si="119"/>
        <v>#REF!</v>
      </c>
      <c r="N168" s="175"/>
      <c r="O168" s="177" t="e">
        <f t="shared" si="120"/>
        <v>#REF!</v>
      </c>
      <c r="P168" s="175"/>
      <c r="Q168" s="177" t="e">
        <f t="shared" si="121"/>
        <v>#REF!</v>
      </c>
      <c r="R168" s="175"/>
      <c r="S168" s="177" t="e">
        <f t="shared" si="122"/>
        <v>#REF!</v>
      </c>
      <c r="T168" s="175">
        <f t="shared" si="123"/>
        <v>0</v>
      </c>
      <c r="U168" s="304"/>
      <c r="V168" s="177" t="e">
        <f t="shared" si="124"/>
        <v>#REF!</v>
      </c>
      <c r="W168" s="175"/>
      <c r="X168" s="177" t="e">
        <f t="shared" si="125"/>
        <v>#REF!</v>
      </c>
      <c r="Y168" s="175"/>
      <c r="Z168" s="177" t="e">
        <f t="shared" si="126"/>
        <v>#REF!</v>
      </c>
      <c r="AA168" s="175"/>
      <c r="AB168" s="177" t="e">
        <f t="shared" si="127"/>
        <v>#REF!</v>
      </c>
      <c r="AC168" s="175"/>
      <c r="AD168" s="177" t="e">
        <f t="shared" si="128"/>
        <v>#REF!</v>
      </c>
      <c r="AE168" s="175">
        <f t="shared" si="129"/>
        <v>0</v>
      </c>
      <c r="AF168" s="177" t="e">
        <f t="shared" si="130"/>
        <v>#REF!</v>
      </c>
      <c r="AG168" s="175">
        <f t="shared" si="131"/>
        <v>0</v>
      </c>
      <c r="AH168" s="177" t="e">
        <f t="shared" si="132"/>
        <v>#REF!</v>
      </c>
      <c r="AI168" s="175"/>
      <c r="AJ168" s="177" t="e">
        <f t="shared" si="133"/>
        <v>#REF!</v>
      </c>
      <c r="AK168" s="175"/>
      <c r="AL168" s="177" t="e">
        <f t="shared" si="134"/>
        <v>#REF!</v>
      </c>
      <c r="AM168" s="175">
        <f t="shared" si="135"/>
        <v>0</v>
      </c>
      <c r="AN168" s="177" t="e">
        <f t="shared" si="136"/>
        <v>#REF!</v>
      </c>
      <c r="AO168" s="236"/>
    </row>
    <row r="169" spans="2:41" s="232" customFormat="1" ht="30" hidden="1" customHeight="1">
      <c r="B169" s="233"/>
      <c r="C169" s="196">
        <f t="shared" si="137"/>
        <v>133</v>
      </c>
      <c r="D169" s="172" t="s">
        <v>479</v>
      </c>
      <c r="E169" s="172" t="s">
        <v>482</v>
      </c>
      <c r="F169" s="172"/>
      <c r="G169" s="174" t="s">
        <v>485</v>
      </c>
      <c r="H169" s="172" t="s">
        <v>47</v>
      </c>
      <c r="I169" s="208" t="e">
        <f>#REF!</f>
        <v>#REF!</v>
      </c>
      <c r="J169" s="175"/>
      <c r="K169" s="177" t="e">
        <f t="shared" si="118"/>
        <v>#REF!</v>
      </c>
      <c r="L169" s="175"/>
      <c r="M169" s="177" t="e">
        <f t="shared" si="119"/>
        <v>#REF!</v>
      </c>
      <c r="N169" s="175"/>
      <c r="O169" s="177" t="e">
        <f t="shared" si="120"/>
        <v>#REF!</v>
      </c>
      <c r="P169" s="175"/>
      <c r="Q169" s="177" t="e">
        <f t="shared" si="121"/>
        <v>#REF!</v>
      </c>
      <c r="R169" s="175"/>
      <c r="S169" s="177" t="e">
        <f t="shared" si="122"/>
        <v>#REF!</v>
      </c>
      <c r="T169" s="175">
        <f t="shared" si="123"/>
        <v>0</v>
      </c>
      <c r="U169" s="304"/>
      <c r="V169" s="177" t="e">
        <f t="shared" si="124"/>
        <v>#REF!</v>
      </c>
      <c r="W169" s="175"/>
      <c r="X169" s="177" t="e">
        <f t="shared" si="125"/>
        <v>#REF!</v>
      </c>
      <c r="Y169" s="175"/>
      <c r="Z169" s="177" t="e">
        <f t="shared" si="126"/>
        <v>#REF!</v>
      </c>
      <c r="AA169" s="175"/>
      <c r="AB169" s="177" t="e">
        <f t="shared" si="127"/>
        <v>#REF!</v>
      </c>
      <c r="AC169" s="175"/>
      <c r="AD169" s="177" t="e">
        <f t="shared" si="128"/>
        <v>#REF!</v>
      </c>
      <c r="AE169" s="175">
        <f t="shared" si="129"/>
        <v>0</v>
      </c>
      <c r="AF169" s="177" t="e">
        <f t="shared" si="130"/>
        <v>#REF!</v>
      </c>
      <c r="AG169" s="175">
        <f t="shared" si="131"/>
        <v>0</v>
      </c>
      <c r="AH169" s="177" t="e">
        <f t="shared" si="132"/>
        <v>#REF!</v>
      </c>
      <c r="AI169" s="175"/>
      <c r="AJ169" s="177" t="e">
        <f t="shared" si="133"/>
        <v>#REF!</v>
      </c>
      <c r="AK169" s="175"/>
      <c r="AL169" s="177" t="e">
        <f t="shared" si="134"/>
        <v>#REF!</v>
      </c>
      <c r="AM169" s="175">
        <f t="shared" si="135"/>
        <v>0</v>
      </c>
      <c r="AN169" s="177" t="e">
        <f t="shared" si="136"/>
        <v>#REF!</v>
      </c>
      <c r="AO169" s="236"/>
    </row>
    <row r="170" spans="2:41" s="232" customFormat="1" ht="30" hidden="1" customHeight="1">
      <c r="B170" s="233"/>
      <c r="C170" s="196">
        <f t="shared" si="137"/>
        <v>134</v>
      </c>
      <c r="D170" s="172" t="s">
        <v>480</v>
      </c>
      <c r="E170" s="172" t="s">
        <v>482</v>
      </c>
      <c r="F170" s="172"/>
      <c r="G170" s="174" t="s">
        <v>486</v>
      </c>
      <c r="H170" s="172" t="s">
        <v>47</v>
      </c>
      <c r="I170" s="208" t="e">
        <f>#REF!</f>
        <v>#REF!</v>
      </c>
      <c r="J170" s="175"/>
      <c r="K170" s="177" t="e">
        <f t="shared" si="118"/>
        <v>#REF!</v>
      </c>
      <c r="L170" s="175"/>
      <c r="M170" s="177" t="e">
        <f t="shared" si="119"/>
        <v>#REF!</v>
      </c>
      <c r="N170" s="175"/>
      <c r="O170" s="177" t="e">
        <f t="shared" si="120"/>
        <v>#REF!</v>
      </c>
      <c r="P170" s="175"/>
      <c r="Q170" s="177" t="e">
        <f t="shared" si="121"/>
        <v>#REF!</v>
      </c>
      <c r="R170" s="175"/>
      <c r="S170" s="177" t="e">
        <f t="shared" si="122"/>
        <v>#REF!</v>
      </c>
      <c r="T170" s="175">
        <f t="shared" si="123"/>
        <v>0</v>
      </c>
      <c r="U170" s="304"/>
      <c r="V170" s="177" t="e">
        <f t="shared" si="124"/>
        <v>#REF!</v>
      </c>
      <c r="W170" s="175"/>
      <c r="X170" s="177" t="e">
        <f t="shared" si="125"/>
        <v>#REF!</v>
      </c>
      <c r="Y170" s="175"/>
      <c r="Z170" s="177" t="e">
        <f t="shared" si="126"/>
        <v>#REF!</v>
      </c>
      <c r="AA170" s="175"/>
      <c r="AB170" s="177" t="e">
        <f t="shared" si="127"/>
        <v>#REF!</v>
      </c>
      <c r="AC170" s="175"/>
      <c r="AD170" s="177" t="e">
        <f t="shared" si="128"/>
        <v>#REF!</v>
      </c>
      <c r="AE170" s="175">
        <f t="shared" si="129"/>
        <v>0</v>
      </c>
      <c r="AF170" s="177" t="e">
        <f t="shared" si="130"/>
        <v>#REF!</v>
      </c>
      <c r="AG170" s="175">
        <f t="shared" si="131"/>
        <v>0</v>
      </c>
      <c r="AH170" s="177" t="e">
        <f t="shared" si="132"/>
        <v>#REF!</v>
      </c>
      <c r="AI170" s="175"/>
      <c r="AJ170" s="177" t="e">
        <f t="shared" si="133"/>
        <v>#REF!</v>
      </c>
      <c r="AK170" s="175"/>
      <c r="AL170" s="177" t="e">
        <f t="shared" si="134"/>
        <v>#REF!</v>
      </c>
      <c r="AM170" s="175">
        <f t="shared" si="135"/>
        <v>0</v>
      </c>
      <c r="AN170" s="177" t="e">
        <f t="shared" si="136"/>
        <v>#REF!</v>
      </c>
      <c r="AO170" s="236"/>
    </row>
    <row r="171" spans="2:41" s="232" customFormat="1" ht="30" hidden="1" customHeight="1">
      <c r="B171" s="233"/>
      <c r="C171" s="196">
        <f t="shared" si="137"/>
        <v>135</v>
      </c>
      <c r="D171" s="172" t="s">
        <v>481</v>
      </c>
      <c r="E171" s="172" t="s">
        <v>482</v>
      </c>
      <c r="F171" s="172"/>
      <c r="G171" s="174" t="s">
        <v>487</v>
      </c>
      <c r="H171" s="172" t="s">
        <v>47</v>
      </c>
      <c r="I171" s="208" t="e">
        <f>#REF!</f>
        <v>#REF!</v>
      </c>
      <c r="J171" s="175"/>
      <c r="K171" s="177" t="e">
        <f t="shared" si="118"/>
        <v>#REF!</v>
      </c>
      <c r="L171" s="175"/>
      <c r="M171" s="177" t="e">
        <f t="shared" si="119"/>
        <v>#REF!</v>
      </c>
      <c r="N171" s="175"/>
      <c r="O171" s="177" t="e">
        <f t="shared" si="120"/>
        <v>#REF!</v>
      </c>
      <c r="P171" s="175"/>
      <c r="Q171" s="177" t="e">
        <f t="shared" si="121"/>
        <v>#REF!</v>
      </c>
      <c r="R171" s="175"/>
      <c r="S171" s="177" t="e">
        <f t="shared" si="122"/>
        <v>#REF!</v>
      </c>
      <c r="T171" s="175">
        <f t="shared" si="123"/>
        <v>0</v>
      </c>
      <c r="U171" s="304"/>
      <c r="V171" s="177" t="e">
        <f t="shared" si="124"/>
        <v>#REF!</v>
      </c>
      <c r="W171" s="175"/>
      <c r="X171" s="177" t="e">
        <f t="shared" si="125"/>
        <v>#REF!</v>
      </c>
      <c r="Y171" s="175"/>
      <c r="Z171" s="177" t="e">
        <f t="shared" si="126"/>
        <v>#REF!</v>
      </c>
      <c r="AA171" s="175"/>
      <c r="AB171" s="177" t="e">
        <f t="shared" si="127"/>
        <v>#REF!</v>
      </c>
      <c r="AC171" s="175"/>
      <c r="AD171" s="177" t="e">
        <f t="shared" si="128"/>
        <v>#REF!</v>
      </c>
      <c r="AE171" s="175">
        <f t="shared" si="129"/>
        <v>0</v>
      </c>
      <c r="AF171" s="177" t="e">
        <f t="shared" si="130"/>
        <v>#REF!</v>
      </c>
      <c r="AG171" s="175">
        <f t="shared" si="131"/>
        <v>0</v>
      </c>
      <c r="AH171" s="177" t="e">
        <f t="shared" si="132"/>
        <v>#REF!</v>
      </c>
      <c r="AI171" s="175"/>
      <c r="AJ171" s="177" t="e">
        <f t="shared" si="133"/>
        <v>#REF!</v>
      </c>
      <c r="AK171" s="175"/>
      <c r="AL171" s="177" t="e">
        <f t="shared" si="134"/>
        <v>#REF!</v>
      </c>
      <c r="AM171" s="175">
        <f t="shared" si="135"/>
        <v>0</v>
      </c>
      <c r="AN171" s="177" t="e">
        <f t="shared" si="136"/>
        <v>#REF!</v>
      </c>
      <c r="AO171" s="236"/>
    </row>
    <row r="172" spans="2:41" s="232" customFormat="1" ht="30" hidden="1" customHeight="1">
      <c r="B172" s="233"/>
      <c r="C172" s="196">
        <f t="shared" si="137"/>
        <v>136</v>
      </c>
      <c r="D172" s="216" t="s">
        <v>363</v>
      </c>
      <c r="E172" s="216"/>
      <c r="F172" s="216" t="s">
        <v>363</v>
      </c>
      <c r="G172" s="230" t="s">
        <v>295</v>
      </c>
      <c r="H172" s="216" t="str">
        <f>+H166</f>
        <v>m</v>
      </c>
      <c r="I172" s="208" t="e">
        <f>#REF!</f>
        <v>#REF!</v>
      </c>
      <c r="J172" s="175"/>
      <c r="K172" s="177" t="e">
        <f t="shared" si="118"/>
        <v>#REF!</v>
      </c>
      <c r="L172" s="175"/>
      <c r="M172" s="177" t="e">
        <f t="shared" si="119"/>
        <v>#REF!</v>
      </c>
      <c r="N172" s="175"/>
      <c r="O172" s="177" t="e">
        <f t="shared" si="120"/>
        <v>#REF!</v>
      </c>
      <c r="P172" s="175"/>
      <c r="Q172" s="177" t="e">
        <f t="shared" si="121"/>
        <v>#REF!</v>
      </c>
      <c r="R172" s="175"/>
      <c r="S172" s="177" t="e">
        <f t="shared" si="122"/>
        <v>#REF!</v>
      </c>
      <c r="T172" s="175">
        <f t="shared" si="123"/>
        <v>0</v>
      </c>
      <c r="U172" s="304"/>
      <c r="V172" s="177" t="e">
        <f t="shared" si="124"/>
        <v>#REF!</v>
      </c>
      <c r="W172" s="175"/>
      <c r="X172" s="177" t="e">
        <f t="shared" si="125"/>
        <v>#REF!</v>
      </c>
      <c r="Y172" s="175"/>
      <c r="Z172" s="177" t="e">
        <f t="shared" si="126"/>
        <v>#REF!</v>
      </c>
      <c r="AA172" s="175"/>
      <c r="AB172" s="177" t="e">
        <f t="shared" si="127"/>
        <v>#REF!</v>
      </c>
      <c r="AC172" s="175"/>
      <c r="AD172" s="177" t="e">
        <f t="shared" si="128"/>
        <v>#REF!</v>
      </c>
      <c r="AE172" s="175">
        <f t="shared" si="129"/>
        <v>0</v>
      </c>
      <c r="AF172" s="177" t="e">
        <f t="shared" si="130"/>
        <v>#REF!</v>
      </c>
      <c r="AG172" s="175">
        <f t="shared" si="131"/>
        <v>0</v>
      </c>
      <c r="AH172" s="177" t="e">
        <f t="shared" si="132"/>
        <v>#REF!</v>
      </c>
      <c r="AI172" s="175"/>
      <c r="AJ172" s="177" t="e">
        <f t="shared" si="133"/>
        <v>#REF!</v>
      </c>
      <c r="AK172" s="175"/>
      <c r="AL172" s="177" t="e">
        <f t="shared" si="134"/>
        <v>#REF!</v>
      </c>
      <c r="AM172" s="175">
        <f t="shared" si="135"/>
        <v>0</v>
      </c>
      <c r="AN172" s="177" t="e">
        <f t="shared" si="136"/>
        <v>#REF!</v>
      </c>
      <c r="AO172" s="236"/>
    </row>
    <row r="173" spans="2:41" s="232" customFormat="1" ht="30" hidden="1" customHeight="1">
      <c r="B173" s="233"/>
      <c r="C173" s="196">
        <f t="shared" si="137"/>
        <v>137</v>
      </c>
      <c r="D173" s="216" t="s">
        <v>364</v>
      </c>
      <c r="E173" s="216"/>
      <c r="F173" s="216" t="s">
        <v>364</v>
      </c>
      <c r="G173" s="230" t="s">
        <v>296</v>
      </c>
      <c r="H173" s="216" t="str">
        <f>+H172</f>
        <v>m</v>
      </c>
      <c r="I173" s="208" t="e">
        <f>#REF!</f>
        <v>#REF!</v>
      </c>
      <c r="J173" s="175"/>
      <c r="K173" s="177" t="e">
        <f t="shared" si="118"/>
        <v>#REF!</v>
      </c>
      <c r="L173" s="175"/>
      <c r="M173" s="177" t="e">
        <f t="shared" si="119"/>
        <v>#REF!</v>
      </c>
      <c r="N173" s="175"/>
      <c r="O173" s="177" t="e">
        <f t="shared" si="120"/>
        <v>#REF!</v>
      </c>
      <c r="P173" s="175"/>
      <c r="Q173" s="177" t="e">
        <f t="shared" si="121"/>
        <v>#REF!</v>
      </c>
      <c r="R173" s="175"/>
      <c r="S173" s="177" t="e">
        <f t="shared" si="122"/>
        <v>#REF!</v>
      </c>
      <c r="T173" s="175">
        <f t="shared" si="123"/>
        <v>0</v>
      </c>
      <c r="U173" s="304"/>
      <c r="V173" s="177" t="e">
        <f t="shared" si="124"/>
        <v>#REF!</v>
      </c>
      <c r="W173" s="175"/>
      <c r="X173" s="177" t="e">
        <f t="shared" si="125"/>
        <v>#REF!</v>
      </c>
      <c r="Y173" s="175"/>
      <c r="Z173" s="177" t="e">
        <f t="shared" si="126"/>
        <v>#REF!</v>
      </c>
      <c r="AA173" s="175"/>
      <c r="AB173" s="177" t="e">
        <f t="shared" si="127"/>
        <v>#REF!</v>
      </c>
      <c r="AC173" s="175"/>
      <c r="AD173" s="177" t="e">
        <f t="shared" si="128"/>
        <v>#REF!</v>
      </c>
      <c r="AE173" s="175">
        <f t="shared" si="129"/>
        <v>0</v>
      </c>
      <c r="AF173" s="177" t="e">
        <f t="shared" si="130"/>
        <v>#REF!</v>
      </c>
      <c r="AG173" s="175">
        <f t="shared" si="131"/>
        <v>0</v>
      </c>
      <c r="AH173" s="177" t="e">
        <f t="shared" si="132"/>
        <v>#REF!</v>
      </c>
      <c r="AI173" s="175"/>
      <c r="AJ173" s="177" t="e">
        <f t="shared" si="133"/>
        <v>#REF!</v>
      </c>
      <c r="AK173" s="175"/>
      <c r="AL173" s="177" t="e">
        <f t="shared" si="134"/>
        <v>#REF!</v>
      </c>
      <c r="AM173" s="175">
        <f t="shared" si="135"/>
        <v>0</v>
      </c>
      <c r="AN173" s="177" t="e">
        <f t="shared" si="136"/>
        <v>#REF!</v>
      </c>
      <c r="AO173" s="236"/>
    </row>
    <row r="174" spans="2:41" s="232" customFormat="1" ht="30" customHeight="1">
      <c r="B174" s="233"/>
      <c r="C174" s="196">
        <f t="shared" si="137"/>
        <v>138</v>
      </c>
      <c r="D174" s="216" t="s">
        <v>414</v>
      </c>
      <c r="E174" s="216"/>
      <c r="F174" s="216" t="s">
        <v>414</v>
      </c>
      <c r="G174" s="230" t="s">
        <v>413</v>
      </c>
      <c r="H174" s="216" t="str">
        <f>+H173</f>
        <v>m</v>
      </c>
      <c r="I174" s="208" t="e">
        <f>#REF!</f>
        <v>#REF!</v>
      </c>
      <c r="J174" s="175"/>
      <c r="K174" s="177" t="e">
        <f t="shared" si="118"/>
        <v>#REF!</v>
      </c>
      <c r="L174" s="175"/>
      <c r="M174" s="177" t="e">
        <f t="shared" si="119"/>
        <v>#REF!</v>
      </c>
      <c r="N174" s="175"/>
      <c r="O174" s="177" t="e">
        <f t="shared" si="120"/>
        <v>#REF!</v>
      </c>
      <c r="P174" s="175"/>
      <c r="Q174" s="177" t="e">
        <f t="shared" si="121"/>
        <v>#REF!</v>
      </c>
      <c r="R174" s="175"/>
      <c r="S174" s="177" t="e">
        <f t="shared" si="122"/>
        <v>#REF!</v>
      </c>
      <c r="T174" s="175">
        <f t="shared" si="123"/>
        <v>0</v>
      </c>
      <c r="U174" s="304"/>
      <c r="V174" s="177" t="e">
        <f t="shared" si="124"/>
        <v>#REF!</v>
      </c>
      <c r="W174" s="175"/>
      <c r="X174" s="177" t="e">
        <f t="shared" si="125"/>
        <v>#REF!</v>
      </c>
      <c r="Y174" s="175" t="e">
        <f>#REF!</f>
        <v>#REF!</v>
      </c>
      <c r="Z174" s="177" t="e">
        <f t="shared" si="126"/>
        <v>#REF!</v>
      </c>
      <c r="AA174" s="175"/>
      <c r="AB174" s="177" t="e">
        <f t="shared" si="127"/>
        <v>#REF!</v>
      </c>
      <c r="AC174" s="175"/>
      <c r="AD174" s="177" t="e">
        <f t="shared" si="128"/>
        <v>#REF!</v>
      </c>
      <c r="AE174" s="175" t="e">
        <f t="shared" si="129"/>
        <v>#REF!</v>
      </c>
      <c r="AF174" s="177" t="e">
        <f t="shared" si="130"/>
        <v>#REF!</v>
      </c>
      <c r="AG174" s="175" t="e">
        <f t="shared" si="131"/>
        <v>#REF!</v>
      </c>
      <c r="AH174" s="177" t="e">
        <f t="shared" si="132"/>
        <v>#REF!</v>
      </c>
      <c r="AI174" s="175"/>
      <c r="AJ174" s="177" t="e">
        <f t="shared" si="133"/>
        <v>#REF!</v>
      </c>
      <c r="AK174" s="175"/>
      <c r="AL174" s="177" t="e">
        <f t="shared" si="134"/>
        <v>#REF!</v>
      </c>
      <c r="AM174" s="175" t="e">
        <f t="shared" si="135"/>
        <v>#REF!</v>
      </c>
      <c r="AN174" s="177" t="e">
        <f t="shared" si="136"/>
        <v>#REF!</v>
      </c>
      <c r="AO174" s="236"/>
    </row>
    <row r="175" spans="2:41" s="232" customFormat="1" ht="30" hidden="1" customHeight="1">
      <c r="B175" s="233"/>
      <c r="C175" s="196">
        <f>C173+1</f>
        <v>138</v>
      </c>
      <c r="D175" s="216" t="s">
        <v>611</v>
      </c>
      <c r="E175" s="216" t="s">
        <v>612</v>
      </c>
      <c r="F175" s="216"/>
      <c r="G175" s="230" t="s">
        <v>613</v>
      </c>
      <c r="H175" s="273" t="s">
        <v>76</v>
      </c>
      <c r="I175" s="208" t="e">
        <f>#REF!</f>
        <v>#REF!</v>
      </c>
      <c r="J175" s="175"/>
      <c r="K175" s="177" t="e">
        <f t="shared" si="118"/>
        <v>#REF!</v>
      </c>
      <c r="L175" s="175"/>
      <c r="M175" s="177" t="e">
        <f t="shared" si="119"/>
        <v>#REF!</v>
      </c>
      <c r="N175" s="175"/>
      <c r="O175" s="177" t="e">
        <f t="shared" si="120"/>
        <v>#REF!</v>
      </c>
      <c r="P175" s="175"/>
      <c r="Q175" s="177" t="e">
        <f t="shared" si="121"/>
        <v>#REF!</v>
      </c>
      <c r="R175" s="175"/>
      <c r="S175" s="177" t="e">
        <f t="shared" si="122"/>
        <v>#REF!</v>
      </c>
      <c r="T175" s="175">
        <f t="shared" si="123"/>
        <v>0</v>
      </c>
      <c r="U175" s="304"/>
      <c r="V175" s="177" t="e">
        <f t="shared" si="124"/>
        <v>#REF!</v>
      </c>
      <c r="W175" s="175"/>
      <c r="X175" s="177" t="e">
        <f t="shared" si="125"/>
        <v>#REF!</v>
      </c>
      <c r="Y175" s="175"/>
      <c r="Z175" s="177" t="e">
        <f t="shared" si="126"/>
        <v>#REF!</v>
      </c>
      <c r="AA175" s="175"/>
      <c r="AB175" s="177" t="e">
        <f t="shared" si="127"/>
        <v>#REF!</v>
      </c>
      <c r="AC175" s="175"/>
      <c r="AD175" s="177" t="e">
        <f t="shared" si="128"/>
        <v>#REF!</v>
      </c>
      <c r="AE175" s="175">
        <f t="shared" si="129"/>
        <v>0</v>
      </c>
      <c r="AF175" s="177" t="e">
        <f t="shared" si="130"/>
        <v>#REF!</v>
      </c>
      <c r="AG175" s="175">
        <f t="shared" si="131"/>
        <v>0</v>
      </c>
      <c r="AH175" s="177" t="e">
        <f t="shared" si="132"/>
        <v>#REF!</v>
      </c>
      <c r="AI175" s="175"/>
      <c r="AJ175" s="177" t="e">
        <f t="shared" si="133"/>
        <v>#REF!</v>
      </c>
      <c r="AK175" s="175"/>
      <c r="AL175" s="177" t="e">
        <f t="shared" si="134"/>
        <v>#REF!</v>
      </c>
      <c r="AM175" s="175">
        <f t="shared" si="135"/>
        <v>0</v>
      </c>
      <c r="AN175" s="177" t="e">
        <f t="shared" si="136"/>
        <v>#REF!</v>
      </c>
      <c r="AO175" s="236"/>
    </row>
    <row r="176" spans="2:41" s="232" customFormat="1" ht="30" hidden="1" customHeight="1">
      <c r="B176" s="233"/>
      <c r="C176" s="196">
        <f>C174+1</f>
        <v>139</v>
      </c>
      <c r="D176" s="216" t="s">
        <v>324</v>
      </c>
      <c r="E176" s="216"/>
      <c r="F176" s="216" t="s">
        <v>324</v>
      </c>
      <c r="G176" s="230" t="s">
        <v>300</v>
      </c>
      <c r="H176" s="273" t="s">
        <v>47</v>
      </c>
      <c r="I176" s="208" t="e">
        <f>#REF!</f>
        <v>#REF!</v>
      </c>
      <c r="J176" s="175"/>
      <c r="K176" s="177" t="e">
        <f t="shared" si="118"/>
        <v>#REF!</v>
      </c>
      <c r="L176" s="175"/>
      <c r="M176" s="177" t="e">
        <f t="shared" si="119"/>
        <v>#REF!</v>
      </c>
      <c r="N176" s="175"/>
      <c r="O176" s="177" t="e">
        <f t="shared" si="120"/>
        <v>#REF!</v>
      </c>
      <c r="P176" s="175"/>
      <c r="Q176" s="177" t="e">
        <f t="shared" si="121"/>
        <v>#REF!</v>
      </c>
      <c r="R176" s="175"/>
      <c r="S176" s="177" t="e">
        <f t="shared" si="122"/>
        <v>#REF!</v>
      </c>
      <c r="T176" s="175">
        <f t="shared" si="123"/>
        <v>0</v>
      </c>
      <c r="U176" s="304"/>
      <c r="V176" s="177" t="e">
        <f t="shared" si="124"/>
        <v>#REF!</v>
      </c>
      <c r="W176" s="175"/>
      <c r="X176" s="177" t="e">
        <f t="shared" si="125"/>
        <v>#REF!</v>
      </c>
      <c r="Y176" s="175"/>
      <c r="Z176" s="177" t="e">
        <f t="shared" si="126"/>
        <v>#REF!</v>
      </c>
      <c r="AA176" s="175"/>
      <c r="AB176" s="177" t="e">
        <f t="shared" si="127"/>
        <v>#REF!</v>
      </c>
      <c r="AC176" s="175"/>
      <c r="AD176" s="177" t="e">
        <f t="shared" si="128"/>
        <v>#REF!</v>
      </c>
      <c r="AE176" s="175">
        <f t="shared" si="129"/>
        <v>0</v>
      </c>
      <c r="AF176" s="177" t="e">
        <f t="shared" si="130"/>
        <v>#REF!</v>
      </c>
      <c r="AG176" s="175">
        <f t="shared" si="131"/>
        <v>0</v>
      </c>
      <c r="AH176" s="177" t="e">
        <f t="shared" si="132"/>
        <v>#REF!</v>
      </c>
      <c r="AI176" s="175"/>
      <c r="AJ176" s="177" t="e">
        <f t="shared" si="133"/>
        <v>#REF!</v>
      </c>
      <c r="AK176" s="175"/>
      <c r="AL176" s="177" t="e">
        <f t="shared" si="134"/>
        <v>#REF!</v>
      </c>
      <c r="AM176" s="175">
        <f t="shared" si="135"/>
        <v>0</v>
      </c>
      <c r="AN176" s="177" t="e">
        <f t="shared" si="136"/>
        <v>#REF!</v>
      </c>
      <c r="AO176" s="236"/>
    </row>
    <row r="177" spans="2:41" s="232" customFormat="1" ht="30" hidden="1" customHeight="1">
      <c r="B177" s="233"/>
      <c r="C177" s="196">
        <f t="shared" si="137"/>
        <v>140</v>
      </c>
      <c r="D177" s="172" t="s">
        <v>219</v>
      </c>
      <c r="E177" s="172"/>
      <c r="F177" s="172" t="s">
        <v>219</v>
      </c>
      <c r="G177" s="174" t="s">
        <v>141</v>
      </c>
      <c r="H177" s="172" t="s">
        <v>76</v>
      </c>
      <c r="I177" s="208" t="e">
        <f>+#REF!</f>
        <v>#REF!</v>
      </c>
      <c r="J177" s="175"/>
      <c r="K177" s="177" t="e">
        <f t="shared" si="118"/>
        <v>#REF!</v>
      </c>
      <c r="L177" s="175"/>
      <c r="M177" s="177" t="e">
        <f t="shared" si="119"/>
        <v>#REF!</v>
      </c>
      <c r="N177" s="175"/>
      <c r="O177" s="177" t="e">
        <f t="shared" si="120"/>
        <v>#REF!</v>
      </c>
      <c r="P177" s="175"/>
      <c r="Q177" s="177" t="e">
        <f t="shared" si="121"/>
        <v>#REF!</v>
      </c>
      <c r="R177" s="175"/>
      <c r="S177" s="177" t="e">
        <f t="shared" si="122"/>
        <v>#REF!</v>
      </c>
      <c r="T177" s="175">
        <f t="shared" si="123"/>
        <v>0</v>
      </c>
      <c r="U177" s="304"/>
      <c r="V177" s="177" t="e">
        <f t="shared" si="124"/>
        <v>#REF!</v>
      </c>
      <c r="W177" s="175"/>
      <c r="X177" s="177" t="e">
        <f t="shared" si="125"/>
        <v>#REF!</v>
      </c>
      <c r="Y177" s="175"/>
      <c r="Z177" s="177" t="e">
        <f t="shared" si="126"/>
        <v>#REF!</v>
      </c>
      <c r="AA177" s="175"/>
      <c r="AB177" s="177" t="e">
        <f t="shared" si="127"/>
        <v>#REF!</v>
      </c>
      <c r="AC177" s="175"/>
      <c r="AD177" s="177" t="e">
        <f t="shared" si="128"/>
        <v>#REF!</v>
      </c>
      <c r="AE177" s="175">
        <f t="shared" si="129"/>
        <v>0</v>
      </c>
      <c r="AF177" s="177" t="e">
        <f t="shared" si="130"/>
        <v>#REF!</v>
      </c>
      <c r="AG177" s="175">
        <f t="shared" si="131"/>
        <v>0</v>
      </c>
      <c r="AH177" s="177" t="e">
        <f t="shared" si="132"/>
        <v>#REF!</v>
      </c>
      <c r="AI177" s="175"/>
      <c r="AJ177" s="177" t="e">
        <f t="shared" si="133"/>
        <v>#REF!</v>
      </c>
      <c r="AK177" s="175"/>
      <c r="AL177" s="177" t="e">
        <f t="shared" si="134"/>
        <v>#REF!</v>
      </c>
      <c r="AM177" s="175">
        <f t="shared" si="135"/>
        <v>0</v>
      </c>
      <c r="AN177" s="177" t="e">
        <f t="shared" si="136"/>
        <v>#REF!</v>
      </c>
      <c r="AO177" s="236"/>
    </row>
    <row r="178" spans="2:41" s="232" customFormat="1" ht="30" customHeight="1">
      <c r="B178" s="233"/>
      <c r="C178" s="196">
        <f t="shared" si="137"/>
        <v>141</v>
      </c>
      <c r="D178" s="172" t="s">
        <v>231</v>
      </c>
      <c r="E178" s="323" t="s">
        <v>388</v>
      </c>
      <c r="F178" s="172"/>
      <c r="G178" s="174" t="s">
        <v>568</v>
      </c>
      <c r="H178" s="172" t="s">
        <v>76</v>
      </c>
      <c r="I178" s="208" t="e">
        <f>+#REF!</f>
        <v>#REF!</v>
      </c>
      <c r="J178" s="175">
        <f>+'[133]CANTIDADES TOTALIZADAS'!$AF$65</f>
        <v>49.6</v>
      </c>
      <c r="K178" s="177" t="e">
        <f t="shared" si="118"/>
        <v>#REF!</v>
      </c>
      <c r="L178" s="175">
        <f>'[132]CANTIDADES TOTALIZADAS'!$AQ$65</f>
        <v>980.32</v>
      </c>
      <c r="M178" s="177" t="e">
        <f t="shared" si="119"/>
        <v>#REF!</v>
      </c>
      <c r="N178" s="175"/>
      <c r="O178" s="177" t="e">
        <f t="shared" si="120"/>
        <v>#REF!</v>
      </c>
      <c r="P178" s="175"/>
      <c r="Q178" s="177" t="e">
        <f t="shared" si="121"/>
        <v>#REF!</v>
      </c>
      <c r="R178" s="175">
        <f>'[132]CANTIDADES TOTALIZADAS'!$BI$65</f>
        <v>301.12</v>
      </c>
      <c r="S178" s="177" t="e">
        <f t="shared" si="122"/>
        <v>#REF!</v>
      </c>
      <c r="T178" s="175">
        <f t="shared" si="123"/>
        <v>1331.04</v>
      </c>
      <c r="U178" s="304">
        <f>'[132]CANTIDADES TOTALIZADAS'!$BJ$65</f>
        <v>1331.04</v>
      </c>
      <c r="V178" s="177" t="e">
        <f t="shared" si="124"/>
        <v>#REF!</v>
      </c>
      <c r="W178" s="175"/>
      <c r="X178" s="177" t="e">
        <f t="shared" si="125"/>
        <v>#REF!</v>
      </c>
      <c r="Y178" s="175" t="e">
        <f>#REF!</f>
        <v>#REF!</v>
      </c>
      <c r="Z178" s="177" t="e">
        <f t="shared" si="126"/>
        <v>#REF!</v>
      </c>
      <c r="AA178" s="175" t="e">
        <f>#REF!+#REF!+#REF!</f>
        <v>#REF!</v>
      </c>
      <c r="AB178" s="177" t="e">
        <f t="shared" si="127"/>
        <v>#REF!</v>
      </c>
      <c r="AC178" s="175" t="e">
        <f>#REF!+#REF!</f>
        <v>#REF!</v>
      </c>
      <c r="AD178" s="177" t="e">
        <f t="shared" si="128"/>
        <v>#REF!</v>
      </c>
      <c r="AE178" s="175" t="e">
        <f t="shared" si="129"/>
        <v>#REF!</v>
      </c>
      <c r="AF178" s="177" t="e">
        <f t="shared" si="130"/>
        <v>#REF!</v>
      </c>
      <c r="AG178" s="175" t="e">
        <f t="shared" si="131"/>
        <v>#REF!</v>
      </c>
      <c r="AH178" s="177" t="e">
        <f t="shared" si="132"/>
        <v>#REF!</v>
      </c>
      <c r="AI178" s="175">
        <f>'CANTIDADES TOTALIZADAS'!AD65</f>
        <v>49.6</v>
      </c>
      <c r="AJ178" s="177" t="e">
        <f t="shared" si="133"/>
        <v>#REF!</v>
      </c>
      <c r="AK178" s="175"/>
      <c r="AL178" s="177" t="e">
        <f t="shared" si="134"/>
        <v>#REF!</v>
      </c>
      <c r="AM178" s="175" t="e">
        <f t="shared" si="135"/>
        <v>#REF!</v>
      </c>
      <c r="AN178" s="177" t="e">
        <f t="shared" si="136"/>
        <v>#REF!</v>
      </c>
      <c r="AO178" s="236"/>
    </row>
    <row r="179" spans="2:41" s="232" customFormat="1" ht="30" hidden="1" customHeight="1">
      <c r="B179" s="233"/>
      <c r="C179" s="196">
        <f t="shared" si="137"/>
        <v>142</v>
      </c>
      <c r="D179" s="172" t="s">
        <v>591</v>
      </c>
      <c r="E179" s="172" t="s">
        <v>388</v>
      </c>
      <c r="F179" s="172"/>
      <c r="G179" s="174" t="s">
        <v>592</v>
      </c>
      <c r="H179" s="172" t="s">
        <v>76</v>
      </c>
      <c r="I179" s="208" t="e">
        <f>#REF!</f>
        <v>#REF!</v>
      </c>
      <c r="J179" s="175"/>
      <c r="K179" s="177" t="e">
        <f t="shared" si="118"/>
        <v>#REF!</v>
      </c>
      <c r="L179" s="175"/>
      <c r="M179" s="177" t="e">
        <f t="shared" si="119"/>
        <v>#REF!</v>
      </c>
      <c r="N179" s="175"/>
      <c r="O179" s="177" t="e">
        <f t="shared" si="120"/>
        <v>#REF!</v>
      </c>
      <c r="P179" s="175"/>
      <c r="Q179" s="177" t="e">
        <f t="shared" si="121"/>
        <v>#REF!</v>
      </c>
      <c r="R179" s="175"/>
      <c r="S179" s="177" t="e">
        <f t="shared" si="122"/>
        <v>#REF!</v>
      </c>
      <c r="T179" s="175">
        <f t="shared" si="123"/>
        <v>0</v>
      </c>
      <c r="U179" s="304"/>
      <c r="V179" s="177" t="e">
        <f t="shared" si="124"/>
        <v>#REF!</v>
      </c>
      <c r="W179" s="175"/>
      <c r="X179" s="177" t="e">
        <f t="shared" si="125"/>
        <v>#REF!</v>
      </c>
      <c r="Y179" s="175"/>
      <c r="Z179" s="177" t="e">
        <f t="shared" si="126"/>
        <v>#REF!</v>
      </c>
      <c r="AA179" s="175"/>
      <c r="AB179" s="177" t="e">
        <f t="shared" si="127"/>
        <v>#REF!</v>
      </c>
      <c r="AC179" s="175"/>
      <c r="AD179" s="177" t="e">
        <f t="shared" si="128"/>
        <v>#REF!</v>
      </c>
      <c r="AE179" s="175">
        <f t="shared" si="129"/>
        <v>0</v>
      </c>
      <c r="AF179" s="177" t="e">
        <f t="shared" si="130"/>
        <v>#REF!</v>
      </c>
      <c r="AG179" s="175">
        <f t="shared" si="131"/>
        <v>0</v>
      </c>
      <c r="AH179" s="177" t="e">
        <f t="shared" si="132"/>
        <v>#REF!</v>
      </c>
      <c r="AI179" s="175"/>
      <c r="AJ179" s="177" t="e">
        <f t="shared" si="133"/>
        <v>#REF!</v>
      </c>
      <c r="AK179" s="175"/>
      <c r="AL179" s="177" t="e">
        <f t="shared" si="134"/>
        <v>#REF!</v>
      </c>
      <c r="AM179" s="175">
        <f t="shared" si="135"/>
        <v>0</v>
      </c>
      <c r="AN179" s="177" t="e">
        <f t="shared" si="136"/>
        <v>#REF!</v>
      </c>
      <c r="AO179" s="236"/>
    </row>
    <row r="180" spans="2:41" s="232" customFormat="1" ht="30" hidden="1" customHeight="1">
      <c r="B180" s="233"/>
      <c r="C180" s="196">
        <f t="shared" si="137"/>
        <v>143</v>
      </c>
      <c r="D180" s="216" t="s">
        <v>298</v>
      </c>
      <c r="E180" s="216"/>
      <c r="F180" s="216" t="s">
        <v>298</v>
      </c>
      <c r="G180" s="230" t="s">
        <v>297</v>
      </c>
      <c r="H180" s="273" t="s">
        <v>76</v>
      </c>
      <c r="I180" s="208" t="e">
        <f>#REF!</f>
        <v>#REF!</v>
      </c>
      <c r="J180" s="175"/>
      <c r="K180" s="177" t="e">
        <f t="shared" si="118"/>
        <v>#REF!</v>
      </c>
      <c r="L180" s="175"/>
      <c r="M180" s="177" t="e">
        <f t="shared" si="119"/>
        <v>#REF!</v>
      </c>
      <c r="N180" s="175"/>
      <c r="O180" s="177" t="e">
        <f t="shared" si="120"/>
        <v>#REF!</v>
      </c>
      <c r="P180" s="175"/>
      <c r="Q180" s="177" t="e">
        <f t="shared" si="121"/>
        <v>#REF!</v>
      </c>
      <c r="R180" s="175"/>
      <c r="S180" s="177" t="e">
        <f t="shared" si="122"/>
        <v>#REF!</v>
      </c>
      <c r="T180" s="175">
        <f t="shared" si="123"/>
        <v>0</v>
      </c>
      <c r="U180" s="304"/>
      <c r="V180" s="177" t="e">
        <f t="shared" si="124"/>
        <v>#REF!</v>
      </c>
      <c r="W180" s="175"/>
      <c r="X180" s="177" t="e">
        <f t="shared" si="125"/>
        <v>#REF!</v>
      </c>
      <c r="Y180" s="175"/>
      <c r="Z180" s="177" t="e">
        <f t="shared" si="126"/>
        <v>#REF!</v>
      </c>
      <c r="AA180" s="175"/>
      <c r="AB180" s="177" t="e">
        <f t="shared" si="127"/>
        <v>#REF!</v>
      </c>
      <c r="AC180" s="175"/>
      <c r="AD180" s="177" t="e">
        <f t="shared" si="128"/>
        <v>#REF!</v>
      </c>
      <c r="AE180" s="175">
        <f t="shared" si="129"/>
        <v>0</v>
      </c>
      <c r="AF180" s="177" t="e">
        <f t="shared" si="130"/>
        <v>#REF!</v>
      </c>
      <c r="AG180" s="175">
        <f t="shared" si="131"/>
        <v>0</v>
      </c>
      <c r="AH180" s="177" t="e">
        <f t="shared" si="132"/>
        <v>#REF!</v>
      </c>
      <c r="AI180" s="175"/>
      <c r="AJ180" s="177" t="e">
        <f t="shared" si="133"/>
        <v>#REF!</v>
      </c>
      <c r="AK180" s="175"/>
      <c r="AL180" s="177" t="e">
        <f t="shared" si="134"/>
        <v>#REF!</v>
      </c>
      <c r="AM180" s="175">
        <f t="shared" si="135"/>
        <v>0</v>
      </c>
      <c r="AN180" s="177" t="e">
        <f t="shared" si="136"/>
        <v>#REF!</v>
      </c>
      <c r="AO180" s="236"/>
    </row>
    <row r="181" spans="2:41" s="232" customFormat="1" ht="30" hidden="1" customHeight="1">
      <c r="B181" s="233"/>
      <c r="C181" s="196">
        <f t="shared" si="137"/>
        <v>144</v>
      </c>
      <c r="D181" s="216" t="s">
        <v>488</v>
      </c>
      <c r="E181" s="216"/>
      <c r="F181" s="216" t="s">
        <v>488</v>
      </c>
      <c r="G181" s="230" t="s">
        <v>299</v>
      </c>
      <c r="H181" s="273" t="s">
        <v>76</v>
      </c>
      <c r="I181" s="208" t="e">
        <f>#REF!</f>
        <v>#REF!</v>
      </c>
      <c r="J181" s="175"/>
      <c r="K181" s="177" t="e">
        <f t="shared" si="118"/>
        <v>#REF!</v>
      </c>
      <c r="L181" s="175"/>
      <c r="M181" s="177" t="e">
        <f t="shared" si="119"/>
        <v>#REF!</v>
      </c>
      <c r="N181" s="175"/>
      <c r="O181" s="177" t="e">
        <f t="shared" si="120"/>
        <v>#REF!</v>
      </c>
      <c r="P181" s="175"/>
      <c r="Q181" s="177" t="e">
        <f t="shared" si="121"/>
        <v>#REF!</v>
      </c>
      <c r="R181" s="175"/>
      <c r="S181" s="177" t="e">
        <f t="shared" si="122"/>
        <v>#REF!</v>
      </c>
      <c r="T181" s="175">
        <f t="shared" si="123"/>
        <v>0</v>
      </c>
      <c r="U181" s="304"/>
      <c r="V181" s="177" t="e">
        <f t="shared" si="124"/>
        <v>#REF!</v>
      </c>
      <c r="W181" s="175"/>
      <c r="X181" s="177" t="e">
        <f t="shared" si="125"/>
        <v>#REF!</v>
      </c>
      <c r="Y181" s="175"/>
      <c r="Z181" s="177" t="e">
        <f t="shared" si="126"/>
        <v>#REF!</v>
      </c>
      <c r="AA181" s="175"/>
      <c r="AB181" s="177" t="e">
        <f t="shared" si="127"/>
        <v>#REF!</v>
      </c>
      <c r="AC181" s="175"/>
      <c r="AD181" s="177" t="e">
        <f t="shared" si="128"/>
        <v>#REF!</v>
      </c>
      <c r="AE181" s="175">
        <f t="shared" si="129"/>
        <v>0</v>
      </c>
      <c r="AF181" s="177" t="e">
        <f t="shared" si="130"/>
        <v>#REF!</v>
      </c>
      <c r="AG181" s="175">
        <f t="shared" ref="AG181:AG192" si="138">T181+AE181</f>
        <v>0</v>
      </c>
      <c r="AH181" s="177" t="e">
        <f t="shared" ref="AH181:AH192" si="139">V181+AF181</f>
        <v>#REF!</v>
      </c>
      <c r="AI181" s="175"/>
      <c r="AJ181" s="177" t="e">
        <f t="shared" si="133"/>
        <v>#REF!</v>
      </c>
      <c r="AK181" s="175"/>
      <c r="AL181" s="177" t="e">
        <f t="shared" si="134"/>
        <v>#REF!</v>
      </c>
      <c r="AM181" s="175">
        <f t="shared" si="135"/>
        <v>0</v>
      </c>
      <c r="AN181" s="177" t="e">
        <f t="shared" si="136"/>
        <v>#REF!</v>
      </c>
      <c r="AO181" s="236"/>
    </row>
    <row r="182" spans="2:41" s="232" customFormat="1" ht="30" hidden="1" customHeight="1">
      <c r="B182" s="233"/>
      <c r="C182" s="196">
        <f t="shared" si="137"/>
        <v>145</v>
      </c>
      <c r="D182" s="172" t="s">
        <v>499</v>
      </c>
      <c r="E182" s="172"/>
      <c r="F182" s="172" t="s">
        <v>499</v>
      </c>
      <c r="G182" s="174" t="s">
        <v>500</v>
      </c>
      <c r="H182" s="172" t="s">
        <v>48</v>
      </c>
      <c r="I182" s="208" t="e">
        <f>#REF!</f>
        <v>#REF!</v>
      </c>
      <c r="J182" s="175"/>
      <c r="K182" s="177" t="e">
        <f t="shared" si="118"/>
        <v>#REF!</v>
      </c>
      <c r="L182" s="175"/>
      <c r="M182" s="177" t="e">
        <f t="shared" si="119"/>
        <v>#REF!</v>
      </c>
      <c r="N182" s="175"/>
      <c r="O182" s="177" t="e">
        <f t="shared" si="120"/>
        <v>#REF!</v>
      </c>
      <c r="P182" s="175"/>
      <c r="Q182" s="177" t="e">
        <f t="shared" si="121"/>
        <v>#REF!</v>
      </c>
      <c r="R182" s="175"/>
      <c r="S182" s="177" t="e">
        <f t="shared" si="122"/>
        <v>#REF!</v>
      </c>
      <c r="T182" s="175">
        <f t="shared" si="123"/>
        <v>0</v>
      </c>
      <c r="U182" s="304"/>
      <c r="V182" s="177" t="e">
        <f t="shared" si="124"/>
        <v>#REF!</v>
      </c>
      <c r="W182" s="175"/>
      <c r="X182" s="177" t="e">
        <f t="shared" si="125"/>
        <v>#REF!</v>
      </c>
      <c r="Y182" s="175"/>
      <c r="Z182" s="177" t="e">
        <f t="shared" si="126"/>
        <v>#REF!</v>
      </c>
      <c r="AA182" s="175"/>
      <c r="AB182" s="177" t="e">
        <f t="shared" si="127"/>
        <v>#REF!</v>
      </c>
      <c r="AC182" s="175"/>
      <c r="AD182" s="177" t="e">
        <f t="shared" si="128"/>
        <v>#REF!</v>
      </c>
      <c r="AE182" s="175">
        <f t="shared" si="129"/>
        <v>0</v>
      </c>
      <c r="AF182" s="177" t="e">
        <f t="shared" si="130"/>
        <v>#REF!</v>
      </c>
      <c r="AG182" s="175">
        <f t="shared" si="138"/>
        <v>0</v>
      </c>
      <c r="AH182" s="177" t="e">
        <f t="shared" si="139"/>
        <v>#REF!</v>
      </c>
      <c r="AI182" s="175"/>
      <c r="AJ182" s="177" t="e">
        <f t="shared" si="133"/>
        <v>#REF!</v>
      </c>
      <c r="AK182" s="175"/>
      <c r="AL182" s="177" t="e">
        <f t="shared" si="134"/>
        <v>#REF!</v>
      </c>
      <c r="AM182" s="175">
        <f t="shared" si="135"/>
        <v>0</v>
      </c>
      <c r="AN182" s="177" t="e">
        <f t="shared" si="136"/>
        <v>#REF!</v>
      </c>
      <c r="AO182" s="236"/>
    </row>
    <row r="183" spans="2:41" s="232" customFormat="1" ht="30" hidden="1" customHeight="1">
      <c r="B183" s="233"/>
      <c r="C183" s="196">
        <f t="shared" si="137"/>
        <v>146</v>
      </c>
      <c r="D183" s="216">
        <v>672.1</v>
      </c>
      <c r="E183" s="216" t="s">
        <v>392</v>
      </c>
      <c r="F183" s="216"/>
      <c r="G183" s="230" t="s">
        <v>614</v>
      </c>
      <c r="H183" s="273" t="s">
        <v>47</v>
      </c>
      <c r="I183" s="208" t="e">
        <f>#REF!</f>
        <v>#REF!</v>
      </c>
      <c r="J183" s="175"/>
      <c r="K183" s="177" t="e">
        <f t="shared" si="118"/>
        <v>#REF!</v>
      </c>
      <c r="L183" s="175"/>
      <c r="M183" s="177" t="e">
        <f t="shared" si="119"/>
        <v>#REF!</v>
      </c>
      <c r="N183" s="175"/>
      <c r="O183" s="177" t="e">
        <f t="shared" si="120"/>
        <v>#REF!</v>
      </c>
      <c r="P183" s="175"/>
      <c r="Q183" s="177" t="e">
        <f t="shared" si="121"/>
        <v>#REF!</v>
      </c>
      <c r="R183" s="175"/>
      <c r="S183" s="177" t="e">
        <f t="shared" si="122"/>
        <v>#REF!</v>
      </c>
      <c r="T183" s="175">
        <f t="shared" si="123"/>
        <v>0</v>
      </c>
      <c r="U183" s="304"/>
      <c r="V183" s="177" t="e">
        <f t="shared" si="124"/>
        <v>#REF!</v>
      </c>
      <c r="W183" s="175"/>
      <c r="X183" s="177" t="e">
        <f t="shared" si="125"/>
        <v>#REF!</v>
      </c>
      <c r="Y183" s="175"/>
      <c r="Z183" s="177" t="e">
        <f t="shared" si="126"/>
        <v>#REF!</v>
      </c>
      <c r="AA183" s="175"/>
      <c r="AB183" s="177" t="e">
        <f t="shared" si="127"/>
        <v>#REF!</v>
      </c>
      <c r="AC183" s="175"/>
      <c r="AD183" s="177" t="e">
        <f t="shared" si="128"/>
        <v>#REF!</v>
      </c>
      <c r="AE183" s="175">
        <f t="shared" si="129"/>
        <v>0</v>
      </c>
      <c r="AF183" s="177" t="e">
        <f t="shared" si="130"/>
        <v>#REF!</v>
      </c>
      <c r="AG183" s="175">
        <f t="shared" si="138"/>
        <v>0</v>
      </c>
      <c r="AH183" s="177" t="e">
        <f t="shared" si="139"/>
        <v>#REF!</v>
      </c>
      <c r="AI183" s="175"/>
      <c r="AJ183" s="177" t="e">
        <f t="shared" si="133"/>
        <v>#REF!</v>
      </c>
      <c r="AK183" s="175"/>
      <c r="AL183" s="177" t="e">
        <f t="shared" si="134"/>
        <v>#REF!</v>
      </c>
      <c r="AM183" s="175">
        <f t="shared" si="135"/>
        <v>0</v>
      </c>
      <c r="AN183" s="177" t="e">
        <f t="shared" si="136"/>
        <v>#REF!</v>
      </c>
      <c r="AO183" s="236"/>
    </row>
    <row r="184" spans="2:41" s="232" customFormat="1" ht="30" customHeight="1">
      <c r="B184" s="233"/>
      <c r="C184" s="196">
        <f t="shared" si="137"/>
        <v>147</v>
      </c>
      <c r="D184" s="172" t="s">
        <v>61</v>
      </c>
      <c r="E184" s="180" t="s">
        <v>391</v>
      </c>
      <c r="F184" s="172"/>
      <c r="G184" s="231" t="s">
        <v>569</v>
      </c>
      <c r="H184" s="172" t="s">
        <v>12</v>
      </c>
      <c r="I184" s="176" t="e">
        <f>+#REF!</f>
        <v>#REF!</v>
      </c>
      <c r="J184" s="175"/>
      <c r="K184" s="177" t="e">
        <f t="shared" si="118"/>
        <v>#REF!</v>
      </c>
      <c r="L184" s="175"/>
      <c r="M184" s="177" t="e">
        <f t="shared" si="119"/>
        <v>#REF!</v>
      </c>
      <c r="N184" s="175"/>
      <c r="O184" s="177" t="e">
        <f t="shared" si="120"/>
        <v>#REF!</v>
      </c>
      <c r="P184" s="175"/>
      <c r="Q184" s="177" t="e">
        <f t="shared" si="121"/>
        <v>#REF!</v>
      </c>
      <c r="R184" s="175"/>
      <c r="S184" s="177" t="e">
        <f t="shared" si="122"/>
        <v>#REF!</v>
      </c>
      <c r="T184" s="175">
        <f t="shared" si="123"/>
        <v>0</v>
      </c>
      <c r="U184" s="304"/>
      <c r="V184" s="177" t="e">
        <f t="shared" si="124"/>
        <v>#REF!</v>
      </c>
      <c r="W184" s="175"/>
      <c r="X184" s="177" t="e">
        <f t="shared" si="125"/>
        <v>#REF!</v>
      </c>
      <c r="Y184" s="175" t="e">
        <f>#REF!</f>
        <v>#REF!</v>
      </c>
      <c r="Z184" s="177" t="e">
        <f t="shared" si="126"/>
        <v>#REF!</v>
      </c>
      <c r="AA184" s="175" t="e">
        <f>#REF!+#REF!+#REF!</f>
        <v>#REF!</v>
      </c>
      <c r="AB184" s="177" t="e">
        <f t="shared" si="127"/>
        <v>#REF!</v>
      </c>
      <c r="AC184" s="175" t="e">
        <f>#REF!+#REF!</f>
        <v>#REF!</v>
      </c>
      <c r="AD184" s="177" t="e">
        <f t="shared" si="128"/>
        <v>#REF!</v>
      </c>
      <c r="AE184" s="175" t="e">
        <f t="shared" si="129"/>
        <v>#REF!</v>
      </c>
      <c r="AF184" s="177" t="e">
        <f t="shared" si="130"/>
        <v>#REF!</v>
      </c>
      <c r="AG184" s="175" t="e">
        <f t="shared" si="138"/>
        <v>#REF!</v>
      </c>
      <c r="AH184" s="177" t="e">
        <f t="shared" si="139"/>
        <v>#REF!</v>
      </c>
      <c r="AI184" s="175"/>
      <c r="AJ184" s="177" t="e">
        <f t="shared" si="133"/>
        <v>#REF!</v>
      </c>
      <c r="AK184" s="175"/>
      <c r="AL184" s="177" t="e">
        <f t="shared" si="134"/>
        <v>#REF!</v>
      </c>
      <c r="AM184" s="175" t="e">
        <f t="shared" si="135"/>
        <v>#REF!</v>
      </c>
      <c r="AN184" s="177" t="e">
        <f t="shared" si="136"/>
        <v>#REF!</v>
      </c>
      <c r="AO184" s="236"/>
    </row>
    <row r="185" spans="2:41" s="232" customFormat="1" ht="30" hidden="1" customHeight="1">
      <c r="B185" s="233"/>
      <c r="C185" s="196">
        <f t="shared" si="137"/>
        <v>148</v>
      </c>
      <c r="D185" s="172" t="s">
        <v>357</v>
      </c>
      <c r="E185" s="172"/>
      <c r="F185" s="172" t="s">
        <v>357</v>
      </c>
      <c r="G185" s="174" t="s">
        <v>142</v>
      </c>
      <c r="H185" s="179" t="s">
        <v>76</v>
      </c>
      <c r="I185" s="176" t="e">
        <f>+#REF!</f>
        <v>#REF!</v>
      </c>
      <c r="J185" s="175"/>
      <c r="K185" s="177" t="e">
        <f t="shared" si="118"/>
        <v>#REF!</v>
      </c>
      <c r="L185" s="175"/>
      <c r="M185" s="177" t="e">
        <f t="shared" si="119"/>
        <v>#REF!</v>
      </c>
      <c r="N185" s="175"/>
      <c r="O185" s="177" t="e">
        <f t="shared" si="120"/>
        <v>#REF!</v>
      </c>
      <c r="P185" s="175"/>
      <c r="Q185" s="177" t="e">
        <f t="shared" si="121"/>
        <v>#REF!</v>
      </c>
      <c r="R185" s="175"/>
      <c r="S185" s="177" t="e">
        <f t="shared" si="122"/>
        <v>#REF!</v>
      </c>
      <c r="T185" s="175">
        <f t="shared" si="123"/>
        <v>0</v>
      </c>
      <c r="U185" s="304"/>
      <c r="V185" s="177" t="e">
        <f t="shared" si="124"/>
        <v>#REF!</v>
      </c>
      <c r="W185" s="175"/>
      <c r="X185" s="177" t="e">
        <f t="shared" si="125"/>
        <v>#REF!</v>
      </c>
      <c r="Y185" s="175"/>
      <c r="Z185" s="177" t="e">
        <f t="shared" si="126"/>
        <v>#REF!</v>
      </c>
      <c r="AA185" s="175"/>
      <c r="AB185" s="177" t="e">
        <f t="shared" si="127"/>
        <v>#REF!</v>
      </c>
      <c r="AC185" s="175"/>
      <c r="AD185" s="177" t="e">
        <f t="shared" si="128"/>
        <v>#REF!</v>
      </c>
      <c r="AE185" s="175">
        <f t="shared" si="129"/>
        <v>0</v>
      </c>
      <c r="AF185" s="177" t="e">
        <f t="shared" si="130"/>
        <v>#REF!</v>
      </c>
      <c r="AG185" s="175">
        <f t="shared" si="138"/>
        <v>0</v>
      </c>
      <c r="AH185" s="177" t="e">
        <f t="shared" si="139"/>
        <v>#REF!</v>
      </c>
      <c r="AI185" s="175"/>
      <c r="AJ185" s="177" t="e">
        <f t="shared" si="133"/>
        <v>#REF!</v>
      </c>
      <c r="AK185" s="175"/>
      <c r="AL185" s="177" t="e">
        <f t="shared" si="134"/>
        <v>#REF!</v>
      </c>
      <c r="AM185" s="175">
        <f t="shared" si="135"/>
        <v>0</v>
      </c>
      <c r="AN185" s="177" t="e">
        <f t="shared" si="136"/>
        <v>#REF!</v>
      </c>
      <c r="AO185" s="236"/>
    </row>
    <row r="186" spans="2:41" s="232" customFormat="1" ht="30" customHeight="1">
      <c r="B186" s="233"/>
      <c r="C186" s="196">
        <f t="shared" si="137"/>
        <v>149</v>
      </c>
      <c r="D186" s="172" t="s">
        <v>62</v>
      </c>
      <c r="E186" s="323" t="s">
        <v>391</v>
      </c>
      <c r="F186" s="172"/>
      <c r="G186" s="174" t="s">
        <v>465</v>
      </c>
      <c r="H186" s="179" t="s">
        <v>76</v>
      </c>
      <c r="I186" s="176" t="e">
        <f>+#REF!</f>
        <v>#REF!</v>
      </c>
      <c r="J186" s="175">
        <f>'[132]CANTIDADES TOTALIZADAS'!$AF$72</f>
        <v>109.72642774442582</v>
      </c>
      <c r="K186" s="177" t="e">
        <f t="shared" si="118"/>
        <v>#REF!</v>
      </c>
      <c r="L186" s="175">
        <f>'[132]CANTIDADES TOTALIZADAS'!$AQ$72</f>
        <v>115.26375079128927</v>
      </c>
      <c r="M186" s="177" t="e">
        <f t="shared" si="119"/>
        <v>#REF!</v>
      </c>
      <c r="N186" s="175">
        <f>'[132]CANTIDADES TOTALIZADAS'!$AU$72</f>
        <v>303.95337664417167</v>
      </c>
      <c r="O186" s="177" t="e">
        <f t="shared" si="120"/>
        <v>#REF!</v>
      </c>
      <c r="P186" s="175">
        <f>'[132]CANTIDADES TOTALIZADAS'!$BA$72</f>
        <v>6.8973673039878118</v>
      </c>
      <c r="Q186" s="177" t="e">
        <f t="shared" si="121"/>
        <v>#REF!</v>
      </c>
      <c r="R186" s="175">
        <f>'[132]CANTIDADES TOTALIZADAS'!$BI$72</f>
        <v>46.630088815692247</v>
      </c>
      <c r="S186" s="177" t="e">
        <f t="shared" si="122"/>
        <v>#REF!</v>
      </c>
      <c r="T186" s="175">
        <f t="shared" si="123"/>
        <v>582.47101129956684</v>
      </c>
      <c r="U186" s="304">
        <f>'[132]CANTIDADES TOTALIZADAS'!$BJ$72</f>
        <v>582.47101129956684</v>
      </c>
      <c r="V186" s="177" t="e">
        <f t="shared" si="124"/>
        <v>#REF!</v>
      </c>
      <c r="W186" s="175"/>
      <c r="X186" s="177" t="e">
        <f t="shared" si="125"/>
        <v>#REF!</v>
      </c>
      <c r="Y186" s="175" t="e">
        <f>#REF!</f>
        <v>#REF!</v>
      </c>
      <c r="Z186" s="177" t="e">
        <f t="shared" si="126"/>
        <v>#REF!</v>
      </c>
      <c r="AA186" s="175" t="e">
        <f>#REF!+#REF!+#REF!</f>
        <v>#REF!</v>
      </c>
      <c r="AB186" s="177" t="e">
        <f t="shared" si="127"/>
        <v>#REF!</v>
      </c>
      <c r="AC186" s="175" t="e">
        <f>#REF!+#REF!</f>
        <v>#REF!</v>
      </c>
      <c r="AD186" s="177" t="e">
        <f t="shared" si="128"/>
        <v>#REF!</v>
      </c>
      <c r="AE186" s="175" t="e">
        <f t="shared" si="129"/>
        <v>#REF!</v>
      </c>
      <c r="AF186" s="177" t="e">
        <f t="shared" si="130"/>
        <v>#REF!</v>
      </c>
      <c r="AG186" s="175" t="e">
        <f t="shared" si="138"/>
        <v>#REF!</v>
      </c>
      <c r="AH186" s="177" t="e">
        <f t="shared" si="139"/>
        <v>#REF!</v>
      </c>
      <c r="AI186" s="175">
        <f>'CANTIDADES TOTALIZADAS'!AG72</f>
        <v>15.980520021211197</v>
      </c>
      <c r="AJ186" s="177" t="e">
        <f t="shared" si="133"/>
        <v>#REF!</v>
      </c>
      <c r="AK186" s="175">
        <f>'CANTIDADES TOTALIZADAS'!AT72</f>
        <v>28.172345326147401</v>
      </c>
      <c r="AL186" s="177" t="e">
        <f t="shared" si="134"/>
        <v>#REF!</v>
      </c>
      <c r="AM186" s="175" t="e">
        <f t="shared" si="135"/>
        <v>#REF!</v>
      </c>
      <c r="AN186" s="177" t="e">
        <f t="shared" si="136"/>
        <v>#REF!</v>
      </c>
      <c r="AO186" s="236"/>
    </row>
    <row r="187" spans="2:41" s="232" customFormat="1" ht="30" hidden="1" customHeight="1">
      <c r="B187" s="233"/>
      <c r="C187" s="196">
        <f t="shared" si="137"/>
        <v>150</v>
      </c>
      <c r="D187" s="172" t="s">
        <v>63</v>
      </c>
      <c r="E187" s="172" t="s">
        <v>391</v>
      </c>
      <c r="F187" s="172"/>
      <c r="G187" s="231" t="s">
        <v>519</v>
      </c>
      <c r="H187" s="172" t="s">
        <v>76</v>
      </c>
      <c r="I187" s="176" t="e">
        <f>+#REF!</f>
        <v>#REF!</v>
      </c>
      <c r="J187" s="175"/>
      <c r="K187" s="177" t="e">
        <f t="shared" si="118"/>
        <v>#REF!</v>
      </c>
      <c r="L187" s="175"/>
      <c r="M187" s="177" t="e">
        <f t="shared" si="119"/>
        <v>#REF!</v>
      </c>
      <c r="N187" s="175"/>
      <c r="O187" s="177" t="e">
        <f t="shared" si="120"/>
        <v>#REF!</v>
      </c>
      <c r="P187" s="175"/>
      <c r="Q187" s="177" t="e">
        <f t="shared" si="121"/>
        <v>#REF!</v>
      </c>
      <c r="R187" s="175"/>
      <c r="S187" s="177" t="e">
        <f t="shared" si="122"/>
        <v>#REF!</v>
      </c>
      <c r="T187" s="175">
        <f t="shared" si="123"/>
        <v>0</v>
      </c>
      <c r="U187" s="304"/>
      <c r="V187" s="177" t="e">
        <f t="shared" si="124"/>
        <v>#REF!</v>
      </c>
      <c r="W187" s="175"/>
      <c r="X187" s="177" t="e">
        <f t="shared" si="125"/>
        <v>#REF!</v>
      </c>
      <c r="Y187" s="175"/>
      <c r="Z187" s="177" t="e">
        <f t="shared" si="126"/>
        <v>#REF!</v>
      </c>
      <c r="AA187" s="175"/>
      <c r="AB187" s="177" t="e">
        <f t="shared" si="127"/>
        <v>#REF!</v>
      </c>
      <c r="AC187" s="175"/>
      <c r="AD187" s="177" t="e">
        <f t="shared" si="128"/>
        <v>#REF!</v>
      </c>
      <c r="AE187" s="175">
        <f t="shared" si="129"/>
        <v>0</v>
      </c>
      <c r="AF187" s="177" t="e">
        <f t="shared" si="130"/>
        <v>#REF!</v>
      </c>
      <c r="AG187" s="175">
        <f t="shared" si="138"/>
        <v>0</v>
      </c>
      <c r="AH187" s="177" t="e">
        <f t="shared" si="139"/>
        <v>#REF!</v>
      </c>
      <c r="AI187" s="175"/>
      <c r="AJ187" s="177" t="e">
        <f t="shared" si="133"/>
        <v>#REF!</v>
      </c>
      <c r="AK187" s="175"/>
      <c r="AL187" s="177" t="e">
        <f t="shared" si="134"/>
        <v>#REF!</v>
      </c>
      <c r="AM187" s="175">
        <f t="shared" si="135"/>
        <v>0</v>
      </c>
      <c r="AN187" s="177" t="e">
        <f t="shared" si="136"/>
        <v>#REF!</v>
      </c>
      <c r="AO187" s="236"/>
    </row>
    <row r="188" spans="2:41" s="232" customFormat="1" ht="30" customHeight="1">
      <c r="B188" s="233"/>
      <c r="C188" s="196">
        <f t="shared" si="137"/>
        <v>151</v>
      </c>
      <c r="D188" s="216" t="s">
        <v>302</v>
      </c>
      <c r="E188" s="321" t="s">
        <v>391</v>
      </c>
      <c r="F188" s="216" t="s">
        <v>302</v>
      </c>
      <c r="G188" s="230" t="s">
        <v>303</v>
      </c>
      <c r="H188" s="216" t="s">
        <v>47</v>
      </c>
      <c r="I188" s="176" t="e">
        <f>#REF!</f>
        <v>#REF!</v>
      </c>
      <c r="J188" s="175">
        <f>'[132]CANTIDADES TOTALIZADAS'!$AF$74</f>
        <v>2259</v>
      </c>
      <c r="K188" s="177" t="e">
        <f t="shared" si="118"/>
        <v>#REF!</v>
      </c>
      <c r="L188" s="175">
        <f>'[132]CANTIDADES TOTALIZADAS'!$AQ$74</f>
        <v>2373</v>
      </c>
      <c r="M188" s="177" t="e">
        <f t="shared" si="119"/>
        <v>#REF!</v>
      </c>
      <c r="N188" s="175">
        <f>'[132]CANTIDADES TOTALIZADAS'!$AU$74</f>
        <v>6257.66</v>
      </c>
      <c r="O188" s="177" t="e">
        <f t="shared" si="120"/>
        <v>#REF!</v>
      </c>
      <c r="P188" s="175">
        <f>'[132]CANTIDADES TOTALIZADAS'!$BA$74</f>
        <v>142</v>
      </c>
      <c r="Q188" s="177" t="e">
        <f t="shared" si="121"/>
        <v>#REF!</v>
      </c>
      <c r="R188" s="175">
        <f>'[132]CANTIDADES TOTALIZADAS'!$BI$74</f>
        <v>960</v>
      </c>
      <c r="S188" s="177" t="e">
        <f t="shared" si="122"/>
        <v>#REF!</v>
      </c>
      <c r="T188" s="175">
        <f t="shared" si="123"/>
        <v>11991.66</v>
      </c>
      <c r="U188" s="304">
        <f>'[132]CANTIDADES TOTALIZADAS'!$BJ$74</f>
        <v>11991.66</v>
      </c>
      <c r="V188" s="177" t="e">
        <f t="shared" si="124"/>
        <v>#REF!</v>
      </c>
      <c r="W188" s="175"/>
      <c r="X188" s="177" t="e">
        <f t="shared" si="125"/>
        <v>#REF!</v>
      </c>
      <c r="Y188" s="175"/>
      <c r="Z188" s="177" t="e">
        <f t="shared" si="126"/>
        <v>#REF!</v>
      </c>
      <c r="AA188" s="175"/>
      <c r="AB188" s="177" t="e">
        <f t="shared" si="127"/>
        <v>#REF!</v>
      </c>
      <c r="AC188" s="175"/>
      <c r="AD188" s="177" t="e">
        <f t="shared" si="128"/>
        <v>#REF!</v>
      </c>
      <c r="AE188" s="175">
        <f t="shared" si="129"/>
        <v>0</v>
      </c>
      <c r="AF188" s="177" t="e">
        <f t="shared" si="130"/>
        <v>#REF!</v>
      </c>
      <c r="AG188" s="175">
        <f t="shared" si="138"/>
        <v>11991.66</v>
      </c>
      <c r="AH188" s="177" t="e">
        <f t="shared" si="139"/>
        <v>#REF!</v>
      </c>
      <c r="AI188" s="175"/>
      <c r="AJ188" s="177" t="e">
        <f t="shared" si="133"/>
        <v>#REF!</v>
      </c>
      <c r="AK188" s="175">
        <f>'CANTIDADES TOTALIZADAS'!AT74</f>
        <v>580</v>
      </c>
      <c r="AL188" s="177" t="e">
        <f t="shared" si="134"/>
        <v>#REF!</v>
      </c>
      <c r="AM188" s="175">
        <f t="shared" si="135"/>
        <v>11411.66</v>
      </c>
      <c r="AN188" s="177" t="e">
        <f t="shared" si="136"/>
        <v>#REF!</v>
      </c>
      <c r="AO188" s="236"/>
    </row>
    <row r="189" spans="2:41" s="232" customFormat="1" ht="30" hidden="1" customHeight="1">
      <c r="B189" s="233"/>
      <c r="C189" s="196">
        <f t="shared" si="137"/>
        <v>152</v>
      </c>
      <c r="D189" s="216">
        <v>674.2</v>
      </c>
      <c r="E189" s="216" t="s">
        <v>394</v>
      </c>
      <c r="F189" s="216"/>
      <c r="G189" s="230" t="s">
        <v>304</v>
      </c>
      <c r="H189" s="216" t="s">
        <v>47</v>
      </c>
      <c r="I189" s="176" t="e">
        <f>#REF!</f>
        <v>#REF!</v>
      </c>
      <c r="J189" s="175"/>
      <c r="K189" s="177" t="e">
        <f t="shared" si="118"/>
        <v>#REF!</v>
      </c>
      <c r="L189" s="175"/>
      <c r="M189" s="177" t="e">
        <f t="shared" si="119"/>
        <v>#REF!</v>
      </c>
      <c r="N189" s="175"/>
      <c r="O189" s="177" t="e">
        <f t="shared" si="120"/>
        <v>#REF!</v>
      </c>
      <c r="P189" s="175"/>
      <c r="Q189" s="177" t="e">
        <f t="shared" si="121"/>
        <v>#REF!</v>
      </c>
      <c r="R189" s="175"/>
      <c r="S189" s="177" t="e">
        <f t="shared" si="122"/>
        <v>#REF!</v>
      </c>
      <c r="T189" s="175">
        <f t="shared" si="123"/>
        <v>0</v>
      </c>
      <c r="U189" s="304"/>
      <c r="V189" s="177" t="e">
        <f t="shared" si="124"/>
        <v>#REF!</v>
      </c>
      <c r="W189" s="175"/>
      <c r="X189" s="177" t="e">
        <f t="shared" si="125"/>
        <v>#REF!</v>
      </c>
      <c r="Y189" s="175"/>
      <c r="Z189" s="177" t="e">
        <f t="shared" si="126"/>
        <v>#REF!</v>
      </c>
      <c r="AA189" s="175"/>
      <c r="AB189" s="177" t="e">
        <f t="shared" si="127"/>
        <v>#REF!</v>
      </c>
      <c r="AC189" s="175"/>
      <c r="AD189" s="177" t="e">
        <f t="shared" si="128"/>
        <v>#REF!</v>
      </c>
      <c r="AE189" s="175">
        <f t="shared" si="129"/>
        <v>0</v>
      </c>
      <c r="AF189" s="177" t="e">
        <f t="shared" si="130"/>
        <v>#REF!</v>
      </c>
      <c r="AG189" s="175">
        <f t="shared" si="138"/>
        <v>0</v>
      </c>
      <c r="AH189" s="177" t="e">
        <f t="shared" si="139"/>
        <v>#REF!</v>
      </c>
      <c r="AI189" s="175"/>
      <c r="AJ189" s="177" t="e">
        <f t="shared" si="133"/>
        <v>#REF!</v>
      </c>
      <c r="AK189" s="175"/>
      <c r="AL189" s="177" t="e">
        <f t="shared" si="134"/>
        <v>#REF!</v>
      </c>
      <c r="AM189" s="175">
        <f t="shared" si="135"/>
        <v>0</v>
      </c>
      <c r="AN189" s="177" t="e">
        <f t="shared" si="136"/>
        <v>#REF!</v>
      </c>
      <c r="AO189" s="236"/>
    </row>
    <row r="190" spans="2:41" s="232" customFormat="1" ht="33.75" hidden="1" customHeight="1">
      <c r="B190" s="233"/>
      <c r="C190" s="196">
        <f t="shared" si="137"/>
        <v>153</v>
      </c>
      <c r="D190" s="172" t="s">
        <v>64</v>
      </c>
      <c r="E190" s="172" t="s">
        <v>395</v>
      </c>
      <c r="F190" s="172"/>
      <c r="G190" s="174" t="s">
        <v>615</v>
      </c>
      <c r="H190" s="172" t="s">
        <v>76</v>
      </c>
      <c r="I190" s="176" t="e">
        <f>+#REF!</f>
        <v>#REF!</v>
      </c>
      <c r="J190" s="175"/>
      <c r="K190" s="177" t="e">
        <f t="shared" si="118"/>
        <v>#REF!</v>
      </c>
      <c r="L190" s="175"/>
      <c r="M190" s="177" t="e">
        <f t="shared" si="119"/>
        <v>#REF!</v>
      </c>
      <c r="N190" s="175"/>
      <c r="O190" s="177" t="e">
        <f t="shared" si="120"/>
        <v>#REF!</v>
      </c>
      <c r="P190" s="175"/>
      <c r="Q190" s="177" t="e">
        <f t="shared" si="121"/>
        <v>#REF!</v>
      </c>
      <c r="R190" s="175"/>
      <c r="S190" s="177" t="e">
        <f t="shared" si="122"/>
        <v>#REF!</v>
      </c>
      <c r="T190" s="175">
        <f t="shared" si="123"/>
        <v>0</v>
      </c>
      <c r="U190" s="304"/>
      <c r="V190" s="177" t="e">
        <f t="shared" si="124"/>
        <v>#REF!</v>
      </c>
      <c r="W190" s="175"/>
      <c r="X190" s="177" t="e">
        <f t="shared" si="125"/>
        <v>#REF!</v>
      </c>
      <c r="Y190" s="175"/>
      <c r="Z190" s="177" t="e">
        <f t="shared" si="126"/>
        <v>#REF!</v>
      </c>
      <c r="AA190" s="175"/>
      <c r="AB190" s="177" t="e">
        <f t="shared" si="127"/>
        <v>#REF!</v>
      </c>
      <c r="AC190" s="175"/>
      <c r="AD190" s="177" t="e">
        <f t="shared" si="128"/>
        <v>#REF!</v>
      </c>
      <c r="AE190" s="175">
        <f t="shared" si="129"/>
        <v>0</v>
      </c>
      <c r="AF190" s="177" t="e">
        <f t="shared" si="130"/>
        <v>#REF!</v>
      </c>
      <c r="AG190" s="175">
        <f t="shared" si="138"/>
        <v>0</v>
      </c>
      <c r="AH190" s="177" t="e">
        <f t="shared" si="139"/>
        <v>#REF!</v>
      </c>
      <c r="AI190" s="175"/>
      <c r="AJ190" s="177" t="e">
        <f t="shared" si="133"/>
        <v>#REF!</v>
      </c>
      <c r="AK190" s="175"/>
      <c r="AL190" s="177" t="e">
        <f t="shared" si="134"/>
        <v>#REF!</v>
      </c>
      <c r="AM190" s="175">
        <f t="shared" si="135"/>
        <v>0</v>
      </c>
      <c r="AN190" s="177" t="e">
        <f t="shared" si="136"/>
        <v>#REF!</v>
      </c>
      <c r="AO190" s="236"/>
    </row>
    <row r="191" spans="2:41" s="232" customFormat="1" ht="30" hidden="1" customHeight="1">
      <c r="B191" s="233"/>
      <c r="C191" s="196">
        <f t="shared" si="137"/>
        <v>154</v>
      </c>
      <c r="D191" s="216" t="s">
        <v>330</v>
      </c>
      <c r="E191" s="216" t="s">
        <v>395</v>
      </c>
      <c r="F191" s="216" t="s">
        <v>330</v>
      </c>
      <c r="G191" s="230" t="s">
        <v>305</v>
      </c>
      <c r="H191" s="216" t="s">
        <v>76</v>
      </c>
      <c r="I191" s="176" t="e">
        <f>#REF!</f>
        <v>#REF!</v>
      </c>
      <c r="J191" s="175"/>
      <c r="K191" s="177" t="e">
        <f t="shared" si="118"/>
        <v>#REF!</v>
      </c>
      <c r="L191" s="175"/>
      <c r="M191" s="177" t="e">
        <f t="shared" si="119"/>
        <v>#REF!</v>
      </c>
      <c r="N191" s="175"/>
      <c r="O191" s="177" t="e">
        <f t="shared" si="120"/>
        <v>#REF!</v>
      </c>
      <c r="P191" s="175"/>
      <c r="Q191" s="177" t="e">
        <f t="shared" si="121"/>
        <v>#REF!</v>
      </c>
      <c r="R191" s="175"/>
      <c r="S191" s="177" t="e">
        <f t="shared" si="122"/>
        <v>#REF!</v>
      </c>
      <c r="T191" s="175">
        <f t="shared" si="123"/>
        <v>0</v>
      </c>
      <c r="U191" s="304"/>
      <c r="V191" s="177" t="e">
        <f t="shared" si="124"/>
        <v>#REF!</v>
      </c>
      <c r="W191" s="175"/>
      <c r="X191" s="177" t="e">
        <f t="shared" si="125"/>
        <v>#REF!</v>
      </c>
      <c r="Y191" s="175"/>
      <c r="Z191" s="177" t="e">
        <f t="shared" si="126"/>
        <v>#REF!</v>
      </c>
      <c r="AA191" s="175"/>
      <c r="AB191" s="177" t="e">
        <f t="shared" si="127"/>
        <v>#REF!</v>
      </c>
      <c r="AC191" s="175"/>
      <c r="AD191" s="177" t="e">
        <f t="shared" si="128"/>
        <v>#REF!</v>
      </c>
      <c r="AE191" s="175">
        <f t="shared" si="129"/>
        <v>0</v>
      </c>
      <c r="AF191" s="177" t="e">
        <f t="shared" si="130"/>
        <v>#REF!</v>
      </c>
      <c r="AG191" s="175">
        <f t="shared" si="138"/>
        <v>0</v>
      </c>
      <c r="AH191" s="177" t="e">
        <f t="shared" si="139"/>
        <v>#REF!</v>
      </c>
      <c r="AI191" s="175"/>
      <c r="AJ191" s="177" t="e">
        <f t="shared" si="133"/>
        <v>#REF!</v>
      </c>
      <c r="AK191" s="175"/>
      <c r="AL191" s="177" t="e">
        <f t="shared" si="134"/>
        <v>#REF!</v>
      </c>
      <c r="AM191" s="175">
        <f t="shared" si="135"/>
        <v>0</v>
      </c>
      <c r="AN191" s="177" t="e">
        <f t="shared" si="136"/>
        <v>#REF!</v>
      </c>
      <c r="AO191" s="236"/>
    </row>
    <row r="192" spans="2:41" s="232" customFormat="1" ht="30" hidden="1" customHeight="1">
      <c r="B192" s="233"/>
      <c r="C192" s="196">
        <f t="shared" si="137"/>
        <v>155</v>
      </c>
      <c r="D192" s="172" t="s">
        <v>358</v>
      </c>
      <c r="E192" s="180" t="s">
        <v>393</v>
      </c>
      <c r="F192" s="172"/>
      <c r="G192" s="174" t="s">
        <v>143</v>
      </c>
      <c r="H192" s="172" t="s">
        <v>12</v>
      </c>
      <c r="I192" s="176" t="e">
        <f>+#REF!</f>
        <v>#REF!</v>
      </c>
      <c r="J192" s="175"/>
      <c r="K192" s="177" t="e">
        <f t="shared" si="118"/>
        <v>#REF!</v>
      </c>
      <c r="L192" s="175"/>
      <c r="M192" s="177" t="e">
        <f t="shared" si="119"/>
        <v>#REF!</v>
      </c>
      <c r="N192" s="175"/>
      <c r="O192" s="177" t="e">
        <f t="shared" si="120"/>
        <v>#REF!</v>
      </c>
      <c r="P192" s="175"/>
      <c r="Q192" s="177" t="e">
        <f t="shared" si="121"/>
        <v>#REF!</v>
      </c>
      <c r="R192" s="175"/>
      <c r="S192" s="177" t="e">
        <f t="shared" si="122"/>
        <v>#REF!</v>
      </c>
      <c r="T192" s="175">
        <f t="shared" si="123"/>
        <v>0</v>
      </c>
      <c r="U192" s="304"/>
      <c r="V192" s="177" t="e">
        <f t="shared" si="124"/>
        <v>#REF!</v>
      </c>
      <c r="W192" s="175"/>
      <c r="X192" s="177" t="e">
        <f t="shared" si="125"/>
        <v>#REF!</v>
      </c>
      <c r="Y192" s="175"/>
      <c r="Z192" s="177" t="e">
        <f t="shared" si="126"/>
        <v>#REF!</v>
      </c>
      <c r="AA192" s="175"/>
      <c r="AB192" s="177" t="e">
        <f t="shared" si="127"/>
        <v>#REF!</v>
      </c>
      <c r="AC192" s="175"/>
      <c r="AD192" s="177" t="e">
        <f t="shared" si="128"/>
        <v>#REF!</v>
      </c>
      <c r="AE192" s="175">
        <f t="shared" si="129"/>
        <v>0</v>
      </c>
      <c r="AF192" s="177" t="e">
        <f t="shared" si="130"/>
        <v>#REF!</v>
      </c>
      <c r="AG192" s="175">
        <f t="shared" si="138"/>
        <v>0</v>
      </c>
      <c r="AH192" s="177" t="e">
        <f t="shared" si="139"/>
        <v>#REF!</v>
      </c>
      <c r="AI192" s="175"/>
      <c r="AJ192" s="177" t="e">
        <f t="shared" si="133"/>
        <v>#REF!</v>
      </c>
      <c r="AK192" s="175"/>
      <c r="AL192" s="177" t="e">
        <f t="shared" si="134"/>
        <v>#REF!</v>
      </c>
      <c r="AM192" s="175">
        <f t="shared" si="135"/>
        <v>0</v>
      </c>
      <c r="AN192" s="177" t="e">
        <f t="shared" si="136"/>
        <v>#REF!</v>
      </c>
      <c r="AO192" s="236"/>
    </row>
    <row r="193" spans="2:41" s="232" customFormat="1" ht="30" customHeight="1" thickBot="1">
      <c r="B193" s="233"/>
      <c r="C193" s="209" t="s">
        <v>130</v>
      </c>
      <c r="D193" s="210"/>
      <c r="E193" s="210"/>
      <c r="F193" s="210"/>
      <c r="G193" s="211"/>
      <c r="H193" s="210"/>
      <c r="I193" s="212"/>
      <c r="J193" s="175"/>
      <c r="K193" s="213" t="e">
        <f>ROUND(SUM(K85:K192),0)</f>
        <v>#REF!</v>
      </c>
      <c r="L193" s="175"/>
      <c r="M193" s="213" t="e">
        <f>ROUND(SUM(M85:M192),0)</f>
        <v>#REF!</v>
      </c>
      <c r="N193" s="175"/>
      <c r="O193" s="213" t="e">
        <f>ROUND(SUM(O85:O192),0)</f>
        <v>#REF!</v>
      </c>
      <c r="P193" s="175"/>
      <c r="Q193" s="213" t="e">
        <f>ROUND(SUM(Q85:Q192),0)</f>
        <v>#REF!</v>
      </c>
      <c r="R193" s="175"/>
      <c r="S193" s="213" t="e">
        <f>ROUND(SUM(S85:S192),0)</f>
        <v>#REF!</v>
      </c>
      <c r="T193" s="175"/>
      <c r="U193" s="305"/>
      <c r="V193" s="213" t="e">
        <f>ROUND(SUM(V85:V192),0)</f>
        <v>#REF!</v>
      </c>
      <c r="W193" s="175"/>
      <c r="X193" s="213" t="e">
        <f>ROUND(SUM(X85:X192),0)</f>
        <v>#REF!</v>
      </c>
      <c r="Y193" s="175"/>
      <c r="Z193" s="213" t="e">
        <f>ROUND(SUM(Z85:Z192),0)</f>
        <v>#REF!</v>
      </c>
      <c r="AA193" s="175"/>
      <c r="AB193" s="213" t="e">
        <f>ROUND(SUM(AB85:AB192),0)</f>
        <v>#REF!</v>
      </c>
      <c r="AC193" s="175"/>
      <c r="AD193" s="213" t="e">
        <f>ROUND(SUM(AD85:AD192),0)</f>
        <v>#REF!</v>
      </c>
      <c r="AE193" s="175"/>
      <c r="AF193" s="213" t="e">
        <f>ROUND(SUM(AF85:AF192),0)</f>
        <v>#REF!</v>
      </c>
      <c r="AG193" s="175"/>
      <c r="AH193" s="213" t="e">
        <f>ROUND(SUM(AH85:AH192),0)</f>
        <v>#REF!</v>
      </c>
      <c r="AI193" s="175"/>
      <c r="AJ193" s="213" t="e">
        <f>ROUND(SUM(AJ85:AJ192),0)</f>
        <v>#REF!</v>
      </c>
      <c r="AK193" s="175"/>
      <c r="AL193" s="213" t="e">
        <f>ROUND(SUM(AL85:AL192),0)</f>
        <v>#REF!</v>
      </c>
      <c r="AM193" s="175"/>
      <c r="AN193" s="213" t="e">
        <f>ROUND(SUM(AN85:AN192),0)</f>
        <v>#REF!</v>
      </c>
      <c r="AO193" s="236"/>
    </row>
    <row r="194" spans="2:41" s="232" customFormat="1" ht="30" customHeight="1" thickBot="1">
      <c r="B194" s="233"/>
      <c r="C194" s="168" t="s">
        <v>126</v>
      </c>
      <c r="D194" s="169"/>
      <c r="E194" s="169"/>
      <c r="F194" s="169"/>
      <c r="G194" s="169"/>
      <c r="H194" s="169"/>
      <c r="I194" s="169"/>
      <c r="J194" s="169"/>
      <c r="K194" s="170"/>
      <c r="L194" s="169"/>
      <c r="M194" s="170"/>
      <c r="N194" s="169"/>
      <c r="O194" s="170"/>
      <c r="P194" s="169"/>
      <c r="Q194" s="170"/>
      <c r="R194" s="169"/>
      <c r="S194" s="170"/>
      <c r="T194" s="169"/>
      <c r="U194" s="169"/>
      <c r="V194" s="170"/>
      <c r="W194" s="169"/>
      <c r="X194" s="170"/>
      <c r="Y194" s="169"/>
      <c r="Z194" s="170"/>
      <c r="AA194" s="169"/>
      <c r="AB194" s="170"/>
      <c r="AC194" s="169"/>
      <c r="AD194" s="170"/>
      <c r="AE194" s="169"/>
      <c r="AF194" s="170"/>
      <c r="AG194" s="169"/>
      <c r="AH194" s="170"/>
      <c r="AI194" s="169"/>
      <c r="AJ194" s="170"/>
      <c r="AK194" s="169"/>
      <c r="AL194" s="170"/>
      <c r="AM194" s="169"/>
      <c r="AN194" s="170"/>
      <c r="AO194" s="236"/>
    </row>
    <row r="195" spans="2:41" s="232" customFormat="1" ht="30" customHeight="1">
      <c r="B195" s="233"/>
      <c r="C195" s="189">
        <f>C192+1</f>
        <v>156</v>
      </c>
      <c r="D195" s="234" t="s">
        <v>104</v>
      </c>
      <c r="E195" s="2160" t="s">
        <v>570</v>
      </c>
      <c r="F195" s="2161"/>
      <c r="G195" s="231" t="s">
        <v>571</v>
      </c>
      <c r="H195" s="172" t="s">
        <v>47</v>
      </c>
      <c r="I195" s="176" t="e">
        <f>+#REF!</f>
        <v>#REF!</v>
      </c>
      <c r="J195" s="175">
        <f>'[132]CANTIDADES TOTALIZADAS'!$AF$139</f>
        <v>6777</v>
      </c>
      <c r="K195" s="177" t="e">
        <f t="shared" ref="K195:K208" si="140">I195*J195</f>
        <v>#REF!</v>
      </c>
      <c r="L195" s="175">
        <f>'[132]CANTIDADES TOTALIZADAS'!$AQ$139</f>
        <v>30577.17</v>
      </c>
      <c r="M195" s="177" t="e">
        <f t="shared" ref="M195:M208" si="141">L195*I195</f>
        <v>#REF!</v>
      </c>
      <c r="N195" s="175">
        <f>'[132]CANTIDADES TOTALIZADAS'!$AU$139</f>
        <v>18730.979999999996</v>
      </c>
      <c r="O195" s="177" t="e">
        <f t="shared" ref="O195:O208" si="142">N195*I195</f>
        <v>#REF!</v>
      </c>
      <c r="P195" s="175">
        <f>'[132]CANTIDADES TOTALIZADAS'!$BA$139</f>
        <v>11451</v>
      </c>
      <c r="Q195" s="177" t="e">
        <f t="shared" ref="Q195:Q208" si="143">I195*P195</f>
        <v>#REF!</v>
      </c>
      <c r="R195" s="175">
        <f>'[132]CANTIDADES TOTALIZADAS'!$BI$139</f>
        <v>13710</v>
      </c>
      <c r="S195" s="177" t="e">
        <f t="shared" ref="S195:S208" si="144">R195*I195</f>
        <v>#REF!</v>
      </c>
      <c r="T195" s="175">
        <f t="shared" ref="T195:T208" si="145">J195+L195+N195+P195+R195</f>
        <v>81246.149999999994</v>
      </c>
      <c r="U195" s="304">
        <f>'[132]CANTIDADES TOTALIZADAS'!$BJ$139</f>
        <v>81246.149999999994</v>
      </c>
      <c r="V195" s="177" t="e">
        <f t="shared" ref="V195:V208" si="146">I195*T195</f>
        <v>#REF!</v>
      </c>
      <c r="W195" s="175">
        <f>(175200*6)*0.3</f>
        <v>315360</v>
      </c>
      <c r="X195" s="177" t="e">
        <f t="shared" ref="X195:X208" si="147">W195*I195</f>
        <v>#REF!</v>
      </c>
      <c r="Y195" s="175" t="e">
        <f>#REF!*6</f>
        <v>#REF!</v>
      </c>
      <c r="Z195" s="177" t="e">
        <f t="shared" ref="Z195:Z208" si="148">Y195*I195</f>
        <v>#REF!</v>
      </c>
      <c r="AA195" s="175">
        <f>(AB18*1000)*6</f>
        <v>10200</v>
      </c>
      <c r="AB195" s="177" t="e">
        <f t="shared" ref="AB195:AB208" si="149">AA195*I195</f>
        <v>#REF!</v>
      </c>
      <c r="AC195" s="175"/>
      <c r="AD195" s="177" t="e">
        <f t="shared" ref="AD195:AD208" si="150">I195*AC195</f>
        <v>#REF!</v>
      </c>
      <c r="AE195" s="175" t="e">
        <f t="shared" ref="AE195:AE207" si="151">Y195+AA195+AC195+W195</f>
        <v>#REF!</v>
      </c>
      <c r="AF195" s="177" t="e">
        <f t="shared" ref="AF195:AF208" si="152">AE195*I195</f>
        <v>#REF!</v>
      </c>
      <c r="AG195" s="175" t="e">
        <f t="shared" ref="AG195:AG208" si="153">T195+AE195</f>
        <v>#REF!</v>
      </c>
      <c r="AH195" s="177" t="e">
        <f t="shared" ref="AH195:AH208" si="154">V195+AF195</f>
        <v>#REF!</v>
      </c>
      <c r="AI195" s="175">
        <f>'CANTIDADES TOTALIZADAS'!AD139</f>
        <v>4077</v>
      </c>
      <c r="AJ195" s="177" t="e">
        <f t="shared" ref="AJ195:AJ208" si="155">AI195*I195</f>
        <v>#REF!</v>
      </c>
      <c r="AK195" s="175">
        <f>'CANTIDADES TOTALIZADAS'!AT139</f>
        <v>1739.9999999999998</v>
      </c>
      <c r="AL195" s="177" t="e">
        <f t="shared" ref="AL195:AL208" si="156">AK195*I195</f>
        <v>#REF!</v>
      </c>
      <c r="AM195" s="175" t="e">
        <f t="shared" ref="AM195:AM208" si="157">AG195-AI195-AK195</f>
        <v>#REF!</v>
      </c>
      <c r="AN195" s="177" t="e">
        <f t="shared" ref="AN195:AN208" si="158">AM195*I195</f>
        <v>#REF!</v>
      </c>
      <c r="AO195" s="236"/>
    </row>
    <row r="196" spans="2:41" s="232" customFormat="1" ht="30" hidden="1" customHeight="1">
      <c r="B196" s="233"/>
      <c r="C196" s="196">
        <f>C195+1</f>
        <v>157</v>
      </c>
      <c r="D196" s="234" t="s">
        <v>112</v>
      </c>
      <c r="E196" s="2132" t="s">
        <v>570</v>
      </c>
      <c r="F196" s="2133"/>
      <c r="G196" s="231" t="s">
        <v>572</v>
      </c>
      <c r="H196" s="172" t="s">
        <v>12</v>
      </c>
      <c r="I196" s="176" t="e">
        <f>+#REF!</f>
        <v>#REF!</v>
      </c>
      <c r="J196" s="175"/>
      <c r="K196" s="177" t="e">
        <f t="shared" si="140"/>
        <v>#REF!</v>
      </c>
      <c r="L196" s="175"/>
      <c r="M196" s="177" t="e">
        <f t="shared" si="141"/>
        <v>#REF!</v>
      </c>
      <c r="N196" s="175"/>
      <c r="O196" s="177" t="e">
        <f t="shared" si="142"/>
        <v>#REF!</v>
      </c>
      <c r="P196" s="175"/>
      <c r="Q196" s="177" t="e">
        <f t="shared" si="143"/>
        <v>#REF!</v>
      </c>
      <c r="R196" s="175"/>
      <c r="S196" s="177" t="e">
        <f t="shared" si="144"/>
        <v>#REF!</v>
      </c>
      <c r="T196" s="175">
        <f t="shared" si="145"/>
        <v>0</v>
      </c>
      <c r="U196" s="304"/>
      <c r="V196" s="177" t="e">
        <f t="shared" si="146"/>
        <v>#REF!</v>
      </c>
      <c r="W196" s="175"/>
      <c r="X196" s="177" t="e">
        <f t="shared" si="147"/>
        <v>#REF!</v>
      </c>
      <c r="Y196" s="175"/>
      <c r="Z196" s="177" t="e">
        <f t="shared" si="148"/>
        <v>#REF!</v>
      </c>
      <c r="AA196" s="175"/>
      <c r="AB196" s="177" t="e">
        <f t="shared" si="149"/>
        <v>#REF!</v>
      </c>
      <c r="AC196" s="175"/>
      <c r="AD196" s="177" t="e">
        <f t="shared" si="150"/>
        <v>#REF!</v>
      </c>
      <c r="AE196" s="175">
        <f t="shared" si="151"/>
        <v>0</v>
      </c>
      <c r="AF196" s="177" t="e">
        <f t="shared" si="152"/>
        <v>#REF!</v>
      </c>
      <c r="AG196" s="175">
        <f t="shared" si="153"/>
        <v>0</v>
      </c>
      <c r="AH196" s="177" t="e">
        <f t="shared" si="154"/>
        <v>#REF!</v>
      </c>
      <c r="AI196" s="175"/>
      <c r="AJ196" s="177" t="e">
        <f t="shared" si="155"/>
        <v>#REF!</v>
      </c>
      <c r="AK196" s="175"/>
      <c r="AL196" s="177" t="e">
        <f t="shared" si="156"/>
        <v>#REF!</v>
      </c>
      <c r="AM196" s="175">
        <f t="shared" si="157"/>
        <v>0</v>
      </c>
      <c r="AN196" s="177" t="e">
        <f t="shared" si="158"/>
        <v>#REF!</v>
      </c>
      <c r="AO196" s="236"/>
    </row>
    <row r="197" spans="2:41" s="232" customFormat="1" ht="30" hidden="1" customHeight="1">
      <c r="B197" s="233"/>
      <c r="C197" s="196">
        <f t="shared" ref="C197:C208" si="159">C196+1</f>
        <v>158</v>
      </c>
      <c r="D197" s="234" t="s">
        <v>587</v>
      </c>
      <c r="E197" s="2132" t="s">
        <v>570</v>
      </c>
      <c r="F197" s="2133"/>
      <c r="G197" s="231" t="s">
        <v>585</v>
      </c>
      <c r="H197" s="172" t="s">
        <v>12</v>
      </c>
      <c r="I197" s="176" t="e">
        <f>#REF!</f>
        <v>#REF!</v>
      </c>
      <c r="J197" s="175"/>
      <c r="K197" s="177" t="e">
        <f t="shared" si="140"/>
        <v>#REF!</v>
      </c>
      <c r="L197" s="175"/>
      <c r="M197" s="177" t="e">
        <f t="shared" si="141"/>
        <v>#REF!</v>
      </c>
      <c r="N197" s="175"/>
      <c r="O197" s="177" t="e">
        <f t="shared" si="142"/>
        <v>#REF!</v>
      </c>
      <c r="P197" s="175"/>
      <c r="Q197" s="177" t="e">
        <f t="shared" si="143"/>
        <v>#REF!</v>
      </c>
      <c r="R197" s="175"/>
      <c r="S197" s="177" t="e">
        <f t="shared" si="144"/>
        <v>#REF!</v>
      </c>
      <c r="T197" s="175">
        <f t="shared" si="145"/>
        <v>0</v>
      </c>
      <c r="U197" s="304"/>
      <c r="V197" s="177" t="e">
        <f t="shared" si="146"/>
        <v>#REF!</v>
      </c>
      <c r="W197" s="175"/>
      <c r="X197" s="177" t="e">
        <f t="shared" si="147"/>
        <v>#REF!</v>
      </c>
      <c r="Y197" s="175"/>
      <c r="Z197" s="177" t="e">
        <f t="shared" si="148"/>
        <v>#REF!</v>
      </c>
      <c r="AA197" s="175"/>
      <c r="AB197" s="177" t="e">
        <f t="shared" si="149"/>
        <v>#REF!</v>
      </c>
      <c r="AC197" s="175"/>
      <c r="AD197" s="177" t="e">
        <f t="shared" si="150"/>
        <v>#REF!</v>
      </c>
      <c r="AE197" s="175">
        <f t="shared" si="151"/>
        <v>0</v>
      </c>
      <c r="AF197" s="177" t="e">
        <f t="shared" si="152"/>
        <v>#REF!</v>
      </c>
      <c r="AG197" s="175">
        <f t="shared" si="153"/>
        <v>0</v>
      </c>
      <c r="AH197" s="177" t="e">
        <f t="shared" si="154"/>
        <v>#REF!</v>
      </c>
      <c r="AI197" s="175"/>
      <c r="AJ197" s="177" t="e">
        <f t="shared" si="155"/>
        <v>#REF!</v>
      </c>
      <c r="AK197" s="175"/>
      <c r="AL197" s="177" t="e">
        <f t="shared" si="156"/>
        <v>#REF!</v>
      </c>
      <c r="AM197" s="175">
        <f t="shared" si="157"/>
        <v>0</v>
      </c>
      <c r="AN197" s="177" t="e">
        <f t="shared" si="158"/>
        <v>#REF!</v>
      </c>
      <c r="AO197" s="236"/>
    </row>
    <row r="198" spans="2:41" s="232" customFormat="1" ht="30" customHeight="1">
      <c r="B198" s="233"/>
      <c r="C198" s="196">
        <f t="shared" si="159"/>
        <v>159</v>
      </c>
      <c r="D198" s="234" t="s">
        <v>318</v>
      </c>
      <c r="E198" s="2152" t="s">
        <v>570</v>
      </c>
      <c r="F198" s="2153"/>
      <c r="G198" s="231" t="s">
        <v>573</v>
      </c>
      <c r="H198" s="172" t="s">
        <v>48</v>
      </c>
      <c r="I198" s="176" t="e">
        <f>+#REF!</f>
        <v>#REF!</v>
      </c>
      <c r="J198" s="175">
        <f>'[132]CANTIDADES TOTALIZADAS'!$AF$140</f>
        <v>188</v>
      </c>
      <c r="K198" s="177" t="e">
        <f t="shared" si="140"/>
        <v>#REF!</v>
      </c>
      <c r="L198" s="175">
        <f>'[132]CANTIDADES TOTALIZADAS'!$AQ$140</f>
        <v>855</v>
      </c>
      <c r="M198" s="177" t="e">
        <f t="shared" si="141"/>
        <v>#REF!</v>
      </c>
      <c r="N198" s="175">
        <f>'[132]CANTIDADES TOTALIZADAS'!$AU$140</f>
        <v>522</v>
      </c>
      <c r="O198" s="177" t="e">
        <f t="shared" si="142"/>
        <v>#REF!</v>
      </c>
      <c r="P198" s="175">
        <f>'[132]CANTIDADES TOTALIZADAS'!$BA$140</f>
        <v>318</v>
      </c>
      <c r="Q198" s="177" t="e">
        <f t="shared" si="143"/>
        <v>#REF!</v>
      </c>
      <c r="R198" s="175">
        <f>'[132]CANTIDADES TOTALIZADAS'!$BI$140</f>
        <v>384</v>
      </c>
      <c r="S198" s="177" t="e">
        <f t="shared" si="144"/>
        <v>#REF!</v>
      </c>
      <c r="T198" s="175">
        <f t="shared" si="145"/>
        <v>2267</v>
      </c>
      <c r="U198" s="304">
        <f>'[132]CANTIDADES TOTALIZADAS'!$BJ$140</f>
        <v>2267</v>
      </c>
      <c r="V198" s="177" t="e">
        <f t="shared" si="146"/>
        <v>#REF!</v>
      </c>
      <c r="W198" s="175">
        <f>((175200/5)*4)*0.3</f>
        <v>42048</v>
      </c>
      <c r="X198" s="177" t="e">
        <f t="shared" si="147"/>
        <v>#REF!</v>
      </c>
      <c r="Y198" s="175" t="e">
        <f>ROUND(#REF!/30*3,0)</f>
        <v>#REF!</v>
      </c>
      <c r="Z198" s="177" t="e">
        <f t="shared" si="148"/>
        <v>#REF!</v>
      </c>
      <c r="AA198" s="175" t="e">
        <f>ROUND((#REF!/30)*3,0)</f>
        <v>#REF!</v>
      </c>
      <c r="AB198" s="177" t="e">
        <f t="shared" si="149"/>
        <v>#REF!</v>
      </c>
      <c r="AC198" s="175"/>
      <c r="AD198" s="177" t="e">
        <f t="shared" si="150"/>
        <v>#REF!</v>
      </c>
      <c r="AE198" s="175" t="e">
        <f t="shared" si="151"/>
        <v>#REF!</v>
      </c>
      <c r="AF198" s="177" t="e">
        <f t="shared" si="152"/>
        <v>#REF!</v>
      </c>
      <c r="AG198" s="175" t="e">
        <f t="shared" si="153"/>
        <v>#REF!</v>
      </c>
      <c r="AH198" s="177" t="e">
        <f t="shared" si="154"/>
        <v>#REF!</v>
      </c>
      <c r="AI198" s="175">
        <f>'CANTIDADES TOTALIZADAS'!AD140</f>
        <v>113</v>
      </c>
      <c r="AJ198" s="177" t="e">
        <f t="shared" si="155"/>
        <v>#REF!</v>
      </c>
      <c r="AK198" s="175">
        <f>'CANTIDADES TOTALIZADAS'!AT140</f>
        <v>49</v>
      </c>
      <c r="AL198" s="177" t="e">
        <f t="shared" si="156"/>
        <v>#REF!</v>
      </c>
      <c r="AM198" s="175" t="e">
        <f t="shared" si="157"/>
        <v>#REF!</v>
      </c>
      <c r="AN198" s="177" t="e">
        <f t="shared" si="158"/>
        <v>#REF!</v>
      </c>
      <c r="AO198" s="236"/>
    </row>
    <row r="199" spans="2:41" s="232" customFormat="1" ht="30" customHeight="1">
      <c r="B199" s="233"/>
      <c r="C199" s="196">
        <f t="shared" si="159"/>
        <v>160</v>
      </c>
      <c r="D199" s="234" t="s">
        <v>319</v>
      </c>
      <c r="E199" s="2134" t="s">
        <v>570</v>
      </c>
      <c r="F199" s="2135"/>
      <c r="G199" s="231" t="s">
        <v>574</v>
      </c>
      <c r="H199" s="172" t="s">
        <v>48</v>
      </c>
      <c r="I199" s="176" t="e">
        <f>+#REF!</f>
        <v>#REF!</v>
      </c>
      <c r="J199" s="175"/>
      <c r="K199" s="177" t="e">
        <f t="shared" si="140"/>
        <v>#REF!</v>
      </c>
      <c r="L199" s="175">
        <f>'[132]CANTIDADES TOTALIZADAS'!$AQ$142+'[132]CANTIDADES TOTALIZADAS'!$AQ$143</f>
        <v>13</v>
      </c>
      <c r="M199" s="177" t="e">
        <f t="shared" si="141"/>
        <v>#REF!</v>
      </c>
      <c r="N199" s="175">
        <f>'[132]CANTIDADES TOTALIZADAS'!$AU$142+'[132]CANTIDADES TOTALIZADAS'!$AU$143</f>
        <v>8</v>
      </c>
      <c r="O199" s="177" t="e">
        <f t="shared" si="142"/>
        <v>#REF!</v>
      </c>
      <c r="P199" s="175">
        <f>'[132]CANTIDADES TOTALIZADAS'!$BA$142+'[132]CANTIDADES TOTALIZADAS'!$BA$143</f>
        <v>8</v>
      </c>
      <c r="Q199" s="177" t="e">
        <f t="shared" si="143"/>
        <v>#REF!</v>
      </c>
      <c r="R199" s="175">
        <f>'[132]CANTIDADES TOTALIZADAS'!$BI$142</f>
        <v>13</v>
      </c>
      <c r="S199" s="177" t="e">
        <f t="shared" si="144"/>
        <v>#REF!</v>
      </c>
      <c r="T199" s="175">
        <f t="shared" si="145"/>
        <v>42</v>
      </c>
      <c r="U199" s="304">
        <f>'[132]CANTIDADES TOTALIZADAS'!$BJ$142+'[132]CANTIDADES TOTALIZADAS'!$BJ$143</f>
        <v>42</v>
      </c>
      <c r="V199" s="177" t="e">
        <f t="shared" si="146"/>
        <v>#REF!</v>
      </c>
      <c r="W199" s="175">
        <f>(175200/200)*0.3</f>
        <v>262.8</v>
      </c>
      <c r="X199" s="177" t="e">
        <f t="shared" si="147"/>
        <v>#REF!</v>
      </c>
      <c r="Y199" s="175">
        <v>10</v>
      </c>
      <c r="Z199" s="177" t="e">
        <f t="shared" si="148"/>
        <v>#REF!</v>
      </c>
      <c r="AA199" s="175"/>
      <c r="AB199" s="177" t="e">
        <f t="shared" si="149"/>
        <v>#REF!</v>
      </c>
      <c r="AC199" s="175"/>
      <c r="AD199" s="177" t="e">
        <f t="shared" si="150"/>
        <v>#REF!</v>
      </c>
      <c r="AE199" s="175">
        <f t="shared" si="151"/>
        <v>272.8</v>
      </c>
      <c r="AF199" s="177" t="e">
        <f t="shared" si="152"/>
        <v>#REF!</v>
      </c>
      <c r="AG199" s="175">
        <f t="shared" si="153"/>
        <v>314.8</v>
      </c>
      <c r="AH199" s="177" t="e">
        <f t="shared" si="154"/>
        <v>#REF!</v>
      </c>
      <c r="AI199" s="175"/>
      <c r="AJ199" s="177" t="e">
        <f t="shared" si="155"/>
        <v>#REF!</v>
      </c>
      <c r="AK199" s="175">
        <f>'CANTIDADES TOTALIZADAS'!AT142</f>
        <v>5</v>
      </c>
      <c r="AL199" s="177" t="e">
        <f t="shared" si="156"/>
        <v>#REF!</v>
      </c>
      <c r="AM199" s="175">
        <f t="shared" si="157"/>
        <v>309.8</v>
      </c>
      <c r="AN199" s="177" t="e">
        <f t="shared" si="158"/>
        <v>#REF!</v>
      </c>
      <c r="AO199" s="236"/>
    </row>
    <row r="200" spans="2:41" s="232" customFormat="1" ht="30" hidden="1" customHeight="1">
      <c r="B200" s="233"/>
      <c r="C200" s="196">
        <f t="shared" si="159"/>
        <v>161</v>
      </c>
      <c r="D200" s="214" t="s">
        <v>320</v>
      </c>
      <c r="E200" s="2132" t="s">
        <v>570</v>
      </c>
      <c r="F200" s="2133"/>
      <c r="G200" s="231" t="s">
        <v>575</v>
      </c>
      <c r="H200" s="216" t="s">
        <v>48</v>
      </c>
      <c r="I200" s="176" t="e">
        <f>+#REF!</f>
        <v>#REF!</v>
      </c>
      <c r="J200" s="175"/>
      <c r="K200" s="177" t="e">
        <f t="shared" si="140"/>
        <v>#REF!</v>
      </c>
      <c r="L200" s="175"/>
      <c r="M200" s="177" t="e">
        <f t="shared" si="141"/>
        <v>#REF!</v>
      </c>
      <c r="N200" s="175"/>
      <c r="O200" s="177" t="e">
        <f t="shared" si="142"/>
        <v>#REF!</v>
      </c>
      <c r="P200" s="175"/>
      <c r="Q200" s="177" t="e">
        <f t="shared" si="143"/>
        <v>#REF!</v>
      </c>
      <c r="R200" s="175"/>
      <c r="S200" s="177" t="e">
        <f t="shared" si="144"/>
        <v>#REF!</v>
      </c>
      <c r="T200" s="175">
        <f t="shared" si="145"/>
        <v>0</v>
      </c>
      <c r="U200" s="304"/>
      <c r="V200" s="177" t="e">
        <f t="shared" si="146"/>
        <v>#REF!</v>
      </c>
      <c r="W200" s="175"/>
      <c r="X200" s="177" t="e">
        <f t="shared" si="147"/>
        <v>#REF!</v>
      </c>
      <c r="Y200" s="175"/>
      <c r="Z200" s="177" t="e">
        <f t="shared" si="148"/>
        <v>#REF!</v>
      </c>
      <c r="AA200" s="175"/>
      <c r="AB200" s="177" t="e">
        <f t="shared" si="149"/>
        <v>#REF!</v>
      </c>
      <c r="AC200" s="175"/>
      <c r="AD200" s="177" t="e">
        <f t="shared" si="150"/>
        <v>#REF!</v>
      </c>
      <c r="AE200" s="175">
        <f t="shared" si="151"/>
        <v>0</v>
      </c>
      <c r="AF200" s="177" t="e">
        <f t="shared" si="152"/>
        <v>#REF!</v>
      </c>
      <c r="AG200" s="175">
        <f t="shared" si="153"/>
        <v>0</v>
      </c>
      <c r="AH200" s="177" t="e">
        <f t="shared" si="154"/>
        <v>#REF!</v>
      </c>
      <c r="AI200" s="175"/>
      <c r="AJ200" s="177" t="e">
        <f t="shared" si="155"/>
        <v>#REF!</v>
      </c>
      <c r="AK200" s="175"/>
      <c r="AL200" s="177" t="e">
        <f t="shared" si="156"/>
        <v>#REF!</v>
      </c>
      <c r="AM200" s="175">
        <f t="shared" si="157"/>
        <v>0</v>
      </c>
      <c r="AN200" s="177" t="e">
        <f t="shared" si="158"/>
        <v>#REF!</v>
      </c>
      <c r="AO200" s="236"/>
    </row>
    <row r="201" spans="2:41" s="232" customFormat="1" ht="30" customHeight="1">
      <c r="B201" s="233"/>
      <c r="C201" s="196">
        <f t="shared" si="159"/>
        <v>162</v>
      </c>
      <c r="D201" s="214" t="s">
        <v>624</v>
      </c>
      <c r="E201" s="2152" t="s">
        <v>570</v>
      </c>
      <c r="F201" s="2153"/>
      <c r="G201" s="231" t="s">
        <v>623</v>
      </c>
      <c r="H201" s="216" t="s">
        <v>48</v>
      </c>
      <c r="I201" s="176" t="e">
        <f>#REF!</f>
        <v>#REF!</v>
      </c>
      <c r="J201" s="175">
        <f>'[132]CANTIDADES TOTALIZADAS'!$AF$145</f>
        <v>2</v>
      </c>
      <c r="K201" s="177" t="e">
        <f t="shared" si="140"/>
        <v>#REF!</v>
      </c>
      <c r="L201" s="175">
        <f>'[132]CANTIDADES TOTALIZADAS'!$AQ$145</f>
        <v>40</v>
      </c>
      <c r="M201" s="177" t="e">
        <f t="shared" si="141"/>
        <v>#REF!</v>
      </c>
      <c r="N201" s="175">
        <f>'[132]CANTIDADES TOTALIZADAS'!$AU$145</f>
        <v>7</v>
      </c>
      <c r="O201" s="177" t="e">
        <f t="shared" si="142"/>
        <v>#REF!</v>
      </c>
      <c r="P201" s="175">
        <f>'[132]CANTIDADES TOTALIZADAS'!$BA$145</f>
        <v>4</v>
      </c>
      <c r="Q201" s="177" t="e">
        <f t="shared" si="143"/>
        <v>#REF!</v>
      </c>
      <c r="R201" s="175">
        <f>'[132]CANTIDADES TOTALIZADAS'!$BI$145</f>
        <v>17</v>
      </c>
      <c r="S201" s="177" t="e">
        <f t="shared" si="144"/>
        <v>#REF!</v>
      </c>
      <c r="T201" s="175">
        <f t="shared" si="145"/>
        <v>70</v>
      </c>
      <c r="U201" s="304">
        <f>'[132]CANTIDADES TOTALIZADAS'!$BJ$145</f>
        <v>70</v>
      </c>
      <c r="V201" s="177" t="e">
        <f t="shared" si="146"/>
        <v>#REF!</v>
      </c>
      <c r="W201" s="175">
        <f>W199*0.2</f>
        <v>52.56</v>
      </c>
      <c r="X201" s="177" t="e">
        <f t="shared" si="147"/>
        <v>#REF!</v>
      </c>
      <c r="Y201" s="175"/>
      <c r="Z201" s="177" t="e">
        <f t="shared" si="148"/>
        <v>#REF!</v>
      </c>
      <c r="AA201" s="175"/>
      <c r="AB201" s="177" t="e">
        <f t="shared" si="149"/>
        <v>#REF!</v>
      </c>
      <c r="AC201" s="175"/>
      <c r="AD201" s="177" t="e">
        <f t="shared" si="150"/>
        <v>#REF!</v>
      </c>
      <c r="AE201" s="175">
        <f t="shared" si="151"/>
        <v>52.56</v>
      </c>
      <c r="AF201" s="177" t="e">
        <f t="shared" si="152"/>
        <v>#REF!</v>
      </c>
      <c r="AG201" s="175">
        <f t="shared" si="153"/>
        <v>122.56</v>
      </c>
      <c r="AH201" s="177" t="e">
        <f t="shared" si="154"/>
        <v>#REF!</v>
      </c>
      <c r="AI201" s="175">
        <f>'CANTIDADES TOTALIZADAS'!AD145</f>
        <v>1</v>
      </c>
      <c r="AJ201" s="177" t="e">
        <f t="shared" si="155"/>
        <v>#REF!</v>
      </c>
      <c r="AK201" s="175">
        <f>'CANTIDADES TOTALIZADAS'!AT145</f>
        <v>1</v>
      </c>
      <c r="AL201" s="177" t="e">
        <f t="shared" si="156"/>
        <v>#REF!</v>
      </c>
      <c r="AM201" s="175">
        <f t="shared" si="157"/>
        <v>120.56</v>
      </c>
      <c r="AN201" s="177" t="e">
        <f t="shared" si="158"/>
        <v>#REF!</v>
      </c>
      <c r="AO201" s="236"/>
    </row>
    <row r="202" spans="2:41" s="232" customFormat="1" ht="30" customHeight="1">
      <c r="B202" s="233"/>
      <c r="C202" s="196">
        <f>C200+1</f>
        <v>162</v>
      </c>
      <c r="D202" s="214" t="s">
        <v>586</v>
      </c>
      <c r="E202" s="2152" t="s">
        <v>570</v>
      </c>
      <c r="F202" s="2153"/>
      <c r="G202" s="215" t="s">
        <v>466</v>
      </c>
      <c r="H202" s="216" t="s">
        <v>12</v>
      </c>
      <c r="I202" s="176" t="e">
        <f>#REF!</f>
        <v>#REF!</v>
      </c>
      <c r="J202" s="175">
        <f>'[132]CANTIDADES TOTALIZADAS'!$AF$146</f>
        <v>2</v>
      </c>
      <c r="K202" s="177" t="e">
        <f t="shared" si="140"/>
        <v>#REF!</v>
      </c>
      <c r="L202" s="175">
        <f>'[132]CANTIDADES TOTALIZADAS'!$AQ$146</f>
        <v>2</v>
      </c>
      <c r="M202" s="177" t="e">
        <f t="shared" si="141"/>
        <v>#REF!</v>
      </c>
      <c r="N202" s="175">
        <f>'[132]CANTIDADES TOTALIZADAS'!$AU$146</f>
        <v>6</v>
      </c>
      <c r="O202" s="177" t="e">
        <f t="shared" si="142"/>
        <v>#REF!</v>
      </c>
      <c r="P202" s="175"/>
      <c r="Q202" s="177" t="e">
        <f t="shared" si="143"/>
        <v>#REF!</v>
      </c>
      <c r="R202" s="175">
        <f>'[132]CANTIDADES TOTALIZADAS'!$BI$146</f>
        <v>5</v>
      </c>
      <c r="S202" s="177" t="e">
        <f t="shared" si="144"/>
        <v>#REF!</v>
      </c>
      <c r="T202" s="175">
        <f t="shared" si="145"/>
        <v>15</v>
      </c>
      <c r="U202" s="304">
        <f>'[132]CANTIDADES TOTALIZADAS'!$BJ$146</f>
        <v>15</v>
      </c>
      <c r="V202" s="177" t="e">
        <f t="shared" si="146"/>
        <v>#REF!</v>
      </c>
      <c r="W202" s="175">
        <f>(175200/2000)*0.3</f>
        <v>26.279999999999998</v>
      </c>
      <c r="X202" s="177" t="e">
        <f t="shared" si="147"/>
        <v>#REF!</v>
      </c>
      <c r="Y202" s="175">
        <v>2</v>
      </c>
      <c r="Z202" s="177" t="e">
        <f t="shared" si="148"/>
        <v>#REF!</v>
      </c>
      <c r="AA202" s="175">
        <v>6</v>
      </c>
      <c r="AB202" s="177" t="e">
        <f t="shared" si="149"/>
        <v>#REF!</v>
      </c>
      <c r="AC202" s="175"/>
      <c r="AD202" s="177" t="e">
        <f t="shared" si="150"/>
        <v>#REF!</v>
      </c>
      <c r="AE202" s="175">
        <f t="shared" si="151"/>
        <v>34.28</v>
      </c>
      <c r="AF202" s="177" t="e">
        <f t="shared" si="152"/>
        <v>#REF!</v>
      </c>
      <c r="AG202" s="175">
        <f t="shared" si="153"/>
        <v>49.28</v>
      </c>
      <c r="AH202" s="177" t="e">
        <f t="shared" si="154"/>
        <v>#REF!</v>
      </c>
      <c r="AI202" s="175">
        <f>'CANTIDADES TOTALIZADAS'!AD146</f>
        <v>1</v>
      </c>
      <c r="AJ202" s="177" t="e">
        <f t="shared" si="155"/>
        <v>#REF!</v>
      </c>
      <c r="AK202" s="175">
        <f>'CANTIDADES TOTALIZADAS'!AT146</f>
        <v>3</v>
      </c>
      <c r="AL202" s="177" t="e">
        <f t="shared" si="156"/>
        <v>#REF!</v>
      </c>
      <c r="AM202" s="175">
        <f t="shared" si="157"/>
        <v>45.28</v>
      </c>
      <c r="AN202" s="177" t="e">
        <f t="shared" si="158"/>
        <v>#REF!</v>
      </c>
      <c r="AO202" s="236"/>
    </row>
    <row r="203" spans="2:41" s="232" customFormat="1" ht="30" hidden="1" customHeight="1">
      <c r="B203" s="233"/>
      <c r="C203" s="196">
        <f t="shared" si="159"/>
        <v>163</v>
      </c>
      <c r="D203" s="214" t="s">
        <v>588</v>
      </c>
      <c r="E203" s="217"/>
      <c r="F203" s="217" t="s">
        <v>588</v>
      </c>
      <c r="G203" s="215" t="s">
        <v>589</v>
      </c>
      <c r="H203" s="273" t="s">
        <v>590</v>
      </c>
      <c r="I203" s="176" t="e">
        <f>#REF!</f>
        <v>#REF!</v>
      </c>
      <c r="J203" s="175"/>
      <c r="K203" s="177" t="e">
        <f t="shared" si="140"/>
        <v>#REF!</v>
      </c>
      <c r="L203" s="175"/>
      <c r="M203" s="177" t="e">
        <f t="shared" si="141"/>
        <v>#REF!</v>
      </c>
      <c r="N203" s="175"/>
      <c r="O203" s="177" t="e">
        <f t="shared" si="142"/>
        <v>#REF!</v>
      </c>
      <c r="P203" s="175"/>
      <c r="Q203" s="177" t="e">
        <f t="shared" si="143"/>
        <v>#REF!</v>
      </c>
      <c r="R203" s="175"/>
      <c r="S203" s="177" t="e">
        <f t="shared" si="144"/>
        <v>#REF!</v>
      </c>
      <c r="T203" s="175">
        <f t="shared" si="145"/>
        <v>0</v>
      </c>
      <c r="U203" s="304"/>
      <c r="V203" s="177" t="e">
        <f t="shared" si="146"/>
        <v>#REF!</v>
      </c>
      <c r="W203" s="175"/>
      <c r="X203" s="177" t="e">
        <f t="shared" si="147"/>
        <v>#REF!</v>
      </c>
      <c r="Y203" s="175">
        <v>1</v>
      </c>
      <c r="Z203" s="177" t="e">
        <f t="shared" si="148"/>
        <v>#REF!</v>
      </c>
      <c r="AA203" s="175">
        <v>2</v>
      </c>
      <c r="AB203" s="177" t="e">
        <f t="shared" si="149"/>
        <v>#REF!</v>
      </c>
      <c r="AC203" s="175"/>
      <c r="AD203" s="177" t="e">
        <f t="shared" si="150"/>
        <v>#REF!</v>
      </c>
      <c r="AE203" s="175"/>
      <c r="AF203" s="177" t="e">
        <f t="shared" si="152"/>
        <v>#REF!</v>
      </c>
      <c r="AG203" s="175">
        <f t="shared" si="153"/>
        <v>0</v>
      </c>
      <c r="AH203" s="177" t="e">
        <f t="shared" si="154"/>
        <v>#REF!</v>
      </c>
      <c r="AI203" s="175"/>
      <c r="AJ203" s="177" t="e">
        <f t="shared" si="155"/>
        <v>#REF!</v>
      </c>
      <c r="AK203" s="175"/>
      <c r="AL203" s="177" t="e">
        <f t="shared" si="156"/>
        <v>#REF!</v>
      </c>
      <c r="AM203" s="175">
        <f t="shared" si="157"/>
        <v>0</v>
      </c>
      <c r="AN203" s="177" t="e">
        <f t="shared" si="158"/>
        <v>#REF!</v>
      </c>
      <c r="AO203" s="236"/>
    </row>
    <row r="204" spans="2:41" s="232" customFormat="1" ht="30" customHeight="1">
      <c r="B204" s="233"/>
      <c r="C204" s="196">
        <f t="shared" si="159"/>
        <v>164</v>
      </c>
      <c r="D204" s="217" t="s">
        <v>65</v>
      </c>
      <c r="E204" s="324" t="s">
        <v>396</v>
      </c>
      <c r="F204" s="217"/>
      <c r="G204" s="218" t="s">
        <v>127</v>
      </c>
      <c r="H204" s="172" t="s">
        <v>48</v>
      </c>
      <c r="I204" s="176" t="e">
        <f>+#REF!</f>
        <v>#REF!</v>
      </c>
      <c r="J204" s="175">
        <f>'[132]CANTIDADES TOTALIZADAS'!$AF$147</f>
        <v>2</v>
      </c>
      <c r="K204" s="177" t="e">
        <f t="shared" si="140"/>
        <v>#REF!</v>
      </c>
      <c r="L204" s="175">
        <f>'[132]CANTIDADES TOTALIZADAS'!$AQ$147</f>
        <v>16</v>
      </c>
      <c r="M204" s="177" t="e">
        <f t="shared" si="141"/>
        <v>#REF!</v>
      </c>
      <c r="N204" s="175">
        <f>'[132]CANTIDADES TOTALIZADAS'!$AU$147</f>
        <v>8</v>
      </c>
      <c r="O204" s="177" t="e">
        <f t="shared" si="142"/>
        <v>#REF!</v>
      </c>
      <c r="P204" s="175">
        <f>'[132]CANTIDADES TOTALIZADAS'!$BA$147</f>
        <v>3</v>
      </c>
      <c r="Q204" s="177" t="e">
        <f t="shared" si="143"/>
        <v>#REF!</v>
      </c>
      <c r="R204" s="175">
        <f>'[132]CANTIDADES TOTALIZADAS'!$BI$147</f>
        <v>10</v>
      </c>
      <c r="S204" s="177" t="e">
        <f t="shared" si="144"/>
        <v>#REF!</v>
      </c>
      <c r="T204" s="175">
        <f t="shared" si="145"/>
        <v>39</v>
      </c>
      <c r="U204" s="304">
        <f>'[132]CANTIDADES TOTALIZADAS'!$BJ$147</f>
        <v>39</v>
      </c>
      <c r="V204" s="177" t="e">
        <f t="shared" si="146"/>
        <v>#REF!</v>
      </c>
      <c r="W204" s="175">
        <v>20</v>
      </c>
      <c r="X204" s="177" t="e">
        <f t="shared" si="147"/>
        <v>#REF!</v>
      </c>
      <c r="Y204" s="175"/>
      <c r="Z204" s="177" t="e">
        <f t="shared" si="148"/>
        <v>#REF!</v>
      </c>
      <c r="AA204" s="175"/>
      <c r="AB204" s="177" t="e">
        <f t="shared" si="149"/>
        <v>#REF!</v>
      </c>
      <c r="AC204" s="175"/>
      <c r="AD204" s="177" t="e">
        <f t="shared" si="150"/>
        <v>#REF!</v>
      </c>
      <c r="AE204" s="175">
        <f t="shared" si="151"/>
        <v>20</v>
      </c>
      <c r="AF204" s="177" t="e">
        <f t="shared" si="152"/>
        <v>#REF!</v>
      </c>
      <c r="AG204" s="175">
        <f t="shared" si="153"/>
        <v>59</v>
      </c>
      <c r="AH204" s="177" t="e">
        <f t="shared" si="154"/>
        <v>#REF!</v>
      </c>
      <c r="AI204" s="175">
        <f>'CANTIDADES TOTALIZADAS'!AD147</f>
        <v>1</v>
      </c>
      <c r="AJ204" s="177" t="e">
        <f t="shared" si="155"/>
        <v>#REF!</v>
      </c>
      <c r="AK204" s="175">
        <f>'CANTIDADES TOTALIZADAS'!AT147</f>
        <v>1</v>
      </c>
      <c r="AL204" s="177" t="e">
        <f t="shared" si="156"/>
        <v>#REF!</v>
      </c>
      <c r="AM204" s="175">
        <f t="shared" si="157"/>
        <v>57</v>
      </c>
      <c r="AN204" s="177" t="e">
        <f t="shared" si="158"/>
        <v>#REF!</v>
      </c>
      <c r="AO204" s="236"/>
    </row>
    <row r="205" spans="2:41" s="232" customFormat="1" ht="30" customHeight="1">
      <c r="B205" s="233"/>
      <c r="C205" s="196">
        <f t="shared" si="159"/>
        <v>165</v>
      </c>
      <c r="D205" s="217" t="s">
        <v>66</v>
      </c>
      <c r="E205" s="324" t="s">
        <v>397</v>
      </c>
      <c r="F205" s="217"/>
      <c r="G205" s="218" t="s">
        <v>113</v>
      </c>
      <c r="H205" s="172" t="s">
        <v>47</v>
      </c>
      <c r="I205" s="176" t="e">
        <f>+#REF!</f>
        <v>#REF!</v>
      </c>
      <c r="J205" s="175">
        <f>'[132]CANTIDADES TOTALIZADAS'!$AF$137</f>
        <v>90</v>
      </c>
      <c r="K205" s="177" t="e">
        <f t="shared" si="140"/>
        <v>#REF!</v>
      </c>
      <c r="L205" s="175">
        <f>'[132]CANTIDADES TOTALIZADAS'!$AQ$137</f>
        <v>2000</v>
      </c>
      <c r="M205" s="177" t="e">
        <f t="shared" si="141"/>
        <v>#REF!</v>
      </c>
      <c r="N205" s="175">
        <f>'[132]CANTIDADES TOTALIZADAS'!$AU$137</f>
        <v>3060</v>
      </c>
      <c r="O205" s="177" t="e">
        <f t="shared" si="142"/>
        <v>#REF!</v>
      </c>
      <c r="P205" s="175">
        <f>'[132]CANTIDADES TOTALIZADAS'!$BA$137</f>
        <v>1140</v>
      </c>
      <c r="Q205" s="177" t="e">
        <f t="shared" si="143"/>
        <v>#REF!</v>
      </c>
      <c r="R205" s="175">
        <f>'[132]CANTIDADES TOTALIZADAS'!$BI$137</f>
        <v>900</v>
      </c>
      <c r="S205" s="177" t="e">
        <f t="shared" si="144"/>
        <v>#REF!</v>
      </c>
      <c r="T205" s="175">
        <f t="shared" si="145"/>
        <v>7190</v>
      </c>
      <c r="U205" s="304">
        <f>'[132]CANTIDADES TOTALIZADAS'!$BJ$137</f>
        <v>7190</v>
      </c>
      <c r="V205" s="177" t="e">
        <f t="shared" si="146"/>
        <v>#REF!</v>
      </c>
      <c r="W205" s="175">
        <v>400</v>
      </c>
      <c r="X205" s="177" t="e">
        <f t="shared" si="147"/>
        <v>#REF!</v>
      </c>
      <c r="Y205" s="175">
        <f>'[132]CANTIDADES TOTALIZADAS'!$BA$137</f>
        <v>1140</v>
      </c>
      <c r="Z205" s="177" t="e">
        <f t="shared" si="148"/>
        <v>#REF!</v>
      </c>
      <c r="AA205" s="175">
        <v>2000</v>
      </c>
      <c r="AB205" s="177" t="e">
        <f t="shared" si="149"/>
        <v>#REF!</v>
      </c>
      <c r="AC205" s="175"/>
      <c r="AD205" s="177" t="e">
        <f t="shared" si="150"/>
        <v>#REF!</v>
      </c>
      <c r="AE205" s="175">
        <f t="shared" si="151"/>
        <v>3540</v>
      </c>
      <c r="AF205" s="177" t="e">
        <f t="shared" si="152"/>
        <v>#REF!</v>
      </c>
      <c r="AG205" s="175">
        <f t="shared" si="153"/>
        <v>10730</v>
      </c>
      <c r="AH205" s="177" t="e">
        <f t="shared" si="154"/>
        <v>#REF!</v>
      </c>
      <c r="AI205" s="175"/>
      <c r="AJ205" s="177" t="e">
        <f t="shared" si="155"/>
        <v>#REF!</v>
      </c>
      <c r="AK205" s="175"/>
      <c r="AL205" s="177" t="e">
        <f t="shared" si="156"/>
        <v>#REF!</v>
      </c>
      <c r="AM205" s="175">
        <f t="shared" si="157"/>
        <v>10730</v>
      </c>
      <c r="AN205" s="177" t="e">
        <f t="shared" si="158"/>
        <v>#REF!</v>
      </c>
      <c r="AO205" s="236"/>
    </row>
    <row r="206" spans="2:41" s="232" customFormat="1" ht="30" hidden="1" customHeight="1">
      <c r="B206" s="233"/>
      <c r="C206" s="196">
        <f t="shared" si="159"/>
        <v>166</v>
      </c>
      <c r="D206" s="216" t="s">
        <v>232</v>
      </c>
      <c r="E206" s="216" t="s">
        <v>397</v>
      </c>
      <c r="F206" s="216"/>
      <c r="G206" s="215" t="s">
        <v>233</v>
      </c>
      <c r="H206" s="216" t="s">
        <v>48</v>
      </c>
      <c r="I206" s="176" t="e">
        <f>+#REF!</f>
        <v>#REF!</v>
      </c>
      <c r="J206" s="175"/>
      <c r="K206" s="177" t="e">
        <f t="shared" si="140"/>
        <v>#REF!</v>
      </c>
      <c r="L206" s="175"/>
      <c r="M206" s="177" t="e">
        <f t="shared" si="141"/>
        <v>#REF!</v>
      </c>
      <c r="N206" s="175"/>
      <c r="O206" s="177" t="e">
        <f t="shared" si="142"/>
        <v>#REF!</v>
      </c>
      <c r="P206" s="175"/>
      <c r="Q206" s="177" t="e">
        <f t="shared" si="143"/>
        <v>#REF!</v>
      </c>
      <c r="R206" s="175"/>
      <c r="S206" s="177" t="e">
        <f t="shared" si="144"/>
        <v>#REF!</v>
      </c>
      <c r="T206" s="175">
        <f t="shared" si="145"/>
        <v>0</v>
      </c>
      <c r="U206" s="304"/>
      <c r="V206" s="177" t="e">
        <f t="shared" si="146"/>
        <v>#REF!</v>
      </c>
      <c r="W206" s="175"/>
      <c r="X206" s="177" t="e">
        <f t="shared" si="147"/>
        <v>#REF!</v>
      </c>
      <c r="Y206" s="175"/>
      <c r="Z206" s="177" t="e">
        <f t="shared" si="148"/>
        <v>#REF!</v>
      </c>
      <c r="AA206" s="175"/>
      <c r="AB206" s="177" t="e">
        <f t="shared" si="149"/>
        <v>#REF!</v>
      </c>
      <c r="AC206" s="175"/>
      <c r="AD206" s="177" t="e">
        <f t="shared" si="150"/>
        <v>#REF!</v>
      </c>
      <c r="AE206" s="175">
        <f t="shared" si="151"/>
        <v>0</v>
      </c>
      <c r="AF206" s="177" t="e">
        <f t="shared" si="152"/>
        <v>#REF!</v>
      </c>
      <c r="AG206" s="175">
        <f t="shared" si="153"/>
        <v>0</v>
      </c>
      <c r="AH206" s="177" t="e">
        <f t="shared" si="154"/>
        <v>#REF!</v>
      </c>
      <c r="AI206" s="175"/>
      <c r="AJ206" s="177" t="e">
        <f t="shared" si="155"/>
        <v>#REF!</v>
      </c>
      <c r="AK206" s="175"/>
      <c r="AL206" s="177" t="e">
        <f t="shared" si="156"/>
        <v>#REF!</v>
      </c>
      <c r="AM206" s="175">
        <f t="shared" si="157"/>
        <v>0</v>
      </c>
      <c r="AN206" s="177" t="e">
        <f t="shared" si="158"/>
        <v>#REF!</v>
      </c>
      <c r="AO206" s="236"/>
    </row>
    <row r="207" spans="2:41" s="232" customFormat="1" ht="30" hidden="1" customHeight="1" thickBot="1">
      <c r="B207" s="233"/>
      <c r="C207" s="196">
        <f t="shared" si="159"/>
        <v>167</v>
      </c>
      <c r="D207" s="216" t="s">
        <v>593</v>
      </c>
      <c r="E207" s="216" t="s">
        <v>397</v>
      </c>
      <c r="F207" s="216"/>
      <c r="G207" s="215" t="s">
        <v>594</v>
      </c>
      <c r="H207" s="216" t="s">
        <v>48</v>
      </c>
      <c r="I207" s="176" t="e">
        <f>#REF!</f>
        <v>#REF!</v>
      </c>
      <c r="J207" s="175"/>
      <c r="K207" s="177" t="e">
        <f t="shared" si="140"/>
        <v>#REF!</v>
      </c>
      <c r="L207" s="175"/>
      <c r="M207" s="177" t="e">
        <f t="shared" si="141"/>
        <v>#REF!</v>
      </c>
      <c r="N207" s="175"/>
      <c r="O207" s="177" t="e">
        <f t="shared" si="142"/>
        <v>#REF!</v>
      </c>
      <c r="P207" s="175"/>
      <c r="Q207" s="177" t="e">
        <f t="shared" si="143"/>
        <v>#REF!</v>
      </c>
      <c r="R207" s="175"/>
      <c r="S207" s="177" t="e">
        <f t="shared" si="144"/>
        <v>#REF!</v>
      </c>
      <c r="T207" s="175">
        <f t="shared" si="145"/>
        <v>0</v>
      </c>
      <c r="U207" s="304"/>
      <c r="V207" s="177" t="e">
        <f t="shared" si="146"/>
        <v>#REF!</v>
      </c>
      <c r="W207" s="175"/>
      <c r="X207" s="177" t="e">
        <f t="shared" si="147"/>
        <v>#REF!</v>
      </c>
      <c r="Y207" s="175"/>
      <c r="Z207" s="177" t="e">
        <f t="shared" si="148"/>
        <v>#REF!</v>
      </c>
      <c r="AA207" s="175"/>
      <c r="AB207" s="177" t="e">
        <f t="shared" si="149"/>
        <v>#REF!</v>
      </c>
      <c r="AC207" s="175"/>
      <c r="AD207" s="177" t="e">
        <f t="shared" si="150"/>
        <v>#REF!</v>
      </c>
      <c r="AE207" s="175">
        <f t="shared" si="151"/>
        <v>0</v>
      </c>
      <c r="AF207" s="177" t="e">
        <f t="shared" si="152"/>
        <v>#REF!</v>
      </c>
      <c r="AG207" s="175">
        <f t="shared" si="153"/>
        <v>0</v>
      </c>
      <c r="AH207" s="177" t="e">
        <f t="shared" si="154"/>
        <v>#REF!</v>
      </c>
      <c r="AI207" s="175"/>
      <c r="AJ207" s="177" t="e">
        <f t="shared" si="155"/>
        <v>#REF!</v>
      </c>
      <c r="AK207" s="175"/>
      <c r="AL207" s="177" t="e">
        <f t="shared" si="156"/>
        <v>#REF!</v>
      </c>
      <c r="AM207" s="175">
        <f t="shared" si="157"/>
        <v>0</v>
      </c>
      <c r="AN207" s="177" t="e">
        <f t="shared" si="158"/>
        <v>#REF!</v>
      </c>
      <c r="AO207" s="236"/>
    </row>
    <row r="208" spans="2:41" s="232" customFormat="1" ht="30" customHeight="1">
      <c r="B208" s="233"/>
      <c r="C208" s="196">
        <f t="shared" si="159"/>
        <v>168</v>
      </c>
      <c r="D208" s="217" t="s">
        <v>67</v>
      </c>
      <c r="E208" s="324" t="s">
        <v>398</v>
      </c>
      <c r="F208" s="217"/>
      <c r="G208" s="218" t="s">
        <v>96</v>
      </c>
      <c r="H208" s="172" t="s">
        <v>48</v>
      </c>
      <c r="I208" s="176" t="e">
        <f>+#REF!</f>
        <v>#REF!</v>
      </c>
      <c r="J208" s="175">
        <f>'[132]CANTIDADES TOTALIZADAS'!$AF$148</f>
        <v>25</v>
      </c>
      <c r="K208" s="177" t="e">
        <f t="shared" si="140"/>
        <v>#REF!</v>
      </c>
      <c r="L208" s="175">
        <f>'[132]CANTIDADES TOTALIZADAS'!$AQ$148</f>
        <v>536</v>
      </c>
      <c r="M208" s="177" t="e">
        <f t="shared" si="141"/>
        <v>#REF!</v>
      </c>
      <c r="N208" s="175">
        <f>'[132]CANTIDADES TOTALIZADAS'!$AU$148</f>
        <v>806</v>
      </c>
      <c r="O208" s="177" t="e">
        <f t="shared" si="142"/>
        <v>#REF!</v>
      </c>
      <c r="P208" s="175">
        <f>'[132]CANTIDADES TOTALIZADAS'!$BA$148</f>
        <v>302</v>
      </c>
      <c r="Q208" s="177" t="e">
        <f t="shared" si="143"/>
        <v>#REF!</v>
      </c>
      <c r="R208" s="175">
        <f>'[132]CANTIDADES TOTALIZADAS'!$BI$148</f>
        <v>241</v>
      </c>
      <c r="S208" s="177" t="e">
        <f t="shared" si="144"/>
        <v>#REF!</v>
      </c>
      <c r="T208" s="175">
        <f t="shared" si="145"/>
        <v>1910</v>
      </c>
      <c r="U208" s="304">
        <f>'[132]CANTIDADES TOTALIZADAS'!$BJ$148</f>
        <v>1910</v>
      </c>
      <c r="V208" s="177" t="e">
        <f t="shared" si="146"/>
        <v>#REF!</v>
      </c>
      <c r="W208" s="175">
        <v>1200</v>
      </c>
      <c r="X208" s="177" t="e">
        <f t="shared" si="147"/>
        <v>#REF!</v>
      </c>
      <c r="Y208" s="175">
        <f>'[132]CANTIDADES TOTALIZADAS'!$BA$148</f>
        <v>302</v>
      </c>
      <c r="Z208" s="177" t="e">
        <f t="shared" si="148"/>
        <v>#REF!</v>
      </c>
      <c r="AA208" s="175">
        <v>600</v>
      </c>
      <c r="AB208" s="177" t="e">
        <f t="shared" si="149"/>
        <v>#REF!</v>
      </c>
      <c r="AC208" s="175"/>
      <c r="AD208" s="177" t="e">
        <f t="shared" si="150"/>
        <v>#REF!</v>
      </c>
      <c r="AE208" s="175">
        <f t="shared" ref="AE208" si="160">Y208+AA208+AC208</f>
        <v>902</v>
      </c>
      <c r="AF208" s="177" t="e">
        <f t="shared" si="152"/>
        <v>#REF!</v>
      </c>
      <c r="AG208" s="175">
        <f t="shared" si="153"/>
        <v>2812</v>
      </c>
      <c r="AH208" s="177" t="e">
        <f t="shared" si="154"/>
        <v>#REF!</v>
      </c>
      <c r="AI208" s="175">
        <f>'CANTIDADES TOTALIZADAS'!AD148</f>
        <v>25</v>
      </c>
      <c r="AJ208" s="177" t="e">
        <f t="shared" si="155"/>
        <v>#REF!</v>
      </c>
      <c r="AK208" s="175"/>
      <c r="AL208" s="177" t="e">
        <f t="shared" si="156"/>
        <v>#REF!</v>
      </c>
      <c r="AM208" s="175">
        <f t="shared" si="157"/>
        <v>2787</v>
      </c>
      <c r="AN208" s="177" t="e">
        <f t="shared" si="158"/>
        <v>#REF!</v>
      </c>
      <c r="AO208" s="236"/>
    </row>
    <row r="209" spans="2:41" s="232" customFormat="1" ht="30" customHeight="1" thickBot="1">
      <c r="B209" s="233"/>
      <c r="C209" s="182" t="s">
        <v>130</v>
      </c>
      <c r="D209" s="219"/>
      <c r="E209" s="219"/>
      <c r="F209" s="219"/>
      <c r="G209" s="220"/>
      <c r="H209" s="183"/>
      <c r="I209" s="187"/>
      <c r="J209" s="175"/>
      <c r="K209" s="188" t="e">
        <f>ROUND(SUM(K195:K208),0)</f>
        <v>#REF!</v>
      </c>
      <c r="L209" s="175"/>
      <c r="M209" s="188" t="e">
        <f>ROUND(SUM(M195:M208),0)</f>
        <v>#REF!</v>
      </c>
      <c r="N209" s="175"/>
      <c r="O209" s="188" t="e">
        <f>ROUND(SUM(O195:O208),0)</f>
        <v>#REF!</v>
      </c>
      <c r="P209" s="175"/>
      <c r="Q209" s="188" t="e">
        <f>ROUND(SUM(Q195:Q208),0)</f>
        <v>#REF!</v>
      </c>
      <c r="R209" s="175"/>
      <c r="S209" s="188" t="e">
        <f>ROUND(SUM(S195:S208),0)</f>
        <v>#REF!</v>
      </c>
      <c r="T209" s="175"/>
      <c r="U209" s="305"/>
      <c r="V209" s="188" t="e">
        <f>ROUND(SUM(V195:V208),0)</f>
        <v>#REF!</v>
      </c>
      <c r="W209" s="175"/>
      <c r="X209" s="188" t="e">
        <f>ROUND(SUM(X195:X208),0)</f>
        <v>#REF!</v>
      </c>
      <c r="Y209" s="175"/>
      <c r="Z209" s="188" t="e">
        <f>ROUND(SUM(Z195:Z208),0)</f>
        <v>#REF!</v>
      </c>
      <c r="AA209" s="175"/>
      <c r="AB209" s="188" t="e">
        <f>ROUND(SUM(AB195:AB208),0)</f>
        <v>#REF!</v>
      </c>
      <c r="AC209" s="175"/>
      <c r="AD209" s="188" t="e">
        <f>ROUND(SUM(AD195:AD208),0)</f>
        <v>#REF!</v>
      </c>
      <c r="AE209" s="175"/>
      <c r="AF209" s="188" t="e">
        <f>ROUND(SUM(AF195:AF208),0)</f>
        <v>#REF!</v>
      </c>
      <c r="AG209" s="175"/>
      <c r="AH209" s="188" t="e">
        <f>ROUND(SUM(AH195:AH208),0)</f>
        <v>#REF!</v>
      </c>
      <c r="AI209" s="175"/>
      <c r="AJ209" s="188" t="e">
        <f>ROUND(SUM(AJ195:AJ208),0)</f>
        <v>#REF!</v>
      </c>
      <c r="AK209" s="175"/>
      <c r="AL209" s="188" t="e">
        <f>ROUND(SUM(AL195:AL208),0)</f>
        <v>#REF!</v>
      </c>
      <c r="AM209" s="175"/>
      <c r="AN209" s="188" t="e">
        <f>ROUND(SUM(AN195:AN208),0)</f>
        <v>#REF!</v>
      </c>
      <c r="AO209" s="236"/>
    </row>
    <row r="210" spans="2:41" s="232" customFormat="1" ht="30" customHeight="1" thickBot="1">
      <c r="B210" s="233"/>
      <c r="C210" s="168" t="s">
        <v>97</v>
      </c>
      <c r="D210" s="169"/>
      <c r="E210" s="169"/>
      <c r="F210" s="169"/>
      <c r="G210" s="169"/>
      <c r="H210" s="169"/>
      <c r="I210" s="169"/>
      <c r="J210" s="169"/>
      <c r="K210" s="170"/>
      <c r="L210" s="169"/>
      <c r="M210" s="170"/>
      <c r="N210" s="169"/>
      <c r="O210" s="170"/>
      <c r="P210" s="169"/>
      <c r="Q210" s="170"/>
      <c r="R210" s="169"/>
      <c r="S210" s="170"/>
      <c r="T210" s="169"/>
      <c r="U210" s="169"/>
      <c r="V210" s="170"/>
      <c r="W210" s="169"/>
      <c r="X210" s="170"/>
      <c r="Y210" s="169"/>
      <c r="Z210" s="170"/>
      <c r="AA210" s="169"/>
      <c r="AB210" s="170"/>
      <c r="AC210" s="169"/>
      <c r="AD210" s="170"/>
      <c r="AE210" s="169"/>
      <c r="AF210" s="170"/>
      <c r="AG210" s="169"/>
      <c r="AH210" s="170"/>
      <c r="AI210" s="169"/>
      <c r="AJ210" s="170"/>
      <c r="AK210" s="169"/>
      <c r="AL210" s="170"/>
      <c r="AM210" s="169"/>
      <c r="AN210" s="170"/>
      <c r="AO210" s="236"/>
    </row>
    <row r="211" spans="2:41" s="232" customFormat="1" ht="30" hidden="1" customHeight="1">
      <c r="B211" s="233"/>
      <c r="C211" s="189">
        <f>C208+1</f>
        <v>169</v>
      </c>
      <c r="D211" s="216" t="s">
        <v>306</v>
      </c>
      <c r="E211" s="216" t="s">
        <v>399</v>
      </c>
      <c r="F211" s="282"/>
      <c r="G211" s="282" t="s">
        <v>307</v>
      </c>
      <c r="H211" s="216" t="s">
        <v>47</v>
      </c>
      <c r="I211" s="176" t="e">
        <f>#REF!</f>
        <v>#REF!</v>
      </c>
      <c r="J211" s="175"/>
      <c r="K211" s="177" t="e">
        <f t="shared" ref="K211:K225" si="161">I211*J211</f>
        <v>#REF!</v>
      </c>
      <c r="L211" s="175"/>
      <c r="M211" s="177" t="e">
        <f t="shared" ref="M211:M225" si="162">L211*I211</f>
        <v>#REF!</v>
      </c>
      <c r="N211" s="175"/>
      <c r="O211" s="177" t="e">
        <f t="shared" ref="O211:O225" si="163">N211*I211</f>
        <v>#REF!</v>
      </c>
      <c r="P211" s="175"/>
      <c r="Q211" s="177" t="e">
        <f t="shared" ref="Q211:Q225" si="164">I211*P211</f>
        <v>#REF!</v>
      </c>
      <c r="R211" s="175"/>
      <c r="S211" s="177" t="e">
        <f t="shared" ref="S211:S225" si="165">R211*I211</f>
        <v>#REF!</v>
      </c>
      <c r="T211" s="175">
        <f t="shared" ref="T211:T225" si="166">J211+L211+N211+P211+R211</f>
        <v>0</v>
      </c>
      <c r="U211" s="304"/>
      <c r="V211" s="177" t="e">
        <f t="shared" ref="V211:V225" si="167">I211*T211</f>
        <v>#REF!</v>
      </c>
      <c r="W211" s="175"/>
      <c r="X211" s="177" t="e">
        <f t="shared" ref="X211:X225" si="168">W211*I211</f>
        <v>#REF!</v>
      </c>
      <c r="Y211" s="175"/>
      <c r="Z211" s="177" t="e">
        <f t="shared" ref="Z211:Z225" si="169">Y211*I211</f>
        <v>#REF!</v>
      </c>
      <c r="AA211" s="175"/>
      <c r="AB211" s="177" t="e">
        <f t="shared" ref="AB211:AB225" si="170">AA211*I211</f>
        <v>#REF!</v>
      </c>
      <c r="AC211" s="175"/>
      <c r="AD211" s="177" t="e">
        <f t="shared" ref="AD211:AD225" si="171">I211*AC211</f>
        <v>#REF!</v>
      </c>
      <c r="AE211" s="175">
        <f t="shared" ref="AE211:AE225" si="172">Y211+AA211+AC211+W211</f>
        <v>0</v>
      </c>
      <c r="AF211" s="177" t="e">
        <f t="shared" ref="AF211:AF225" si="173">AE211*I211</f>
        <v>#REF!</v>
      </c>
      <c r="AG211" s="175">
        <f t="shared" ref="AG211:AG225" si="174">T211+AE211</f>
        <v>0</v>
      </c>
      <c r="AH211" s="177" t="e">
        <f t="shared" ref="AH211:AH225" si="175">V211+AF211</f>
        <v>#REF!</v>
      </c>
      <c r="AI211" s="175"/>
      <c r="AJ211" s="177" t="e">
        <f t="shared" ref="AJ211:AJ225" si="176">AI211*I211</f>
        <v>#REF!</v>
      </c>
      <c r="AK211" s="175"/>
      <c r="AL211" s="177" t="e">
        <f t="shared" ref="AL211:AL225" si="177">AK211*I211</f>
        <v>#REF!</v>
      </c>
      <c r="AM211" s="175">
        <f t="shared" ref="AM211:AM225" si="178">AG211-AI211-AK211</f>
        <v>0</v>
      </c>
      <c r="AN211" s="177" t="e">
        <f t="shared" ref="AN211:AN225" si="179">AM211*I211</f>
        <v>#REF!</v>
      </c>
      <c r="AO211" s="236"/>
    </row>
    <row r="212" spans="2:41" s="232" customFormat="1" ht="30" hidden="1" customHeight="1">
      <c r="B212" s="233"/>
      <c r="C212" s="196">
        <f>C211+1</f>
        <v>170</v>
      </c>
      <c r="D212" s="172" t="s">
        <v>68</v>
      </c>
      <c r="E212" s="172" t="s">
        <v>399</v>
      </c>
      <c r="F212" s="172"/>
      <c r="G212" s="174" t="s">
        <v>99</v>
      </c>
      <c r="H212" s="172" t="s">
        <v>47</v>
      </c>
      <c r="I212" s="176" t="e">
        <f>+#REF!</f>
        <v>#REF!</v>
      </c>
      <c r="J212" s="175"/>
      <c r="K212" s="177" t="e">
        <f t="shared" si="161"/>
        <v>#REF!</v>
      </c>
      <c r="L212" s="175"/>
      <c r="M212" s="177" t="e">
        <f t="shared" si="162"/>
        <v>#REF!</v>
      </c>
      <c r="N212" s="175"/>
      <c r="O212" s="177" t="e">
        <f t="shared" si="163"/>
        <v>#REF!</v>
      </c>
      <c r="P212" s="175"/>
      <c r="Q212" s="177" t="e">
        <f t="shared" si="164"/>
        <v>#REF!</v>
      </c>
      <c r="R212" s="175"/>
      <c r="S212" s="177" t="e">
        <f t="shared" si="165"/>
        <v>#REF!</v>
      </c>
      <c r="T212" s="175">
        <f t="shared" si="166"/>
        <v>0</v>
      </c>
      <c r="U212" s="304"/>
      <c r="V212" s="177" t="e">
        <f t="shared" si="167"/>
        <v>#REF!</v>
      </c>
      <c r="W212" s="175"/>
      <c r="X212" s="177" t="e">
        <f t="shared" si="168"/>
        <v>#REF!</v>
      </c>
      <c r="Y212" s="175"/>
      <c r="Z212" s="177" t="e">
        <f t="shared" si="169"/>
        <v>#REF!</v>
      </c>
      <c r="AA212" s="175"/>
      <c r="AB212" s="177" t="e">
        <f t="shared" si="170"/>
        <v>#REF!</v>
      </c>
      <c r="AC212" s="175"/>
      <c r="AD212" s="177" t="e">
        <f t="shared" si="171"/>
        <v>#REF!</v>
      </c>
      <c r="AE212" s="175">
        <f t="shared" si="172"/>
        <v>0</v>
      </c>
      <c r="AF212" s="177" t="e">
        <f t="shared" si="173"/>
        <v>#REF!</v>
      </c>
      <c r="AG212" s="175">
        <f t="shared" si="174"/>
        <v>0</v>
      </c>
      <c r="AH212" s="177" t="e">
        <f t="shared" si="175"/>
        <v>#REF!</v>
      </c>
      <c r="AI212" s="175"/>
      <c r="AJ212" s="177" t="e">
        <f t="shared" si="176"/>
        <v>#REF!</v>
      </c>
      <c r="AK212" s="175"/>
      <c r="AL212" s="177" t="e">
        <f t="shared" si="177"/>
        <v>#REF!</v>
      </c>
      <c r="AM212" s="175">
        <f t="shared" si="178"/>
        <v>0</v>
      </c>
      <c r="AN212" s="177" t="e">
        <f t="shared" si="179"/>
        <v>#REF!</v>
      </c>
      <c r="AO212" s="236"/>
    </row>
    <row r="213" spans="2:41" s="232" customFormat="1" ht="30" hidden="1" customHeight="1">
      <c r="B213" s="233"/>
      <c r="C213" s="196">
        <f t="shared" ref="C213:C225" si="180">C212+1</f>
        <v>171</v>
      </c>
      <c r="D213" s="172" t="s">
        <v>118</v>
      </c>
      <c r="E213" s="172"/>
      <c r="F213" s="172" t="s">
        <v>118</v>
      </c>
      <c r="G213" s="174" t="s">
        <v>128</v>
      </c>
      <c r="H213" s="172" t="s">
        <v>47</v>
      </c>
      <c r="I213" s="176" t="e">
        <f>+#REF!</f>
        <v>#REF!</v>
      </c>
      <c r="J213" s="175"/>
      <c r="K213" s="177" t="e">
        <f t="shared" si="161"/>
        <v>#REF!</v>
      </c>
      <c r="L213" s="175"/>
      <c r="M213" s="177" t="e">
        <f t="shared" si="162"/>
        <v>#REF!</v>
      </c>
      <c r="N213" s="175"/>
      <c r="O213" s="177" t="e">
        <f t="shared" si="163"/>
        <v>#REF!</v>
      </c>
      <c r="P213" s="175"/>
      <c r="Q213" s="177" t="e">
        <f t="shared" si="164"/>
        <v>#REF!</v>
      </c>
      <c r="R213" s="175"/>
      <c r="S213" s="177" t="e">
        <f t="shared" si="165"/>
        <v>#REF!</v>
      </c>
      <c r="T213" s="175">
        <f t="shared" si="166"/>
        <v>0</v>
      </c>
      <c r="U213" s="304"/>
      <c r="V213" s="177" t="e">
        <f t="shared" si="167"/>
        <v>#REF!</v>
      </c>
      <c r="W213" s="175"/>
      <c r="X213" s="177" t="e">
        <f t="shared" si="168"/>
        <v>#REF!</v>
      </c>
      <c r="Y213" s="175"/>
      <c r="Z213" s="177" t="e">
        <f t="shared" si="169"/>
        <v>#REF!</v>
      </c>
      <c r="AA213" s="175"/>
      <c r="AB213" s="177" t="e">
        <f t="shared" si="170"/>
        <v>#REF!</v>
      </c>
      <c r="AC213" s="175"/>
      <c r="AD213" s="177" t="e">
        <f t="shared" si="171"/>
        <v>#REF!</v>
      </c>
      <c r="AE213" s="175">
        <f t="shared" si="172"/>
        <v>0</v>
      </c>
      <c r="AF213" s="177" t="e">
        <f t="shared" si="173"/>
        <v>#REF!</v>
      </c>
      <c r="AG213" s="175">
        <f t="shared" si="174"/>
        <v>0</v>
      </c>
      <c r="AH213" s="177" t="e">
        <f t="shared" si="175"/>
        <v>#REF!</v>
      </c>
      <c r="AI213" s="175"/>
      <c r="AJ213" s="177" t="e">
        <f t="shared" si="176"/>
        <v>#REF!</v>
      </c>
      <c r="AK213" s="175"/>
      <c r="AL213" s="177" t="e">
        <f t="shared" si="177"/>
        <v>#REF!</v>
      </c>
      <c r="AM213" s="175">
        <f t="shared" si="178"/>
        <v>0</v>
      </c>
      <c r="AN213" s="177" t="e">
        <f t="shared" si="179"/>
        <v>#REF!</v>
      </c>
      <c r="AO213" s="236"/>
    </row>
    <row r="214" spans="2:41" s="232" customFormat="1" ht="30" hidden="1" customHeight="1">
      <c r="B214" s="233"/>
      <c r="C214" s="196">
        <f t="shared" si="180"/>
        <v>172</v>
      </c>
      <c r="D214" s="216" t="s">
        <v>359</v>
      </c>
      <c r="E214" s="173"/>
      <c r="F214" s="216" t="s">
        <v>359</v>
      </c>
      <c r="G214" s="230" t="s">
        <v>312</v>
      </c>
      <c r="H214" s="273" t="s">
        <v>48</v>
      </c>
      <c r="I214" s="176" t="e">
        <f>#REF!</f>
        <v>#REF!</v>
      </c>
      <c r="J214" s="175"/>
      <c r="K214" s="177" t="e">
        <f t="shared" si="161"/>
        <v>#REF!</v>
      </c>
      <c r="L214" s="175"/>
      <c r="M214" s="177" t="e">
        <f t="shared" si="162"/>
        <v>#REF!</v>
      </c>
      <c r="N214" s="175"/>
      <c r="O214" s="177" t="e">
        <f t="shared" si="163"/>
        <v>#REF!</v>
      </c>
      <c r="P214" s="175"/>
      <c r="Q214" s="177" t="e">
        <f t="shared" si="164"/>
        <v>#REF!</v>
      </c>
      <c r="R214" s="175"/>
      <c r="S214" s="177" t="e">
        <f t="shared" si="165"/>
        <v>#REF!</v>
      </c>
      <c r="T214" s="175">
        <f t="shared" si="166"/>
        <v>0</v>
      </c>
      <c r="U214" s="304"/>
      <c r="V214" s="177" t="e">
        <f t="shared" si="167"/>
        <v>#REF!</v>
      </c>
      <c r="W214" s="175"/>
      <c r="X214" s="177" t="e">
        <f t="shared" si="168"/>
        <v>#REF!</v>
      </c>
      <c r="Y214" s="175"/>
      <c r="Z214" s="177" t="e">
        <f t="shared" si="169"/>
        <v>#REF!</v>
      </c>
      <c r="AA214" s="175"/>
      <c r="AB214" s="177" t="e">
        <f t="shared" si="170"/>
        <v>#REF!</v>
      </c>
      <c r="AC214" s="175"/>
      <c r="AD214" s="177" t="e">
        <f t="shared" si="171"/>
        <v>#REF!</v>
      </c>
      <c r="AE214" s="175">
        <f t="shared" si="172"/>
        <v>0</v>
      </c>
      <c r="AF214" s="177" t="e">
        <f t="shared" si="173"/>
        <v>#REF!</v>
      </c>
      <c r="AG214" s="175">
        <f t="shared" si="174"/>
        <v>0</v>
      </c>
      <c r="AH214" s="177" t="e">
        <f t="shared" si="175"/>
        <v>#REF!</v>
      </c>
      <c r="AI214" s="175"/>
      <c r="AJ214" s="177" t="e">
        <f t="shared" si="176"/>
        <v>#REF!</v>
      </c>
      <c r="AK214" s="175"/>
      <c r="AL214" s="177" t="e">
        <f t="shared" si="177"/>
        <v>#REF!</v>
      </c>
      <c r="AM214" s="175">
        <f t="shared" si="178"/>
        <v>0</v>
      </c>
      <c r="AN214" s="177" t="e">
        <f t="shared" si="179"/>
        <v>#REF!</v>
      </c>
      <c r="AO214" s="236"/>
    </row>
    <row r="215" spans="2:41" s="232" customFormat="1" ht="30" hidden="1" customHeight="1">
      <c r="B215" s="233"/>
      <c r="C215" s="196">
        <f t="shared" si="180"/>
        <v>173</v>
      </c>
      <c r="D215" s="216" t="s">
        <v>360</v>
      </c>
      <c r="E215" s="173"/>
      <c r="F215" s="216" t="s">
        <v>360</v>
      </c>
      <c r="G215" s="230" t="s">
        <v>313</v>
      </c>
      <c r="H215" s="273" t="s">
        <v>48</v>
      </c>
      <c r="I215" s="176" t="e">
        <f>#REF!</f>
        <v>#REF!</v>
      </c>
      <c r="J215" s="175"/>
      <c r="K215" s="177" t="e">
        <f t="shared" si="161"/>
        <v>#REF!</v>
      </c>
      <c r="L215" s="175"/>
      <c r="M215" s="177" t="e">
        <f t="shared" si="162"/>
        <v>#REF!</v>
      </c>
      <c r="N215" s="175"/>
      <c r="O215" s="177" t="e">
        <f t="shared" si="163"/>
        <v>#REF!</v>
      </c>
      <c r="P215" s="175"/>
      <c r="Q215" s="177" t="e">
        <f t="shared" si="164"/>
        <v>#REF!</v>
      </c>
      <c r="R215" s="175"/>
      <c r="S215" s="177" t="e">
        <f t="shared" si="165"/>
        <v>#REF!</v>
      </c>
      <c r="T215" s="175">
        <f t="shared" si="166"/>
        <v>0</v>
      </c>
      <c r="U215" s="304"/>
      <c r="V215" s="177" t="e">
        <f t="shared" si="167"/>
        <v>#REF!</v>
      </c>
      <c r="W215" s="175"/>
      <c r="X215" s="177" t="e">
        <f t="shared" si="168"/>
        <v>#REF!</v>
      </c>
      <c r="Y215" s="175"/>
      <c r="Z215" s="177" t="e">
        <f t="shared" si="169"/>
        <v>#REF!</v>
      </c>
      <c r="AA215" s="175"/>
      <c r="AB215" s="177" t="e">
        <f t="shared" si="170"/>
        <v>#REF!</v>
      </c>
      <c r="AC215" s="175"/>
      <c r="AD215" s="177" t="e">
        <f t="shared" si="171"/>
        <v>#REF!</v>
      </c>
      <c r="AE215" s="175">
        <f t="shared" si="172"/>
        <v>0</v>
      </c>
      <c r="AF215" s="177" t="e">
        <f t="shared" si="173"/>
        <v>#REF!</v>
      </c>
      <c r="AG215" s="175">
        <f t="shared" si="174"/>
        <v>0</v>
      </c>
      <c r="AH215" s="177" t="e">
        <f t="shared" si="175"/>
        <v>#REF!</v>
      </c>
      <c r="AI215" s="175"/>
      <c r="AJ215" s="177" t="e">
        <f t="shared" si="176"/>
        <v>#REF!</v>
      </c>
      <c r="AK215" s="175"/>
      <c r="AL215" s="177" t="e">
        <f t="shared" si="177"/>
        <v>#REF!</v>
      </c>
      <c r="AM215" s="175">
        <f t="shared" si="178"/>
        <v>0</v>
      </c>
      <c r="AN215" s="177" t="e">
        <f t="shared" si="179"/>
        <v>#REF!</v>
      </c>
      <c r="AO215" s="236"/>
    </row>
    <row r="216" spans="2:41" s="232" customFormat="1" ht="30" hidden="1" customHeight="1">
      <c r="B216" s="233"/>
      <c r="C216" s="196">
        <f t="shared" si="180"/>
        <v>174</v>
      </c>
      <c r="D216" s="217" t="s">
        <v>180</v>
      </c>
      <c r="E216" s="217" t="s">
        <v>400</v>
      </c>
      <c r="F216" s="217"/>
      <c r="G216" s="174" t="s">
        <v>129</v>
      </c>
      <c r="H216" s="172" t="s">
        <v>12</v>
      </c>
      <c r="I216" s="176" t="e">
        <f>+#REF!</f>
        <v>#REF!</v>
      </c>
      <c r="J216" s="175"/>
      <c r="K216" s="177" t="e">
        <f t="shared" si="161"/>
        <v>#REF!</v>
      </c>
      <c r="L216" s="175"/>
      <c r="M216" s="177" t="e">
        <f t="shared" si="162"/>
        <v>#REF!</v>
      </c>
      <c r="N216" s="175"/>
      <c r="O216" s="177" t="e">
        <f t="shared" si="163"/>
        <v>#REF!</v>
      </c>
      <c r="P216" s="175"/>
      <c r="Q216" s="177" t="e">
        <f t="shared" si="164"/>
        <v>#REF!</v>
      </c>
      <c r="R216" s="175"/>
      <c r="S216" s="177" t="e">
        <f t="shared" si="165"/>
        <v>#REF!</v>
      </c>
      <c r="T216" s="175">
        <f t="shared" si="166"/>
        <v>0</v>
      </c>
      <c r="U216" s="304"/>
      <c r="V216" s="177" t="e">
        <f t="shared" si="167"/>
        <v>#REF!</v>
      </c>
      <c r="W216" s="175"/>
      <c r="X216" s="177" t="e">
        <f t="shared" si="168"/>
        <v>#REF!</v>
      </c>
      <c r="Y216" s="175"/>
      <c r="Z216" s="177" t="e">
        <f t="shared" si="169"/>
        <v>#REF!</v>
      </c>
      <c r="AA216" s="175"/>
      <c r="AB216" s="177" t="e">
        <f t="shared" si="170"/>
        <v>#REF!</v>
      </c>
      <c r="AC216" s="175"/>
      <c r="AD216" s="177" t="e">
        <f t="shared" si="171"/>
        <v>#REF!</v>
      </c>
      <c r="AE216" s="175">
        <f t="shared" si="172"/>
        <v>0</v>
      </c>
      <c r="AF216" s="177" t="e">
        <f t="shared" si="173"/>
        <v>#REF!</v>
      </c>
      <c r="AG216" s="175">
        <f t="shared" si="174"/>
        <v>0</v>
      </c>
      <c r="AH216" s="177" t="e">
        <f t="shared" si="175"/>
        <v>#REF!</v>
      </c>
      <c r="AI216" s="175"/>
      <c r="AJ216" s="177" t="e">
        <f t="shared" si="176"/>
        <v>#REF!</v>
      </c>
      <c r="AK216" s="175"/>
      <c r="AL216" s="177" t="e">
        <f t="shared" si="177"/>
        <v>#REF!</v>
      </c>
      <c r="AM216" s="175">
        <f t="shared" si="178"/>
        <v>0</v>
      </c>
      <c r="AN216" s="177" t="e">
        <f t="shared" si="179"/>
        <v>#REF!</v>
      </c>
      <c r="AO216" s="236"/>
    </row>
    <row r="217" spans="2:41" s="232" customFormat="1" ht="30" hidden="1" customHeight="1">
      <c r="B217" s="233"/>
      <c r="C217" s="196">
        <f t="shared" si="180"/>
        <v>175</v>
      </c>
      <c r="D217" s="217" t="s">
        <v>457</v>
      </c>
      <c r="E217" s="217"/>
      <c r="F217" s="217"/>
      <c r="G217" s="174" t="s">
        <v>597</v>
      </c>
      <c r="H217" s="172" t="s">
        <v>12</v>
      </c>
      <c r="I217" s="176" t="e">
        <f>#REF!</f>
        <v>#REF!</v>
      </c>
      <c r="J217" s="175"/>
      <c r="K217" s="177" t="e">
        <f t="shared" si="161"/>
        <v>#REF!</v>
      </c>
      <c r="L217" s="175"/>
      <c r="M217" s="177" t="e">
        <f t="shared" si="162"/>
        <v>#REF!</v>
      </c>
      <c r="N217" s="175"/>
      <c r="O217" s="177" t="e">
        <f t="shared" si="163"/>
        <v>#REF!</v>
      </c>
      <c r="P217" s="175"/>
      <c r="Q217" s="177" t="e">
        <f t="shared" si="164"/>
        <v>#REF!</v>
      </c>
      <c r="R217" s="175"/>
      <c r="S217" s="177" t="e">
        <f t="shared" si="165"/>
        <v>#REF!</v>
      </c>
      <c r="T217" s="175">
        <f t="shared" si="166"/>
        <v>0</v>
      </c>
      <c r="U217" s="304"/>
      <c r="V217" s="177" t="e">
        <f t="shared" si="167"/>
        <v>#REF!</v>
      </c>
      <c r="W217" s="175"/>
      <c r="X217" s="177" t="e">
        <f t="shared" si="168"/>
        <v>#REF!</v>
      </c>
      <c r="Y217" s="175"/>
      <c r="Z217" s="177" t="e">
        <f t="shared" si="169"/>
        <v>#REF!</v>
      </c>
      <c r="AA217" s="175"/>
      <c r="AB217" s="177" t="e">
        <f t="shared" si="170"/>
        <v>#REF!</v>
      </c>
      <c r="AC217" s="175"/>
      <c r="AD217" s="177" t="e">
        <f t="shared" si="171"/>
        <v>#REF!</v>
      </c>
      <c r="AE217" s="175">
        <f t="shared" si="172"/>
        <v>0</v>
      </c>
      <c r="AF217" s="177" t="e">
        <f t="shared" si="173"/>
        <v>#REF!</v>
      </c>
      <c r="AG217" s="175">
        <f t="shared" si="174"/>
        <v>0</v>
      </c>
      <c r="AH217" s="177" t="e">
        <f t="shared" si="175"/>
        <v>#REF!</v>
      </c>
      <c r="AI217" s="175"/>
      <c r="AJ217" s="177" t="e">
        <f t="shared" si="176"/>
        <v>#REF!</v>
      </c>
      <c r="AK217" s="175"/>
      <c r="AL217" s="177" t="e">
        <f t="shared" si="177"/>
        <v>#REF!</v>
      </c>
      <c r="AM217" s="175">
        <f t="shared" si="178"/>
        <v>0</v>
      </c>
      <c r="AN217" s="177" t="e">
        <f t="shared" si="179"/>
        <v>#REF!</v>
      </c>
      <c r="AO217" s="236"/>
    </row>
    <row r="218" spans="2:41" s="232" customFormat="1" ht="30" hidden="1" customHeight="1">
      <c r="B218" s="233"/>
      <c r="C218" s="196">
        <f t="shared" si="180"/>
        <v>176</v>
      </c>
      <c r="D218" s="217" t="s">
        <v>596</v>
      </c>
      <c r="E218" s="217"/>
      <c r="F218" s="217"/>
      <c r="G218" s="174" t="s">
        <v>490</v>
      </c>
      <c r="H218" s="172" t="s">
        <v>12</v>
      </c>
      <c r="I218" s="176" t="e">
        <f>#REF!</f>
        <v>#REF!</v>
      </c>
      <c r="J218" s="175"/>
      <c r="K218" s="177" t="e">
        <f t="shared" si="161"/>
        <v>#REF!</v>
      </c>
      <c r="L218" s="175"/>
      <c r="M218" s="177" t="e">
        <f t="shared" si="162"/>
        <v>#REF!</v>
      </c>
      <c r="N218" s="175"/>
      <c r="O218" s="177" t="e">
        <f t="shared" si="163"/>
        <v>#REF!</v>
      </c>
      <c r="P218" s="175"/>
      <c r="Q218" s="177" t="e">
        <f t="shared" si="164"/>
        <v>#REF!</v>
      </c>
      <c r="R218" s="175"/>
      <c r="S218" s="177" t="e">
        <f t="shared" si="165"/>
        <v>#REF!</v>
      </c>
      <c r="T218" s="175">
        <f t="shared" si="166"/>
        <v>0</v>
      </c>
      <c r="U218" s="304"/>
      <c r="V218" s="177" t="e">
        <f t="shared" si="167"/>
        <v>#REF!</v>
      </c>
      <c r="W218" s="175"/>
      <c r="X218" s="177" t="e">
        <f t="shared" si="168"/>
        <v>#REF!</v>
      </c>
      <c r="Y218" s="175"/>
      <c r="Z218" s="177" t="e">
        <f t="shared" si="169"/>
        <v>#REF!</v>
      </c>
      <c r="AA218" s="175"/>
      <c r="AB218" s="177" t="e">
        <f t="shared" si="170"/>
        <v>#REF!</v>
      </c>
      <c r="AC218" s="175"/>
      <c r="AD218" s="177" t="e">
        <f t="shared" si="171"/>
        <v>#REF!</v>
      </c>
      <c r="AE218" s="175">
        <f t="shared" si="172"/>
        <v>0</v>
      </c>
      <c r="AF218" s="177" t="e">
        <f t="shared" si="173"/>
        <v>#REF!</v>
      </c>
      <c r="AG218" s="175">
        <f t="shared" si="174"/>
        <v>0</v>
      </c>
      <c r="AH218" s="177" t="e">
        <f t="shared" si="175"/>
        <v>#REF!</v>
      </c>
      <c r="AI218" s="175"/>
      <c r="AJ218" s="177" t="e">
        <f t="shared" si="176"/>
        <v>#REF!</v>
      </c>
      <c r="AK218" s="175"/>
      <c r="AL218" s="177" t="e">
        <f t="shared" si="177"/>
        <v>#REF!</v>
      </c>
      <c r="AM218" s="175">
        <f t="shared" si="178"/>
        <v>0</v>
      </c>
      <c r="AN218" s="177" t="e">
        <f t="shared" si="179"/>
        <v>#REF!</v>
      </c>
      <c r="AO218" s="236"/>
    </row>
    <row r="219" spans="2:41" s="232" customFormat="1" ht="30" hidden="1" customHeight="1">
      <c r="B219" s="233"/>
      <c r="C219" s="196">
        <f t="shared" si="180"/>
        <v>177</v>
      </c>
      <c r="D219" s="216" t="s">
        <v>308</v>
      </c>
      <c r="E219" s="173" t="s">
        <v>400</v>
      </c>
      <c r="F219" s="173"/>
      <c r="G219" s="230" t="s">
        <v>520</v>
      </c>
      <c r="H219" s="273" t="s">
        <v>12</v>
      </c>
      <c r="I219" s="176" t="e">
        <f>#REF!</f>
        <v>#REF!</v>
      </c>
      <c r="J219" s="175"/>
      <c r="K219" s="177" t="e">
        <f t="shared" si="161"/>
        <v>#REF!</v>
      </c>
      <c r="L219" s="175"/>
      <c r="M219" s="177" t="e">
        <f t="shared" si="162"/>
        <v>#REF!</v>
      </c>
      <c r="N219" s="175"/>
      <c r="O219" s="177" t="e">
        <f t="shared" si="163"/>
        <v>#REF!</v>
      </c>
      <c r="P219" s="175"/>
      <c r="Q219" s="177" t="e">
        <f t="shared" si="164"/>
        <v>#REF!</v>
      </c>
      <c r="R219" s="175"/>
      <c r="S219" s="177" t="e">
        <f t="shared" si="165"/>
        <v>#REF!</v>
      </c>
      <c r="T219" s="175">
        <f t="shared" si="166"/>
        <v>0</v>
      </c>
      <c r="U219" s="304"/>
      <c r="V219" s="177" t="e">
        <f t="shared" si="167"/>
        <v>#REF!</v>
      </c>
      <c r="W219" s="175"/>
      <c r="X219" s="177" t="e">
        <f t="shared" si="168"/>
        <v>#REF!</v>
      </c>
      <c r="Y219" s="175"/>
      <c r="Z219" s="177" t="e">
        <f t="shared" si="169"/>
        <v>#REF!</v>
      </c>
      <c r="AA219" s="175"/>
      <c r="AB219" s="177" t="e">
        <f t="shared" si="170"/>
        <v>#REF!</v>
      </c>
      <c r="AC219" s="175"/>
      <c r="AD219" s="177" t="e">
        <f t="shared" si="171"/>
        <v>#REF!</v>
      </c>
      <c r="AE219" s="175">
        <f t="shared" si="172"/>
        <v>0</v>
      </c>
      <c r="AF219" s="177" t="e">
        <f t="shared" si="173"/>
        <v>#REF!</v>
      </c>
      <c r="AG219" s="175">
        <f t="shared" si="174"/>
        <v>0</v>
      </c>
      <c r="AH219" s="177" t="e">
        <f t="shared" si="175"/>
        <v>#REF!</v>
      </c>
      <c r="AI219" s="175"/>
      <c r="AJ219" s="177" t="e">
        <f t="shared" si="176"/>
        <v>#REF!</v>
      </c>
      <c r="AK219" s="175"/>
      <c r="AL219" s="177" t="e">
        <f t="shared" si="177"/>
        <v>#REF!</v>
      </c>
      <c r="AM219" s="175">
        <f t="shared" si="178"/>
        <v>0</v>
      </c>
      <c r="AN219" s="177" t="e">
        <f t="shared" si="179"/>
        <v>#REF!</v>
      </c>
      <c r="AO219" s="236"/>
    </row>
    <row r="220" spans="2:41" s="232" customFormat="1" ht="30" hidden="1" customHeight="1">
      <c r="B220" s="233"/>
      <c r="C220" s="196">
        <f t="shared" si="180"/>
        <v>178</v>
      </c>
      <c r="D220" s="216" t="s">
        <v>309</v>
      </c>
      <c r="E220" s="173" t="s">
        <v>401</v>
      </c>
      <c r="F220" s="173"/>
      <c r="G220" s="230" t="s">
        <v>310</v>
      </c>
      <c r="H220" s="273" t="s">
        <v>12</v>
      </c>
      <c r="I220" s="176" t="e">
        <f>#REF!</f>
        <v>#REF!</v>
      </c>
      <c r="J220" s="175"/>
      <c r="K220" s="177" t="e">
        <f t="shared" si="161"/>
        <v>#REF!</v>
      </c>
      <c r="L220" s="175"/>
      <c r="M220" s="177" t="e">
        <f t="shared" si="162"/>
        <v>#REF!</v>
      </c>
      <c r="N220" s="175"/>
      <c r="O220" s="177" t="e">
        <f t="shared" si="163"/>
        <v>#REF!</v>
      </c>
      <c r="P220" s="175"/>
      <c r="Q220" s="177" t="e">
        <f t="shared" si="164"/>
        <v>#REF!</v>
      </c>
      <c r="R220" s="175"/>
      <c r="S220" s="177" t="e">
        <f t="shared" si="165"/>
        <v>#REF!</v>
      </c>
      <c r="T220" s="175">
        <f t="shared" si="166"/>
        <v>0</v>
      </c>
      <c r="U220" s="304"/>
      <c r="V220" s="177" t="e">
        <f t="shared" si="167"/>
        <v>#REF!</v>
      </c>
      <c r="W220" s="175"/>
      <c r="X220" s="177" t="e">
        <f t="shared" si="168"/>
        <v>#REF!</v>
      </c>
      <c r="Y220" s="175"/>
      <c r="Z220" s="177" t="e">
        <f t="shared" si="169"/>
        <v>#REF!</v>
      </c>
      <c r="AA220" s="175"/>
      <c r="AB220" s="177" t="e">
        <f t="shared" si="170"/>
        <v>#REF!</v>
      </c>
      <c r="AC220" s="175"/>
      <c r="AD220" s="177" t="e">
        <f t="shared" si="171"/>
        <v>#REF!</v>
      </c>
      <c r="AE220" s="175">
        <f t="shared" si="172"/>
        <v>0</v>
      </c>
      <c r="AF220" s="177" t="e">
        <f t="shared" si="173"/>
        <v>#REF!</v>
      </c>
      <c r="AG220" s="175">
        <f t="shared" si="174"/>
        <v>0</v>
      </c>
      <c r="AH220" s="177" t="e">
        <f t="shared" si="175"/>
        <v>#REF!</v>
      </c>
      <c r="AI220" s="175"/>
      <c r="AJ220" s="177" t="e">
        <f t="shared" si="176"/>
        <v>#REF!</v>
      </c>
      <c r="AK220" s="175"/>
      <c r="AL220" s="177" t="e">
        <f t="shared" si="177"/>
        <v>#REF!</v>
      </c>
      <c r="AM220" s="175">
        <f t="shared" si="178"/>
        <v>0</v>
      </c>
      <c r="AN220" s="177" t="e">
        <f t="shared" si="179"/>
        <v>#REF!</v>
      </c>
      <c r="AO220" s="236"/>
    </row>
    <row r="221" spans="2:41" s="232" customFormat="1" ht="30" hidden="1" customHeight="1">
      <c r="B221" s="233"/>
      <c r="C221" s="196">
        <f t="shared" si="180"/>
        <v>179</v>
      </c>
      <c r="D221" s="216" t="s">
        <v>326</v>
      </c>
      <c r="E221" s="173"/>
      <c r="F221" s="216" t="s">
        <v>326</v>
      </c>
      <c r="G221" s="230" t="s">
        <v>311</v>
      </c>
      <c r="H221" s="273" t="s">
        <v>4</v>
      </c>
      <c r="I221" s="176" t="e">
        <f>#REF!</f>
        <v>#REF!</v>
      </c>
      <c r="J221" s="175"/>
      <c r="K221" s="177" t="e">
        <f t="shared" si="161"/>
        <v>#REF!</v>
      </c>
      <c r="L221" s="175"/>
      <c r="M221" s="177" t="e">
        <f t="shared" si="162"/>
        <v>#REF!</v>
      </c>
      <c r="N221" s="175"/>
      <c r="O221" s="177" t="e">
        <f t="shared" si="163"/>
        <v>#REF!</v>
      </c>
      <c r="P221" s="175"/>
      <c r="Q221" s="177" t="e">
        <f t="shared" si="164"/>
        <v>#REF!</v>
      </c>
      <c r="R221" s="175"/>
      <c r="S221" s="177" t="e">
        <f t="shared" si="165"/>
        <v>#REF!</v>
      </c>
      <c r="T221" s="175">
        <f t="shared" si="166"/>
        <v>0</v>
      </c>
      <c r="U221" s="304"/>
      <c r="V221" s="177" t="e">
        <f t="shared" si="167"/>
        <v>#REF!</v>
      </c>
      <c r="W221" s="175"/>
      <c r="X221" s="177" t="e">
        <f t="shared" si="168"/>
        <v>#REF!</v>
      </c>
      <c r="Y221" s="175"/>
      <c r="Z221" s="177" t="e">
        <f t="shared" si="169"/>
        <v>#REF!</v>
      </c>
      <c r="AA221" s="175"/>
      <c r="AB221" s="177" t="e">
        <f t="shared" si="170"/>
        <v>#REF!</v>
      </c>
      <c r="AC221" s="175"/>
      <c r="AD221" s="177" t="e">
        <f t="shared" si="171"/>
        <v>#REF!</v>
      </c>
      <c r="AE221" s="175">
        <f t="shared" si="172"/>
        <v>0</v>
      </c>
      <c r="AF221" s="177" t="e">
        <f t="shared" si="173"/>
        <v>#REF!</v>
      </c>
      <c r="AG221" s="175">
        <f t="shared" si="174"/>
        <v>0</v>
      </c>
      <c r="AH221" s="177" t="e">
        <f t="shared" si="175"/>
        <v>#REF!</v>
      </c>
      <c r="AI221" s="175"/>
      <c r="AJ221" s="177" t="e">
        <f t="shared" si="176"/>
        <v>#REF!</v>
      </c>
      <c r="AK221" s="175"/>
      <c r="AL221" s="177" t="e">
        <f t="shared" si="177"/>
        <v>#REF!</v>
      </c>
      <c r="AM221" s="175">
        <f t="shared" si="178"/>
        <v>0</v>
      </c>
      <c r="AN221" s="177" t="e">
        <f t="shared" si="179"/>
        <v>#REF!</v>
      </c>
      <c r="AO221" s="236"/>
    </row>
    <row r="222" spans="2:41" s="232" customFormat="1" ht="30" hidden="1" customHeight="1">
      <c r="B222" s="233"/>
      <c r="C222" s="196">
        <f t="shared" si="180"/>
        <v>180</v>
      </c>
      <c r="D222" s="216" t="s">
        <v>458</v>
      </c>
      <c r="E222" s="173"/>
      <c r="F222" s="216"/>
      <c r="G222" s="230" t="s">
        <v>491</v>
      </c>
      <c r="H222" s="273" t="s">
        <v>48</v>
      </c>
      <c r="I222" s="176" t="e">
        <f>#REF!</f>
        <v>#REF!</v>
      </c>
      <c r="J222" s="175"/>
      <c r="K222" s="177" t="e">
        <f t="shared" si="161"/>
        <v>#REF!</v>
      </c>
      <c r="L222" s="175"/>
      <c r="M222" s="177" t="e">
        <f t="shared" si="162"/>
        <v>#REF!</v>
      </c>
      <c r="N222" s="175"/>
      <c r="O222" s="177" t="e">
        <f t="shared" si="163"/>
        <v>#REF!</v>
      </c>
      <c r="P222" s="175"/>
      <c r="Q222" s="177" t="e">
        <f t="shared" si="164"/>
        <v>#REF!</v>
      </c>
      <c r="R222" s="175"/>
      <c r="S222" s="177" t="e">
        <f t="shared" si="165"/>
        <v>#REF!</v>
      </c>
      <c r="T222" s="175">
        <f t="shared" si="166"/>
        <v>0</v>
      </c>
      <c r="U222" s="304"/>
      <c r="V222" s="177" t="e">
        <f t="shared" si="167"/>
        <v>#REF!</v>
      </c>
      <c r="W222" s="175"/>
      <c r="X222" s="177" t="e">
        <f t="shared" si="168"/>
        <v>#REF!</v>
      </c>
      <c r="Y222" s="175"/>
      <c r="Z222" s="177" t="e">
        <f t="shared" si="169"/>
        <v>#REF!</v>
      </c>
      <c r="AA222" s="175"/>
      <c r="AB222" s="177" t="e">
        <f t="shared" si="170"/>
        <v>#REF!</v>
      </c>
      <c r="AC222" s="175"/>
      <c r="AD222" s="177" t="e">
        <f t="shared" si="171"/>
        <v>#REF!</v>
      </c>
      <c r="AE222" s="175">
        <f t="shared" si="172"/>
        <v>0</v>
      </c>
      <c r="AF222" s="177" t="e">
        <f t="shared" si="173"/>
        <v>#REF!</v>
      </c>
      <c r="AG222" s="175">
        <f t="shared" si="174"/>
        <v>0</v>
      </c>
      <c r="AH222" s="177" t="e">
        <f t="shared" si="175"/>
        <v>#REF!</v>
      </c>
      <c r="AI222" s="175"/>
      <c r="AJ222" s="177" t="e">
        <f t="shared" si="176"/>
        <v>#REF!</v>
      </c>
      <c r="AK222" s="175"/>
      <c r="AL222" s="177" t="e">
        <f t="shared" si="177"/>
        <v>#REF!</v>
      </c>
      <c r="AM222" s="175">
        <f t="shared" si="178"/>
        <v>0</v>
      </c>
      <c r="AN222" s="177" t="e">
        <f t="shared" si="179"/>
        <v>#REF!</v>
      </c>
      <c r="AO222" s="236"/>
    </row>
    <row r="223" spans="2:41" s="232" customFormat="1" ht="30" hidden="1" customHeight="1">
      <c r="B223" s="233"/>
      <c r="C223" s="196">
        <f t="shared" si="180"/>
        <v>181</v>
      </c>
      <c r="D223" s="214" t="s">
        <v>318</v>
      </c>
      <c r="E223" s="214"/>
      <c r="F223" s="214" t="s">
        <v>318</v>
      </c>
      <c r="G223" s="230" t="s">
        <v>314</v>
      </c>
      <c r="H223" s="216" t="s">
        <v>315</v>
      </c>
      <c r="I223" s="176" t="e">
        <f>#REF!</f>
        <v>#REF!</v>
      </c>
      <c r="J223" s="175"/>
      <c r="K223" s="177" t="e">
        <f t="shared" si="161"/>
        <v>#REF!</v>
      </c>
      <c r="L223" s="175"/>
      <c r="M223" s="177" t="e">
        <f t="shared" si="162"/>
        <v>#REF!</v>
      </c>
      <c r="N223" s="175"/>
      <c r="O223" s="177" t="e">
        <f t="shared" si="163"/>
        <v>#REF!</v>
      </c>
      <c r="P223" s="175"/>
      <c r="Q223" s="177" t="e">
        <f t="shared" si="164"/>
        <v>#REF!</v>
      </c>
      <c r="R223" s="175"/>
      <c r="S223" s="177" t="e">
        <f t="shared" si="165"/>
        <v>#REF!</v>
      </c>
      <c r="T223" s="175">
        <f t="shared" si="166"/>
        <v>0</v>
      </c>
      <c r="U223" s="304"/>
      <c r="V223" s="177" t="e">
        <f t="shared" si="167"/>
        <v>#REF!</v>
      </c>
      <c r="W223" s="175"/>
      <c r="X223" s="177" t="e">
        <f t="shared" si="168"/>
        <v>#REF!</v>
      </c>
      <c r="Y223" s="175"/>
      <c r="Z223" s="177" t="e">
        <f t="shared" si="169"/>
        <v>#REF!</v>
      </c>
      <c r="AA223" s="175"/>
      <c r="AB223" s="177" t="e">
        <f t="shared" si="170"/>
        <v>#REF!</v>
      </c>
      <c r="AC223" s="175"/>
      <c r="AD223" s="177" t="e">
        <f t="shared" si="171"/>
        <v>#REF!</v>
      </c>
      <c r="AE223" s="175">
        <f t="shared" si="172"/>
        <v>0</v>
      </c>
      <c r="AF223" s="177" t="e">
        <f t="shared" si="173"/>
        <v>#REF!</v>
      </c>
      <c r="AG223" s="175">
        <f t="shared" si="174"/>
        <v>0</v>
      </c>
      <c r="AH223" s="177" t="e">
        <f t="shared" si="175"/>
        <v>#REF!</v>
      </c>
      <c r="AI223" s="175"/>
      <c r="AJ223" s="177" t="e">
        <f t="shared" si="176"/>
        <v>#REF!</v>
      </c>
      <c r="AK223" s="175"/>
      <c r="AL223" s="177" t="e">
        <f t="shared" si="177"/>
        <v>#REF!</v>
      </c>
      <c r="AM223" s="175">
        <f t="shared" si="178"/>
        <v>0</v>
      </c>
      <c r="AN223" s="177" t="e">
        <f t="shared" si="179"/>
        <v>#REF!</v>
      </c>
      <c r="AO223" s="236"/>
    </row>
    <row r="224" spans="2:41" s="232" customFormat="1" ht="30" hidden="1" customHeight="1">
      <c r="B224" s="233"/>
      <c r="C224" s="196">
        <f t="shared" si="180"/>
        <v>182</v>
      </c>
      <c r="D224" s="214" t="s">
        <v>319</v>
      </c>
      <c r="E224" s="214"/>
      <c r="F224" s="214" t="s">
        <v>319</v>
      </c>
      <c r="G224" s="230" t="s">
        <v>316</v>
      </c>
      <c r="H224" s="216" t="s">
        <v>315</v>
      </c>
      <c r="I224" s="176" t="e">
        <f>#REF!</f>
        <v>#REF!</v>
      </c>
      <c r="J224" s="175"/>
      <c r="K224" s="177" t="e">
        <f t="shared" si="161"/>
        <v>#REF!</v>
      </c>
      <c r="L224" s="175"/>
      <c r="M224" s="177" t="e">
        <f t="shared" si="162"/>
        <v>#REF!</v>
      </c>
      <c r="N224" s="175"/>
      <c r="O224" s="177" t="e">
        <f t="shared" si="163"/>
        <v>#REF!</v>
      </c>
      <c r="P224" s="175"/>
      <c r="Q224" s="177" t="e">
        <f t="shared" si="164"/>
        <v>#REF!</v>
      </c>
      <c r="R224" s="175"/>
      <c r="S224" s="177" t="e">
        <f t="shared" si="165"/>
        <v>#REF!</v>
      </c>
      <c r="T224" s="175">
        <f t="shared" si="166"/>
        <v>0</v>
      </c>
      <c r="U224" s="304"/>
      <c r="V224" s="177" t="e">
        <f t="shared" si="167"/>
        <v>#REF!</v>
      </c>
      <c r="W224" s="175"/>
      <c r="X224" s="177" t="e">
        <f t="shared" si="168"/>
        <v>#REF!</v>
      </c>
      <c r="Y224" s="175"/>
      <c r="Z224" s="177" t="e">
        <f t="shared" si="169"/>
        <v>#REF!</v>
      </c>
      <c r="AA224" s="175"/>
      <c r="AB224" s="177" t="e">
        <f t="shared" si="170"/>
        <v>#REF!</v>
      </c>
      <c r="AC224" s="175"/>
      <c r="AD224" s="177" t="e">
        <f t="shared" si="171"/>
        <v>#REF!</v>
      </c>
      <c r="AE224" s="175">
        <f t="shared" si="172"/>
        <v>0</v>
      </c>
      <c r="AF224" s="177" t="e">
        <f t="shared" si="173"/>
        <v>#REF!</v>
      </c>
      <c r="AG224" s="175">
        <f t="shared" si="174"/>
        <v>0</v>
      </c>
      <c r="AH224" s="177" t="e">
        <f t="shared" si="175"/>
        <v>#REF!</v>
      </c>
      <c r="AI224" s="175"/>
      <c r="AJ224" s="177" t="e">
        <f t="shared" si="176"/>
        <v>#REF!</v>
      </c>
      <c r="AK224" s="175"/>
      <c r="AL224" s="177" t="e">
        <f t="shared" si="177"/>
        <v>#REF!</v>
      </c>
      <c r="AM224" s="175">
        <f t="shared" si="178"/>
        <v>0</v>
      </c>
      <c r="AN224" s="177" t="e">
        <f t="shared" si="179"/>
        <v>#REF!</v>
      </c>
      <c r="AO224" s="236"/>
    </row>
    <row r="225" spans="2:43" s="232" customFormat="1" ht="30" hidden="1" customHeight="1" thickBot="1">
      <c r="B225" s="233"/>
      <c r="C225" s="196">
        <f t="shared" si="180"/>
        <v>183</v>
      </c>
      <c r="D225" s="214" t="s">
        <v>320</v>
      </c>
      <c r="E225" s="214"/>
      <c r="F225" s="214" t="s">
        <v>320</v>
      </c>
      <c r="G225" s="230" t="s">
        <v>317</v>
      </c>
      <c r="H225" s="216" t="s">
        <v>315</v>
      </c>
      <c r="I225" s="176" t="e">
        <f>#REF!</f>
        <v>#REF!</v>
      </c>
      <c r="J225" s="175"/>
      <c r="K225" s="177" t="e">
        <f t="shared" si="161"/>
        <v>#REF!</v>
      </c>
      <c r="L225" s="175"/>
      <c r="M225" s="177" t="e">
        <f t="shared" si="162"/>
        <v>#REF!</v>
      </c>
      <c r="N225" s="175"/>
      <c r="O225" s="177" t="e">
        <f t="shared" si="163"/>
        <v>#REF!</v>
      </c>
      <c r="P225" s="175"/>
      <c r="Q225" s="177" t="e">
        <f t="shared" si="164"/>
        <v>#REF!</v>
      </c>
      <c r="R225" s="175"/>
      <c r="S225" s="177" t="e">
        <f t="shared" si="165"/>
        <v>#REF!</v>
      </c>
      <c r="T225" s="175">
        <f t="shared" si="166"/>
        <v>0</v>
      </c>
      <c r="U225" s="304"/>
      <c r="V225" s="177" t="e">
        <f t="shared" si="167"/>
        <v>#REF!</v>
      </c>
      <c r="W225" s="175"/>
      <c r="X225" s="177" t="e">
        <f t="shared" si="168"/>
        <v>#REF!</v>
      </c>
      <c r="Y225" s="175"/>
      <c r="Z225" s="177" t="e">
        <f t="shared" si="169"/>
        <v>#REF!</v>
      </c>
      <c r="AA225" s="175"/>
      <c r="AB225" s="177" t="e">
        <f t="shared" si="170"/>
        <v>#REF!</v>
      </c>
      <c r="AC225" s="175"/>
      <c r="AD225" s="177" t="e">
        <f t="shared" si="171"/>
        <v>#REF!</v>
      </c>
      <c r="AE225" s="175">
        <f t="shared" si="172"/>
        <v>0</v>
      </c>
      <c r="AF225" s="177" t="e">
        <f t="shared" si="173"/>
        <v>#REF!</v>
      </c>
      <c r="AG225" s="175">
        <f t="shared" si="174"/>
        <v>0</v>
      </c>
      <c r="AH225" s="177" t="e">
        <f t="shared" si="175"/>
        <v>#REF!</v>
      </c>
      <c r="AI225" s="175"/>
      <c r="AJ225" s="177" t="e">
        <f t="shared" si="176"/>
        <v>#REF!</v>
      </c>
      <c r="AK225" s="175"/>
      <c r="AL225" s="177" t="e">
        <f t="shared" si="177"/>
        <v>#REF!</v>
      </c>
      <c r="AM225" s="175">
        <f t="shared" si="178"/>
        <v>0</v>
      </c>
      <c r="AN225" s="177" t="e">
        <f t="shared" si="179"/>
        <v>#REF!</v>
      </c>
      <c r="AO225" s="236"/>
    </row>
    <row r="226" spans="2:43" s="232" customFormat="1" ht="30" customHeight="1" thickBot="1">
      <c r="B226" s="233"/>
      <c r="C226" s="182" t="s">
        <v>130</v>
      </c>
      <c r="D226" s="219"/>
      <c r="E226" s="219"/>
      <c r="F226" s="219"/>
      <c r="G226" s="185"/>
      <c r="H226" s="183"/>
      <c r="I226" s="187"/>
      <c r="J226" s="175"/>
      <c r="K226" s="188" t="e">
        <f>ROUND(SUM(K211:K225),0)</f>
        <v>#REF!</v>
      </c>
      <c r="L226" s="175"/>
      <c r="M226" s="188" t="e">
        <f>ROUND(SUM(M211:M225),0)</f>
        <v>#REF!</v>
      </c>
      <c r="N226" s="175"/>
      <c r="O226" s="188" t="e">
        <f>ROUND(SUM(O211:O225),0)</f>
        <v>#REF!</v>
      </c>
      <c r="P226" s="175"/>
      <c r="Q226" s="188" t="e">
        <f>ROUND(SUM(Q211:Q225),0)</f>
        <v>#REF!</v>
      </c>
      <c r="R226" s="175"/>
      <c r="S226" s="188" t="e">
        <f>ROUND(SUM(S211:S225),0)</f>
        <v>#REF!</v>
      </c>
      <c r="T226" s="175"/>
      <c r="U226" s="305"/>
      <c r="V226" s="188" t="e">
        <f>ROUND(SUM(V211:V225),0)</f>
        <v>#REF!</v>
      </c>
      <c r="W226" s="175"/>
      <c r="X226" s="188" t="e">
        <f>ROUND(SUM(X211:X225),0)</f>
        <v>#REF!</v>
      </c>
      <c r="Y226" s="175"/>
      <c r="Z226" s="188" t="e">
        <f>ROUND(SUM(Z211:Z225),0)</f>
        <v>#REF!</v>
      </c>
      <c r="AA226" s="175"/>
      <c r="AB226" s="188" t="e">
        <f>ROUND(SUM(AB211:AB225),0)</f>
        <v>#REF!</v>
      </c>
      <c r="AC226" s="175"/>
      <c r="AD226" s="188" t="e">
        <f>ROUND(SUM(AD211:AD225),0)</f>
        <v>#REF!</v>
      </c>
      <c r="AE226" s="175"/>
      <c r="AF226" s="188" t="e">
        <f>ROUND(SUM(AF211:AF225),0)</f>
        <v>#REF!</v>
      </c>
      <c r="AG226" s="175"/>
      <c r="AH226" s="188" t="e">
        <f>ROUND(SUM(AH211:AH225),0)</f>
        <v>#REF!</v>
      </c>
      <c r="AI226" s="175"/>
      <c r="AJ226" s="188" t="e">
        <f>ROUND(SUM(AJ211:AJ225),0)</f>
        <v>#REF!</v>
      </c>
      <c r="AK226" s="175"/>
      <c r="AL226" s="188" t="e">
        <f>ROUND(SUM(AL211:AL225),0)</f>
        <v>#REF!</v>
      </c>
      <c r="AM226" s="175"/>
      <c r="AN226" s="188" t="e">
        <f>ROUND(SUM(AN211:AN225),0)</f>
        <v>#REF!</v>
      </c>
      <c r="AO226" s="236"/>
    </row>
    <row r="227" spans="2:43" s="232" customFormat="1" ht="30" customHeight="1" thickBot="1">
      <c r="B227" s="233"/>
      <c r="C227" s="168" t="s">
        <v>98</v>
      </c>
      <c r="D227" s="169"/>
      <c r="E227" s="169"/>
      <c r="F227" s="169"/>
      <c r="G227" s="169"/>
      <c r="H227" s="169"/>
      <c r="I227" s="169"/>
      <c r="J227" s="169"/>
      <c r="K227" s="170"/>
      <c r="L227" s="169"/>
      <c r="M227" s="170"/>
      <c r="N227" s="169"/>
      <c r="O227" s="170"/>
      <c r="P227" s="169"/>
      <c r="Q227" s="170"/>
      <c r="R227" s="169"/>
      <c r="S227" s="170"/>
      <c r="T227" s="169"/>
      <c r="U227" s="169"/>
      <c r="V227" s="170"/>
      <c r="W227" s="169"/>
      <c r="X227" s="170"/>
      <c r="Y227" s="169"/>
      <c r="Z227" s="170"/>
      <c r="AA227" s="169"/>
      <c r="AB227" s="170"/>
      <c r="AC227" s="169"/>
      <c r="AD227" s="170"/>
      <c r="AE227" s="169"/>
      <c r="AF227" s="170"/>
      <c r="AG227" s="169"/>
      <c r="AH227" s="170"/>
      <c r="AI227" s="169"/>
      <c r="AJ227" s="170"/>
      <c r="AK227" s="169"/>
      <c r="AL227" s="170"/>
      <c r="AM227" s="169"/>
      <c r="AN227" s="170"/>
      <c r="AO227" s="236"/>
    </row>
    <row r="228" spans="2:43" s="232" customFormat="1" ht="57" hidden="1" customHeight="1">
      <c r="B228" s="233"/>
      <c r="C228" s="189">
        <f>C225+1</f>
        <v>184</v>
      </c>
      <c r="D228" s="172">
        <v>900.1</v>
      </c>
      <c r="E228" s="172" t="s">
        <v>402</v>
      </c>
      <c r="F228" s="172"/>
      <c r="G228" s="174" t="s">
        <v>181</v>
      </c>
      <c r="H228" s="172" t="s">
        <v>176</v>
      </c>
      <c r="I228" s="176" t="e">
        <f>+#REF!</f>
        <v>#REF!</v>
      </c>
      <c r="J228" s="175"/>
      <c r="K228" s="177" t="e">
        <f t="shared" ref="K228:K230" si="181">I228*J228</f>
        <v>#REF!</v>
      </c>
      <c r="L228" s="175"/>
      <c r="M228" s="177" t="e">
        <f t="shared" ref="M228:M230" si="182">L228*I228</f>
        <v>#REF!</v>
      </c>
      <c r="N228" s="175"/>
      <c r="O228" s="177" t="e">
        <f t="shared" ref="O228:O230" si="183">N228*I228</f>
        <v>#REF!</v>
      </c>
      <c r="P228" s="175"/>
      <c r="Q228" s="177" t="e">
        <f t="shared" ref="Q228:Q230" si="184">I228*P228</f>
        <v>#REF!</v>
      </c>
      <c r="R228" s="175"/>
      <c r="S228" s="177" t="e">
        <f t="shared" ref="S228:S230" si="185">R228*I228</f>
        <v>#REF!</v>
      </c>
      <c r="T228" s="175">
        <f t="shared" ref="T228:T230" si="186">J228+L228+N228+P228+R228</f>
        <v>0</v>
      </c>
      <c r="U228" s="304"/>
      <c r="V228" s="177" t="e">
        <f t="shared" ref="V228:V230" si="187">I228*T228</f>
        <v>#REF!</v>
      </c>
      <c r="W228" s="175"/>
      <c r="X228" s="177" t="e">
        <f t="shared" ref="X228:X230" si="188">W228*I228</f>
        <v>#REF!</v>
      </c>
      <c r="Y228" s="175"/>
      <c r="Z228" s="177" t="e">
        <f t="shared" ref="Z228:Z230" si="189">Y228*I228</f>
        <v>#REF!</v>
      </c>
      <c r="AA228" s="175"/>
      <c r="AB228" s="177" t="e">
        <f t="shared" ref="AB228:AB230" si="190">AA228*I228</f>
        <v>#REF!</v>
      </c>
      <c r="AC228" s="175"/>
      <c r="AD228" s="177" t="e">
        <f t="shared" ref="AD228:AD230" si="191">I228*AC228</f>
        <v>#REF!</v>
      </c>
      <c r="AE228" s="175">
        <f t="shared" ref="AE228:AE230" si="192">Y228+AA228+AC228+W228</f>
        <v>0</v>
      </c>
      <c r="AF228" s="177" t="e">
        <f t="shared" ref="AF228:AF230" si="193">AE228*I228</f>
        <v>#REF!</v>
      </c>
      <c r="AG228" s="175">
        <f>T228+AE228</f>
        <v>0</v>
      </c>
      <c r="AH228" s="177" t="e">
        <f t="shared" ref="AH228:AH230" si="194">V228+AF228</f>
        <v>#REF!</v>
      </c>
      <c r="AI228" s="175"/>
      <c r="AJ228" s="177" t="e">
        <f t="shared" ref="AJ228:AJ230" si="195">AI228*I228</f>
        <v>#REF!</v>
      </c>
      <c r="AK228" s="175"/>
      <c r="AL228" s="177" t="e">
        <f t="shared" ref="AL228:AL230" si="196">AK228*I228</f>
        <v>#REF!</v>
      </c>
      <c r="AM228" s="175">
        <f t="shared" ref="AM228:AM230" si="197">AG228-AI228-AK228</f>
        <v>0</v>
      </c>
      <c r="AN228" s="177" t="e">
        <f t="shared" ref="AN228:AN230" si="198">AM228*I228</f>
        <v>#REF!</v>
      </c>
      <c r="AO228" s="236"/>
    </row>
    <row r="229" spans="2:43" s="232" customFormat="1" ht="55.5" customHeight="1">
      <c r="B229" s="233"/>
      <c r="C229" s="196">
        <f>C228+1</f>
        <v>185</v>
      </c>
      <c r="D229" s="172" t="s">
        <v>70</v>
      </c>
      <c r="E229" s="172" t="s">
        <v>402</v>
      </c>
      <c r="F229" s="172"/>
      <c r="G229" s="231" t="s">
        <v>521</v>
      </c>
      <c r="H229" s="172" t="s">
        <v>117</v>
      </c>
      <c r="I229" s="176" t="e">
        <f>+#REF!</f>
        <v>#REF!</v>
      </c>
      <c r="J229" s="175">
        <f>'[132]CANTIDADES TOTALIZADAS'!$AF$32</f>
        <v>147362.38575311456</v>
      </c>
      <c r="K229" s="177" t="e">
        <f t="shared" si="181"/>
        <v>#REF!</v>
      </c>
      <c r="L229" s="175">
        <f>'[132]CANTIDADES TOTALIZADAS'!$AQ$32</f>
        <v>23310.137812499997</v>
      </c>
      <c r="M229" s="177" t="e">
        <f t="shared" si="182"/>
        <v>#REF!</v>
      </c>
      <c r="N229" s="175">
        <f>'[132]CANTIDADES TOTALIZADAS'!$AU$32</f>
        <v>2846723.1073178011</v>
      </c>
      <c r="O229" s="177" t="e">
        <f t="shared" si="183"/>
        <v>#REF!</v>
      </c>
      <c r="P229" s="175">
        <f>'[132]CANTIDADES TOTALIZADAS'!$BA$32</f>
        <v>83119.180591677097</v>
      </c>
      <c r="Q229" s="177" t="e">
        <f t="shared" si="184"/>
        <v>#REF!</v>
      </c>
      <c r="R229" s="175">
        <f>'[132]CANTIDADES TOTALIZADAS'!$BI$32</f>
        <v>75105.209016406254</v>
      </c>
      <c r="S229" s="177" t="e">
        <f t="shared" si="185"/>
        <v>#REF!</v>
      </c>
      <c r="T229" s="175">
        <f t="shared" si="186"/>
        <v>3175620.0204914995</v>
      </c>
      <c r="U229" s="304">
        <f>'[132]CANTIDADES TOTALIZADAS'!$BJ$32</f>
        <v>3175620.0204914995</v>
      </c>
      <c r="V229" s="177" t="e">
        <f t="shared" si="187"/>
        <v>#REF!</v>
      </c>
      <c r="W229" s="175"/>
      <c r="X229" s="177" t="e">
        <f t="shared" si="188"/>
        <v>#REF!</v>
      </c>
      <c r="Y229" s="175" t="e">
        <f>Y30*6.7*1.35</f>
        <v>#REF!</v>
      </c>
      <c r="Z229" s="177" t="e">
        <f t="shared" si="189"/>
        <v>#REF!</v>
      </c>
      <c r="AA229" s="175" t="e">
        <f>AA30*10*1.35</f>
        <v>#REF!</v>
      </c>
      <c r="AB229" s="177" t="e">
        <f t="shared" si="190"/>
        <v>#REF!</v>
      </c>
      <c r="AC229" s="175"/>
      <c r="AD229" s="177" t="e">
        <f t="shared" si="191"/>
        <v>#REF!</v>
      </c>
      <c r="AE229" s="175" t="e">
        <f t="shared" si="192"/>
        <v>#REF!</v>
      </c>
      <c r="AF229" s="177" t="e">
        <f t="shared" si="193"/>
        <v>#REF!</v>
      </c>
      <c r="AG229" s="175" t="e">
        <f>T229+AE229</f>
        <v>#REF!</v>
      </c>
      <c r="AH229" s="177" t="e">
        <f t="shared" si="194"/>
        <v>#REF!</v>
      </c>
      <c r="AI229" s="177">
        <v>112395</v>
      </c>
      <c r="AJ229" s="177" t="e">
        <f t="shared" si="195"/>
        <v>#REF!</v>
      </c>
      <c r="AK229" s="177"/>
      <c r="AL229" s="177" t="e">
        <f t="shared" si="196"/>
        <v>#REF!</v>
      </c>
      <c r="AM229" s="175" t="e">
        <f t="shared" si="197"/>
        <v>#REF!</v>
      </c>
      <c r="AN229" s="177" t="e">
        <f t="shared" si="198"/>
        <v>#REF!</v>
      </c>
      <c r="AO229" s="236"/>
      <c r="AP229" s="232" t="e">
        <f>#REF!*6.7*1.39</f>
        <v>#REF!</v>
      </c>
      <c r="AQ229" s="232" t="e">
        <f>AP229*1.1</f>
        <v>#REF!</v>
      </c>
    </row>
    <row r="230" spans="2:43" s="232" customFormat="1" ht="41.25" hidden="1" customHeight="1">
      <c r="B230" s="233"/>
      <c r="C230" s="171">
        <f>+C229+1</f>
        <v>186</v>
      </c>
      <c r="D230" s="172" t="s">
        <v>71</v>
      </c>
      <c r="E230" s="172" t="s">
        <v>402</v>
      </c>
      <c r="F230" s="172"/>
      <c r="G230" s="231" t="s">
        <v>522</v>
      </c>
      <c r="H230" s="172" t="s">
        <v>117</v>
      </c>
      <c r="I230" s="176" t="e">
        <f>+#REF!</f>
        <v>#REF!</v>
      </c>
      <c r="J230" s="175"/>
      <c r="K230" s="177" t="e">
        <f t="shared" si="181"/>
        <v>#REF!</v>
      </c>
      <c r="L230" s="175"/>
      <c r="M230" s="177" t="e">
        <f t="shared" si="182"/>
        <v>#REF!</v>
      </c>
      <c r="N230" s="175"/>
      <c r="O230" s="177" t="e">
        <f t="shared" si="183"/>
        <v>#REF!</v>
      </c>
      <c r="P230" s="175"/>
      <c r="Q230" s="177" t="e">
        <f t="shared" si="184"/>
        <v>#REF!</v>
      </c>
      <c r="R230" s="175"/>
      <c r="S230" s="177" t="e">
        <f t="shared" si="185"/>
        <v>#REF!</v>
      </c>
      <c r="T230" s="175">
        <f t="shared" si="186"/>
        <v>0</v>
      </c>
      <c r="U230" s="304"/>
      <c r="V230" s="177" t="e">
        <f t="shared" si="187"/>
        <v>#REF!</v>
      </c>
      <c r="W230" s="175"/>
      <c r="X230" s="177" t="e">
        <f t="shared" si="188"/>
        <v>#REF!</v>
      </c>
      <c r="Y230" s="175"/>
      <c r="Z230" s="177" t="e">
        <f t="shared" si="189"/>
        <v>#REF!</v>
      </c>
      <c r="AA230" s="175"/>
      <c r="AB230" s="177" t="e">
        <f t="shared" si="190"/>
        <v>#REF!</v>
      </c>
      <c r="AC230" s="175"/>
      <c r="AD230" s="177" t="e">
        <f t="shared" si="191"/>
        <v>#REF!</v>
      </c>
      <c r="AE230" s="175">
        <f t="shared" si="192"/>
        <v>0</v>
      </c>
      <c r="AF230" s="177" t="e">
        <f t="shared" si="193"/>
        <v>#REF!</v>
      </c>
      <c r="AG230" s="175">
        <f>T230+AE230</f>
        <v>0</v>
      </c>
      <c r="AH230" s="177" t="e">
        <f t="shared" si="194"/>
        <v>#REF!</v>
      </c>
      <c r="AI230" s="177"/>
      <c r="AJ230" s="177" t="e">
        <f t="shared" si="195"/>
        <v>#REF!</v>
      </c>
      <c r="AK230" s="177"/>
      <c r="AL230" s="177" t="e">
        <f t="shared" si="196"/>
        <v>#REF!</v>
      </c>
      <c r="AM230" s="175">
        <f t="shared" si="197"/>
        <v>0</v>
      </c>
      <c r="AN230" s="177" t="e">
        <f t="shared" si="198"/>
        <v>#REF!</v>
      </c>
      <c r="AO230" s="236"/>
    </row>
    <row r="231" spans="2:43" s="232" customFormat="1" ht="30" customHeight="1" thickBot="1">
      <c r="B231" s="233"/>
      <c r="C231" s="182" t="s">
        <v>130</v>
      </c>
      <c r="D231" s="219"/>
      <c r="E231" s="219"/>
      <c r="F231" s="219"/>
      <c r="G231" s="220"/>
      <c r="H231" s="183"/>
      <c r="I231" s="187"/>
      <c r="J231" s="175"/>
      <c r="K231" s="188" t="e">
        <f>ROUND(SUM(K228:K230),0)</f>
        <v>#REF!</v>
      </c>
      <c r="L231" s="175"/>
      <c r="M231" s="188" t="e">
        <f>ROUND(SUM(M228:M230),0)</f>
        <v>#REF!</v>
      </c>
      <c r="N231" s="175"/>
      <c r="O231" s="188" t="e">
        <f>ROUND(SUM(O228:O230),0)</f>
        <v>#REF!</v>
      </c>
      <c r="P231" s="175"/>
      <c r="Q231" s="188" t="e">
        <f>ROUND(SUM(Q228:Q230),0)</f>
        <v>#REF!</v>
      </c>
      <c r="R231" s="175"/>
      <c r="S231" s="188" t="e">
        <f>ROUND(SUM(S228:S230),0)</f>
        <v>#REF!</v>
      </c>
      <c r="T231" s="175"/>
      <c r="U231" s="305"/>
      <c r="V231" s="188" t="e">
        <f>ROUND(SUM(V228:V230),0)</f>
        <v>#REF!</v>
      </c>
      <c r="W231" s="175"/>
      <c r="X231" s="188" t="e">
        <f>ROUND(SUM(X228:X230),0)</f>
        <v>#REF!</v>
      </c>
      <c r="Y231" s="175"/>
      <c r="Z231" s="188" t="e">
        <f>ROUND(SUM(Z228:Z230),0)</f>
        <v>#REF!</v>
      </c>
      <c r="AA231" s="175"/>
      <c r="AB231" s="188" t="e">
        <f>ROUND(SUM(AB228:AB230),0)</f>
        <v>#REF!</v>
      </c>
      <c r="AC231" s="175"/>
      <c r="AD231" s="188" t="e">
        <f>ROUND(SUM(AD228:AD230),0)</f>
        <v>#REF!</v>
      </c>
      <c r="AE231" s="175"/>
      <c r="AF231" s="188" t="e">
        <f>ROUND(SUM(AF228:AF230),0)</f>
        <v>#REF!</v>
      </c>
      <c r="AG231" s="175"/>
      <c r="AH231" s="188" t="e">
        <f>ROUND(SUM(AH228:AH230),0)</f>
        <v>#REF!</v>
      </c>
      <c r="AI231" s="175"/>
      <c r="AJ231" s="188" t="e">
        <f>ROUND(SUM(AJ228:AJ230),0)</f>
        <v>#REF!</v>
      </c>
      <c r="AK231" s="175"/>
      <c r="AL231" s="188" t="e">
        <f>ROUND(SUM(AL228:AL230),0)</f>
        <v>#REF!</v>
      </c>
      <c r="AM231" s="175"/>
      <c r="AN231" s="188" t="e">
        <f>ROUND(SUM(AN228:AN230),0)</f>
        <v>#REF!</v>
      </c>
      <c r="AO231" s="236"/>
    </row>
    <row r="232" spans="2:43" s="13" customFormat="1" ht="30" customHeight="1" thickBot="1">
      <c r="B232" s="14"/>
      <c r="C232" s="1732" t="s">
        <v>408</v>
      </c>
      <c r="D232" s="1733"/>
      <c r="E232" s="1733"/>
      <c r="F232" s="1733"/>
      <c r="G232" s="1733"/>
      <c r="H232" s="1733"/>
      <c r="I232" s="1734"/>
      <c r="J232" s="294"/>
      <c r="K232" s="221" t="e">
        <f>K44+K57+K76+K83+K193+K209+K226+K231</f>
        <v>#REF!</v>
      </c>
      <c r="L232" s="294"/>
      <c r="M232" s="221" t="e">
        <f>M44+M57+M76+M83+M193+M209+M226+M231</f>
        <v>#REF!</v>
      </c>
      <c r="N232" s="294"/>
      <c r="O232" s="221" t="e">
        <f>O44+O57+O76+O83+O193+O209+O226+O231</f>
        <v>#REF!</v>
      </c>
      <c r="P232" s="294"/>
      <c r="Q232" s="221" t="e">
        <f>Q44+Q57+Q76+Q83+Q193+Q209+Q226+Q231</f>
        <v>#REF!</v>
      </c>
      <c r="R232" s="294"/>
      <c r="S232" s="221" t="e">
        <f>S44+S57+S76+S83+S193+S209+S226+S231</f>
        <v>#REF!</v>
      </c>
      <c r="T232" s="294"/>
      <c r="U232" s="294"/>
      <c r="V232" s="221" t="e">
        <f>V44+V57+V76+V83+V193+V209+V226+V231</f>
        <v>#REF!</v>
      </c>
      <c r="W232" s="294"/>
      <c r="X232" s="221" t="e">
        <f>X44+X57+X76+X83+X193+X209+X226+X231</f>
        <v>#REF!</v>
      </c>
      <c r="Y232" s="294"/>
      <c r="Z232" s="221" t="e">
        <f>Z44+Z57+Z76+Z83+Z193+Z209+Z226+Z231</f>
        <v>#REF!</v>
      </c>
      <c r="AA232" s="294"/>
      <c r="AB232" s="221" t="e">
        <f>AB44+AB57+AB76+AB83+AB193+AB209+AB226+AB231</f>
        <v>#REF!</v>
      </c>
      <c r="AC232" s="294"/>
      <c r="AD232" s="221" t="e">
        <f>AD44+AD57+AD76+AD83+AD193+AD209+AD226+AD231</f>
        <v>#REF!</v>
      </c>
      <c r="AE232" s="294"/>
      <c r="AF232" s="221" t="e">
        <f>AF44+AF57+AF76+AF83+AF193+AF209+AF226+AF231</f>
        <v>#REF!</v>
      </c>
      <c r="AG232" s="294"/>
      <c r="AH232" s="221" t="e">
        <f>AH44+AH57+AH76+AH83+AH193+AH209+AH226+AH231</f>
        <v>#REF!</v>
      </c>
      <c r="AI232" s="312"/>
      <c r="AJ232" s="221" t="e">
        <f>AJ44+AJ57+AJ76+AJ83+AJ193+AJ209+AJ226+AJ231</f>
        <v>#REF!</v>
      </c>
      <c r="AK232" s="336"/>
      <c r="AL232" s="221" t="e">
        <f>AL44+AL57+AL76+AL83+AL193+AL209+AL226+AL231</f>
        <v>#REF!</v>
      </c>
      <c r="AM232" s="319"/>
      <c r="AN232" s="221" t="e">
        <f>AN44+AN57+AN76+AN83+AN193+AN209+AN226+AN231</f>
        <v>#REF!</v>
      </c>
      <c r="AO232" s="15"/>
      <c r="AP232" s="221" t="e">
        <f>AH232-AJ232</f>
        <v>#REF!</v>
      </c>
    </row>
    <row r="233" spans="2:43" s="13" customFormat="1" ht="30" customHeight="1" thickBot="1">
      <c r="B233" s="14"/>
      <c r="C233" s="222"/>
      <c r="D233" s="222"/>
      <c r="E233" s="222"/>
      <c r="F233" s="222"/>
      <c r="G233" s="222"/>
      <c r="H233" s="222"/>
      <c r="I233" s="222"/>
      <c r="J233" s="222"/>
      <c r="K233" s="223"/>
      <c r="L233" s="222"/>
      <c r="M233" s="223"/>
      <c r="N233" s="222"/>
      <c r="O233" s="223"/>
      <c r="P233" s="222"/>
      <c r="Q233" s="223"/>
      <c r="R233" s="222"/>
      <c r="S233" s="223"/>
      <c r="T233" s="222"/>
      <c r="U233" s="222"/>
      <c r="V233" s="223" t="e">
        <f>K232+M232+O232+Q232+S232</f>
        <v>#REF!</v>
      </c>
      <c r="W233" s="222"/>
      <c r="X233" s="223"/>
      <c r="Y233" s="222"/>
      <c r="Z233" s="223"/>
      <c r="AA233" s="222"/>
      <c r="AB233" s="223"/>
      <c r="AC233" s="222"/>
      <c r="AD233" s="223"/>
      <c r="AE233" s="222"/>
      <c r="AF233" s="223"/>
      <c r="AG233" s="222"/>
      <c r="AH233" s="223"/>
      <c r="AI233" s="222"/>
      <c r="AJ233" s="223"/>
      <c r="AK233" s="222"/>
      <c r="AL233" s="223"/>
      <c r="AM233" s="222"/>
      <c r="AN233" s="223"/>
      <c r="AO233" s="15"/>
      <c r="AP233" s="221" t="e">
        <f>K232+M232+O232+Q232+S232+X232+Z232+AB232+AD232</f>
        <v>#REF!</v>
      </c>
    </row>
    <row r="234" spans="2:43" s="13" customFormat="1" ht="30" customHeight="1">
      <c r="B234" s="14"/>
      <c r="C234" s="224"/>
      <c r="D234" s="225"/>
      <c r="E234" s="224"/>
      <c r="F234" s="239"/>
      <c r="G234" s="240" t="s">
        <v>541</v>
      </c>
      <c r="H234" s="241"/>
      <c r="I234" s="243" t="s">
        <v>135</v>
      </c>
      <c r="J234" s="242"/>
      <c r="K234" s="226" t="e">
        <f>K232*0.2</f>
        <v>#REF!</v>
      </c>
      <c r="L234" s="242"/>
      <c r="M234" s="226" t="e">
        <f>M232*0.2</f>
        <v>#REF!</v>
      </c>
      <c r="N234" s="242"/>
      <c r="O234" s="226" t="e">
        <f>O232*0.2</f>
        <v>#REF!</v>
      </c>
      <c r="P234" s="242"/>
      <c r="Q234" s="226" t="e">
        <f>Q232*0.2</f>
        <v>#REF!</v>
      </c>
      <c r="R234" s="242"/>
      <c r="S234" s="226" t="e">
        <f>S232*0.2</f>
        <v>#REF!</v>
      </c>
      <c r="T234" s="242"/>
      <c r="U234" s="306"/>
      <c r="V234" s="226" t="e">
        <f>S234+Q234+O234+M234+K234</f>
        <v>#REF!</v>
      </c>
      <c r="W234" s="242"/>
      <c r="X234" s="226" t="e">
        <f>X232*0.15</f>
        <v>#REF!</v>
      </c>
      <c r="Y234" s="242"/>
      <c r="Z234" s="226" t="e">
        <f>Z232*0.2</f>
        <v>#REF!</v>
      </c>
      <c r="AA234" s="242"/>
      <c r="AB234" s="226" t="e">
        <f>AB232*0.2</f>
        <v>#REF!</v>
      </c>
      <c r="AC234" s="242"/>
      <c r="AD234" s="226" t="e">
        <f>AD232*0.2</f>
        <v>#REF!</v>
      </c>
      <c r="AE234" s="242"/>
      <c r="AF234" s="226" t="e">
        <f>AD234+AB234+Z234+X234</f>
        <v>#REF!</v>
      </c>
      <c r="AG234" s="242"/>
      <c r="AH234" s="226" t="e">
        <f>AF234+V234</f>
        <v>#REF!</v>
      </c>
      <c r="AI234" s="242"/>
      <c r="AJ234" s="226" t="e">
        <f>AJ232*0.2</f>
        <v>#REF!</v>
      </c>
      <c r="AK234" s="242"/>
      <c r="AL234" s="226" t="e">
        <f>AL232*0.2</f>
        <v>#REF!</v>
      </c>
      <c r="AM234" s="242"/>
      <c r="AN234" s="226" t="e">
        <f>AN232*0.2</f>
        <v>#REF!</v>
      </c>
      <c r="AO234" s="15"/>
    </row>
    <row r="235" spans="2:43" s="13" customFormat="1" ht="30" customHeight="1">
      <c r="B235" s="14"/>
      <c r="C235" s="224"/>
      <c r="D235" s="225"/>
      <c r="E235" s="224"/>
      <c r="F235" s="239"/>
      <c r="G235" s="244" t="s">
        <v>542</v>
      </c>
      <c r="H235" s="245"/>
      <c r="I235" s="247" t="s">
        <v>135</v>
      </c>
      <c r="J235" s="246"/>
      <c r="K235" s="238" t="e">
        <f>#REF!</f>
        <v>#REF!</v>
      </c>
      <c r="L235" s="246"/>
      <c r="M235" s="238" t="e">
        <f>#REF!</f>
        <v>#REF!</v>
      </c>
      <c r="N235" s="246"/>
      <c r="O235" s="238" t="e">
        <f>#REF!</f>
        <v>#REF!</v>
      </c>
      <c r="P235" s="246"/>
      <c r="Q235" s="238" t="e">
        <f>#REF!</f>
        <v>#REF!</v>
      </c>
      <c r="R235" s="246"/>
      <c r="S235" s="238" t="e">
        <f>#REF!</f>
        <v>#REF!</v>
      </c>
      <c r="T235" s="246"/>
      <c r="U235" s="246"/>
      <c r="V235" s="238" t="e">
        <f>#REF!</f>
        <v>#REF!</v>
      </c>
      <c r="W235" s="246"/>
      <c r="X235" s="238" t="e">
        <f>#REF!</f>
        <v>#REF!</v>
      </c>
      <c r="Y235" s="246"/>
      <c r="Z235" s="238" t="e">
        <f>#REF!</f>
        <v>#REF!</v>
      </c>
      <c r="AA235" s="246"/>
      <c r="AB235" s="238" t="e">
        <f>#REF!</f>
        <v>#REF!</v>
      </c>
      <c r="AC235" s="246"/>
      <c r="AD235" s="238" t="e">
        <f>#REF!</f>
        <v>#REF!</v>
      </c>
      <c r="AE235" s="246"/>
      <c r="AF235" s="238" t="e">
        <f>#REF!</f>
        <v>#REF!</v>
      </c>
      <c r="AG235" s="246"/>
      <c r="AH235" s="238" t="e">
        <f>#REF!</f>
        <v>#REF!</v>
      </c>
      <c r="AI235" s="246"/>
      <c r="AJ235" s="238" t="e">
        <f>#REF!</f>
        <v>#REF!</v>
      </c>
      <c r="AK235" s="246"/>
      <c r="AL235" s="238" t="e">
        <f>#REF!</f>
        <v>#REF!</v>
      </c>
      <c r="AM235" s="246"/>
      <c r="AN235" s="238">
        <f>280000000*2</f>
        <v>560000000</v>
      </c>
      <c r="AO235" s="15"/>
    </row>
    <row r="236" spans="2:43" s="13" customFormat="1" ht="30" customHeight="1">
      <c r="B236" s="14"/>
      <c r="C236" s="224"/>
      <c r="D236" s="225"/>
      <c r="E236" s="224"/>
      <c r="F236" s="239"/>
      <c r="G236" s="248" t="s">
        <v>134</v>
      </c>
      <c r="H236" s="249"/>
      <c r="I236" s="251"/>
      <c r="J236" s="250"/>
      <c r="K236" s="227" t="e">
        <f>K232+K234+K235</f>
        <v>#REF!</v>
      </c>
      <c r="L236" s="250"/>
      <c r="M236" s="227" t="e">
        <f>M232+M234+M235</f>
        <v>#REF!</v>
      </c>
      <c r="N236" s="250"/>
      <c r="O236" s="227" t="e">
        <f>O232+O234+O235</f>
        <v>#REF!</v>
      </c>
      <c r="P236" s="250"/>
      <c r="Q236" s="227" t="e">
        <f>Q232+Q234+Q235</f>
        <v>#REF!</v>
      </c>
      <c r="R236" s="250"/>
      <c r="S236" s="227" t="e">
        <f>S232+S234+S235</f>
        <v>#REF!</v>
      </c>
      <c r="T236" s="250"/>
      <c r="U236" s="250"/>
      <c r="V236" s="227" t="e">
        <f>V232+V234+V235</f>
        <v>#REF!</v>
      </c>
      <c r="W236" s="250"/>
      <c r="X236" s="227" t="e">
        <f>X232+X234+X235</f>
        <v>#REF!</v>
      </c>
      <c r="Y236" s="250"/>
      <c r="Z236" s="227" t="e">
        <f>Z232+Z234+Z235</f>
        <v>#REF!</v>
      </c>
      <c r="AA236" s="250"/>
      <c r="AB236" s="227" t="e">
        <f>AB232+AB234+AB235</f>
        <v>#REF!</v>
      </c>
      <c r="AC236" s="250"/>
      <c r="AD236" s="227" t="e">
        <f>AD232+AD234+AD235</f>
        <v>#REF!</v>
      </c>
      <c r="AE236" s="250"/>
      <c r="AF236" s="227" t="e">
        <f>AF232+AF234+AF235</f>
        <v>#REF!</v>
      </c>
      <c r="AG236" s="250"/>
      <c r="AH236" s="227" t="e">
        <f>AH232+AH234+AH235</f>
        <v>#REF!</v>
      </c>
      <c r="AI236" s="250"/>
      <c r="AJ236" s="227" t="e">
        <f>AJ232+AJ234+AJ235</f>
        <v>#REF!</v>
      </c>
      <c r="AK236" s="250"/>
      <c r="AL236" s="227" t="e">
        <f>AL232+AL234+AL235</f>
        <v>#REF!</v>
      </c>
      <c r="AM236" s="250"/>
      <c r="AN236" s="227" t="e">
        <f>AN232+AN234+AN235</f>
        <v>#REF!</v>
      </c>
      <c r="AO236" s="15"/>
    </row>
    <row r="237" spans="2:43" s="13" customFormat="1" ht="30" customHeight="1">
      <c r="B237" s="14"/>
      <c r="C237" s="224"/>
      <c r="D237" s="228"/>
      <c r="E237" s="228"/>
      <c r="F237" s="228"/>
      <c r="G237" s="248" t="s">
        <v>645</v>
      </c>
      <c r="H237" s="252"/>
      <c r="I237" s="254"/>
      <c r="J237" s="253"/>
      <c r="K237" s="227" t="e">
        <f>ROUND((K236/(1+K251))*K250*0.19,0)</f>
        <v>#REF!</v>
      </c>
      <c r="L237" s="253"/>
      <c r="M237" s="227" t="e">
        <f>ROUND((M236/(1+M251))*M250*0.19,0)</f>
        <v>#REF!</v>
      </c>
      <c r="N237" s="253"/>
      <c r="O237" s="227" t="e">
        <f>ROUND((O236/(1+O251))*O250*0.19,0)</f>
        <v>#REF!</v>
      </c>
      <c r="P237" s="253"/>
      <c r="Q237" s="227" t="e">
        <f>ROUND((Q236/(1+Q251))*Q250*0.19,0)</f>
        <v>#REF!</v>
      </c>
      <c r="R237" s="253"/>
      <c r="S237" s="227" t="e">
        <f>ROUND((S236/(1+S251))*S250*0.19,0)</f>
        <v>#REF!</v>
      </c>
      <c r="T237" s="253"/>
      <c r="U237" s="253"/>
      <c r="V237" s="227" t="e">
        <f>ROUND((V236/(1+V251))*V250*0.19,0)</f>
        <v>#REF!</v>
      </c>
      <c r="W237" s="253"/>
      <c r="X237" s="227" t="e">
        <f>ROUND((X236/(1+X251))*X250*0.19,0)</f>
        <v>#REF!</v>
      </c>
      <c r="Y237" s="253"/>
      <c r="Z237" s="227" t="e">
        <f>ROUND((Z236/(1+Z251))*Z250*0.19,0)</f>
        <v>#REF!</v>
      </c>
      <c r="AA237" s="253"/>
      <c r="AB237" s="227" t="e">
        <f>ROUND((AB236/(1+AB251))*AB250*0.19,0)</f>
        <v>#REF!</v>
      </c>
      <c r="AC237" s="253"/>
      <c r="AD237" s="227" t="e">
        <f>ROUND((AD236/(1+AD251))*AD250*0.19,0)</f>
        <v>#REF!</v>
      </c>
      <c r="AE237" s="253"/>
      <c r="AF237" s="227" t="e">
        <f>ROUND((AF236/(1+AF251))*AF250*0.19,0)</f>
        <v>#REF!</v>
      </c>
      <c r="AG237" s="253"/>
      <c r="AH237" s="227" t="e">
        <f>ROUND((AH236/(1+AH251))*AH250*0.19,0)</f>
        <v>#REF!</v>
      </c>
      <c r="AI237" s="253"/>
      <c r="AJ237" s="227" t="e">
        <f>ROUND((AJ236/(1+AJ251))*AJ250*0.19,0)</f>
        <v>#REF!</v>
      </c>
      <c r="AK237" s="253"/>
      <c r="AL237" s="227" t="e">
        <f>ROUND((AL236/(1+AL251))*AL250*0.19,0)</f>
        <v>#REF!</v>
      </c>
      <c r="AM237" s="253"/>
      <c r="AN237" s="227" t="e">
        <f>ROUND((AN236/(1+AN251))*AN250*0.19,0)</f>
        <v>#REF!</v>
      </c>
      <c r="AO237" s="15"/>
    </row>
    <row r="238" spans="2:43" s="13" customFormat="1" ht="30" customHeight="1">
      <c r="B238" s="14"/>
      <c r="C238" s="224"/>
      <c r="D238" s="228"/>
      <c r="E238" s="228"/>
      <c r="F238" s="228"/>
      <c r="G238" s="255" t="s">
        <v>407</v>
      </c>
      <c r="H238" s="252"/>
      <c r="I238" s="254"/>
      <c r="J238" s="253"/>
      <c r="K238" s="229" t="e">
        <f>K236+K237</f>
        <v>#REF!</v>
      </c>
      <c r="L238" s="253"/>
      <c r="M238" s="229" t="e">
        <f>M236+M237</f>
        <v>#REF!</v>
      </c>
      <c r="N238" s="253"/>
      <c r="O238" s="229" t="e">
        <f>O236+O237</f>
        <v>#REF!</v>
      </c>
      <c r="P238" s="253"/>
      <c r="Q238" s="229" t="e">
        <f>Q236+Q237</f>
        <v>#REF!</v>
      </c>
      <c r="R238" s="253"/>
      <c r="S238" s="229" t="e">
        <f>S236+S237</f>
        <v>#REF!</v>
      </c>
      <c r="T238" s="253"/>
      <c r="U238" s="253"/>
      <c r="V238" s="229" t="e">
        <f>V236+V237</f>
        <v>#REF!</v>
      </c>
      <c r="W238" s="253"/>
      <c r="X238" s="229" t="e">
        <f>X236+X237</f>
        <v>#REF!</v>
      </c>
      <c r="Y238" s="253"/>
      <c r="Z238" s="229" t="e">
        <f>Z236+Z237</f>
        <v>#REF!</v>
      </c>
      <c r="AA238" s="253"/>
      <c r="AB238" s="229" t="e">
        <f>AB236+AB237</f>
        <v>#REF!</v>
      </c>
      <c r="AC238" s="253"/>
      <c r="AD238" s="229" t="e">
        <f>AD236+AD237</f>
        <v>#REF!</v>
      </c>
      <c r="AE238" s="253"/>
      <c r="AF238" s="229" t="e">
        <f>AF236+AF237</f>
        <v>#REF!</v>
      </c>
      <c r="AG238" s="253"/>
      <c r="AH238" s="229" t="e">
        <f>AH236+AH237</f>
        <v>#REF!</v>
      </c>
      <c r="AI238" s="253"/>
      <c r="AJ238" s="229" t="e">
        <f>AJ236+AJ237</f>
        <v>#REF!</v>
      </c>
      <c r="AK238" s="253"/>
      <c r="AL238" s="229" t="e">
        <f>AL236+AL237</f>
        <v>#REF!</v>
      </c>
      <c r="AM238" s="253"/>
      <c r="AN238" s="229" t="e">
        <f>AN236+AN237</f>
        <v>#REF!</v>
      </c>
      <c r="AO238" s="15"/>
      <c r="AP238" s="325" t="e">
        <f>+AH238-AJ238</f>
        <v>#REF!</v>
      </c>
    </row>
    <row r="239" spans="2:43" s="13" customFormat="1" ht="30" customHeight="1">
      <c r="B239" s="14"/>
      <c r="C239" s="224"/>
      <c r="D239" s="225"/>
      <c r="E239" s="224"/>
      <c r="F239" s="239"/>
      <c r="G239" s="256" t="s">
        <v>543</v>
      </c>
      <c r="H239" s="252"/>
      <c r="I239" s="257"/>
      <c r="J239" s="253"/>
      <c r="K239" s="227">
        <f>80000000*K18</f>
        <v>184000000</v>
      </c>
      <c r="L239" s="253"/>
      <c r="M239" s="227">
        <f>80000000*M18</f>
        <v>184000000</v>
      </c>
      <c r="N239" s="253"/>
      <c r="O239" s="227">
        <f>80000000*O18</f>
        <v>496000000</v>
      </c>
      <c r="P239" s="253"/>
      <c r="Q239" s="227">
        <f>80000000*Q18</f>
        <v>8000000</v>
      </c>
      <c r="R239" s="253"/>
      <c r="S239" s="227">
        <f>80000000*S18</f>
        <v>80000000</v>
      </c>
      <c r="T239" s="253"/>
      <c r="U239" s="253"/>
      <c r="V239" s="227">
        <f>S239+Q239+O239+M239</f>
        <v>768000000</v>
      </c>
      <c r="W239" s="253"/>
      <c r="X239" s="227" t="e">
        <f>+#REF!</f>
        <v>#REF!</v>
      </c>
      <c r="Y239" s="253"/>
      <c r="Z239" s="227">
        <f>80000000*Z18</f>
        <v>152000000</v>
      </c>
      <c r="AA239" s="253"/>
      <c r="AB239" s="227">
        <f>80000000*AB18</f>
        <v>136000000</v>
      </c>
      <c r="AC239" s="253"/>
      <c r="AD239" s="227">
        <f>80000000*AD18</f>
        <v>160000000</v>
      </c>
      <c r="AE239" s="253"/>
      <c r="AF239" s="227" t="e">
        <f>AD239+AB239+X239+Z239</f>
        <v>#REF!</v>
      </c>
      <c r="AG239" s="253"/>
      <c r="AH239" s="227" t="e">
        <f>AF239+V239</f>
        <v>#REF!</v>
      </c>
      <c r="AI239" s="253"/>
      <c r="AJ239" s="227">
        <f>80000000*AJ17</f>
        <v>112000000</v>
      </c>
      <c r="AK239" s="253"/>
      <c r="AL239" s="227" t="e">
        <f>+#REF!</f>
        <v>#REF!</v>
      </c>
      <c r="AM239" s="253"/>
      <c r="AN239" s="227" t="e">
        <f>AH239</f>
        <v>#REF!</v>
      </c>
      <c r="AO239" s="15"/>
    </row>
    <row r="240" spans="2:43" s="13" customFormat="1" ht="30" customHeight="1">
      <c r="B240" s="14"/>
      <c r="C240" s="224"/>
      <c r="D240" s="225"/>
      <c r="E240" s="224"/>
      <c r="F240" s="239"/>
      <c r="G240" s="256" t="s">
        <v>544</v>
      </c>
      <c r="H240" s="252">
        <v>0.19</v>
      </c>
      <c r="I240" s="257"/>
      <c r="J240" s="253"/>
      <c r="K240" s="227">
        <f>ROUND(0.19*K239,0)</f>
        <v>34960000</v>
      </c>
      <c r="L240" s="253"/>
      <c r="M240" s="227">
        <f>ROUND(0.19*M239,0)</f>
        <v>34960000</v>
      </c>
      <c r="N240" s="253"/>
      <c r="O240" s="227">
        <f>ROUND(0.19*O239,0)</f>
        <v>94240000</v>
      </c>
      <c r="P240" s="253"/>
      <c r="Q240" s="227">
        <f>ROUND(0.19*Q239,0)</f>
        <v>1520000</v>
      </c>
      <c r="R240" s="253"/>
      <c r="S240" s="227">
        <f>ROUND(0.19*S239,0)</f>
        <v>15200000</v>
      </c>
      <c r="T240" s="253"/>
      <c r="U240" s="253"/>
      <c r="V240" s="227">
        <f>ROUND(0.19*V239,0)</f>
        <v>145920000</v>
      </c>
      <c r="W240" s="253"/>
      <c r="X240" s="227" t="e">
        <f>ROUND(0.19*X239,0)</f>
        <v>#REF!</v>
      </c>
      <c r="Y240" s="253"/>
      <c r="Z240" s="227">
        <f>ROUND(0.19*Z239,0)</f>
        <v>28880000</v>
      </c>
      <c r="AA240" s="253"/>
      <c r="AB240" s="227">
        <f>ROUND(0.19*AB239,0)</f>
        <v>25840000</v>
      </c>
      <c r="AC240" s="253"/>
      <c r="AD240" s="227">
        <f>ROUND(0.19*AD239,0)</f>
        <v>30400000</v>
      </c>
      <c r="AE240" s="253"/>
      <c r="AF240" s="227" t="e">
        <f>ROUND(0.19*AF239,0)</f>
        <v>#REF!</v>
      </c>
      <c r="AG240" s="253"/>
      <c r="AH240" s="227" t="e">
        <f>ROUND(0.19*AH239,0)</f>
        <v>#REF!</v>
      </c>
      <c r="AI240" s="253"/>
      <c r="AJ240" s="227">
        <f>ROUND(0.19*AJ239,0)</f>
        <v>21280000</v>
      </c>
      <c r="AK240" s="253"/>
      <c r="AL240" s="227" t="e">
        <f>ROUND(0.19*AL239,0)</f>
        <v>#REF!</v>
      </c>
      <c r="AM240" s="253"/>
      <c r="AN240" s="227" t="e">
        <f>ROUND(0.19*AN239,0)</f>
        <v>#REF!</v>
      </c>
      <c r="AO240" s="15"/>
    </row>
    <row r="241" spans="2:41" s="13" customFormat="1" ht="30" customHeight="1">
      <c r="B241" s="14"/>
      <c r="C241" s="224"/>
      <c r="D241" s="225"/>
      <c r="E241" s="224"/>
      <c r="F241" s="258" t="s">
        <v>545</v>
      </c>
      <c r="G241" s="259" t="s">
        <v>546</v>
      </c>
      <c r="H241" s="252"/>
      <c r="I241" s="257"/>
      <c r="J241" s="253"/>
      <c r="K241" s="229">
        <f>K239+K240</f>
        <v>218960000</v>
      </c>
      <c r="L241" s="253"/>
      <c r="M241" s="229">
        <f>M239+M240</f>
        <v>218960000</v>
      </c>
      <c r="N241" s="253"/>
      <c r="O241" s="229">
        <f>O239+O240</f>
        <v>590240000</v>
      </c>
      <c r="P241" s="253"/>
      <c r="Q241" s="229">
        <f>Q239+Q240</f>
        <v>9520000</v>
      </c>
      <c r="R241" s="253"/>
      <c r="S241" s="229">
        <f>S239+S240</f>
        <v>95200000</v>
      </c>
      <c r="T241" s="253"/>
      <c r="U241" s="253"/>
      <c r="V241" s="229">
        <f>V239+V240</f>
        <v>913920000</v>
      </c>
      <c r="W241" s="253"/>
      <c r="X241" s="229" t="e">
        <f>X239+X240</f>
        <v>#REF!</v>
      </c>
      <c r="Y241" s="253"/>
      <c r="Z241" s="229">
        <f>Z239+Z240</f>
        <v>180880000</v>
      </c>
      <c r="AA241" s="253"/>
      <c r="AB241" s="229">
        <f>AB239+AB240</f>
        <v>161840000</v>
      </c>
      <c r="AC241" s="253"/>
      <c r="AD241" s="229">
        <f>AD239+AD240</f>
        <v>190400000</v>
      </c>
      <c r="AE241" s="253"/>
      <c r="AF241" s="229" t="e">
        <f>AF239+AF240</f>
        <v>#REF!</v>
      </c>
      <c r="AG241" s="253"/>
      <c r="AH241" s="229" t="e">
        <f>AH239+AH240</f>
        <v>#REF!</v>
      </c>
      <c r="AI241" s="253"/>
      <c r="AJ241" s="229">
        <f>AJ239+AJ240</f>
        <v>133280000</v>
      </c>
      <c r="AK241" s="253"/>
      <c r="AL241" s="229" t="e">
        <f>AL239+AL240</f>
        <v>#REF!</v>
      </c>
      <c r="AM241" s="253"/>
      <c r="AN241" s="229" t="e">
        <f>AN239+AN240</f>
        <v>#REF!</v>
      </c>
      <c r="AO241" s="15"/>
    </row>
    <row r="242" spans="2:41" s="13" customFormat="1" ht="30" customHeight="1">
      <c r="B242" s="14"/>
      <c r="C242" s="224"/>
      <c r="D242" s="225"/>
      <c r="E242" s="224"/>
      <c r="F242" s="239"/>
      <c r="G242" s="255" t="s">
        <v>547</v>
      </c>
      <c r="H242" s="252"/>
      <c r="I242" s="247" t="s">
        <v>135</v>
      </c>
      <c r="J242" s="253"/>
      <c r="K242" s="229" t="e">
        <f>+#REF!</f>
        <v>#REF!</v>
      </c>
      <c r="L242" s="253"/>
      <c r="M242" s="229" t="e">
        <f>+#REF!</f>
        <v>#REF!</v>
      </c>
      <c r="N242" s="253"/>
      <c r="O242" s="229" t="e">
        <f>+#REF!</f>
        <v>#REF!</v>
      </c>
      <c r="P242" s="253"/>
      <c r="Q242" s="229" t="e">
        <f>+#REF!</f>
        <v>#REF!</v>
      </c>
      <c r="R242" s="253"/>
      <c r="S242" s="229" t="e">
        <f>+#REF!</f>
        <v>#REF!</v>
      </c>
      <c r="T242" s="253"/>
      <c r="U242" s="253"/>
      <c r="V242" s="229" t="e">
        <f>+#REF!</f>
        <v>#REF!</v>
      </c>
      <c r="W242" s="253"/>
      <c r="X242" s="229" t="e">
        <f>+#REF!</f>
        <v>#REF!</v>
      </c>
      <c r="Y242" s="253"/>
      <c r="Z242" s="229" t="e">
        <f>+#REF!</f>
        <v>#REF!</v>
      </c>
      <c r="AA242" s="253"/>
      <c r="AB242" s="229" t="e">
        <f>+#REF!</f>
        <v>#REF!</v>
      </c>
      <c r="AC242" s="253"/>
      <c r="AD242" s="229" t="e">
        <f>+#REF!</f>
        <v>#REF!</v>
      </c>
      <c r="AE242" s="253"/>
      <c r="AF242" s="229" t="e">
        <f>+#REF!</f>
        <v>#REF!</v>
      </c>
      <c r="AG242" s="253"/>
      <c r="AH242" s="229">
        <v>3080000000</v>
      </c>
      <c r="AI242" s="253"/>
      <c r="AJ242" s="229" t="e">
        <f>+#REF!</f>
        <v>#REF!</v>
      </c>
      <c r="AK242" s="253"/>
      <c r="AL242" s="229" t="e">
        <f>+#REF!</f>
        <v>#REF!</v>
      </c>
      <c r="AM242" s="253"/>
      <c r="AN242" s="229">
        <f>AH242</f>
        <v>3080000000</v>
      </c>
      <c r="AO242" s="15"/>
    </row>
    <row r="243" spans="2:41" s="13" customFormat="1" ht="30" customHeight="1" thickBot="1">
      <c r="B243" s="14"/>
      <c r="C243" s="224"/>
      <c r="D243" s="225"/>
      <c r="E243" s="224"/>
      <c r="F243" s="239"/>
      <c r="G243" s="260" t="s">
        <v>548</v>
      </c>
      <c r="H243" s="261"/>
      <c r="I243" s="247" t="s">
        <v>135</v>
      </c>
      <c r="J243" s="262"/>
      <c r="K243" s="229" t="e">
        <f>+#REF!</f>
        <v>#REF!</v>
      </c>
      <c r="L243" s="262"/>
      <c r="M243" s="229" t="e">
        <f>+#REF!</f>
        <v>#REF!</v>
      </c>
      <c r="N243" s="262"/>
      <c r="O243" s="229" t="e">
        <f>+#REF!</f>
        <v>#REF!</v>
      </c>
      <c r="P243" s="262"/>
      <c r="Q243" s="229" t="e">
        <f>+#REF!</f>
        <v>#REF!</v>
      </c>
      <c r="R243" s="262"/>
      <c r="S243" s="229" t="e">
        <f>+#REF!</f>
        <v>#REF!</v>
      </c>
      <c r="T243" s="262"/>
      <c r="U243" s="262"/>
      <c r="V243" s="229" t="e">
        <f>+#REF!</f>
        <v>#REF!</v>
      </c>
      <c r="W243" s="262"/>
      <c r="X243" s="229" t="e">
        <f>+#REF!</f>
        <v>#REF!</v>
      </c>
      <c r="Y243" s="262"/>
      <c r="Z243" s="229" t="e">
        <f>+#REF!</f>
        <v>#REF!</v>
      </c>
      <c r="AA243" s="262"/>
      <c r="AB243" s="229" t="e">
        <f>+#REF!</f>
        <v>#REF!</v>
      </c>
      <c r="AC243" s="262"/>
      <c r="AD243" s="229" t="e">
        <f>+#REF!</f>
        <v>#REF!</v>
      </c>
      <c r="AE243" s="262"/>
      <c r="AF243" s="229" t="e">
        <f>+#REF!</f>
        <v>#REF!</v>
      </c>
      <c r="AG243" s="262"/>
      <c r="AH243" s="229" t="e">
        <f>ROUND(AH232*0.02,0)</f>
        <v>#REF!</v>
      </c>
      <c r="AI243" s="262"/>
      <c r="AJ243" s="229" t="e">
        <f>+#REF!</f>
        <v>#REF!</v>
      </c>
      <c r="AK243" s="262"/>
      <c r="AL243" s="229" t="e">
        <f>+#REF!</f>
        <v>#REF!</v>
      </c>
      <c r="AM243" s="262"/>
      <c r="AN243" s="229" t="e">
        <f>ROUND(AN232*0.02,0)</f>
        <v>#REF!</v>
      </c>
      <c r="AO243" s="16"/>
    </row>
    <row r="244" spans="2:41" s="13" customFormat="1" ht="30" customHeight="1" thickBot="1">
      <c r="B244" s="14"/>
      <c r="C244" s="224"/>
      <c r="D244" s="225"/>
      <c r="E244" s="224"/>
      <c r="F244" s="239"/>
      <c r="G244" s="263" t="s">
        <v>120</v>
      </c>
      <c r="H244" s="264"/>
      <c r="I244" s="266"/>
      <c r="J244" s="265"/>
      <c r="K244" s="221" t="e">
        <f>K238+K241+K242+K243</f>
        <v>#REF!</v>
      </c>
      <c r="L244" s="265"/>
      <c r="M244" s="221" t="e">
        <f>M238+M241+M242+M243</f>
        <v>#REF!</v>
      </c>
      <c r="N244" s="265"/>
      <c r="O244" s="221" t="e">
        <f>O238+O241+O242+O243</f>
        <v>#REF!</v>
      </c>
      <c r="P244" s="265"/>
      <c r="Q244" s="221" t="e">
        <f>Q238+Q241+Q242+Q243</f>
        <v>#REF!</v>
      </c>
      <c r="R244" s="265"/>
      <c r="S244" s="221" t="e">
        <f>S238+S241+S242+S243</f>
        <v>#REF!</v>
      </c>
      <c r="T244" s="265"/>
      <c r="U244" s="307"/>
      <c r="V244" s="221" t="e">
        <f>V238+V241+V242+V243</f>
        <v>#REF!</v>
      </c>
      <c r="W244" s="265"/>
      <c r="X244" s="221" t="e">
        <f>X238+X241+X242+X243</f>
        <v>#REF!</v>
      </c>
      <c r="Y244" s="265"/>
      <c r="Z244" s="221" t="e">
        <f>Z238+Z241+Z242+Z243</f>
        <v>#REF!</v>
      </c>
      <c r="AA244" s="265"/>
      <c r="AB244" s="221" t="e">
        <f>AB238+AB241+AB242+AB243</f>
        <v>#REF!</v>
      </c>
      <c r="AC244" s="265"/>
      <c r="AD244" s="221" t="e">
        <f>AD238+AD241+AD242+AD243</f>
        <v>#REF!</v>
      </c>
      <c r="AE244" s="265"/>
      <c r="AF244" s="221" t="e">
        <f>AF238+AF241+AF242+AF243</f>
        <v>#REF!</v>
      </c>
      <c r="AG244" s="265"/>
      <c r="AH244" s="221" t="e">
        <f>AH238+AH241+AH242+AH243</f>
        <v>#REF!</v>
      </c>
      <c r="AI244" s="265"/>
      <c r="AJ244" s="221" t="e">
        <f>AJ238+AJ241+AJ242+AJ243</f>
        <v>#REF!</v>
      </c>
      <c r="AK244" s="265"/>
      <c r="AL244" s="221" t="e">
        <f>AL238+AL241+AL242+AL243</f>
        <v>#REF!</v>
      </c>
      <c r="AM244" s="265"/>
      <c r="AN244" s="221" t="e">
        <f>AN238+AN241+AN242+AN243</f>
        <v>#REF!</v>
      </c>
      <c r="AO244" s="15"/>
    </row>
    <row r="245" spans="2:41" s="13" customFormat="1" ht="14.25" thickBot="1">
      <c r="B245" s="14"/>
      <c r="C245" s="22"/>
      <c r="D245" s="23"/>
      <c r="E245" s="23"/>
      <c r="F245" s="23"/>
      <c r="G245" s="22"/>
      <c r="H245" s="22"/>
      <c r="I245" s="25"/>
      <c r="J245" s="24"/>
      <c r="K245" s="26"/>
      <c r="L245" s="24"/>
      <c r="M245" s="26"/>
      <c r="N245" s="24"/>
      <c r="O245" s="26"/>
      <c r="P245" s="24"/>
      <c r="Q245" s="26"/>
      <c r="R245" s="24"/>
      <c r="S245" s="26"/>
      <c r="T245" s="24"/>
      <c r="U245" s="24"/>
      <c r="V245" s="26"/>
      <c r="W245" s="24"/>
      <c r="X245" s="26"/>
      <c r="Y245" s="24"/>
      <c r="Z245" s="26"/>
      <c r="AA245" s="24"/>
      <c r="AB245" s="26"/>
      <c r="AC245" s="24"/>
      <c r="AD245" s="26"/>
      <c r="AE245" s="24"/>
      <c r="AF245" s="26"/>
      <c r="AG245" s="24"/>
      <c r="AH245" s="26"/>
      <c r="AI245" s="24"/>
      <c r="AJ245" s="26"/>
      <c r="AK245" s="24"/>
      <c r="AL245" s="26"/>
      <c r="AM245" s="24"/>
      <c r="AN245" s="26"/>
      <c r="AO245" s="15"/>
    </row>
    <row r="246" spans="2:41" s="13" customFormat="1" ht="15.75">
      <c r="B246" s="14"/>
      <c r="C246" s="267" t="s">
        <v>240</v>
      </c>
      <c r="D246" s="268"/>
      <c r="E246" s="269"/>
      <c r="F246" s="2136"/>
      <c r="G246" s="2136"/>
      <c r="H246" s="2136"/>
      <c r="I246" s="2136"/>
      <c r="J246" s="2136"/>
      <c r="K246" s="2137"/>
      <c r="L246" s="300"/>
      <c r="M246" s="300"/>
      <c r="N246" s="300"/>
      <c r="O246" s="300"/>
      <c r="P246" s="300"/>
      <c r="Q246" s="300"/>
      <c r="R246" s="300"/>
      <c r="S246" s="300"/>
      <c r="T246" s="300"/>
      <c r="U246" s="300"/>
      <c r="V246" s="300"/>
      <c r="W246" s="300"/>
      <c r="X246" s="1269">
        <v>26600000000</v>
      </c>
      <c r="Y246" s="300"/>
      <c r="Z246" s="300"/>
      <c r="AA246" s="300"/>
      <c r="AB246" s="300"/>
      <c r="AC246" s="300"/>
      <c r="AD246" s="300"/>
      <c r="AE246" s="300"/>
      <c r="AF246" s="300"/>
      <c r="AG246" s="300"/>
      <c r="AH246" s="300"/>
      <c r="AI246" s="300"/>
      <c r="AJ246" s="300"/>
      <c r="AK246" s="300"/>
      <c r="AL246" s="300"/>
      <c r="AM246" s="300"/>
      <c r="AN246" s="300"/>
      <c r="AO246" s="17"/>
    </row>
    <row r="247" spans="2:41" s="13" customFormat="1" ht="79.5" customHeight="1">
      <c r="B247" s="14"/>
      <c r="C247" s="2138" t="s">
        <v>598</v>
      </c>
      <c r="D247" s="2139"/>
      <c r="E247" s="2139"/>
      <c r="F247" s="2139"/>
      <c r="G247" s="2139"/>
      <c r="H247" s="1737" t="s">
        <v>14</v>
      </c>
      <c r="I247" s="1737"/>
      <c r="J247" s="297"/>
      <c r="K247" s="270" t="s">
        <v>81</v>
      </c>
      <c r="L247" s="297"/>
      <c r="M247" s="270" t="s">
        <v>81</v>
      </c>
      <c r="N247" s="297"/>
      <c r="O247" s="270" t="s">
        <v>81</v>
      </c>
      <c r="P247" s="297"/>
      <c r="Q247" s="270" t="s">
        <v>81</v>
      </c>
      <c r="R247" s="297"/>
      <c r="S247" s="270" t="s">
        <v>81</v>
      </c>
      <c r="T247" s="297"/>
      <c r="U247" s="297"/>
      <c r="V247" s="270" t="s">
        <v>81</v>
      </c>
      <c r="W247" s="297"/>
      <c r="X247" s="270" t="s">
        <v>81</v>
      </c>
      <c r="Y247" s="297"/>
      <c r="Z247" s="270" t="s">
        <v>81</v>
      </c>
      <c r="AA247" s="297"/>
      <c r="AB247" s="270" t="s">
        <v>81</v>
      </c>
      <c r="AC247" s="297"/>
      <c r="AD247" s="270" t="s">
        <v>81</v>
      </c>
      <c r="AE247" s="297"/>
      <c r="AF247" s="270" t="s">
        <v>81</v>
      </c>
      <c r="AG247" s="297"/>
      <c r="AH247" s="270" t="s">
        <v>81</v>
      </c>
      <c r="AI247" s="297"/>
      <c r="AJ247" s="270" t="s">
        <v>81</v>
      </c>
      <c r="AK247" s="297"/>
      <c r="AL247" s="270" t="s">
        <v>81</v>
      </c>
      <c r="AM247" s="297"/>
      <c r="AN247" s="270" t="s">
        <v>81</v>
      </c>
      <c r="AO247" s="18"/>
    </row>
    <row r="248" spans="2:41" s="13" customFormat="1" ht="45.75" customHeight="1">
      <c r="B248" s="14"/>
      <c r="C248" s="2138" t="s">
        <v>599</v>
      </c>
      <c r="D248" s="2139"/>
      <c r="E248" s="2139"/>
      <c r="F248" s="2139"/>
      <c r="G248" s="2139"/>
      <c r="H248" s="293" t="s">
        <v>23</v>
      </c>
      <c r="I248" s="271" t="s">
        <v>82</v>
      </c>
      <c r="J248" s="298"/>
      <c r="K248" s="272">
        <v>0.22</v>
      </c>
      <c r="L248" s="298"/>
      <c r="M248" s="272">
        <v>0.22</v>
      </c>
      <c r="N248" s="298"/>
      <c r="O248" s="272">
        <v>0.22</v>
      </c>
      <c r="P248" s="298"/>
      <c r="Q248" s="272">
        <v>0.22</v>
      </c>
      <c r="R248" s="298"/>
      <c r="S248" s="272">
        <v>0.22</v>
      </c>
      <c r="T248" s="298"/>
      <c r="U248" s="298"/>
      <c r="V248" s="272">
        <v>0.22</v>
      </c>
      <c r="W248" s="298"/>
      <c r="X248" s="272">
        <v>0.22</v>
      </c>
      <c r="Y248" s="298"/>
      <c r="Z248" s="272">
        <v>0.22</v>
      </c>
      <c r="AA248" s="298"/>
      <c r="AB248" s="272">
        <v>0.22</v>
      </c>
      <c r="AC248" s="298"/>
      <c r="AD248" s="272">
        <v>0.22</v>
      </c>
      <c r="AE248" s="298"/>
      <c r="AF248" s="272">
        <v>0.22</v>
      </c>
      <c r="AG248" s="298"/>
      <c r="AH248" s="272">
        <v>0.22</v>
      </c>
      <c r="AI248" s="298"/>
      <c r="AJ248" s="272">
        <v>0.22</v>
      </c>
      <c r="AK248" s="298"/>
      <c r="AL248" s="272">
        <v>0.22</v>
      </c>
      <c r="AM248" s="298"/>
      <c r="AN248" s="272">
        <v>0.22</v>
      </c>
      <c r="AO248" s="18"/>
    </row>
    <row r="249" spans="2:41" s="13" customFormat="1" ht="46.5" customHeight="1">
      <c r="B249" s="14"/>
      <c r="C249" s="2138" t="s">
        <v>549</v>
      </c>
      <c r="D249" s="2139"/>
      <c r="E249" s="2139"/>
      <c r="F249" s="2139"/>
      <c r="G249" s="2139"/>
      <c r="H249" s="291" t="s">
        <v>550</v>
      </c>
      <c r="I249" s="271" t="s">
        <v>83</v>
      </c>
      <c r="J249" s="298"/>
      <c r="K249" s="272">
        <v>0.05</v>
      </c>
      <c r="L249" s="298"/>
      <c r="M249" s="272">
        <v>0.05</v>
      </c>
      <c r="N249" s="298"/>
      <c r="O249" s="272">
        <v>0.05</v>
      </c>
      <c r="P249" s="298"/>
      <c r="Q249" s="272">
        <v>0.05</v>
      </c>
      <c r="R249" s="298"/>
      <c r="S249" s="272">
        <v>0.05</v>
      </c>
      <c r="T249" s="298"/>
      <c r="U249" s="298"/>
      <c r="V249" s="272">
        <v>0.05</v>
      </c>
      <c r="W249" s="298"/>
      <c r="X249" s="272">
        <v>0.05</v>
      </c>
      <c r="Y249" s="298"/>
      <c r="Z249" s="272">
        <v>0.05</v>
      </c>
      <c r="AA249" s="298"/>
      <c r="AB249" s="272">
        <v>0.05</v>
      </c>
      <c r="AC249" s="298"/>
      <c r="AD249" s="272">
        <v>0.05</v>
      </c>
      <c r="AE249" s="298"/>
      <c r="AF249" s="272">
        <v>0.05</v>
      </c>
      <c r="AG249" s="298"/>
      <c r="AH249" s="272">
        <v>0.05</v>
      </c>
      <c r="AI249" s="298"/>
      <c r="AJ249" s="272">
        <v>0.05</v>
      </c>
      <c r="AK249" s="298"/>
      <c r="AL249" s="272">
        <v>0.05</v>
      </c>
      <c r="AM249" s="298"/>
      <c r="AN249" s="272">
        <v>0.05</v>
      </c>
      <c r="AO249" s="18"/>
    </row>
    <row r="250" spans="2:41" s="19" customFormat="1" ht="70.5" customHeight="1">
      <c r="B250" s="20"/>
      <c r="C250" s="2143" t="s">
        <v>551</v>
      </c>
      <c r="D250" s="2144"/>
      <c r="E250" s="2144"/>
      <c r="F250" s="2144"/>
      <c r="G250" s="2144"/>
      <c r="H250" s="292" t="s">
        <v>552</v>
      </c>
      <c r="I250" s="271" t="s">
        <v>84</v>
      </c>
      <c r="J250" s="298"/>
      <c r="K250" s="272">
        <v>0.05</v>
      </c>
      <c r="L250" s="298"/>
      <c r="M250" s="272">
        <v>0.05</v>
      </c>
      <c r="N250" s="298"/>
      <c r="O250" s="272">
        <v>0.05</v>
      </c>
      <c r="P250" s="298"/>
      <c r="Q250" s="272">
        <v>0.05</v>
      </c>
      <c r="R250" s="298"/>
      <c r="S250" s="272">
        <v>0.05</v>
      </c>
      <c r="T250" s="298"/>
      <c r="U250" s="298"/>
      <c r="V250" s="272">
        <v>0.05</v>
      </c>
      <c r="W250" s="298"/>
      <c r="X250" s="272">
        <v>0.05</v>
      </c>
      <c r="Y250" s="298"/>
      <c r="Z250" s="272">
        <v>0.05</v>
      </c>
      <c r="AA250" s="298"/>
      <c r="AB250" s="272">
        <v>0.05</v>
      </c>
      <c r="AC250" s="298"/>
      <c r="AD250" s="272">
        <v>0.05</v>
      </c>
      <c r="AE250" s="298"/>
      <c r="AF250" s="272">
        <v>0.05</v>
      </c>
      <c r="AG250" s="298"/>
      <c r="AH250" s="272">
        <v>0.05</v>
      </c>
      <c r="AI250" s="298"/>
      <c r="AJ250" s="272">
        <v>0.05</v>
      </c>
      <c r="AK250" s="298"/>
      <c r="AL250" s="272">
        <v>0.05</v>
      </c>
      <c r="AM250" s="298"/>
      <c r="AN250" s="272">
        <v>0.05</v>
      </c>
      <c r="AO250" s="21"/>
    </row>
    <row r="251" spans="2:41" ht="57.75" customHeight="1">
      <c r="B251" s="11"/>
      <c r="C251" s="2138" t="s">
        <v>553</v>
      </c>
      <c r="D251" s="2139"/>
      <c r="E251" s="2139"/>
      <c r="F251" s="2139"/>
      <c r="G251" s="2139"/>
      <c r="H251" s="293" t="s">
        <v>85</v>
      </c>
      <c r="I251" s="271" t="s">
        <v>86</v>
      </c>
      <c r="J251" s="298"/>
      <c r="K251" s="272">
        <v>0.32</v>
      </c>
      <c r="L251" s="298"/>
      <c r="M251" s="272">
        <v>0.32</v>
      </c>
      <c r="N251" s="298"/>
      <c r="O251" s="272">
        <v>0.32</v>
      </c>
      <c r="P251" s="298"/>
      <c r="Q251" s="272">
        <v>0.32</v>
      </c>
      <c r="R251" s="298"/>
      <c r="S251" s="272">
        <v>0.32</v>
      </c>
      <c r="T251" s="298"/>
      <c r="U251" s="298"/>
      <c r="V251" s="272">
        <v>0.32</v>
      </c>
      <c r="W251" s="298"/>
      <c r="X251" s="272">
        <v>0.32</v>
      </c>
      <c r="Y251" s="298"/>
      <c r="Z251" s="272">
        <v>0.32</v>
      </c>
      <c r="AA251" s="298"/>
      <c r="AB251" s="272">
        <v>0.32</v>
      </c>
      <c r="AC251" s="298"/>
      <c r="AD251" s="272">
        <v>0.32</v>
      </c>
      <c r="AE251" s="298"/>
      <c r="AF251" s="272">
        <v>0.32</v>
      </c>
      <c r="AG251" s="298"/>
      <c r="AH251" s="272">
        <v>0.32</v>
      </c>
      <c r="AI251" s="298"/>
      <c r="AJ251" s="272">
        <v>0.32</v>
      </c>
      <c r="AK251" s="298"/>
      <c r="AL251" s="272">
        <v>0.32</v>
      </c>
      <c r="AM251" s="298"/>
      <c r="AN251" s="272">
        <v>0.32</v>
      </c>
      <c r="AO251" s="12"/>
    </row>
    <row r="252" spans="2:41" ht="40.5" customHeight="1">
      <c r="B252" s="11"/>
      <c r="C252" s="2138" t="s">
        <v>554</v>
      </c>
      <c r="D252" s="2139"/>
      <c r="E252" s="2139"/>
      <c r="F252" s="2139"/>
      <c r="G252" s="2139"/>
      <c r="H252" s="2146" t="s">
        <v>555</v>
      </c>
      <c r="I252" s="2146"/>
      <c r="J252" s="2154"/>
      <c r="K252" s="2147"/>
      <c r="L252" s="301"/>
      <c r="M252" s="301"/>
      <c r="N252" s="301"/>
      <c r="O252" s="301"/>
      <c r="P252" s="301"/>
      <c r="Q252" s="301"/>
      <c r="R252" s="301"/>
      <c r="S252" s="301"/>
      <c r="T252" s="301"/>
      <c r="U252" s="301"/>
      <c r="V252" s="301"/>
      <c r="W252" s="301"/>
      <c r="X252" s="301"/>
      <c r="Y252" s="301"/>
      <c r="Z252" s="309"/>
      <c r="AA252" s="301"/>
      <c r="AB252" s="309"/>
      <c r="AC252" s="301"/>
      <c r="AD252" s="309" t="e">
        <f>AD244/2</f>
        <v>#REF!</v>
      </c>
      <c r="AE252" s="301"/>
      <c r="AF252" s="301"/>
      <c r="AG252" s="301"/>
      <c r="AH252" s="301"/>
      <c r="AI252" s="301"/>
      <c r="AJ252" s="301"/>
      <c r="AK252" s="301"/>
      <c r="AL252" s="301"/>
      <c r="AM252" s="301"/>
      <c r="AN252" s="301"/>
      <c r="AO252" s="12"/>
    </row>
    <row r="253" spans="2:41" ht="78.75" customHeight="1" thickBot="1">
      <c r="B253" s="11"/>
      <c r="C253" s="2150" t="s">
        <v>556</v>
      </c>
      <c r="D253" s="2151"/>
      <c r="E253" s="2151"/>
      <c r="F253" s="2151"/>
      <c r="G253" s="2151"/>
      <c r="H253" s="2148"/>
      <c r="I253" s="2148"/>
      <c r="J253" s="2155"/>
      <c r="K253" s="2149"/>
      <c r="L253" s="301"/>
      <c r="M253" s="301"/>
      <c r="N253" s="301"/>
      <c r="O253" s="301"/>
      <c r="P253" s="301"/>
      <c r="Q253" s="301"/>
      <c r="R253" s="301"/>
      <c r="S253" s="301"/>
      <c r="T253" s="301"/>
      <c r="U253" s="301"/>
      <c r="V253" s="301"/>
      <c r="W253" s="301"/>
      <c r="X253" s="301"/>
      <c r="Y253" s="301"/>
      <c r="Z253" s="309"/>
      <c r="AA253" s="301"/>
      <c r="AB253" s="309"/>
      <c r="AC253" s="301"/>
      <c r="AD253" s="309"/>
      <c r="AE253" s="301"/>
      <c r="AF253" s="301"/>
      <c r="AG253" s="301"/>
      <c r="AH253" s="301"/>
      <c r="AI253" s="301"/>
      <c r="AJ253" s="301"/>
      <c r="AK253" s="301"/>
      <c r="AL253" s="301"/>
      <c r="AM253" s="301"/>
      <c r="AN253" s="301"/>
      <c r="AO253" s="12"/>
    </row>
    <row r="254" spans="2:41" ht="17.25" thickBot="1">
      <c r="B254" s="27"/>
      <c r="C254" s="28"/>
      <c r="D254" s="28"/>
      <c r="E254" s="29"/>
      <c r="F254" s="28"/>
      <c r="G254" s="30"/>
      <c r="H254" s="28"/>
      <c r="I254" s="28"/>
      <c r="J254" s="28"/>
      <c r="K254" s="28"/>
      <c r="L254" s="28"/>
      <c r="M254" s="28"/>
      <c r="N254" s="28"/>
      <c r="O254" s="28"/>
      <c r="P254" s="28"/>
      <c r="Q254" s="28"/>
      <c r="R254" s="28"/>
      <c r="S254" s="28"/>
      <c r="T254" s="28"/>
      <c r="U254" s="28"/>
      <c r="V254" s="28"/>
      <c r="W254" s="28"/>
      <c r="X254" s="28"/>
      <c r="Y254" s="28"/>
      <c r="Z254" s="28"/>
      <c r="AA254" s="28"/>
      <c r="AB254" s="28"/>
      <c r="AC254" s="28"/>
      <c r="AD254" s="28"/>
      <c r="AE254" s="28"/>
      <c r="AF254" s="28"/>
      <c r="AG254" s="28"/>
      <c r="AH254" s="28"/>
      <c r="AI254" s="28"/>
      <c r="AJ254" s="28"/>
      <c r="AK254" s="28"/>
      <c r="AL254" s="28"/>
      <c r="AM254" s="28"/>
      <c r="AN254" s="28"/>
      <c r="AO254" s="31"/>
    </row>
    <row r="255" spans="2:41" ht="17.25" thickTop="1"/>
    <row r="256" spans="2:41">
      <c r="J256" s="5" t="s">
        <v>680</v>
      </c>
      <c r="K256" s="331" t="e">
        <f>K244/K18</f>
        <v>#REF!</v>
      </c>
      <c r="M256" s="331" t="e">
        <f>M244/M18</f>
        <v>#REF!</v>
      </c>
      <c r="O256" s="331" t="e">
        <f>O244/O18</f>
        <v>#REF!</v>
      </c>
      <c r="Q256" s="331"/>
      <c r="S256" s="331" t="e">
        <f>S244/S18</f>
        <v>#REF!</v>
      </c>
      <c r="Z256" s="331" t="e">
        <f>Z244/Z18</f>
        <v>#REF!</v>
      </c>
      <c r="AB256" s="331" t="e">
        <f>AB244/AB18</f>
        <v>#REF!</v>
      </c>
      <c r="AD256" s="331" t="e">
        <f>AD244/AD18</f>
        <v>#REF!</v>
      </c>
      <c r="AJ256" s="331" t="e">
        <f>AJ244/AJ17</f>
        <v>#REF!</v>
      </c>
      <c r="AL256" s="331"/>
    </row>
    <row r="260" spans="28:43">
      <c r="AB260" s="5" t="s">
        <v>686</v>
      </c>
      <c r="AC260" s="5">
        <f>M18</f>
        <v>2.2999999999999998</v>
      </c>
    </row>
    <row r="261" spans="28:43">
      <c r="AB261" s="5" t="s">
        <v>687</v>
      </c>
      <c r="AK261" s="805"/>
      <c r="AL261" s="2168" t="s">
        <v>689</v>
      </c>
      <c r="AM261" s="2169"/>
      <c r="AN261" s="805"/>
      <c r="AO261" s="805"/>
      <c r="AP261" s="805"/>
      <c r="AQ261" s="805"/>
    </row>
    <row r="262" spans="28:43">
      <c r="AK262" s="805"/>
      <c r="AL262" s="805" t="s">
        <v>690</v>
      </c>
      <c r="AM262" s="805" t="s">
        <v>683</v>
      </c>
      <c r="AN262" s="805" t="s">
        <v>697</v>
      </c>
      <c r="AO262" s="805" t="s">
        <v>680</v>
      </c>
      <c r="AP262" s="805" t="s">
        <v>1248</v>
      </c>
      <c r="AQ262" s="805" t="s">
        <v>1249</v>
      </c>
    </row>
    <row r="263" spans="28:43">
      <c r="AK263" s="798" t="s">
        <v>691</v>
      </c>
      <c r="AL263" s="798"/>
      <c r="AM263" s="799">
        <f>K18-AJ17</f>
        <v>0.89999999999999991</v>
      </c>
      <c r="AN263" s="800" t="e">
        <f>K244-AJ244</f>
        <v>#REF!</v>
      </c>
      <c r="AO263" s="800" t="e">
        <f>AN263/AM263</f>
        <v>#REF!</v>
      </c>
      <c r="AP263" s="803">
        <v>9000000000</v>
      </c>
      <c r="AQ263" s="800" t="e">
        <f>AN263-AP263</f>
        <v>#REF!</v>
      </c>
    </row>
    <row r="264" spans="28:43">
      <c r="AK264" s="798" t="s">
        <v>692</v>
      </c>
      <c r="AL264" s="798">
        <f>M18</f>
        <v>2.2999999999999998</v>
      </c>
      <c r="AM264" s="798"/>
      <c r="AN264" s="801" t="e">
        <f>M244</f>
        <v>#REF!</v>
      </c>
      <c r="AO264" s="800" t="e">
        <f>AN264/AL264</f>
        <v>#REF!</v>
      </c>
      <c r="AP264" s="803">
        <v>5808000000</v>
      </c>
      <c r="AQ264" s="800" t="e">
        <f t="shared" ref="AQ264:AQ267" si="199">AN264-AP264</f>
        <v>#REF!</v>
      </c>
    </row>
    <row r="265" spans="28:43">
      <c r="AK265" s="798" t="s">
        <v>693</v>
      </c>
      <c r="AL265" s="798"/>
      <c r="AM265" s="799">
        <f>O18+Z18-AL17</f>
        <v>7.5</v>
      </c>
      <c r="AN265" s="800" t="e">
        <f>(O244+Z244)-AL244</f>
        <v>#REF!</v>
      </c>
      <c r="AO265" s="800" t="e">
        <f>AN265/AM265</f>
        <v>#REF!</v>
      </c>
      <c r="AP265" s="803">
        <v>75370000000</v>
      </c>
      <c r="AQ265" s="800" t="e">
        <f t="shared" si="199"/>
        <v>#REF!</v>
      </c>
    </row>
    <row r="266" spans="28:43">
      <c r="AK266" s="798" t="s">
        <v>694</v>
      </c>
      <c r="AL266" s="798"/>
      <c r="AM266" s="799">
        <f>AB18</f>
        <v>1.7</v>
      </c>
      <c r="AN266" s="800" t="e">
        <f>Q232+AB232</f>
        <v>#REF!</v>
      </c>
      <c r="AO266" s="800" t="e">
        <f>AN266/AM266</f>
        <v>#REF!</v>
      </c>
      <c r="AP266" s="803">
        <v>17530000000</v>
      </c>
      <c r="AQ266" s="800" t="e">
        <f t="shared" si="199"/>
        <v>#REF!</v>
      </c>
    </row>
    <row r="267" spans="28:43">
      <c r="AK267" s="798" t="s">
        <v>696</v>
      </c>
      <c r="AL267" s="798"/>
      <c r="AM267" s="799">
        <f>S18+AD18</f>
        <v>3</v>
      </c>
      <c r="AN267" s="800" t="e">
        <f>S244+AD244</f>
        <v>#REF!</v>
      </c>
      <c r="AO267" s="800" t="e">
        <f>AN267/AM267</f>
        <v>#REF!</v>
      </c>
      <c r="AP267" s="803">
        <v>30050000000</v>
      </c>
      <c r="AQ267" s="800" t="e">
        <f t="shared" si="199"/>
        <v>#REF!</v>
      </c>
    </row>
    <row r="268" spans="28:43">
      <c r="AM268" s="798" t="s">
        <v>1245</v>
      </c>
      <c r="AN268" s="800" t="e">
        <f>SUM(AN263:AN267)</f>
        <v>#REF!</v>
      </c>
    </row>
    <row r="269" spans="28:43" ht="66">
      <c r="AM269" s="804" t="s">
        <v>1246</v>
      </c>
      <c r="AN269" s="800" t="e">
        <f>X244</f>
        <v>#REF!</v>
      </c>
    </row>
    <row r="270" spans="28:43">
      <c r="AM270" s="804" t="s">
        <v>1247</v>
      </c>
      <c r="AN270" s="800" t="e">
        <f>AN268+AN269</f>
        <v>#REF!</v>
      </c>
    </row>
    <row r="271" spans="28:43" ht="38.25" customHeight="1">
      <c r="AM271" s="804" t="s">
        <v>1243</v>
      </c>
      <c r="AN271" s="800">
        <v>3080000000</v>
      </c>
    </row>
    <row r="272" spans="28:43">
      <c r="AM272" s="798" t="s">
        <v>1244</v>
      </c>
      <c r="AN272" s="800" t="e">
        <f>AN268*0.02</f>
        <v>#REF!</v>
      </c>
    </row>
  </sheetData>
  <autoFilter ref="AM1:AM272">
    <filterColumn colId="0">
      <filters blank="1">
        <filter val="0.90"/>
        <filter val="1,867.00"/>
        <filter val="1,981.92"/>
        <filter val="1.70"/>
        <filter val="10,330.00"/>
        <filter val="10,853.31"/>
        <filter val="11,411.66"/>
        <filter val="12,030.00"/>
        <filter val="12,033.12"/>
        <filter val="12,789.60"/>
        <filter val="133,968.00"/>
        <filter val="135.00"/>
        <filter val="14,068.87"/>
        <filter val="14,147.64"/>
        <filter val="16,268.55"/>
        <filter val="170,304.64"/>
        <filter val="178,809.32"/>
        <filter val="19,184.40"/>
        <filter val="19.00"/>
        <filter val="2,436.32"/>
        <filter val="2,787.00"/>
        <filter val="2,789.00"/>
        <filter val="3,677,852.80"/>
        <filter val="3.00"/>
        <filter val="31,862.16"/>
        <filter val="348,563.77"/>
        <filter val="35,040.00"/>
        <filter val="37.00"/>
        <filter val="376,601.65"/>
        <filter val="401,622.97"/>
        <filter val="41,069.66"/>
        <filter val="47.00"/>
        <filter val="5,106,031.41"/>
        <filter val="68.00"/>
        <filter val="7.50"/>
        <filter val="7.99"/>
        <filter val="746.03"/>
        <filter val="890.00"/>
        <filter val="96,831.15"/>
        <filter val="CANTIDAD TOTAL PROPUESTA INVIAS"/>
        <filter val="CONSTRUCCION"/>
        <filter val="MANTENIMIENTO H18E AL H36E CALCULADAS APROX TRAMOS FALTANTES"/>
        <filter val="SUBTOTAL"/>
        <filter val="TOTAL OBRAS"/>
        <filter val="VALOR PAGA"/>
        <filter val="VALOR PREDIAL SOCIAL"/>
      </filters>
    </filterColumn>
  </autoFilter>
  <mergeCells count="63">
    <mergeCell ref="AL261:AM261"/>
    <mergeCell ref="AM12:AM13"/>
    <mergeCell ref="AN12:AN13"/>
    <mergeCell ref="AH12:AH13"/>
    <mergeCell ref="AA12:AA13"/>
    <mergeCell ref="AB12:AB13"/>
    <mergeCell ref="AD12:AD13"/>
    <mergeCell ref="AE12:AE13"/>
    <mergeCell ref="AC12:AC13"/>
    <mergeCell ref="AF12:AF13"/>
    <mergeCell ref="AI12:AI13"/>
    <mergeCell ref="AJ12:AJ13"/>
    <mergeCell ref="AK12:AK13"/>
    <mergeCell ref="AL12:AL13"/>
    <mergeCell ref="T12:T13"/>
    <mergeCell ref="Y12:Y13"/>
    <mergeCell ref="Z12:Z13"/>
    <mergeCell ref="AG12:AG13"/>
    <mergeCell ref="S12:S13"/>
    <mergeCell ref="W12:W13"/>
    <mergeCell ref="X12:X13"/>
    <mergeCell ref="V12:V13"/>
    <mergeCell ref="L12:L13"/>
    <mergeCell ref="M12:M13"/>
    <mergeCell ref="R12:R13"/>
    <mergeCell ref="N12:N13"/>
    <mergeCell ref="O12:O13"/>
    <mergeCell ref="P12:P13"/>
    <mergeCell ref="Q12:Q13"/>
    <mergeCell ref="E200:F200"/>
    <mergeCell ref="C3:K3"/>
    <mergeCell ref="C4:K4"/>
    <mergeCell ref="C5:K5"/>
    <mergeCell ref="C6:K7"/>
    <mergeCell ref="C8:K8"/>
    <mergeCell ref="C9:K9"/>
    <mergeCell ref="J12:J13"/>
    <mergeCell ref="C11:K11"/>
    <mergeCell ref="C12:C13"/>
    <mergeCell ref="D12:D13"/>
    <mergeCell ref="E12:F12"/>
    <mergeCell ref="G12:G13"/>
    <mergeCell ref="H12:H13"/>
    <mergeCell ref="I12:I13"/>
    <mergeCell ref="E195:F195"/>
    <mergeCell ref="E196:F196"/>
    <mergeCell ref="E197:F197"/>
    <mergeCell ref="E198:F198"/>
    <mergeCell ref="E199:F199"/>
    <mergeCell ref="K12:K13"/>
    <mergeCell ref="H252:K253"/>
    <mergeCell ref="C253:G253"/>
    <mergeCell ref="C248:G248"/>
    <mergeCell ref="C249:G249"/>
    <mergeCell ref="C250:G250"/>
    <mergeCell ref="C251:G251"/>
    <mergeCell ref="C252:G252"/>
    <mergeCell ref="E201:F201"/>
    <mergeCell ref="E202:F202"/>
    <mergeCell ref="C232:I232"/>
    <mergeCell ref="F246:K246"/>
    <mergeCell ref="C247:G247"/>
    <mergeCell ref="H247:I247"/>
  </mergeCells>
  <pageMargins left="0.19685039370078741" right="0.19685039370078741" top="0.19685039370078741" bottom="0.19685039370078741" header="0.31496062992125984" footer="0.19685039370078741"/>
  <pageSetup scale="59" fitToWidth="8" fitToHeight="3" orientation="landscape" r:id="rId1"/>
  <rowBreaks count="1" manualBreakCount="1">
    <brk id="128" max="36" man="1"/>
  </rowBreaks>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070C0"/>
  </sheetPr>
  <dimension ref="A1:DI192"/>
  <sheetViews>
    <sheetView view="pageBreakPreview" zoomScale="85" zoomScaleNormal="100" zoomScaleSheetLayoutView="85" workbookViewId="0">
      <pane xSplit="3" ySplit="6" topLeftCell="AU7" activePane="bottomRight" state="frozen"/>
      <selection activeCell="A214" sqref="A1:XFD1048576"/>
      <selection pane="topRight" activeCell="A214" sqref="A1:XFD1048576"/>
      <selection pane="bottomLeft" activeCell="A214" sqref="A1:XFD1048576"/>
      <selection pane="bottomRight" activeCell="DI1" sqref="DI1:DI5"/>
    </sheetView>
  </sheetViews>
  <sheetFormatPr baseColWidth="10" defaultColWidth="11.42578125" defaultRowHeight="15" outlineLevelCol="1"/>
  <cols>
    <col min="1" max="1" width="11.5703125" style="1033" bestFit="1" customWidth="1"/>
    <col min="2" max="2" width="53.7109375" style="1034" customWidth="1"/>
    <col min="3" max="3" width="13" style="1035" customWidth="1"/>
    <col min="4" max="9" width="11.5703125" style="1036" hidden="1" customWidth="1" outlineLevel="1"/>
    <col min="10" max="10" width="11.7109375" style="1036" hidden="1" customWidth="1" outlineLevel="1"/>
    <col min="11" max="22" width="11.5703125" style="1036" hidden="1" customWidth="1" outlineLevel="1"/>
    <col min="23" max="23" width="11.7109375" style="1036" bestFit="1" customWidth="1" collapsed="1"/>
    <col min="24" max="45" width="11.5703125" style="1037" customWidth="1" outlineLevel="1"/>
    <col min="46" max="46" width="11.5703125" style="1264" customWidth="1" outlineLevel="1"/>
    <col min="47" max="55" width="11.5703125" style="1037" customWidth="1" outlineLevel="1"/>
    <col min="56" max="56" width="13.28515625" style="1037" bestFit="1" customWidth="1"/>
    <col min="57" max="57" width="10.28515625" style="1038" hidden="1" customWidth="1" outlineLevel="1"/>
    <col min="58" max="58" width="9.28515625" style="1038" hidden="1" customWidth="1" outlineLevel="1"/>
    <col min="59" max="59" width="11.7109375" style="1038" hidden="1" customWidth="1" outlineLevel="1"/>
    <col min="60" max="61" width="9.42578125" style="1038" hidden="1" customWidth="1" outlineLevel="1"/>
    <col min="62" max="62" width="10.42578125" style="1038" hidden="1" customWidth="1" outlineLevel="1"/>
    <col min="63" max="63" width="9.42578125" style="1038" hidden="1" customWidth="1" outlineLevel="1"/>
    <col min="64" max="64" width="11.85546875" style="1038" hidden="1" customWidth="1" outlineLevel="1"/>
    <col min="65" max="65" width="10.42578125" style="1038" hidden="1" customWidth="1" outlineLevel="1"/>
    <col min="66" max="66" width="9.42578125" style="1038" hidden="1" customWidth="1" outlineLevel="1"/>
    <col min="67" max="67" width="11.85546875" style="1038" hidden="1" customWidth="1" outlineLevel="1"/>
    <col min="68" max="68" width="9.42578125" style="1038" hidden="1" customWidth="1" outlineLevel="1"/>
    <col min="69" max="71" width="9.28515625" style="1038" hidden="1" customWidth="1" outlineLevel="1"/>
    <col min="72" max="72" width="9.42578125" style="1038" hidden="1" customWidth="1" outlineLevel="1"/>
    <col min="73" max="73" width="11.85546875" style="1038" hidden="1" customWidth="1" outlineLevel="1"/>
    <col min="74" max="74" width="9.42578125" style="1038" hidden="1" customWidth="1" outlineLevel="1"/>
    <col min="75" max="75" width="10.42578125" style="1038" hidden="1" customWidth="1" outlineLevel="1"/>
    <col min="76" max="76" width="8.28515625" style="1038" hidden="1" customWidth="1" outlineLevel="1"/>
    <col min="77" max="79" width="9.42578125" style="1038" hidden="1" customWidth="1" outlineLevel="1"/>
    <col min="80" max="80" width="8.28515625" style="1038" hidden="1" customWidth="1" outlineLevel="1"/>
    <col min="81" max="81" width="10.42578125" style="1038" hidden="1" customWidth="1" outlineLevel="1"/>
    <col min="82" max="85" width="9.42578125" style="1036" hidden="1" customWidth="1" outlineLevel="1"/>
    <col min="86" max="87" width="10.42578125" style="1036" hidden="1" customWidth="1" outlineLevel="1"/>
    <col min="88" max="92" width="9.42578125" style="1036" hidden="1" customWidth="1" outlineLevel="1"/>
    <col min="93" max="94" width="10.42578125" style="1036" hidden="1" customWidth="1" outlineLevel="1"/>
    <col min="95" max="95" width="9.42578125" style="1036" hidden="1" customWidth="1" outlineLevel="1"/>
    <col min="96" max="96" width="11.7109375" style="1036" hidden="1" customWidth="1" outlineLevel="1"/>
    <col min="97" max="98" width="10.42578125" style="1036" hidden="1" customWidth="1" outlineLevel="1"/>
    <col min="99" max="99" width="9.42578125" style="1036" hidden="1" customWidth="1" outlineLevel="1"/>
    <col min="100" max="100" width="10.42578125" style="1036" hidden="1" customWidth="1" outlineLevel="1"/>
    <col min="101" max="101" width="11.7109375" style="1036" hidden="1" customWidth="1" outlineLevel="1"/>
    <col min="102" max="102" width="11.28515625" style="1036" hidden="1" customWidth="1" outlineLevel="1"/>
    <col min="103" max="103" width="9.42578125" style="808" hidden="1" customWidth="1" outlineLevel="1"/>
    <col min="104" max="104" width="11.7109375" style="1036" hidden="1" customWidth="1" collapsed="1"/>
    <col min="105" max="105" width="13.42578125" style="1036" hidden="1" customWidth="1"/>
    <col min="106" max="112" width="0" style="1036" hidden="1" customWidth="1"/>
    <col min="113" max="113" width="15.140625" style="1037" customWidth="1"/>
    <col min="114" max="16384" width="11.42578125" style="1036"/>
  </cols>
  <sheetData>
    <row r="1" spans="1:113" s="807" customFormat="1" ht="15" customHeight="1">
      <c r="A1" s="2222" t="s">
        <v>13</v>
      </c>
      <c r="B1" s="2225" t="s">
        <v>698</v>
      </c>
      <c r="C1" s="2228" t="s">
        <v>699</v>
      </c>
      <c r="D1" s="2192" t="s">
        <v>701</v>
      </c>
      <c r="E1" s="2194"/>
      <c r="F1" s="2201" t="s">
        <v>1343</v>
      </c>
      <c r="G1" s="2231"/>
      <c r="H1" s="2202"/>
      <c r="I1" s="2201" t="s">
        <v>1344</v>
      </c>
      <c r="J1" s="2202"/>
      <c r="K1" s="2192" t="s">
        <v>703</v>
      </c>
      <c r="L1" s="2210"/>
      <c r="M1" s="2194"/>
      <c r="N1" s="2192" t="s">
        <v>1345</v>
      </c>
      <c r="O1" s="2193"/>
      <c r="P1" s="2194"/>
      <c r="Q1" s="2192" t="s">
        <v>704</v>
      </c>
      <c r="R1" s="2193"/>
      <c r="S1" s="2194"/>
      <c r="T1" s="2192" t="s">
        <v>1346</v>
      </c>
      <c r="U1" s="2193"/>
      <c r="V1" s="2194"/>
      <c r="W1" s="2189" t="s">
        <v>705</v>
      </c>
      <c r="X1" s="2205" t="s">
        <v>936</v>
      </c>
      <c r="Y1" s="2207"/>
      <c r="Z1" s="2207"/>
      <c r="AA1" s="2206"/>
      <c r="AB1" s="2205" t="s">
        <v>1347</v>
      </c>
      <c r="AC1" s="2207"/>
      <c r="AD1" s="2206"/>
      <c r="AE1" s="2205" t="s">
        <v>1348</v>
      </c>
      <c r="AF1" s="2206"/>
      <c r="AG1" s="2205" t="s">
        <v>1349</v>
      </c>
      <c r="AH1" s="2206"/>
      <c r="AI1" s="2205" t="s">
        <v>938</v>
      </c>
      <c r="AJ1" s="2207"/>
      <c r="AK1" s="2207"/>
      <c r="AL1" s="2207"/>
      <c r="AM1" s="2208"/>
      <c r="AN1" s="2208"/>
      <c r="AO1" s="2206"/>
      <c r="AP1" s="2205" t="s">
        <v>1350</v>
      </c>
      <c r="AQ1" s="2206"/>
      <c r="AR1" s="2205" t="s">
        <v>939</v>
      </c>
      <c r="AS1" s="2207"/>
      <c r="AT1" s="2207"/>
      <c r="AU1" s="2206"/>
      <c r="AV1" s="2205" t="s">
        <v>1351</v>
      </c>
      <c r="AW1" s="2207"/>
      <c r="AX1" s="2206"/>
      <c r="AY1" s="2205" t="s">
        <v>1352</v>
      </c>
      <c r="AZ1" s="2206"/>
      <c r="BA1" s="2205" t="s">
        <v>1353</v>
      </c>
      <c r="BB1" s="2207"/>
      <c r="BC1" s="2206"/>
      <c r="BD1" s="2189" t="s">
        <v>1354</v>
      </c>
      <c r="BE1" s="2192" t="s">
        <v>1355</v>
      </c>
      <c r="BF1" s="2210"/>
      <c r="BG1" s="2194"/>
      <c r="BH1" s="2192" t="s">
        <v>709</v>
      </c>
      <c r="BI1" s="2193"/>
      <c r="BJ1" s="2193"/>
      <c r="BK1" s="2193"/>
      <c r="BL1" s="2194"/>
      <c r="BM1" s="2192" t="s">
        <v>710</v>
      </c>
      <c r="BN1" s="2210"/>
      <c r="BO1" s="2194"/>
      <c r="BP1" s="2212" t="s">
        <v>711</v>
      </c>
      <c r="BQ1" s="2213"/>
      <c r="BR1" s="2213"/>
      <c r="BS1" s="2213"/>
      <c r="BT1" s="2213"/>
      <c r="BU1" s="2214"/>
      <c r="BV1" s="2205" t="s">
        <v>1356</v>
      </c>
      <c r="BW1" s="2207"/>
      <c r="BX1" s="2207"/>
      <c r="BY1" s="2207"/>
      <c r="BZ1" s="2207"/>
      <c r="CA1" s="2207"/>
      <c r="CB1" s="2207"/>
      <c r="CC1" s="2206"/>
      <c r="CD1" s="2192" t="s">
        <v>712</v>
      </c>
      <c r="CE1" s="2193"/>
      <c r="CF1" s="2193"/>
      <c r="CG1" s="2193"/>
      <c r="CH1" s="2194"/>
      <c r="CI1" s="2192" t="s">
        <v>1357</v>
      </c>
      <c r="CJ1" s="2193"/>
      <c r="CK1" s="2193"/>
      <c r="CL1" s="2193"/>
      <c r="CM1" s="2193"/>
      <c r="CN1" s="2193"/>
      <c r="CO1" s="2194"/>
      <c r="CP1" s="2193" t="s">
        <v>1358</v>
      </c>
      <c r="CQ1" s="2193"/>
      <c r="CR1" s="2194"/>
      <c r="CS1" s="2192" t="s">
        <v>1359</v>
      </c>
      <c r="CT1" s="2193"/>
      <c r="CU1" s="2193"/>
      <c r="CV1" s="2193"/>
      <c r="CW1" s="2194"/>
      <c r="CX1" s="2192" t="s">
        <v>1360</v>
      </c>
      <c r="CY1" s="2194"/>
      <c r="CZ1" s="2195" t="s">
        <v>715</v>
      </c>
      <c r="DA1" s="2198" t="s">
        <v>1361</v>
      </c>
      <c r="DI1" s="2189" t="s">
        <v>1384</v>
      </c>
    </row>
    <row r="2" spans="1:113" s="808" customFormat="1" ht="15" customHeight="1">
      <c r="A2" s="2223"/>
      <c r="B2" s="2226"/>
      <c r="C2" s="2229"/>
      <c r="D2" s="2182"/>
      <c r="E2" s="2184"/>
      <c r="F2" s="2203"/>
      <c r="G2" s="2232"/>
      <c r="H2" s="2204"/>
      <c r="I2" s="2203"/>
      <c r="J2" s="2204"/>
      <c r="K2" s="2182"/>
      <c r="L2" s="2188"/>
      <c r="M2" s="2184"/>
      <c r="N2" s="2182"/>
      <c r="O2" s="2183"/>
      <c r="P2" s="2184"/>
      <c r="Q2" s="2182"/>
      <c r="R2" s="2183"/>
      <c r="S2" s="2184"/>
      <c r="T2" s="2182"/>
      <c r="U2" s="2183"/>
      <c r="V2" s="2184"/>
      <c r="W2" s="2190"/>
      <c r="X2" s="2185"/>
      <c r="Y2" s="2186"/>
      <c r="Z2" s="2186"/>
      <c r="AA2" s="2180"/>
      <c r="AB2" s="2185"/>
      <c r="AC2" s="2186"/>
      <c r="AD2" s="2180"/>
      <c r="AE2" s="2185"/>
      <c r="AF2" s="2180"/>
      <c r="AG2" s="2185"/>
      <c r="AH2" s="2180"/>
      <c r="AI2" s="2185"/>
      <c r="AJ2" s="2186"/>
      <c r="AK2" s="2186"/>
      <c r="AL2" s="2186"/>
      <c r="AM2" s="2209"/>
      <c r="AN2" s="2209"/>
      <c r="AO2" s="2180"/>
      <c r="AP2" s="2185"/>
      <c r="AQ2" s="2180"/>
      <c r="AR2" s="2185"/>
      <c r="AS2" s="2186"/>
      <c r="AT2" s="2186"/>
      <c r="AU2" s="2180"/>
      <c r="AV2" s="2185"/>
      <c r="AW2" s="2186"/>
      <c r="AX2" s="2180"/>
      <c r="AY2" s="2185"/>
      <c r="AZ2" s="2180"/>
      <c r="BA2" s="2185"/>
      <c r="BB2" s="2186"/>
      <c r="BC2" s="2180"/>
      <c r="BD2" s="2190"/>
      <c r="BE2" s="2182"/>
      <c r="BF2" s="2188"/>
      <c r="BG2" s="2184"/>
      <c r="BH2" s="2182"/>
      <c r="BI2" s="2183"/>
      <c r="BJ2" s="2183"/>
      <c r="BK2" s="2183"/>
      <c r="BL2" s="2184"/>
      <c r="BM2" s="2182"/>
      <c r="BN2" s="2188"/>
      <c r="BO2" s="2184"/>
      <c r="BP2" s="2215"/>
      <c r="BQ2" s="2216"/>
      <c r="BR2" s="2216"/>
      <c r="BS2" s="2216"/>
      <c r="BT2" s="2216"/>
      <c r="BU2" s="2217"/>
      <c r="BV2" s="2185"/>
      <c r="BW2" s="2186"/>
      <c r="BX2" s="2186"/>
      <c r="BY2" s="2186"/>
      <c r="BZ2" s="2186"/>
      <c r="CA2" s="2186"/>
      <c r="CB2" s="2186"/>
      <c r="CC2" s="2180"/>
      <c r="CD2" s="2182"/>
      <c r="CE2" s="2183"/>
      <c r="CF2" s="2183"/>
      <c r="CG2" s="2183"/>
      <c r="CH2" s="2184"/>
      <c r="CI2" s="2182"/>
      <c r="CJ2" s="2183"/>
      <c r="CK2" s="2183"/>
      <c r="CL2" s="2183"/>
      <c r="CM2" s="2183"/>
      <c r="CN2" s="2183"/>
      <c r="CO2" s="2184"/>
      <c r="CP2" s="2183"/>
      <c r="CQ2" s="2183"/>
      <c r="CR2" s="2184"/>
      <c r="CS2" s="2182"/>
      <c r="CT2" s="2183"/>
      <c r="CU2" s="2183"/>
      <c r="CV2" s="2183"/>
      <c r="CW2" s="2184"/>
      <c r="CX2" s="2182"/>
      <c r="CY2" s="2184"/>
      <c r="CZ2" s="2196"/>
      <c r="DA2" s="2199"/>
      <c r="DI2" s="2190"/>
    </row>
    <row r="3" spans="1:113" s="808" customFormat="1" ht="25.5" customHeight="1">
      <c r="A3" s="2223"/>
      <c r="B3" s="2226"/>
      <c r="C3" s="2229"/>
      <c r="D3" s="809" t="s">
        <v>720</v>
      </c>
      <c r="E3" s="2180" t="s">
        <v>722</v>
      </c>
      <c r="F3" s="2182" t="s">
        <v>720</v>
      </c>
      <c r="G3" s="2183"/>
      <c r="H3" s="2180" t="s">
        <v>721</v>
      </c>
      <c r="I3" s="809" t="s">
        <v>720</v>
      </c>
      <c r="J3" s="2180" t="s">
        <v>722</v>
      </c>
      <c r="K3" s="2187" t="s">
        <v>720</v>
      </c>
      <c r="L3" s="2233"/>
      <c r="M3" s="2180" t="s">
        <v>721</v>
      </c>
      <c r="N3" s="2182" t="s">
        <v>720</v>
      </c>
      <c r="O3" s="2183"/>
      <c r="P3" s="2180" t="s">
        <v>721</v>
      </c>
      <c r="Q3" s="2182" t="s">
        <v>720</v>
      </c>
      <c r="R3" s="2183"/>
      <c r="S3" s="2180" t="s">
        <v>721</v>
      </c>
      <c r="T3" s="2182" t="s">
        <v>720</v>
      </c>
      <c r="U3" s="2183"/>
      <c r="V3" s="2180" t="s">
        <v>721</v>
      </c>
      <c r="W3" s="2190"/>
      <c r="X3" s="2185" t="s">
        <v>720</v>
      </c>
      <c r="Y3" s="2186"/>
      <c r="Z3" s="2186"/>
      <c r="AA3" s="2180" t="s">
        <v>721</v>
      </c>
      <c r="AB3" s="2185" t="s">
        <v>720</v>
      </c>
      <c r="AC3" s="2186"/>
      <c r="AD3" s="2180" t="s">
        <v>721</v>
      </c>
      <c r="AE3" s="810" t="s">
        <v>720</v>
      </c>
      <c r="AF3" s="2180" t="s">
        <v>721</v>
      </c>
      <c r="AG3" s="810" t="s">
        <v>720</v>
      </c>
      <c r="AH3" s="2180" t="s">
        <v>721</v>
      </c>
      <c r="AI3" s="2185" t="s">
        <v>720</v>
      </c>
      <c r="AJ3" s="2186"/>
      <c r="AK3" s="2186"/>
      <c r="AL3" s="2186"/>
      <c r="AM3" s="811" t="s">
        <v>1362</v>
      </c>
      <c r="AN3" s="811" t="s">
        <v>1363</v>
      </c>
      <c r="AO3" s="2180" t="s">
        <v>721</v>
      </c>
      <c r="AP3" s="810" t="s">
        <v>720</v>
      </c>
      <c r="AQ3" s="2180" t="s">
        <v>721</v>
      </c>
      <c r="AR3" s="2185" t="s">
        <v>720</v>
      </c>
      <c r="AS3" s="2186"/>
      <c r="AT3" s="2186"/>
      <c r="AU3" s="2180" t="s">
        <v>721</v>
      </c>
      <c r="AV3" s="2185" t="s">
        <v>720</v>
      </c>
      <c r="AW3" s="2186"/>
      <c r="AX3" s="2180" t="s">
        <v>721</v>
      </c>
      <c r="AY3" s="810" t="s">
        <v>720</v>
      </c>
      <c r="AZ3" s="2180" t="s">
        <v>721</v>
      </c>
      <c r="BA3" s="2185" t="s">
        <v>720</v>
      </c>
      <c r="BB3" s="2186"/>
      <c r="BC3" s="2180" t="s">
        <v>721</v>
      </c>
      <c r="BD3" s="2190"/>
      <c r="BE3" s="2218" t="s">
        <v>1364</v>
      </c>
      <c r="BF3" s="2220" t="s">
        <v>1364</v>
      </c>
      <c r="BG3" s="2180" t="s">
        <v>721</v>
      </c>
      <c r="BH3" s="2182" t="s">
        <v>720</v>
      </c>
      <c r="BI3" s="2183"/>
      <c r="BJ3" s="2183"/>
      <c r="BK3" s="2183"/>
      <c r="BL3" s="2180" t="s">
        <v>721</v>
      </c>
      <c r="BM3" s="2187" t="s">
        <v>720</v>
      </c>
      <c r="BN3" s="2188"/>
      <c r="BO3" s="2180" t="s">
        <v>721</v>
      </c>
      <c r="BP3" s="2182" t="s">
        <v>720</v>
      </c>
      <c r="BQ3" s="2183"/>
      <c r="BR3" s="2183"/>
      <c r="BS3" s="2183"/>
      <c r="BT3" s="2183"/>
      <c r="BU3" s="2180" t="s">
        <v>721</v>
      </c>
      <c r="BV3" s="2182" t="s">
        <v>720</v>
      </c>
      <c r="BW3" s="2183"/>
      <c r="BX3" s="2183"/>
      <c r="BY3" s="2183"/>
      <c r="BZ3" s="2183"/>
      <c r="CA3" s="2183"/>
      <c r="CB3" s="2183"/>
      <c r="CC3" s="2180" t="s">
        <v>721</v>
      </c>
      <c r="CD3" s="2182" t="s">
        <v>720</v>
      </c>
      <c r="CE3" s="2183"/>
      <c r="CF3" s="2183"/>
      <c r="CG3" s="2183"/>
      <c r="CH3" s="2180" t="s">
        <v>722</v>
      </c>
      <c r="CI3" s="2185" t="s">
        <v>720</v>
      </c>
      <c r="CJ3" s="2186"/>
      <c r="CK3" s="2186"/>
      <c r="CL3" s="2186"/>
      <c r="CM3" s="2186"/>
      <c r="CN3" s="2186"/>
      <c r="CO3" s="2180" t="s">
        <v>721</v>
      </c>
      <c r="CP3" s="2183"/>
      <c r="CQ3" s="2183"/>
      <c r="CR3" s="2180" t="s">
        <v>721</v>
      </c>
      <c r="CS3" s="2182"/>
      <c r="CT3" s="2183"/>
      <c r="CU3" s="2183"/>
      <c r="CV3" s="2183"/>
      <c r="CW3" s="2180" t="s">
        <v>721</v>
      </c>
      <c r="CX3" s="809" t="s">
        <v>720</v>
      </c>
      <c r="CY3" s="2180" t="s">
        <v>721</v>
      </c>
      <c r="CZ3" s="2196"/>
      <c r="DA3" s="2199"/>
      <c r="DI3" s="2190"/>
    </row>
    <row r="4" spans="1:113" s="825" customFormat="1" ht="15" customHeight="1">
      <c r="A4" s="2223"/>
      <c r="B4" s="2226"/>
      <c r="C4" s="2229"/>
      <c r="D4" s="812">
        <v>123910</v>
      </c>
      <c r="E4" s="2180"/>
      <c r="F4" s="813">
        <v>124328</v>
      </c>
      <c r="G4" s="814">
        <v>125860</v>
      </c>
      <c r="H4" s="2180"/>
      <c r="I4" s="813">
        <v>0</v>
      </c>
      <c r="J4" s="2180"/>
      <c r="K4" s="815">
        <v>11170</v>
      </c>
      <c r="L4" s="816">
        <v>19000</v>
      </c>
      <c r="M4" s="2180"/>
      <c r="N4" s="813">
        <v>10000</v>
      </c>
      <c r="O4" s="814">
        <v>17500</v>
      </c>
      <c r="P4" s="2180"/>
      <c r="Q4" s="815">
        <v>41595</v>
      </c>
      <c r="R4" s="817">
        <v>45000</v>
      </c>
      <c r="S4" s="2184"/>
      <c r="T4" s="813">
        <v>40000</v>
      </c>
      <c r="U4" s="814">
        <v>45000</v>
      </c>
      <c r="V4" s="2184"/>
      <c r="W4" s="2190"/>
      <c r="X4" s="818">
        <v>30470</v>
      </c>
      <c r="Y4" s="819">
        <v>31896</v>
      </c>
      <c r="Z4" s="1256">
        <v>38660</v>
      </c>
      <c r="AA4" s="2184"/>
      <c r="AB4" s="821">
        <v>30436</v>
      </c>
      <c r="AC4" s="822">
        <v>38600</v>
      </c>
      <c r="AD4" s="2184"/>
      <c r="AE4" s="821">
        <v>40100</v>
      </c>
      <c r="AF4" s="2184"/>
      <c r="AG4" s="821">
        <v>50200</v>
      </c>
      <c r="AH4" s="2184"/>
      <c r="AI4" s="821">
        <v>61360</v>
      </c>
      <c r="AJ4" s="819">
        <v>65737</v>
      </c>
      <c r="AK4" s="819">
        <v>66580</v>
      </c>
      <c r="AL4" s="819">
        <v>67578</v>
      </c>
      <c r="AM4" s="823">
        <v>58913.13</v>
      </c>
      <c r="AN4" s="823">
        <v>60495.7</v>
      </c>
      <c r="AO4" s="2184"/>
      <c r="AP4" s="821">
        <v>60200</v>
      </c>
      <c r="AQ4" s="2184"/>
      <c r="AR4" s="818">
        <v>72660</v>
      </c>
      <c r="AS4" s="820">
        <v>79994</v>
      </c>
      <c r="AT4" s="822">
        <v>83424</v>
      </c>
      <c r="AU4" s="2184"/>
      <c r="AV4" s="818">
        <v>70200</v>
      </c>
      <c r="AW4" s="819">
        <v>72540</v>
      </c>
      <c r="AX4" s="2184"/>
      <c r="AY4" s="821">
        <v>86420</v>
      </c>
      <c r="AZ4" s="2184"/>
      <c r="BA4" s="818">
        <v>83427</v>
      </c>
      <c r="BB4" s="819">
        <v>87727</v>
      </c>
      <c r="BC4" s="2184"/>
      <c r="BD4" s="2190"/>
      <c r="BE4" s="2219"/>
      <c r="BF4" s="2221"/>
      <c r="BG4" s="2180"/>
      <c r="BH4" s="815">
        <v>7210</v>
      </c>
      <c r="BI4" s="814">
        <v>7980</v>
      </c>
      <c r="BJ4" s="814">
        <v>8200</v>
      </c>
      <c r="BK4" s="814">
        <v>9200</v>
      </c>
      <c r="BL4" s="2180"/>
      <c r="BM4" s="813">
        <v>8000</v>
      </c>
      <c r="BN4" s="814">
        <v>9200</v>
      </c>
      <c r="BO4" s="2180"/>
      <c r="BP4" s="812">
        <v>22000</v>
      </c>
      <c r="BQ4" s="814">
        <v>27780</v>
      </c>
      <c r="BR4" s="817">
        <v>28600</v>
      </c>
      <c r="BS4" s="814">
        <v>29216</v>
      </c>
      <c r="BT4" s="814">
        <v>30300</v>
      </c>
      <c r="BU4" s="2180"/>
      <c r="BV4" s="815">
        <v>32080</v>
      </c>
      <c r="BW4" s="817">
        <v>32240</v>
      </c>
      <c r="BX4" s="817">
        <v>32770</v>
      </c>
      <c r="BY4" s="814">
        <v>35160</v>
      </c>
      <c r="BZ4" s="814">
        <v>35430</v>
      </c>
      <c r="CA4" s="814">
        <v>36300</v>
      </c>
      <c r="CB4" s="814">
        <v>36630</v>
      </c>
      <c r="CC4" s="2180"/>
      <c r="CD4" s="812">
        <v>27620</v>
      </c>
      <c r="CE4" s="824">
        <v>31950</v>
      </c>
      <c r="CF4" s="824">
        <v>32280</v>
      </c>
      <c r="CG4" s="824">
        <v>32400</v>
      </c>
      <c r="CH4" s="2180"/>
      <c r="CI4" s="812">
        <v>56550</v>
      </c>
      <c r="CJ4" s="824">
        <f>+CI5</f>
        <v>57160</v>
      </c>
      <c r="CK4" s="824">
        <f>+CJ5</f>
        <v>57250</v>
      </c>
      <c r="CL4" s="824">
        <f>+CK5</f>
        <v>57960</v>
      </c>
      <c r="CM4" s="824">
        <f>+CL5</f>
        <v>58220</v>
      </c>
      <c r="CN4" s="824">
        <v>64340</v>
      </c>
      <c r="CO4" s="2180"/>
      <c r="CP4" s="824">
        <v>56570</v>
      </c>
      <c r="CQ4" s="824">
        <v>64800</v>
      </c>
      <c r="CR4" s="2180"/>
      <c r="CS4" s="812">
        <v>67044</v>
      </c>
      <c r="CT4" s="824">
        <v>68761</v>
      </c>
      <c r="CU4" s="824">
        <v>69569</v>
      </c>
      <c r="CV4" s="824">
        <v>69695</v>
      </c>
      <c r="CW4" s="2180"/>
      <c r="CX4" s="812">
        <v>66000</v>
      </c>
      <c r="CY4" s="2180"/>
      <c r="CZ4" s="2196"/>
      <c r="DA4" s="2199"/>
      <c r="DI4" s="2190"/>
    </row>
    <row r="5" spans="1:113" s="825" customFormat="1" ht="15" customHeight="1">
      <c r="A5" s="2224"/>
      <c r="B5" s="2227"/>
      <c r="C5" s="2230"/>
      <c r="D5" s="826"/>
      <c r="E5" s="2181"/>
      <c r="F5" s="827">
        <v>125700</v>
      </c>
      <c r="G5" s="828">
        <v>134456</v>
      </c>
      <c r="H5" s="2181"/>
      <c r="I5" s="827">
        <v>10000</v>
      </c>
      <c r="J5" s="2181"/>
      <c r="K5" s="829">
        <v>11803</v>
      </c>
      <c r="L5" s="830">
        <v>19350</v>
      </c>
      <c r="M5" s="2181"/>
      <c r="N5" s="827">
        <v>12274</v>
      </c>
      <c r="O5" s="828">
        <v>19480</v>
      </c>
      <c r="P5" s="2181"/>
      <c r="Q5" s="829">
        <v>42500</v>
      </c>
      <c r="R5" s="831">
        <v>47030</v>
      </c>
      <c r="S5" s="2211"/>
      <c r="T5" s="827">
        <v>40870</v>
      </c>
      <c r="U5" s="828">
        <v>47030</v>
      </c>
      <c r="V5" s="2211"/>
      <c r="W5" s="2191"/>
      <c r="X5" s="818">
        <v>30537</v>
      </c>
      <c r="Y5" s="819">
        <v>32080</v>
      </c>
      <c r="Z5" s="822">
        <v>39200</v>
      </c>
      <c r="AA5" s="2184"/>
      <c r="AB5" s="821">
        <v>32055</v>
      </c>
      <c r="AC5" s="822">
        <v>40100</v>
      </c>
      <c r="AD5" s="2184"/>
      <c r="AE5" s="821">
        <v>50200</v>
      </c>
      <c r="AF5" s="2184"/>
      <c r="AG5" s="821">
        <v>60200</v>
      </c>
      <c r="AH5" s="2184"/>
      <c r="AI5" s="821">
        <v>63227</v>
      </c>
      <c r="AJ5" s="819">
        <v>66000</v>
      </c>
      <c r="AK5" s="819">
        <v>67552</v>
      </c>
      <c r="AL5" s="819">
        <v>70270</v>
      </c>
      <c r="AM5" s="823">
        <v>59063.13</v>
      </c>
      <c r="AN5" s="823">
        <v>60507.7</v>
      </c>
      <c r="AO5" s="2184"/>
      <c r="AP5" s="821">
        <v>70200</v>
      </c>
      <c r="AQ5" s="2184"/>
      <c r="AR5" s="818">
        <v>74553</v>
      </c>
      <c r="AS5" s="819">
        <v>82146</v>
      </c>
      <c r="AT5" s="822">
        <v>84285</v>
      </c>
      <c r="AU5" s="2184"/>
      <c r="AV5" s="818">
        <v>70260</v>
      </c>
      <c r="AW5" s="819">
        <v>79166</v>
      </c>
      <c r="AX5" s="2184"/>
      <c r="AY5" s="821">
        <v>86960</v>
      </c>
      <c r="AZ5" s="2184"/>
      <c r="BA5" s="818">
        <v>86900</v>
      </c>
      <c r="BB5" s="819">
        <v>89700</v>
      </c>
      <c r="BC5" s="2184"/>
      <c r="BD5" s="2191"/>
      <c r="BE5" s="827">
        <v>3210</v>
      </c>
      <c r="BF5" s="828">
        <v>6570</v>
      </c>
      <c r="BG5" s="2181"/>
      <c r="BH5" s="829">
        <v>7980</v>
      </c>
      <c r="BI5" s="828">
        <v>8200</v>
      </c>
      <c r="BJ5" s="828">
        <v>9200</v>
      </c>
      <c r="BK5" s="828">
        <v>9400</v>
      </c>
      <c r="BL5" s="2181"/>
      <c r="BM5" s="827">
        <v>9200</v>
      </c>
      <c r="BN5" s="828">
        <v>9400</v>
      </c>
      <c r="BO5" s="2181"/>
      <c r="BP5" s="812">
        <v>26120</v>
      </c>
      <c r="BQ5" s="814">
        <v>28390</v>
      </c>
      <c r="BR5" s="817">
        <v>28240</v>
      </c>
      <c r="BS5" s="814">
        <v>30300</v>
      </c>
      <c r="BT5" s="814">
        <v>30780</v>
      </c>
      <c r="BU5" s="2181"/>
      <c r="BV5" s="815">
        <v>32240</v>
      </c>
      <c r="BW5" s="817">
        <v>32770</v>
      </c>
      <c r="BX5" s="817">
        <v>35160</v>
      </c>
      <c r="BY5" s="814">
        <v>35430</v>
      </c>
      <c r="BZ5" s="814">
        <v>36300</v>
      </c>
      <c r="CA5" s="814">
        <v>36630</v>
      </c>
      <c r="CB5" s="814">
        <v>37110</v>
      </c>
      <c r="CC5" s="2180"/>
      <c r="CD5" s="812">
        <v>27680</v>
      </c>
      <c r="CE5" s="824">
        <v>32280</v>
      </c>
      <c r="CF5" s="824">
        <v>32400</v>
      </c>
      <c r="CG5" s="824">
        <v>32520</v>
      </c>
      <c r="CH5" s="2180"/>
      <c r="CI5" s="812">
        <v>57160</v>
      </c>
      <c r="CJ5" s="824">
        <v>57250</v>
      </c>
      <c r="CK5" s="824">
        <v>57960</v>
      </c>
      <c r="CL5" s="824">
        <v>58220</v>
      </c>
      <c r="CM5" s="824">
        <v>60320</v>
      </c>
      <c r="CN5" s="824">
        <v>65995.42</v>
      </c>
      <c r="CO5" s="2180"/>
      <c r="CP5" s="824">
        <v>57200</v>
      </c>
      <c r="CQ5" s="824">
        <v>65180</v>
      </c>
      <c r="CR5" s="2180"/>
      <c r="CS5" s="812">
        <v>68271</v>
      </c>
      <c r="CT5" s="824">
        <v>69569</v>
      </c>
      <c r="CU5" s="824">
        <v>69695</v>
      </c>
      <c r="CV5" s="824">
        <v>70250</v>
      </c>
      <c r="CW5" s="2180"/>
      <c r="CX5" s="812">
        <v>66240</v>
      </c>
      <c r="CY5" s="2180"/>
      <c r="CZ5" s="2197"/>
      <c r="DA5" s="2200"/>
      <c r="DI5" s="2191"/>
    </row>
    <row r="6" spans="1:113" s="825" customFormat="1" ht="15" customHeight="1">
      <c r="A6" s="832"/>
      <c r="B6" s="833" t="s">
        <v>724</v>
      </c>
      <c r="C6" s="834"/>
      <c r="D6" s="835" t="s">
        <v>1365</v>
      </c>
      <c r="E6" s="836"/>
      <c r="F6" s="835" t="s">
        <v>1365</v>
      </c>
      <c r="G6" s="837" t="s">
        <v>1366</v>
      </c>
      <c r="H6" s="836"/>
      <c r="I6" s="835" t="s">
        <v>1365</v>
      </c>
      <c r="J6" s="836"/>
      <c r="K6" s="835" t="s">
        <v>1365</v>
      </c>
      <c r="L6" s="838"/>
      <c r="M6" s="836"/>
      <c r="N6" s="835" t="s">
        <v>1366</v>
      </c>
      <c r="O6" s="837" t="s">
        <v>1366</v>
      </c>
      <c r="P6" s="836"/>
      <c r="Q6" s="835" t="s">
        <v>1366</v>
      </c>
      <c r="R6" s="837" t="s">
        <v>1366</v>
      </c>
      <c r="S6" s="839"/>
      <c r="T6" s="835" t="s">
        <v>1365</v>
      </c>
      <c r="U6" s="837" t="s">
        <v>1365</v>
      </c>
      <c r="V6" s="839"/>
      <c r="W6" s="840"/>
      <c r="X6" s="841"/>
      <c r="Y6" s="842"/>
      <c r="Z6" s="1257"/>
      <c r="AA6" s="843"/>
      <c r="AB6" s="841"/>
      <c r="AC6" s="842"/>
      <c r="AD6" s="843"/>
      <c r="AE6" s="841"/>
      <c r="AF6" s="843"/>
      <c r="AG6" s="841"/>
      <c r="AH6" s="843"/>
      <c r="AI6" s="841"/>
      <c r="AJ6" s="842"/>
      <c r="AK6" s="842"/>
      <c r="AL6" s="842"/>
      <c r="AM6" s="844"/>
      <c r="AN6" s="844"/>
      <c r="AO6" s="843"/>
      <c r="AP6" s="841"/>
      <c r="AQ6" s="843"/>
      <c r="AR6" s="841"/>
      <c r="AS6" s="842"/>
      <c r="AT6" s="1257"/>
      <c r="AU6" s="843"/>
      <c r="AV6" s="841"/>
      <c r="AW6" s="842"/>
      <c r="AX6" s="843"/>
      <c r="AY6" s="841"/>
      <c r="AZ6" s="843"/>
      <c r="BA6" s="841"/>
      <c r="BB6" s="842"/>
      <c r="BC6" s="843"/>
      <c r="BD6" s="845"/>
      <c r="BE6" s="835"/>
      <c r="BF6" s="837"/>
      <c r="BG6" s="836"/>
      <c r="BH6" s="835"/>
      <c r="BI6" s="837"/>
      <c r="BJ6" s="837"/>
      <c r="BK6" s="837"/>
      <c r="BL6" s="836"/>
      <c r="BM6" s="835"/>
      <c r="BN6" s="837"/>
      <c r="BO6" s="836"/>
      <c r="BP6" s="846"/>
      <c r="BQ6" s="847"/>
      <c r="BR6" s="847"/>
      <c r="BS6" s="847"/>
      <c r="BT6" s="848"/>
      <c r="BU6" s="836"/>
      <c r="BV6" s="846"/>
      <c r="BW6" s="847"/>
      <c r="BX6" s="847"/>
      <c r="BY6" s="847"/>
      <c r="BZ6" s="847"/>
      <c r="CA6" s="847"/>
      <c r="CB6" s="848"/>
      <c r="CC6" s="849"/>
      <c r="CD6" s="850"/>
      <c r="CE6" s="848"/>
      <c r="CF6" s="848"/>
      <c r="CG6" s="848"/>
      <c r="CH6" s="849"/>
      <c r="CI6" s="846"/>
      <c r="CJ6" s="847"/>
      <c r="CK6" s="847"/>
      <c r="CL6" s="847"/>
      <c r="CM6" s="847"/>
      <c r="CN6" s="847"/>
      <c r="CO6" s="851"/>
      <c r="CP6" s="850"/>
      <c r="CQ6" s="848"/>
      <c r="CR6" s="849"/>
      <c r="CS6" s="850"/>
      <c r="CT6" s="848"/>
      <c r="CU6" s="848"/>
      <c r="CV6" s="848"/>
      <c r="CW6" s="849"/>
      <c r="CX6" s="850"/>
      <c r="CY6" s="849"/>
      <c r="CZ6" s="840"/>
      <c r="DA6" s="840"/>
      <c r="DI6" s="845"/>
    </row>
    <row r="7" spans="1:113" s="878" customFormat="1" ht="15" customHeight="1">
      <c r="A7" s="852"/>
      <c r="B7" s="853" t="s">
        <v>725</v>
      </c>
      <c r="C7" s="854"/>
      <c r="D7" s="855"/>
      <c r="E7" s="856"/>
      <c r="F7" s="855" t="s">
        <v>729</v>
      </c>
      <c r="G7" s="855" t="s">
        <v>729</v>
      </c>
      <c r="H7" s="856"/>
      <c r="I7" s="855" t="s">
        <v>729</v>
      </c>
      <c r="J7" s="856"/>
      <c r="K7" s="855" t="s">
        <v>729</v>
      </c>
      <c r="L7" s="857"/>
      <c r="M7" s="856"/>
      <c r="N7" s="855" t="s">
        <v>729</v>
      </c>
      <c r="O7" s="858" t="s">
        <v>729</v>
      </c>
      <c r="P7" s="856"/>
      <c r="Q7" s="855" t="s">
        <v>729</v>
      </c>
      <c r="R7" s="858" t="s">
        <v>729</v>
      </c>
      <c r="S7" s="856"/>
      <c r="T7" s="855" t="s">
        <v>729</v>
      </c>
      <c r="U7" s="855" t="s">
        <v>729</v>
      </c>
      <c r="V7" s="856"/>
      <c r="W7" s="859"/>
      <c r="X7" s="860"/>
      <c r="Y7" s="861"/>
      <c r="Z7" s="1258"/>
      <c r="AA7" s="862"/>
      <c r="AB7" s="860"/>
      <c r="AC7" s="861"/>
      <c r="AD7" s="862"/>
      <c r="AE7" s="860"/>
      <c r="AF7" s="862"/>
      <c r="AG7" s="860"/>
      <c r="AH7" s="862"/>
      <c r="AI7" s="860"/>
      <c r="AJ7" s="861"/>
      <c r="AK7" s="861"/>
      <c r="AL7" s="861"/>
      <c r="AM7" s="863"/>
      <c r="AN7" s="863"/>
      <c r="AO7" s="862"/>
      <c r="AP7" s="860"/>
      <c r="AQ7" s="862"/>
      <c r="AR7" s="860"/>
      <c r="AS7" s="861"/>
      <c r="AT7" s="1258"/>
      <c r="AU7" s="862"/>
      <c r="AV7" s="860"/>
      <c r="AW7" s="861"/>
      <c r="AX7" s="862"/>
      <c r="AY7" s="860"/>
      <c r="AZ7" s="862"/>
      <c r="BA7" s="860"/>
      <c r="BB7" s="861"/>
      <c r="BC7" s="862"/>
      <c r="BD7" s="864"/>
      <c r="BE7" s="865"/>
      <c r="BF7" s="866"/>
      <c r="BG7" s="867"/>
      <c r="BH7" s="865"/>
      <c r="BI7" s="866"/>
      <c r="BJ7" s="866"/>
      <c r="BK7" s="866"/>
      <c r="BL7" s="867"/>
      <c r="BM7" s="865"/>
      <c r="BN7" s="866"/>
      <c r="BO7" s="867"/>
      <c r="BP7" s="868"/>
      <c r="BQ7" s="869"/>
      <c r="BR7" s="869"/>
      <c r="BS7" s="869"/>
      <c r="BT7" s="869"/>
      <c r="BU7" s="867"/>
      <c r="BV7" s="868"/>
      <c r="BW7" s="869"/>
      <c r="BX7" s="869"/>
      <c r="BY7" s="869"/>
      <c r="BZ7" s="869"/>
      <c r="CA7" s="869"/>
      <c r="CB7" s="869"/>
      <c r="CC7" s="870"/>
      <c r="CD7" s="871"/>
      <c r="CE7" s="872"/>
      <c r="CF7" s="872"/>
      <c r="CG7" s="872"/>
      <c r="CH7" s="873"/>
      <c r="CI7" s="874"/>
      <c r="CJ7" s="875"/>
      <c r="CK7" s="875"/>
      <c r="CL7" s="875"/>
      <c r="CM7" s="875"/>
      <c r="CN7" s="875"/>
      <c r="CO7" s="876"/>
      <c r="CP7" s="871"/>
      <c r="CQ7" s="872"/>
      <c r="CR7" s="873"/>
      <c r="CS7" s="871"/>
      <c r="CT7" s="872"/>
      <c r="CU7" s="872"/>
      <c r="CV7" s="872"/>
      <c r="CW7" s="873"/>
      <c r="CX7" s="871"/>
      <c r="CY7" s="873"/>
      <c r="CZ7" s="877"/>
      <c r="DA7" s="877"/>
      <c r="DI7" s="864"/>
    </row>
    <row r="8" spans="1:113" s="906" customFormat="1" ht="15" customHeight="1">
      <c r="A8" s="879"/>
      <c r="B8" s="880" t="s">
        <v>726</v>
      </c>
      <c r="C8" s="881"/>
      <c r="D8" s="882"/>
      <c r="E8" s="883"/>
      <c r="F8" s="882" t="s">
        <v>729</v>
      </c>
      <c r="G8" s="884" t="s">
        <v>729</v>
      </c>
      <c r="H8" s="883"/>
      <c r="I8" s="882" t="s">
        <v>729</v>
      </c>
      <c r="J8" s="883"/>
      <c r="K8" s="882" t="s">
        <v>729</v>
      </c>
      <c r="L8" s="885" t="s">
        <v>729</v>
      </c>
      <c r="M8" s="883"/>
      <c r="N8" s="886" t="s">
        <v>729</v>
      </c>
      <c r="O8" s="887" t="s">
        <v>729</v>
      </c>
      <c r="P8" s="883"/>
      <c r="Q8" s="886" t="s">
        <v>729</v>
      </c>
      <c r="R8" s="887" t="s">
        <v>729</v>
      </c>
      <c r="S8" s="883"/>
      <c r="T8" s="886" t="s">
        <v>729</v>
      </c>
      <c r="U8" s="887" t="s">
        <v>729</v>
      </c>
      <c r="V8" s="883"/>
      <c r="W8" s="888">
        <f>+IF(C8="",0,E8+H8+J8+M8+P8+S8+V8)</f>
        <v>0</v>
      </c>
      <c r="X8" s="889">
        <v>0</v>
      </c>
      <c r="Y8" s="890">
        <v>0</v>
      </c>
      <c r="Z8" s="1259">
        <v>0</v>
      </c>
      <c r="AA8" s="891">
        <f>SUM(X8:Z8)</f>
        <v>0</v>
      </c>
      <c r="AB8" s="889">
        <v>0</v>
      </c>
      <c r="AC8" s="890">
        <v>0</v>
      </c>
      <c r="AD8" s="891">
        <f>SUM(AB8:AC8)</f>
        <v>0</v>
      </c>
      <c r="AE8" s="889">
        <v>0</v>
      </c>
      <c r="AF8" s="891"/>
      <c r="AG8" s="889">
        <v>0</v>
      </c>
      <c r="AH8" s="891"/>
      <c r="AI8" s="889">
        <v>0</v>
      </c>
      <c r="AJ8" s="890">
        <v>0</v>
      </c>
      <c r="AK8" s="890">
        <v>0</v>
      </c>
      <c r="AL8" s="890">
        <v>0</v>
      </c>
      <c r="AM8" s="892">
        <v>0</v>
      </c>
      <c r="AN8" s="892">
        <v>0</v>
      </c>
      <c r="AO8" s="891"/>
      <c r="AP8" s="889">
        <v>0</v>
      </c>
      <c r="AQ8" s="891"/>
      <c r="AR8" s="889">
        <v>0</v>
      </c>
      <c r="AS8" s="890">
        <v>0</v>
      </c>
      <c r="AT8" s="1259">
        <v>0</v>
      </c>
      <c r="AU8" s="891">
        <f>SUM(AR8:AT8)</f>
        <v>0</v>
      </c>
      <c r="AV8" s="889">
        <v>0</v>
      </c>
      <c r="AW8" s="890">
        <v>0</v>
      </c>
      <c r="AX8" s="891">
        <f>SUM(AV8:AW8)</f>
        <v>0</v>
      </c>
      <c r="AY8" s="889">
        <v>0</v>
      </c>
      <c r="AZ8" s="891"/>
      <c r="BA8" s="889">
        <v>0</v>
      </c>
      <c r="BB8" s="890">
        <v>0</v>
      </c>
      <c r="BC8" s="891">
        <f>SUM(BA8:BB8)</f>
        <v>0</v>
      </c>
      <c r="BD8" s="893"/>
      <c r="BE8" s="894"/>
      <c r="BF8" s="895"/>
      <c r="BG8" s="896"/>
      <c r="BH8" s="894"/>
      <c r="BI8" s="895"/>
      <c r="BJ8" s="895"/>
      <c r="BK8" s="895"/>
      <c r="BL8" s="896"/>
      <c r="BM8" s="894"/>
      <c r="BN8" s="895"/>
      <c r="BO8" s="896"/>
      <c r="BP8" s="894"/>
      <c r="BQ8" s="895"/>
      <c r="BR8" s="895"/>
      <c r="BS8" s="895"/>
      <c r="BT8" s="895"/>
      <c r="BU8" s="896"/>
      <c r="BV8" s="894"/>
      <c r="BW8" s="895"/>
      <c r="BX8" s="895"/>
      <c r="BY8" s="895"/>
      <c r="BZ8" s="895"/>
      <c r="CA8" s="895"/>
      <c r="CB8" s="895"/>
      <c r="CC8" s="896"/>
      <c r="CD8" s="897"/>
      <c r="CE8" s="898"/>
      <c r="CF8" s="898"/>
      <c r="CG8" s="898"/>
      <c r="CH8" s="899"/>
      <c r="CI8" s="900"/>
      <c r="CJ8" s="901"/>
      <c r="CK8" s="901"/>
      <c r="CL8" s="901"/>
      <c r="CM8" s="901"/>
      <c r="CN8" s="901"/>
      <c r="CO8" s="902"/>
      <c r="CP8" s="903"/>
      <c r="CQ8" s="904"/>
      <c r="CR8" s="899"/>
      <c r="CS8" s="903"/>
      <c r="CT8" s="904"/>
      <c r="CU8" s="904"/>
      <c r="CV8" s="904"/>
      <c r="CW8" s="899"/>
      <c r="CX8" s="897"/>
      <c r="CY8" s="899"/>
      <c r="CZ8" s="905"/>
      <c r="DA8" s="905"/>
      <c r="DI8" s="893"/>
    </row>
    <row r="9" spans="1:113" s="878" customFormat="1" ht="15" customHeight="1">
      <c r="A9" s="907"/>
      <c r="B9" s="908" t="s">
        <v>727</v>
      </c>
      <c r="C9" s="909"/>
      <c r="D9" s="910"/>
      <c r="E9" s="911"/>
      <c r="F9" s="910" t="s">
        <v>729</v>
      </c>
      <c r="G9" s="912" t="s">
        <v>729</v>
      </c>
      <c r="H9" s="911"/>
      <c r="I9" s="910" t="s">
        <v>729</v>
      </c>
      <c r="J9" s="911"/>
      <c r="K9" s="910" t="s">
        <v>729</v>
      </c>
      <c r="L9" s="913" t="s">
        <v>729</v>
      </c>
      <c r="M9" s="911"/>
      <c r="N9" s="910" t="s">
        <v>729</v>
      </c>
      <c r="O9" s="912" t="s">
        <v>729</v>
      </c>
      <c r="P9" s="911"/>
      <c r="Q9" s="910" t="s">
        <v>729</v>
      </c>
      <c r="R9" s="912" t="s">
        <v>729</v>
      </c>
      <c r="S9" s="911"/>
      <c r="T9" s="910" t="s">
        <v>729</v>
      </c>
      <c r="U9" s="912" t="s">
        <v>729</v>
      </c>
      <c r="V9" s="911"/>
      <c r="W9" s="914"/>
      <c r="X9" s="860"/>
      <c r="Y9" s="861"/>
      <c r="Z9" s="1258"/>
      <c r="AA9" s="862"/>
      <c r="AB9" s="860"/>
      <c r="AC9" s="861"/>
      <c r="AD9" s="862"/>
      <c r="AE9" s="860"/>
      <c r="AF9" s="862"/>
      <c r="AG9" s="860"/>
      <c r="AH9" s="862"/>
      <c r="AI9" s="860"/>
      <c r="AJ9" s="861"/>
      <c r="AK9" s="861"/>
      <c r="AL9" s="861"/>
      <c r="AM9" s="863"/>
      <c r="AN9" s="863"/>
      <c r="AO9" s="862"/>
      <c r="AP9" s="860"/>
      <c r="AQ9" s="862"/>
      <c r="AR9" s="860"/>
      <c r="AS9" s="861"/>
      <c r="AT9" s="1258"/>
      <c r="AU9" s="862"/>
      <c r="AV9" s="860"/>
      <c r="AW9" s="861"/>
      <c r="AX9" s="862"/>
      <c r="AY9" s="860"/>
      <c r="AZ9" s="862"/>
      <c r="BA9" s="860"/>
      <c r="BB9" s="861"/>
      <c r="BC9" s="862"/>
      <c r="BD9" s="915"/>
      <c r="BE9" s="916"/>
      <c r="BF9" s="917"/>
      <c r="BG9" s="918"/>
      <c r="BH9" s="916"/>
      <c r="BI9" s="917"/>
      <c r="BJ9" s="917"/>
      <c r="BK9" s="917"/>
      <c r="BL9" s="918"/>
      <c r="BM9" s="916"/>
      <c r="BN9" s="917"/>
      <c r="BO9" s="918"/>
      <c r="BP9" s="916"/>
      <c r="BQ9" s="917"/>
      <c r="BR9" s="917"/>
      <c r="BS9" s="917"/>
      <c r="BT9" s="917"/>
      <c r="BU9" s="918"/>
      <c r="BV9" s="916"/>
      <c r="BW9" s="917"/>
      <c r="BX9" s="917"/>
      <c r="BY9" s="917"/>
      <c r="BZ9" s="917"/>
      <c r="CA9" s="917"/>
      <c r="CB9" s="917"/>
      <c r="CC9" s="918"/>
      <c r="CD9" s="907"/>
      <c r="CE9" s="919"/>
      <c r="CF9" s="919"/>
      <c r="CG9" s="919"/>
      <c r="CH9" s="920"/>
      <c r="CI9" s="921"/>
      <c r="CJ9" s="922"/>
      <c r="CK9" s="922"/>
      <c r="CL9" s="922"/>
      <c r="CM9" s="922"/>
      <c r="CN9" s="922"/>
      <c r="CO9" s="923"/>
      <c r="CP9" s="907"/>
      <c r="CQ9" s="919"/>
      <c r="CR9" s="920"/>
      <c r="CS9" s="907"/>
      <c r="CT9" s="919"/>
      <c r="CU9" s="919"/>
      <c r="CV9" s="919"/>
      <c r="CW9" s="920"/>
      <c r="CX9" s="907"/>
      <c r="CY9" s="920"/>
      <c r="CZ9" s="924"/>
      <c r="DA9" s="924"/>
      <c r="DI9" s="915"/>
    </row>
    <row r="10" spans="1:113" s="906" customFormat="1" ht="15" customHeight="1">
      <c r="A10" s="879"/>
      <c r="B10" s="880" t="s">
        <v>728</v>
      </c>
      <c r="C10" s="881"/>
      <c r="D10" s="886"/>
      <c r="E10" s="883"/>
      <c r="F10" s="886" t="s">
        <v>729</v>
      </c>
      <c r="G10" s="887" t="s">
        <v>729</v>
      </c>
      <c r="H10" s="883"/>
      <c r="I10" s="886" t="s">
        <v>729</v>
      </c>
      <c r="J10" s="883"/>
      <c r="K10" s="886" t="s">
        <v>729</v>
      </c>
      <c r="L10" s="925" t="s">
        <v>729</v>
      </c>
      <c r="M10" s="883"/>
      <c r="N10" s="886" t="s">
        <v>729</v>
      </c>
      <c r="O10" s="887" t="s">
        <v>729</v>
      </c>
      <c r="P10" s="883"/>
      <c r="Q10" s="886" t="s">
        <v>729</v>
      </c>
      <c r="R10" s="887" t="s">
        <v>729</v>
      </c>
      <c r="S10" s="883"/>
      <c r="T10" s="886" t="s">
        <v>729</v>
      </c>
      <c r="U10" s="887" t="s">
        <v>729</v>
      </c>
      <c r="V10" s="883"/>
      <c r="W10" s="888">
        <f>+IF(C10="",0,E10+H10+J10+M10+P10+S10+V10)</f>
        <v>0</v>
      </c>
      <c r="X10" s="889">
        <v>0</v>
      </c>
      <c r="Y10" s="890">
        <v>0</v>
      </c>
      <c r="Z10" s="1259">
        <v>0</v>
      </c>
      <c r="AA10" s="891">
        <f>SUM(X10:Z10)</f>
        <v>0</v>
      </c>
      <c r="AB10" s="889">
        <v>0</v>
      </c>
      <c r="AC10" s="890">
        <v>0</v>
      </c>
      <c r="AD10" s="891">
        <f>SUM(AB10:AC10)</f>
        <v>0</v>
      </c>
      <c r="AE10" s="889">
        <v>0</v>
      </c>
      <c r="AF10" s="891"/>
      <c r="AG10" s="889">
        <v>0</v>
      </c>
      <c r="AH10" s="891"/>
      <c r="AI10" s="889">
        <v>0</v>
      </c>
      <c r="AJ10" s="890">
        <v>0</v>
      </c>
      <c r="AK10" s="890">
        <v>0</v>
      </c>
      <c r="AL10" s="890">
        <v>0</v>
      </c>
      <c r="AM10" s="892">
        <v>0</v>
      </c>
      <c r="AN10" s="892">
        <v>0</v>
      </c>
      <c r="AO10" s="891">
        <f>SUM(AI10:AN10)</f>
        <v>0</v>
      </c>
      <c r="AP10" s="889">
        <v>0</v>
      </c>
      <c r="AQ10" s="891"/>
      <c r="AR10" s="889">
        <v>0</v>
      </c>
      <c r="AS10" s="890">
        <v>0</v>
      </c>
      <c r="AT10" s="1259">
        <v>0</v>
      </c>
      <c r="AU10" s="891">
        <f>SUM(AR10:AT10)</f>
        <v>0</v>
      </c>
      <c r="AV10" s="889">
        <v>0</v>
      </c>
      <c r="AW10" s="890">
        <v>0</v>
      </c>
      <c r="AX10" s="891">
        <f>SUM(AV10:AW10)</f>
        <v>0</v>
      </c>
      <c r="AY10" s="889">
        <v>0</v>
      </c>
      <c r="AZ10" s="891"/>
      <c r="BA10" s="889">
        <v>0</v>
      </c>
      <c r="BB10" s="890">
        <v>0</v>
      </c>
      <c r="BC10" s="891">
        <f>SUM(BA10:BB10)</f>
        <v>0</v>
      </c>
      <c r="BD10" s="893"/>
      <c r="BE10" s="894"/>
      <c r="BF10" s="895"/>
      <c r="BG10" s="896"/>
      <c r="BH10" s="894"/>
      <c r="BI10" s="895"/>
      <c r="BJ10" s="895"/>
      <c r="BK10" s="895"/>
      <c r="BL10" s="896"/>
      <c r="BM10" s="894"/>
      <c r="BN10" s="895"/>
      <c r="BO10" s="896"/>
      <c r="BP10" s="894"/>
      <c r="BQ10" s="895"/>
      <c r="BR10" s="895"/>
      <c r="BS10" s="895"/>
      <c r="BT10" s="895"/>
      <c r="BU10" s="896"/>
      <c r="BV10" s="894"/>
      <c r="BW10" s="895"/>
      <c r="BX10" s="895"/>
      <c r="BY10" s="895"/>
      <c r="BZ10" s="895"/>
      <c r="CA10" s="895"/>
      <c r="CB10" s="895"/>
      <c r="CC10" s="896"/>
      <c r="CD10" s="903"/>
      <c r="CE10" s="904"/>
      <c r="CF10" s="904"/>
      <c r="CG10" s="904"/>
      <c r="CH10" s="899"/>
      <c r="CI10" s="900"/>
      <c r="CJ10" s="901"/>
      <c r="CK10" s="901"/>
      <c r="CL10" s="901"/>
      <c r="CM10" s="901"/>
      <c r="CN10" s="901"/>
      <c r="CO10" s="902"/>
      <c r="CP10" s="903"/>
      <c r="CQ10" s="904"/>
      <c r="CR10" s="899"/>
      <c r="CS10" s="903"/>
      <c r="CT10" s="904"/>
      <c r="CU10" s="904"/>
      <c r="CV10" s="904"/>
      <c r="CW10" s="899"/>
      <c r="CX10" s="903"/>
      <c r="CY10" s="899"/>
      <c r="CZ10" s="905" t="s">
        <v>729</v>
      </c>
      <c r="DA10" s="905"/>
      <c r="DI10" s="893"/>
    </row>
    <row r="11" spans="1:113" s="906" customFormat="1" ht="15" customHeight="1">
      <c r="A11" s="879"/>
      <c r="B11" s="880" t="s">
        <v>730</v>
      </c>
      <c r="C11" s="881"/>
      <c r="D11" s="886"/>
      <c r="E11" s="883"/>
      <c r="F11" s="886" t="s">
        <v>729</v>
      </c>
      <c r="G11" s="887" t="s">
        <v>729</v>
      </c>
      <c r="H11" s="883"/>
      <c r="I11" s="886" t="s">
        <v>729</v>
      </c>
      <c r="J11" s="883"/>
      <c r="K11" s="886" t="s">
        <v>729</v>
      </c>
      <c r="L11" s="925" t="s">
        <v>729</v>
      </c>
      <c r="M11" s="883"/>
      <c r="N11" s="886" t="s">
        <v>729</v>
      </c>
      <c r="O11" s="887" t="s">
        <v>729</v>
      </c>
      <c r="P11" s="883"/>
      <c r="Q11" s="886" t="s">
        <v>729</v>
      </c>
      <c r="R11" s="887" t="s">
        <v>729</v>
      </c>
      <c r="S11" s="883"/>
      <c r="T11" s="886" t="s">
        <v>729</v>
      </c>
      <c r="U11" s="887" t="s">
        <v>729</v>
      </c>
      <c r="V11" s="883"/>
      <c r="W11" s="888">
        <f>+IF(C11="",0,E11+H11+J11+M11+P11+S11+V11)</f>
        <v>0</v>
      </c>
      <c r="X11" s="889">
        <v>0</v>
      </c>
      <c r="Y11" s="890">
        <v>0</v>
      </c>
      <c r="Z11" s="1259">
        <v>0</v>
      </c>
      <c r="AA11" s="891">
        <f>SUM(X11:Z11)</f>
        <v>0</v>
      </c>
      <c r="AB11" s="889">
        <v>0</v>
      </c>
      <c r="AC11" s="890">
        <v>0</v>
      </c>
      <c r="AD11" s="891">
        <f>SUM(AB11:AC11)</f>
        <v>0</v>
      </c>
      <c r="AE11" s="889">
        <v>0</v>
      </c>
      <c r="AF11" s="891"/>
      <c r="AG11" s="889">
        <v>0</v>
      </c>
      <c r="AH11" s="891"/>
      <c r="AI11" s="889">
        <v>0</v>
      </c>
      <c r="AJ11" s="890">
        <v>0</v>
      </c>
      <c r="AK11" s="890">
        <v>0</v>
      </c>
      <c r="AL11" s="890">
        <v>0</v>
      </c>
      <c r="AM11" s="892">
        <v>0</v>
      </c>
      <c r="AN11" s="892">
        <v>0</v>
      </c>
      <c r="AO11" s="891">
        <f t="shared" ref="AO11:AO13" si="0">SUM(AI11:AN11)</f>
        <v>0</v>
      </c>
      <c r="AP11" s="889">
        <v>0</v>
      </c>
      <c r="AQ11" s="891"/>
      <c r="AR11" s="889">
        <v>0</v>
      </c>
      <c r="AS11" s="890">
        <v>0</v>
      </c>
      <c r="AT11" s="1259">
        <v>0</v>
      </c>
      <c r="AU11" s="891">
        <f>SUM(AR11:AT11)</f>
        <v>0</v>
      </c>
      <c r="AV11" s="889">
        <v>0</v>
      </c>
      <c r="AW11" s="890">
        <v>0</v>
      </c>
      <c r="AX11" s="891">
        <f>SUM(AV11:AW11)</f>
        <v>0</v>
      </c>
      <c r="AY11" s="889">
        <v>0</v>
      </c>
      <c r="AZ11" s="891"/>
      <c r="BA11" s="889">
        <v>0</v>
      </c>
      <c r="BB11" s="890">
        <v>0</v>
      </c>
      <c r="BC11" s="891">
        <f>SUM(BA11:BB11)</f>
        <v>0</v>
      </c>
      <c r="BD11" s="893"/>
      <c r="BE11" s="894"/>
      <c r="BF11" s="895"/>
      <c r="BG11" s="896"/>
      <c r="BH11" s="894"/>
      <c r="BI11" s="895"/>
      <c r="BJ11" s="895"/>
      <c r="BK11" s="895"/>
      <c r="BL11" s="896"/>
      <c r="BM11" s="894"/>
      <c r="BN11" s="895"/>
      <c r="BO11" s="896"/>
      <c r="BP11" s="894"/>
      <c r="BQ11" s="895"/>
      <c r="BR11" s="895"/>
      <c r="BS11" s="895"/>
      <c r="BT11" s="895"/>
      <c r="BU11" s="896"/>
      <c r="BV11" s="894"/>
      <c r="BW11" s="895"/>
      <c r="BX11" s="895"/>
      <c r="BY11" s="895"/>
      <c r="BZ11" s="895"/>
      <c r="CA11" s="895"/>
      <c r="CB11" s="895"/>
      <c r="CC11" s="896"/>
      <c r="CD11" s="903"/>
      <c r="CE11" s="904"/>
      <c r="CF11" s="904"/>
      <c r="CG11" s="904"/>
      <c r="CH11" s="899"/>
      <c r="CI11" s="900"/>
      <c r="CJ11" s="901"/>
      <c r="CK11" s="901"/>
      <c r="CL11" s="901"/>
      <c r="CM11" s="901"/>
      <c r="CN11" s="901"/>
      <c r="CO11" s="902"/>
      <c r="CP11" s="903"/>
      <c r="CQ11" s="904"/>
      <c r="CR11" s="899"/>
      <c r="CS11" s="903"/>
      <c r="CT11" s="904"/>
      <c r="CU11" s="904"/>
      <c r="CV11" s="904"/>
      <c r="CW11" s="899"/>
      <c r="CX11" s="903"/>
      <c r="CY11" s="899"/>
      <c r="CZ11" s="905" t="s">
        <v>729</v>
      </c>
      <c r="DA11" s="905"/>
      <c r="DI11" s="893"/>
    </row>
    <row r="12" spans="1:113" s="906" customFormat="1" ht="15" customHeight="1">
      <c r="A12" s="879"/>
      <c r="B12" s="880" t="s">
        <v>731</v>
      </c>
      <c r="C12" s="881"/>
      <c r="D12" s="886"/>
      <c r="E12" s="883"/>
      <c r="F12" s="886" t="s">
        <v>729</v>
      </c>
      <c r="G12" s="887" t="s">
        <v>729</v>
      </c>
      <c r="H12" s="883"/>
      <c r="I12" s="886" t="s">
        <v>729</v>
      </c>
      <c r="J12" s="883"/>
      <c r="K12" s="886" t="s">
        <v>729</v>
      </c>
      <c r="L12" s="925" t="s">
        <v>729</v>
      </c>
      <c r="M12" s="883"/>
      <c r="N12" s="886" t="s">
        <v>729</v>
      </c>
      <c r="O12" s="887" t="s">
        <v>729</v>
      </c>
      <c r="P12" s="883"/>
      <c r="Q12" s="886" t="s">
        <v>729</v>
      </c>
      <c r="R12" s="887" t="s">
        <v>729</v>
      </c>
      <c r="S12" s="883"/>
      <c r="T12" s="886" t="s">
        <v>729</v>
      </c>
      <c r="U12" s="887" t="s">
        <v>729</v>
      </c>
      <c r="V12" s="883"/>
      <c r="W12" s="888">
        <f>+IF(C12="",0,E12+H12+J12+M12+P12+S12+V12)</f>
        <v>0</v>
      </c>
      <c r="X12" s="889">
        <v>0</v>
      </c>
      <c r="Y12" s="890">
        <v>0</v>
      </c>
      <c r="Z12" s="1259">
        <v>0</v>
      </c>
      <c r="AA12" s="891">
        <f>SUM(X12:Z12)</f>
        <v>0</v>
      </c>
      <c r="AB12" s="889">
        <v>0</v>
      </c>
      <c r="AC12" s="890">
        <v>0</v>
      </c>
      <c r="AD12" s="891">
        <f>SUM(AB12:AC12)</f>
        <v>0</v>
      </c>
      <c r="AE12" s="889">
        <v>0</v>
      </c>
      <c r="AF12" s="891"/>
      <c r="AG12" s="889">
        <v>0</v>
      </c>
      <c r="AH12" s="891"/>
      <c r="AI12" s="889">
        <v>0</v>
      </c>
      <c r="AJ12" s="890">
        <v>0</v>
      </c>
      <c r="AK12" s="890">
        <v>0</v>
      </c>
      <c r="AL12" s="890">
        <v>0</v>
      </c>
      <c r="AM12" s="892">
        <v>0</v>
      </c>
      <c r="AN12" s="892">
        <v>0</v>
      </c>
      <c r="AO12" s="891">
        <f t="shared" si="0"/>
        <v>0</v>
      </c>
      <c r="AP12" s="889">
        <v>0</v>
      </c>
      <c r="AQ12" s="891"/>
      <c r="AR12" s="889">
        <v>0</v>
      </c>
      <c r="AS12" s="890">
        <v>0</v>
      </c>
      <c r="AT12" s="1259">
        <v>0</v>
      </c>
      <c r="AU12" s="891">
        <f>SUM(AR12:AT12)</f>
        <v>0</v>
      </c>
      <c r="AV12" s="889">
        <v>0</v>
      </c>
      <c r="AW12" s="890">
        <v>0</v>
      </c>
      <c r="AX12" s="891">
        <f>SUM(AV12:AW12)</f>
        <v>0</v>
      </c>
      <c r="AY12" s="889">
        <v>0</v>
      </c>
      <c r="AZ12" s="891"/>
      <c r="BA12" s="889">
        <v>0</v>
      </c>
      <c r="BB12" s="890">
        <v>0</v>
      </c>
      <c r="BC12" s="891">
        <f>SUM(BA12:BB12)</f>
        <v>0</v>
      </c>
      <c r="BD12" s="893"/>
      <c r="BE12" s="894"/>
      <c r="BF12" s="895"/>
      <c r="BG12" s="896"/>
      <c r="BH12" s="894"/>
      <c r="BI12" s="895"/>
      <c r="BJ12" s="895"/>
      <c r="BK12" s="895"/>
      <c r="BL12" s="896"/>
      <c r="BM12" s="894"/>
      <c r="BN12" s="895"/>
      <c r="BO12" s="896"/>
      <c r="BP12" s="894"/>
      <c r="BQ12" s="895"/>
      <c r="BR12" s="895"/>
      <c r="BS12" s="895"/>
      <c r="BT12" s="895"/>
      <c r="BU12" s="896"/>
      <c r="BV12" s="894"/>
      <c r="BW12" s="895"/>
      <c r="BX12" s="895"/>
      <c r="BY12" s="895"/>
      <c r="BZ12" s="895"/>
      <c r="CA12" s="895"/>
      <c r="CB12" s="895"/>
      <c r="CC12" s="896"/>
      <c r="CD12" s="903"/>
      <c r="CE12" s="904"/>
      <c r="CF12" s="904"/>
      <c r="CG12" s="904"/>
      <c r="CH12" s="899"/>
      <c r="CI12" s="900"/>
      <c r="CJ12" s="901"/>
      <c r="CK12" s="901"/>
      <c r="CL12" s="901"/>
      <c r="CM12" s="901"/>
      <c r="CN12" s="901"/>
      <c r="CO12" s="902"/>
      <c r="CP12" s="903"/>
      <c r="CQ12" s="904"/>
      <c r="CR12" s="899"/>
      <c r="CS12" s="903"/>
      <c r="CT12" s="904"/>
      <c r="CU12" s="904"/>
      <c r="CV12" s="904"/>
      <c r="CW12" s="899"/>
      <c r="CX12" s="903"/>
      <c r="CY12" s="899"/>
      <c r="CZ12" s="905" t="s">
        <v>729</v>
      </c>
      <c r="DA12" s="905"/>
      <c r="DI12" s="893"/>
    </row>
    <row r="13" spans="1:113" s="906" customFormat="1" ht="15" customHeight="1">
      <c r="A13" s="879"/>
      <c r="B13" s="880" t="s">
        <v>732</v>
      </c>
      <c r="C13" s="881"/>
      <c r="D13" s="886"/>
      <c r="E13" s="883"/>
      <c r="F13" s="886" t="s">
        <v>729</v>
      </c>
      <c r="G13" s="887" t="s">
        <v>729</v>
      </c>
      <c r="H13" s="883"/>
      <c r="I13" s="886" t="s">
        <v>729</v>
      </c>
      <c r="J13" s="883"/>
      <c r="K13" s="886" t="s">
        <v>729</v>
      </c>
      <c r="L13" s="925" t="s">
        <v>729</v>
      </c>
      <c r="M13" s="883"/>
      <c r="N13" s="886" t="s">
        <v>729</v>
      </c>
      <c r="O13" s="887" t="s">
        <v>729</v>
      </c>
      <c r="P13" s="883"/>
      <c r="Q13" s="886" t="s">
        <v>729</v>
      </c>
      <c r="R13" s="887" t="s">
        <v>729</v>
      </c>
      <c r="S13" s="883"/>
      <c r="T13" s="886" t="s">
        <v>729</v>
      </c>
      <c r="U13" s="887" t="s">
        <v>729</v>
      </c>
      <c r="V13" s="883"/>
      <c r="W13" s="888">
        <f>+IF(C13="",0,E13+H13+J13+M13+P13+S13+V13)</f>
        <v>0</v>
      </c>
      <c r="X13" s="889">
        <v>0</v>
      </c>
      <c r="Y13" s="890">
        <v>0</v>
      </c>
      <c r="Z13" s="1259">
        <v>0</v>
      </c>
      <c r="AA13" s="891">
        <f>SUM(X13:Z13)</f>
        <v>0</v>
      </c>
      <c r="AB13" s="889">
        <v>0</v>
      </c>
      <c r="AC13" s="890">
        <v>0</v>
      </c>
      <c r="AD13" s="891">
        <f>SUM(AB13:AC13)</f>
        <v>0</v>
      </c>
      <c r="AE13" s="889">
        <v>0</v>
      </c>
      <c r="AF13" s="891"/>
      <c r="AG13" s="889">
        <v>0</v>
      </c>
      <c r="AH13" s="891"/>
      <c r="AI13" s="889">
        <v>0</v>
      </c>
      <c r="AJ13" s="890">
        <v>0</v>
      </c>
      <c r="AK13" s="890">
        <v>0</v>
      </c>
      <c r="AL13" s="890">
        <v>0</v>
      </c>
      <c r="AM13" s="892">
        <v>0</v>
      </c>
      <c r="AN13" s="892">
        <v>0</v>
      </c>
      <c r="AO13" s="891">
        <f t="shared" si="0"/>
        <v>0</v>
      </c>
      <c r="AP13" s="889">
        <v>0</v>
      </c>
      <c r="AQ13" s="891"/>
      <c r="AR13" s="889">
        <v>0</v>
      </c>
      <c r="AS13" s="890">
        <v>0</v>
      </c>
      <c r="AT13" s="1259">
        <v>0</v>
      </c>
      <c r="AU13" s="891">
        <f>SUM(AR13:AT13)</f>
        <v>0</v>
      </c>
      <c r="AV13" s="889">
        <v>0</v>
      </c>
      <c r="AW13" s="890">
        <v>0</v>
      </c>
      <c r="AX13" s="891">
        <f>SUM(AV13:AW13)</f>
        <v>0</v>
      </c>
      <c r="AY13" s="889">
        <v>0</v>
      </c>
      <c r="AZ13" s="891"/>
      <c r="BA13" s="889">
        <v>0</v>
      </c>
      <c r="BB13" s="890">
        <v>0</v>
      </c>
      <c r="BC13" s="891">
        <f>SUM(BA13:BB13)</f>
        <v>0</v>
      </c>
      <c r="BD13" s="893"/>
      <c r="BE13" s="894"/>
      <c r="BF13" s="895"/>
      <c r="BG13" s="896"/>
      <c r="BH13" s="894"/>
      <c r="BI13" s="895"/>
      <c r="BJ13" s="895"/>
      <c r="BK13" s="895"/>
      <c r="BL13" s="896"/>
      <c r="BM13" s="894"/>
      <c r="BN13" s="895"/>
      <c r="BO13" s="896"/>
      <c r="BP13" s="894"/>
      <c r="BQ13" s="895"/>
      <c r="BR13" s="895"/>
      <c r="BS13" s="895"/>
      <c r="BT13" s="895"/>
      <c r="BU13" s="896"/>
      <c r="BV13" s="894"/>
      <c r="BW13" s="895"/>
      <c r="BX13" s="895"/>
      <c r="BY13" s="895"/>
      <c r="BZ13" s="895"/>
      <c r="CA13" s="895"/>
      <c r="CB13" s="895"/>
      <c r="CC13" s="896"/>
      <c r="CD13" s="903"/>
      <c r="CE13" s="904"/>
      <c r="CF13" s="904"/>
      <c r="CG13" s="904"/>
      <c r="CH13" s="899"/>
      <c r="CI13" s="900"/>
      <c r="CJ13" s="901"/>
      <c r="CK13" s="901"/>
      <c r="CL13" s="901"/>
      <c r="CM13" s="901"/>
      <c r="CN13" s="901"/>
      <c r="CO13" s="902"/>
      <c r="CP13" s="903"/>
      <c r="CQ13" s="904"/>
      <c r="CR13" s="899"/>
      <c r="CS13" s="903"/>
      <c r="CT13" s="904"/>
      <c r="CU13" s="904"/>
      <c r="CV13" s="904"/>
      <c r="CW13" s="899"/>
      <c r="CX13" s="903"/>
      <c r="CY13" s="899"/>
      <c r="CZ13" s="905" t="s">
        <v>729</v>
      </c>
      <c r="DA13" s="905"/>
      <c r="DI13" s="893"/>
    </row>
    <row r="14" spans="1:113" s="878" customFormat="1">
      <c r="A14" s="907"/>
      <c r="B14" s="908" t="s">
        <v>733</v>
      </c>
      <c r="C14" s="909"/>
      <c r="D14" s="910"/>
      <c r="E14" s="911"/>
      <c r="F14" s="910" t="s">
        <v>729</v>
      </c>
      <c r="G14" s="912" t="s">
        <v>729</v>
      </c>
      <c r="H14" s="911"/>
      <c r="I14" s="910" t="s">
        <v>729</v>
      </c>
      <c r="J14" s="911"/>
      <c r="K14" s="910" t="s">
        <v>729</v>
      </c>
      <c r="L14" s="913" t="s">
        <v>729</v>
      </c>
      <c r="M14" s="911"/>
      <c r="N14" s="910" t="s">
        <v>729</v>
      </c>
      <c r="O14" s="912" t="s">
        <v>729</v>
      </c>
      <c r="P14" s="911"/>
      <c r="Q14" s="910" t="s">
        <v>729</v>
      </c>
      <c r="R14" s="912" t="s">
        <v>729</v>
      </c>
      <c r="S14" s="911"/>
      <c r="T14" s="910" t="s">
        <v>729</v>
      </c>
      <c r="U14" s="912" t="s">
        <v>729</v>
      </c>
      <c r="V14" s="911"/>
      <c r="W14" s="914"/>
      <c r="X14" s="860"/>
      <c r="Y14" s="861"/>
      <c r="Z14" s="1258"/>
      <c r="AA14" s="862"/>
      <c r="AB14" s="860"/>
      <c r="AC14" s="861"/>
      <c r="AD14" s="862"/>
      <c r="AE14" s="860"/>
      <c r="AF14" s="862"/>
      <c r="AG14" s="860"/>
      <c r="AH14" s="862"/>
      <c r="AI14" s="860"/>
      <c r="AJ14" s="861"/>
      <c r="AK14" s="861"/>
      <c r="AL14" s="861"/>
      <c r="AM14" s="863"/>
      <c r="AN14" s="863"/>
      <c r="AO14" s="862"/>
      <c r="AP14" s="860"/>
      <c r="AQ14" s="862"/>
      <c r="AR14" s="860"/>
      <c r="AS14" s="861"/>
      <c r="AT14" s="1258"/>
      <c r="AU14" s="862"/>
      <c r="AV14" s="860"/>
      <c r="AW14" s="861"/>
      <c r="AX14" s="862"/>
      <c r="AY14" s="860"/>
      <c r="AZ14" s="862"/>
      <c r="BA14" s="860"/>
      <c r="BB14" s="861"/>
      <c r="BC14" s="862"/>
      <c r="BD14" s="915"/>
      <c r="BE14" s="926"/>
      <c r="BF14" s="927"/>
      <c r="BG14" s="928"/>
      <c r="BH14" s="926"/>
      <c r="BI14" s="927"/>
      <c r="BJ14" s="927"/>
      <c r="BK14" s="927"/>
      <c r="BL14" s="928"/>
      <c r="BM14" s="926"/>
      <c r="BN14" s="927"/>
      <c r="BO14" s="928"/>
      <c r="BP14" s="929"/>
      <c r="BQ14" s="930"/>
      <c r="BR14" s="930"/>
      <c r="BS14" s="930"/>
      <c r="BT14" s="927"/>
      <c r="BU14" s="928"/>
      <c r="BV14" s="929"/>
      <c r="BW14" s="930"/>
      <c r="BX14" s="930"/>
      <c r="BY14" s="930"/>
      <c r="BZ14" s="930"/>
      <c r="CA14" s="930"/>
      <c r="CB14" s="927"/>
      <c r="CC14" s="928"/>
      <c r="CD14" s="926"/>
      <c r="CE14" s="927"/>
      <c r="CF14" s="927"/>
      <c r="CG14" s="927"/>
      <c r="CH14" s="928"/>
      <c r="CI14" s="929"/>
      <c r="CJ14" s="930"/>
      <c r="CK14" s="930"/>
      <c r="CL14" s="930"/>
      <c r="CM14" s="930"/>
      <c r="CN14" s="930"/>
      <c r="CO14" s="931"/>
      <c r="CP14" s="926"/>
      <c r="CQ14" s="927"/>
      <c r="CR14" s="928"/>
      <c r="CS14" s="926"/>
      <c r="CT14" s="927"/>
      <c r="CU14" s="927"/>
      <c r="CV14" s="927"/>
      <c r="CW14" s="928"/>
      <c r="CX14" s="926"/>
      <c r="CY14" s="928"/>
      <c r="CZ14" s="924"/>
      <c r="DA14" s="924"/>
      <c r="DI14" s="915"/>
    </row>
    <row r="15" spans="1:113" s="952" customFormat="1">
      <c r="A15" s="932"/>
      <c r="B15" s="933" t="s">
        <v>734</v>
      </c>
      <c r="C15" s="934"/>
      <c r="D15" s="935"/>
      <c r="E15" s="936"/>
      <c r="F15" s="935" t="s">
        <v>729</v>
      </c>
      <c r="G15" s="937" t="s">
        <v>729</v>
      </c>
      <c r="H15" s="936"/>
      <c r="I15" s="935" t="s">
        <v>729</v>
      </c>
      <c r="J15" s="936"/>
      <c r="K15" s="935" t="s">
        <v>729</v>
      </c>
      <c r="L15" s="938" t="s">
        <v>729</v>
      </c>
      <c r="M15" s="936"/>
      <c r="N15" s="935" t="s">
        <v>729</v>
      </c>
      <c r="O15" s="937" t="s">
        <v>729</v>
      </c>
      <c r="P15" s="936"/>
      <c r="Q15" s="935" t="s">
        <v>729</v>
      </c>
      <c r="R15" s="937" t="s">
        <v>729</v>
      </c>
      <c r="S15" s="936"/>
      <c r="T15" s="935" t="s">
        <v>729</v>
      </c>
      <c r="U15" s="937" t="s">
        <v>729</v>
      </c>
      <c r="V15" s="936"/>
      <c r="W15" s="939"/>
      <c r="X15" s="940"/>
      <c r="Y15" s="941"/>
      <c r="Z15" s="1258"/>
      <c r="AA15" s="942"/>
      <c r="AB15" s="940"/>
      <c r="AC15" s="941"/>
      <c r="AD15" s="942"/>
      <c r="AE15" s="940"/>
      <c r="AF15" s="942"/>
      <c r="AG15" s="940"/>
      <c r="AH15" s="942"/>
      <c r="AI15" s="940"/>
      <c r="AJ15" s="941"/>
      <c r="AK15" s="941"/>
      <c r="AL15" s="941"/>
      <c r="AM15" s="943"/>
      <c r="AN15" s="943"/>
      <c r="AO15" s="942"/>
      <c r="AP15" s="940"/>
      <c r="AQ15" s="942"/>
      <c r="AR15" s="940"/>
      <c r="AS15" s="941"/>
      <c r="AT15" s="1258"/>
      <c r="AU15" s="942"/>
      <c r="AV15" s="940"/>
      <c r="AW15" s="941"/>
      <c r="AX15" s="942"/>
      <c r="AY15" s="940"/>
      <c r="AZ15" s="942"/>
      <c r="BA15" s="940"/>
      <c r="BB15" s="941"/>
      <c r="BC15" s="942"/>
      <c r="BD15" s="944"/>
      <c r="BE15" s="945"/>
      <c r="BF15" s="946"/>
      <c r="BG15" s="947"/>
      <c r="BH15" s="945"/>
      <c r="BI15" s="946"/>
      <c r="BJ15" s="946"/>
      <c r="BK15" s="946"/>
      <c r="BL15" s="947"/>
      <c r="BM15" s="945"/>
      <c r="BN15" s="946"/>
      <c r="BO15" s="947"/>
      <c r="BP15" s="948"/>
      <c r="BQ15" s="949"/>
      <c r="BR15" s="949"/>
      <c r="BS15" s="949"/>
      <c r="BT15" s="946"/>
      <c r="BU15" s="947"/>
      <c r="BV15" s="948"/>
      <c r="BW15" s="949"/>
      <c r="BX15" s="949"/>
      <c r="BY15" s="949"/>
      <c r="BZ15" s="949"/>
      <c r="CA15" s="949"/>
      <c r="CB15" s="946"/>
      <c r="CC15" s="947"/>
      <c r="CD15" s="945"/>
      <c r="CE15" s="946"/>
      <c r="CF15" s="946"/>
      <c r="CG15" s="946"/>
      <c r="CH15" s="947"/>
      <c r="CI15" s="948"/>
      <c r="CJ15" s="949"/>
      <c r="CK15" s="949"/>
      <c r="CL15" s="949"/>
      <c r="CM15" s="949"/>
      <c r="CN15" s="949"/>
      <c r="CO15" s="950"/>
      <c r="CP15" s="945"/>
      <c r="CQ15" s="946"/>
      <c r="CR15" s="947"/>
      <c r="CS15" s="945"/>
      <c r="CT15" s="946"/>
      <c r="CU15" s="946"/>
      <c r="CV15" s="946"/>
      <c r="CW15" s="947"/>
      <c r="CX15" s="945"/>
      <c r="CY15" s="947"/>
      <c r="CZ15" s="951"/>
      <c r="DA15" s="951"/>
      <c r="DI15" s="944"/>
    </row>
    <row r="16" spans="1:113" s="906" customFormat="1">
      <c r="A16" s="806" t="s">
        <v>50</v>
      </c>
      <c r="B16" s="953" t="s">
        <v>1256</v>
      </c>
      <c r="C16" s="881" t="s">
        <v>47</v>
      </c>
      <c r="D16" s="886"/>
      <c r="E16" s="883">
        <f>+IF(C16="", 0,D16)</f>
        <v>0</v>
      </c>
      <c r="F16" s="886">
        <v>0</v>
      </c>
      <c r="G16" s="887">
        <v>0</v>
      </c>
      <c r="H16" s="883">
        <f>+IF(C16="", 0,SUM(F16:G16))</f>
        <v>0</v>
      </c>
      <c r="I16" s="886">
        <v>0</v>
      </c>
      <c r="J16" s="883">
        <f>+IF(C16="", 0,I16)</f>
        <v>0</v>
      </c>
      <c r="K16" s="886">
        <v>0</v>
      </c>
      <c r="L16" s="925">
        <v>0</v>
      </c>
      <c r="M16" s="883">
        <f>+IF(C16="",0,K16+L16)</f>
        <v>0</v>
      </c>
      <c r="N16" s="886">
        <v>0</v>
      </c>
      <c r="O16" s="887">
        <v>0</v>
      </c>
      <c r="P16" s="883">
        <f>+IF(C16="", 0,SUM(N16:O16))</f>
        <v>0</v>
      </c>
      <c r="Q16" s="886">
        <v>0</v>
      </c>
      <c r="R16" s="887">
        <v>0</v>
      </c>
      <c r="S16" s="883">
        <f>+IF(C16="",0,SUM(Q16:R16))</f>
        <v>0</v>
      </c>
      <c r="T16" s="886">
        <v>0</v>
      </c>
      <c r="U16" s="887">
        <v>0</v>
      </c>
      <c r="V16" s="883">
        <f>+IF(C16="",0,SUM(T16:U16))</f>
        <v>0</v>
      </c>
      <c r="W16" s="888">
        <f>+IF(C16="",0,E16+H16+J16+M16+P16+S16+V16)</f>
        <v>0</v>
      </c>
      <c r="X16" s="889">
        <v>0</v>
      </c>
      <c r="Y16" s="890">
        <v>0</v>
      </c>
      <c r="Z16" s="1259">
        <v>0</v>
      </c>
      <c r="AA16" s="891">
        <f>SUM(X16:Z16)</f>
        <v>0</v>
      </c>
      <c r="AB16" s="889">
        <v>0</v>
      </c>
      <c r="AC16" s="890">
        <v>0</v>
      </c>
      <c r="AD16" s="891">
        <f>SUM(AB16:AC16)</f>
        <v>0</v>
      </c>
      <c r="AE16" s="889">
        <v>0</v>
      </c>
      <c r="AF16" s="891">
        <f>+AE16</f>
        <v>0</v>
      </c>
      <c r="AG16" s="889">
        <v>0</v>
      </c>
      <c r="AH16" s="891">
        <f>+AG16</f>
        <v>0</v>
      </c>
      <c r="AI16" s="889">
        <v>0</v>
      </c>
      <c r="AJ16" s="890">
        <v>0</v>
      </c>
      <c r="AK16" s="890">
        <v>0</v>
      </c>
      <c r="AL16" s="890">
        <v>0</v>
      </c>
      <c r="AM16" s="892">
        <v>0</v>
      </c>
      <c r="AN16" s="892">
        <v>0</v>
      </c>
      <c r="AO16" s="891">
        <f t="shared" ref="AO16:AO19" si="1">SUM(AI16:AN16)</f>
        <v>0</v>
      </c>
      <c r="AP16" s="889">
        <v>500</v>
      </c>
      <c r="AQ16" s="891">
        <f>+AP16</f>
        <v>500</v>
      </c>
      <c r="AR16" s="889">
        <v>0</v>
      </c>
      <c r="AS16" s="890">
        <v>0</v>
      </c>
      <c r="AT16" s="1259">
        <v>0</v>
      </c>
      <c r="AU16" s="891">
        <f>SUM(AR16:AT16)</f>
        <v>0</v>
      </c>
      <c r="AV16" s="889">
        <v>0</v>
      </c>
      <c r="AW16" s="890">
        <v>0</v>
      </c>
      <c r="AX16" s="891">
        <f>SUM(AV16:AW16)</f>
        <v>0</v>
      </c>
      <c r="AY16" s="889">
        <v>0</v>
      </c>
      <c r="AZ16" s="891">
        <f>+AY16</f>
        <v>0</v>
      </c>
      <c r="BA16" s="889">
        <v>173.85300000000001</v>
      </c>
      <c r="BB16" s="890">
        <v>98.65</v>
      </c>
      <c r="BC16" s="891">
        <f>SUM(BA16:BB16)</f>
        <v>272.50300000000004</v>
      </c>
      <c r="BD16" s="893">
        <f>+IF(C16="",0,BC16+AZ16+AX16+AU16+AQ16+AO16+AH16+AF16+AD16+AA16)</f>
        <v>772.50300000000004</v>
      </c>
      <c r="BE16" s="903"/>
      <c r="BF16" s="904"/>
      <c r="BG16" s="899">
        <f>+BE16+BF16</f>
        <v>0</v>
      </c>
      <c r="BH16" s="903"/>
      <c r="BI16" s="904"/>
      <c r="BJ16" s="904"/>
      <c r="BK16" s="904"/>
      <c r="BL16" s="899">
        <f>+BH16+BI16+BJ16+BK16</f>
        <v>0</v>
      </c>
      <c r="BM16" s="903"/>
      <c r="BN16" s="904"/>
      <c r="BO16" s="899">
        <f>+BM16+BN16</f>
        <v>0</v>
      </c>
      <c r="BP16" s="900"/>
      <c r="BQ16" s="901"/>
      <c r="BR16" s="901"/>
      <c r="BS16" s="901"/>
      <c r="BT16" s="904"/>
      <c r="BU16" s="899">
        <f>+SUM(BP16:BT16)</f>
        <v>0</v>
      </c>
      <c r="BV16" s="900"/>
      <c r="BW16" s="901"/>
      <c r="BX16" s="901"/>
      <c r="BY16" s="901"/>
      <c r="BZ16" s="901"/>
      <c r="CA16" s="901"/>
      <c r="CB16" s="904"/>
      <c r="CC16" s="899">
        <f>+SUM(BV16:CB16)</f>
        <v>0</v>
      </c>
      <c r="CD16" s="903"/>
      <c r="CE16" s="904"/>
      <c r="CF16" s="904"/>
      <c r="CG16" s="904"/>
      <c r="CH16" s="899">
        <f>+SUM(CD16:CG16)</f>
        <v>0</v>
      </c>
      <c r="CI16" s="900"/>
      <c r="CJ16" s="901"/>
      <c r="CK16" s="901"/>
      <c r="CL16" s="901"/>
      <c r="CM16" s="901"/>
      <c r="CN16" s="901"/>
      <c r="CO16" s="902">
        <f t="shared" ref="CO16:CO19" si="2">+SUM(CI16:CN16)</f>
        <v>0</v>
      </c>
      <c r="CP16" s="903"/>
      <c r="CQ16" s="904"/>
      <c r="CR16" s="899">
        <f>+SUM(CP16:CQ16)</f>
        <v>0</v>
      </c>
      <c r="CS16" s="903"/>
      <c r="CT16" s="904"/>
      <c r="CU16" s="904"/>
      <c r="CV16" s="904"/>
      <c r="CW16" s="899">
        <f>+SUM(CS16:CV16)</f>
        <v>0</v>
      </c>
      <c r="CX16" s="903"/>
      <c r="CY16" s="899">
        <f>+CX16</f>
        <v>0</v>
      </c>
      <c r="CZ16" s="954">
        <f>+IF(C16="",0,CY16+CR16+CH16+BU16+BO16+BL16+CO16+CW16+CC16+BG16)</f>
        <v>0</v>
      </c>
      <c r="DA16" s="954">
        <f>IF(C16="",0,CZ16+BD16+W16)</f>
        <v>772.50300000000004</v>
      </c>
      <c r="DI16" s="893">
        <f>BD16-BC16-AX16-AQ16-AF16-AD16</f>
        <v>0</v>
      </c>
    </row>
    <row r="17" spans="1:113" s="906" customFormat="1">
      <c r="A17" s="806" t="s">
        <v>1257</v>
      </c>
      <c r="B17" s="953" t="s">
        <v>1258</v>
      </c>
      <c r="C17" s="881" t="s">
        <v>47</v>
      </c>
      <c r="D17" s="886"/>
      <c r="E17" s="883">
        <f t="shared" ref="E17:E80" si="3">+IF(C17="", 0,D17)</f>
        <v>0</v>
      </c>
      <c r="F17" s="886">
        <v>0</v>
      </c>
      <c r="G17" s="887">
        <v>0</v>
      </c>
      <c r="H17" s="883">
        <f>+IF(C17="", 0,SUM(F17:G17))</f>
        <v>0</v>
      </c>
      <c r="I17" s="886">
        <v>0</v>
      </c>
      <c r="J17" s="883">
        <f>+IF(C17="", 0,I17)</f>
        <v>0</v>
      </c>
      <c r="K17" s="886">
        <v>0</v>
      </c>
      <c r="L17" s="925">
        <v>0</v>
      </c>
      <c r="M17" s="883">
        <f>+IF(C17="",0,K17+L17)</f>
        <v>0</v>
      </c>
      <c r="N17" s="886">
        <v>0</v>
      </c>
      <c r="O17" s="887">
        <v>0</v>
      </c>
      <c r="P17" s="883">
        <f>+IF(C17="", 0,SUM(N17:O17))</f>
        <v>0</v>
      </c>
      <c r="Q17" s="886">
        <v>0</v>
      </c>
      <c r="R17" s="887">
        <v>0</v>
      </c>
      <c r="S17" s="883">
        <f>+IF(C17="",0,SUM(Q17:R17))</f>
        <v>0</v>
      </c>
      <c r="T17" s="886">
        <v>0</v>
      </c>
      <c r="U17" s="887">
        <v>0</v>
      </c>
      <c r="V17" s="883">
        <f>+IF(C17="",0,SUM(T17:U17))</f>
        <v>0</v>
      </c>
      <c r="W17" s="888">
        <f>+IF(C17="",0,E17+H17+J17+M17+P17+S17+V17)</f>
        <v>0</v>
      </c>
      <c r="X17" s="889">
        <v>0</v>
      </c>
      <c r="Y17" s="890">
        <v>0</v>
      </c>
      <c r="Z17" s="1259">
        <v>0</v>
      </c>
      <c r="AA17" s="891">
        <f>SUM(X17:Z17)</f>
        <v>0</v>
      </c>
      <c r="AB17" s="889">
        <v>0</v>
      </c>
      <c r="AC17" s="890">
        <v>0</v>
      </c>
      <c r="AD17" s="891">
        <f>SUM(AB17:AC17)</f>
        <v>0</v>
      </c>
      <c r="AE17" s="889">
        <v>0</v>
      </c>
      <c r="AF17" s="891">
        <f t="shared" ref="AF17:AF19" si="4">+AE17</f>
        <v>0</v>
      </c>
      <c r="AG17" s="889">
        <v>0</v>
      </c>
      <c r="AH17" s="891">
        <f t="shared" ref="AH17:AH19" si="5">+AG17</f>
        <v>0</v>
      </c>
      <c r="AI17" s="889">
        <v>0</v>
      </c>
      <c r="AJ17" s="890">
        <v>0</v>
      </c>
      <c r="AK17" s="890">
        <v>0</v>
      </c>
      <c r="AL17" s="890">
        <v>0</v>
      </c>
      <c r="AM17" s="892">
        <v>0</v>
      </c>
      <c r="AN17" s="892">
        <v>0</v>
      </c>
      <c r="AO17" s="891">
        <f t="shared" si="1"/>
        <v>0</v>
      </c>
      <c r="AP17" s="889">
        <v>0</v>
      </c>
      <c r="AQ17" s="891">
        <f t="shared" ref="AQ17:AQ19" si="6">+AP17</f>
        <v>0</v>
      </c>
      <c r="AR17" s="889">
        <v>0</v>
      </c>
      <c r="AS17" s="890">
        <v>0</v>
      </c>
      <c r="AT17" s="1259">
        <v>0</v>
      </c>
      <c r="AU17" s="891">
        <f>SUM(AR17:AT17)</f>
        <v>0</v>
      </c>
      <c r="AV17" s="889">
        <v>0</v>
      </c>
      <c r="AW17" s="890">
        <v>0</v>
      </c>
      <c r="AX17" s="891">
        <f>SUM(AV17:AW17)</f>
        <v>0</v>
      </c>
      <c r="AY17" s="889">
        <v>0</v>
      </c>
      <c r="AZ17" s="891">
        <f t="shared" ref="AZ17:AZ19" si="7">+AY17</f>
        <v>0</v>
      </c>
      <c r="BA17" s="889">
        <v>0</v>
      </c>
      <c r="BB17" s="890">
        <v>0</v>
      </c>
      <c r="BC17" s="891">
        <f>SUM(BA17:BB17)</f>
        <v>0</v>
      </c>
      <c r="BD17" s="893">
        <f>+IF(C17="",0,BC17+AZ17+AX17+AU17+AQ17+AO17+AH17+AF17+AD17+AA17)</f>
        <v>0</v>
      </c>
      <c r="BE17" s="903"/>
      <c r="BF17" s="904"/>
      <c r="BG17" s="899">
        <f t="shared" ref="BG17:BG80" si="8">+BE17+BF17</f>
        <v>0</v>
      </c>
      <c r="BH17" s="903"/>
      <c r="BI17" s="904"/>
      <c r="BJ17" s="904"/>
      <c r="BK17" s="904"/>
      <c r="BL17" s="899">
        <f t="shared" ref="BL17:BL19" si="9">+BH17+BI17+BJ17+BK17</f>
        <v>0</v>
      </c>
      <c r="BM17" s="903"/>
      <c r="BN17" s="904"/>
      <c r="BO17" s="899">
        <f t="shared" ref="BO17:BO19" si="10">+BM17+BN17</f>
        <v>0</v>
      </c>
      <c r="BP17" s="900"/>
      <c r="BQ17" s="901"/>
      <c r="BR17" s="901"/>
      <c r="BS17" s="901"/>
      <c r="BT17" s="904"/>
      <c r="BU17" s="899">
        <f t="shared" ref="BU17:BU19" si="11">+SUM(BP17:BT17)</f>
        <v>0</v>
      </c>
      <c r="BV17" s="900"/>
      <c r="BW17" s="901"/>
      <c r="BX17" s="901"/>
      <c r="BY17" s="901"/>
      <c r="BZ17" s="901"/>
      <c r="CA17" s="901"/>
      <c r="CB17" s="904"/>
      <c r="CC17" s="899">
        <f t="shared" ref="CC17:CC19" si="12">+SUM(BV17:CB17)</f>
        <v>0</v>
      </c>
      <c r="CD17" s="903"/>
      <c r="CE17" s="904"/>
      <c r="CF17" s="904"/>
      <c r="CG17" s="904"/>
      <c r="CH17" s="899">
        <f t="shared" ref="CH17:CH19" si="13">+SUM(CD17:CG17)</f>
        <v>0</v>
      </c>
      <c r="CI17" s="900"/>
      <c r="CJ17" s="901"/>
      <c r="CK17" s="901"/>
      <c r="CL17" s="901"/>
      <c r="CM17" s="901"/>
      <c r="CN17" s="901"/>
      <c r="CO17" s="902">
        <f t="shared" si="2"/>
        <v>0</v>
      </c>
      <c r="CP17" s="903"/>
      <c r="CQ17" s="904"/>
      <c r="CR17" s="899">
        <f t="shared" ref="CR17:CR19" si="14">+SUM(CP17:CQ17)</f>
        <v>0</v>
      </c>
      <c r="CS17" s="903"/>
      <c r="CT17" s="904"/>
      <c r="CU17" s="904"/>
      <c r="CV17" s="904"/>
      <c r="CW17" s="899">
        <f t="shared" ref="CW17:CW19" si="15">+SUM(CS17:CV17)</f>
        <v>0</v>
      </c>
      <c r="CX17" s="903"/>
      <c r="CY17" s="899">
        <f t="shared" ref="CY17:CY19" si="16">+CX17</f>
        <v>0</v>
      </c>
      <c r="CZ17" s="954">
        <f>+IF(C17="",0,CY17+CR17+CH17+BU17+BO17+BL17+CO17+CW17+CC17+BG17)</f>
        <v>0</v>
      </c>
      <c r="DA17" s="954">
        <f>IF(C17="",0,CZ17+BD17+W17)</f>
        <v>0</v>
      </c>
      <c r="DI17" s="893">
        <f t="shared" ref="DI17:DI30" si="17">BD17-BC17-AX17-AQ17-AF17-AD17</f>
        <v>0</v>
      </c>
    </row>
    <row r="18" spans="1:113" s="906" customFormat="1">
      <c r="A18" s="806" t="s">
        <v>739</v>
      </c>
      <c r="B18" s="953" t="s">
        <v>738</v>
      </c>
      <c r="C18" s="881" t="s">
        <v>740</v>
      </c>
      <c r="D18" s="886"/>
      <c r="E18" s="883">
        <f t="shared" si="3"/>
        <v>0</v>
      </c>
      <c r="F18" s="886">
        <v>0</v>
      </c>
      <c r="G18" s="887">
        <v>0</v>
      </c>
      <c r="H18" s="883">
        <f>+IF(C18="", 0,SUM(F18:G18))</f>
        <v>0</v>
      </c>
      <c r="I18" s="886">
        <v>0</v>
      </c>
      <c r="J18" s="883">
        <f>+IF(C18="", 0,I18)</f>
        <v>0</v>
      </c>
      <c r="K18" s="886">
        <v>0</v>
      </c>
      <c r="L18" s="925">
        <v>0</v>
      </c>
      <c r="M18" s="883">
        <f>+IF(C18="",0,K18+L18)</f>
        <v>0</v>
      </c>
      <c r="N18" s="886">
        <v>0</v>
      </c>
      <c r="O18" s="887">
        <v>0</v>
      </c>
      <c r="P18" s="883">
        <f>+IF(C18="", 0,SUM(N18:O18))</f>
        <v>0</v>
      </c>
      <c r="Q18" s="886">
        <v>0</v>
      </c>
      <c r="R18" s="887">
        <v>0</v>
      </c>
      <c r="S18" s="883">
        <f>+IF(C18="",0,SUM(Q18:R18))</f>
        <v>0</v>
      </c>
      <c r="T18" s="886">
        <v>0</v>
      </c>
      <c r="U18" s="887">
        <v>0</v>
      </c>
      <c r="V18" s="883">
        <f>+IF(C18="",0,SUM(T18:U18))</f>
        <v>0</v>
      </c>
      <c r="W18" s="888">
        <f>+IF(C18="",0,E18+H18+J18+M18+P18+S18+V18)</f>
        <v>0</v>
      </c>
      <c r="X18" s="889">
        <v>0</v>
      </c>
      <c r="Y18" s="890">
        <v>0</v>
      </c>
      <c r="Z18" s="1259">
        <v>0</v>
      </c>
      <c r="AA18" s="891">
        <f>SUM(X18:Z18)</f>
        <v>0</v>
      </c>
      <c r="AB18" s="889">
        <v>0</v>
      </c>
      <c r="AC18" s="890">
        <v>0</v>
      </c>
      <c r="AD18" s="891">
        <f>SUM(AB18:AC18)</f>
        <v>0</v>
      </c>
      <c r="AE18" s="889">
        <v>0</v>
      </c>
      <c r="AF18" s="891">
        <f t="shared" si="4"/>
        <v>0</v>
      </c>
      <c r="AG18" s="889">
        <v>0</v>
      </c>
      <c r="AH18" s="891">
        <f t="shared" si="5"/>
        <v>0</v>
      </c>
      <c r="AI18" s="889">
        <v>0</v>
      </c>
      <c r="AJ18" s="890">
        <v>0</v>
      </c>
      <c r="AK18" s="890">
        <v>0</v>
      </c>
      <c r="AL18" s="890">
        <v>0</v>
      </c>
      <c r="AM18" s="892">
        <v>0</v>
      </c>
      <c r="AN18" s="892">
        <v>0</v>
      </c>
      <c r="AO18" s="891">
        <f t="shared" si="1"/>
        <v>0</v>
      </c>
      <c r="AP18" s="889">
        <v>0</v>
      </c>
      <c r="AQ18" s="891">
        <f t="shared" si="6"/>
        <v>0</v>
      </c>
      <c r="AR18" s="889">
        <v>0</v>
      </c>
      <c r="AS18" s="890">
        <v>0</v>
      </c>
      <c r="AT18" s="1259">
        <v>0</v>
      </c>
      <c r="AU18" s="891">
        <f>SUM(AR18:AT18)</f>
        <v>0</v>
      </c>
      <c r="AV18" s="889">
        <v>0</v>
      </c>
      <c r="AW18" s="890">
        <v>0</v>
      </c>
      <c r="AX18" s="891">
        <f>SUM(AV18:AW18)</f>
        <v>0</v>
      </c>
      <c r="AY18" s="889">
        <v>0</v>
      </c>
      <c r="AZ18" s="891">
        <f t="shared" si="7"/>
        <v>0</v>
      </c>
      <c r="BA18" s="889">
        <v>0</v>
      </c>
      <c r="BB18" s="890">
        <v>0</v>
      </c>
      <c r="BC18" s="891">
        <f>SUM(BA18:BB18)</f>
        <v>0</v>
      </c>
      <c r="BD18" s="893">
        <f>+IF(C18="",0,BC18+AZ18+AX18+AU18+AQ18+AO18+AH18+AF18+AD18+AA18)</f>
        <v>0</v>
      </c>
      <c r="BE18" s="903"/>
      <c r="BF18" s="904"/>
      <c r="BG18" s="899">
        <f t="shared" si="8"/>
        <v>0</v>
      </c>
      <c r="BH18" s="903"/>
      <c r="BI18" s="904"/>
      <c r="BJ18" s="904"/>
      <c r="BK18" s="904"/>
      <c r="BL18" s="899">
        <f t="shared" si="9"/>
        <v>0</v>
      </c>
      <c r="BM18" s="903"/>
      <c r="BN18" s="904"/>
      <c r="BO18" s="899">
        <f t="shared" si="10"/>
        <v>0</v>
      </c>
      <c r="BP18" s="900"/>
      <c r="BQ18" s="901"/>
      <c r="BR18" s="901"/>
      <c r="BS18" s="901"/>
      <c r="BT18" s="904"/>
      <c r="BU18" s="899">
        <f t="shared" si="11"/>
        <v>0</v>
      </c>
      <c r="BV18" s="900"/>
      <c r="BW18" s="901"/>
      <c r="BX18" s="901"/>
      <c r="BY18" s="901"/>
      <c r="BZ18" s="901"/>
      <c r="CA18" s="901"/>
      <c r="CB18" s="904"/>
      <c r="CC18" s="899">
        <f t="shared" si="12"/>
        <v>0</v>
      </c>
      <c r="CD18" s="903"/>
      <c r="CE18" s="904"/>
      <c r="CF18" s="904"/>
      <c r="CG18" s="904"/>
      <c r="CH18" s="899">
        <f t="shared" si="13"/>
        <v>0</v>
      </c>
      <c r="CI18" s="900"/>
      <c r="CJ18" s="901"/>
      <c r="CK18" s="901"/>
      <c r="CL18" s="901"/>
      <c r="CM18" s="901"/>
      <c r="CN18" s="901"/>
      <c r="CO18" s="902">
        <f t="shared" si="2"/>
        <v>0</v>
      </c>
      <c r="CP18" s="903"/>
      <c r="CQ18" s="904"/>
      <c r="CR18" s="899">
        <f t="shared" si="14"/>
        <v>0</v>
      </c>
      <c r="CS18" s="903"/>
      <c r="CT18" s="904"/>
      <c r="CU18" s="904"/>
      <c r="CV18" s="904"/>
      <c r="CW18" s="899">
        <f t="shared" si="15"/>
        <v>0</v>
      </c>
      <c r="CX18" s="903"/>
      <c r="CY18" s="899">
        <f t="shared" si="16"/>
        <v>0</v>
      </c>
      <c r="CZ18" s="954">
        <f>+IF(C18="",0,CY18+CR18+CH18+BU18+BO18+BL18+CO18+CW18+CC18+BG18)</f>
        <v>0</v>
      </c>
      <c r="DA18" s="954">
        <f>IF(C18="",0,CZ18+BD18+W18)</f>
        <v>0</v>
      </c>
      <c r="DI18" s="893">
        <f t="shared" si="17"/>
        <v>0</v>
      </c>
    </row>
    <row r="19" spans="1:113" s="906" customFormat="1">
      <c r="A19" s="879" t="s">
        <v>51</v>
      </c>
      <c r="B19" s="953" t="s">
        <v>1259</v>
      </c>
      <c r="C19" s="881" t="s">
        <v>76</v>
      </c>
      <c r="D19" s="886"/>
      <c r="E19" s="883">
        <f t="shared" si="3"/>
        <v>0</v>
      </c>
      <c r="F19" s="886">
        <v>1.46</v>
      </c>
      <c r="G19" s="887">
        <v>283.28000000000003</v>
      </c>
      <c r="H19" s="883">
        <f>+IF(C19="", 0,SUM(F19:G19))</f>
        <v>284.74</v>
      </c>
      <c r="I19" s="886">
        <v>0</v>
      </c>
      <c r="J19" s="883">
        <f>+IF(C19="", 0,I19)</f>
        <v>0</v>
      </c>
      <c r="K19" s="886">
        <v>0</v>
      </c>
      <c r="L19" s="925">
        <v>0</v>
      </c>
      <c r="M19" s="883">
        <f>+IF(C19="",0,K19+L19)</f>
        <v>0</v>
      </c>
      <c r="N19" s="886">
        <v>103.05006411329383</v>
      </c>
      <c r="O19" s="887">
        <v>7.2140909036472092</v>
      </c>
      <c r="P19" s="883">
        <f>+IF(C19="", 0,SUM(N19:O19))</f>
        <v>110.26415501694103</v>
      </c>
      <c r="Q19" s="886">
        <v>0</v>
      </c>
      <c r="R19" s="887">
        <v>0</v>
      </c>
      <c r="S19" s="883">
        <f>+IF(C19="",0,SUM(Q19:R19))</f>
        <v>0</v>
      </c>
      <c r="T19" s="886">
        <v>5.5134951070500868</v>
      </c>
      <c r="U19" s="887">
        <v>44.718775927402405</v>
      </c>
      <c r="V19" s="883">
        <f>+IF(C19="",0,SUM(T19:U19))</f>
        <v>50.232271034452495</v>
      </c>
      <c r="W19" s="888">
        <f>+IF(C19="",0,E19+H19+J19+M19+P19+S19+V19)</f>
        <v>445.23642605139349</v>
      </c>
      <c r="X19" s="889">
        <v>0</v>
      </c>
      <c r="Y19" s="890">
        <v>0</v>
      </c>
      <c r="Z19" s="1259">
        <v>0</v>
      </c>
      <c r="AA19" s="891">
        <f>SUM(X19:Z19)</f>
        <v>0</v>
      </c>
      <c r="AB19" s="889">
        <v>0</v>
      </c>
      <c r="AC19" s="890">
        <v>0</v>
      </c>
      <c r="AD19" s="891">
        <f>SUM(AB19:AC19)</f>
        <v>0</v>
      </c>
      <c r="AE19" s="889">
        <v>0</v>
      </c>
      <c r="AF19" s="891">
        <f t="shared" si="4"/>
        <v>0</v>
      </c>
      <c r="AG19" s="889">
        <v>0</v>
      </c>
      <c r="AH19" s="891">
        <f t="shared" si="5"/>
        <v>0</v>
      </c>
      <c r="AI19" s="889">
        <v>0</v>
      </c>
      <c r="AJ19" s="890">
        <v>0</v>
      </c>
      <c r="AK19" s="890">
        <v>0</v>
      </c>
      <c r="AL19" s="890">
        <v>0</v>
      </c>
      <c r="AM19" s="892">
        <v>0</v>
      </c>
      <c r="AN19" s="892">
        <v>0</v>
      </c>
      <c r="AO19" s="891">
        <f t="shared" si="1"/>
        <v>0</v>
      </c>
      <c r="AP19" s="889">
        <v>0</v>
      </c>
      <c r="AQ19" s="891">
        <f t="shared" si="6"/>
        <v>0</v>
      </c>
      <c r="AR19" s="889">
        <v>0</v>
      </c>
      <c r="AS19" s="890">
        <v>0</v>
      </c>
      <c r="AT19" s="1259">
        <v>0</v>
      </c>
      <c r="AU19" s="891">
        <f>SUM(AR19:AT19)</f>
        <v>0</v>
      </c>
      <c r="AV19" s="889">
        <v>0</v>
      </c>
      <c r="AW19" s="890">
        <v>0</v>
      </c>
      <c r="AX19" s="891">
        <f>SUM(AV19:AW19)</f>
        <v>0</v>
      </c>
      <c r="AY19" s="889">
        <v>0</v>
      </c>
      <c r="AZ19" s="891">
        <f t="shared" si="7"/>
        <v>0</v>
      </c>
      <c r="BA19" s="889">
        <v>0</v>
      </c>
      <c r="BB19" s="890">
        <v>0</v>
      </c>
      <c r="BC19" s="891">
        <f>SUM(BA19:BB19)</f>
        <v>0</v>
      </c>
      <c r="BD19" s="893">
        <f>+IF(C19="",0,BC19+AZ19+AX19+AU19+AQ19+AO19+AH19+AF19+AD19+AA19)</f>
        <v>0</v>
      </c>
      <c r="BE19" s="903"/>
      <c r="BF19" s="904"/>
      <c r="BG19" s="899">
        <f t="shared" si="8"/>
        <v>0</v>
      </c>
      <c r="BH19" s="903"/>
      <c r="BI19" s="904"/>
      <c r="BJ19" s="904"/>
      <c r="BK19" s="904"/>
      <c r="BL19" s="899">
        <f t="shared" si="9"/>
        <v>0</v>
      </c>
      <c r="BM19" s="903"/>
      <c r="BN19" s="904"/>
      <c r="BO19" s="899">
        <f t="shared" si="10"/>
        <v>0</v>
      </c>
      <c r="BP19" s="900"/>
      <c r="BQ19" s="901"/>
      <c r="BR19" s="901"/>
      <c r="BS19" s="901"/>
      <c r="BT19" s="904"/>
      <c r="BU19" s="899">
        <f t="shared" si="11"/>
        <v>0</v>
      </c>
      <c r="BV19" s="900"/>
      <c r="BW19" s="901"/>
      <c r="BX19" s="901"/>
      <c r="BY19" s="901"/>
      <c r="BZ19" s="901"/>
      <c r="CA19" s="901"/>
      <c r="CB19" s="904"/>
      <c r="CC19" s="899">
        <f t="shared" si="12"/>
        <v>0</v>
      </c>
      <c r="CD19" s="903"/>
      <c r="CE19" s="904"/>
      <c r="CF19" s="904"/>
      <c r="CG19" s="904"/>
      <c r="CH19" s="899">
        <f t="shared" si="13"/>
        <v>0</v>
      </c>
      <c r="CI19" s="900"/>
      <c r="CJ19" s="901"/>
      <c r="CK19" s="901"/>
      <c r="CL19" s="901"/>
      <c r="CM19" s="901"/>
      <c r="CN19" s="901"/>
      <c r="CO19" s="902">
        <f t="shared" si="2"/>
        <v>0</v>
      </c>
      <c r="CP19" s="903"/>
      <c r="CQ19" s="904"/>
      <c r="CR19" s="899">
        <f t="shared" si="14"/>
        <v>0</v>
      </c>
      <c r="CS19" s="903"/>
      <c r="CT19" s="904"/>
      <c r="CU19" s="904"/>
      <c r="CV19" s="904"/>
      <c r="CW19" s="899">
        <f t="shared" si="15"/>
        <v>0</v>
      </c>
      <c r="CX19" s="903"/>
      <c r="CY19" s="899">
        <f t="shared" si="16"/>
        <v>0</v>
      </c>
      <c r="CZ19" s="954">
        <f>+IF(C19="",0,CY19+CR19+CH19+BU19+BO19+BL19+CO19+CW19+CC19+BG19)</f>
        <v>0</v>
      </c>
      <c r="DA19" s="955">
        <f>IF(C19="",0,CZ19+BD19+W19)</f>
        <v>445.23642605139349</v>
      </c>
      <c r="DI19" s="893">
        <f t="shared" si="17"/>
        <v>0</v>
      </c>
    </row>
    <row r="20" spans="1:113" s="952" customFormat="1">
      <c r="A20" s="932"/>
      <c r="B20" s="933" t="s">
        <v>743</v>
      </c>
      <c r="C20" s="934"/>
      <c r="D20" s="935"/>
      <c r="E20" s="936"/>
      <c r="F20" s="935" t="s">
        <v>729</v>
      </c>
      <c r="G20" s="937" t="s">
        <v>729</v>
      </c>
      <c r="H20" s="936"/>
      <c r="I20" s="935" t="s">
        <v>729</v>
      </c>
      <c r="J20" s="936"/>
      <c r="K20" s="935" t="s">
        <v>729</v>
      </c>
      <c r="L20" s="938" t="s">
        <v>729</v>
      </c>
      <c r="M20" s="936"/>
      <c r="N20" s="935" t="s">
        <v>729</v>
      </c>
      <c r="O20" s="937" t="s">
        <v>729</v>
      </c>
      <c r="P20" s="936"/>
      <c r="Q20" s="935" t="s">
        <v>729</v>
      </c>
      <c r="R20" s="937" t="s">
        <v>729</v>
      </c>
      <c r="S20" s="936"/>
      <c r="T20" s="935" t="s">
        <v>729</v>
      </c>
      <c r="U20" s="937" t="s">
        <v>729</v>
      </c>
      <c r="V20" s="936"/>
      <c r="W20" s="939"/>
      <c r="X20" s="940"/>
      <c r="Y20" s="941"/>
      <c r="Z20" s="1258"/>
      <c r="AA20" s="942"/>
      <c r="AB20" s="940"/>
      <c r="AC20" s="941"/>
      <c r="AD20" s="942"/>
      <c r="AE20" s="940"/>
      <c r="AF20" s="942"/>
      <c r="AG20" s="940"/>
      <c r="AH20" s="942"/>
      <c r="AI20" s="940"/>
      <c r="AJ20" s="941"/>
      <c r="AK20" s="941"/>
      <c r="AL20" s="941"/>
      <c r="AM20" s="943"/>
      <c r="AN20" s="943"/>
      <c r="AO20" s="942"/>
      <c r="AP20" s="940"/>
      <c r="AQ20" s="942"/>
      <c r="AR20" s="940"/>
      <c r="AS20" s="941"/>
      <c r="AT20" s="1258"/>
      <c r="AU20" s="942"/>
      <c r="AV20" s="940"/>
      <c r="AW20" s="941"/>
      <c r="AX20" s="942"/>
      <c r="AY20" s="940"/>
      <c r="AZ20" s="942"/>
      <c r="BA20" s="940"/>
      <c r="BB20" s="941"/>
      <c r="BC20" s="942"/>
      <c r="BD20" s="944"/>
      <c r="BE20" s="945"/>
      <c r="BF20" s="946"/>
      <c r="BG20" s="947"/>
      <c r="BH20" s="945"/>
      <c r="BI20" s="946"/>
      <c r="BJ20" s="946"/>
      <c r="BK20" s="946"/>
      <c r="BL20" s="947"/>
      <c r="BM20" s="945"/>
      <c r="BN20" s="946"/>
      <c r="BO20" s="947"/>
      <c r="BP20" s="948"/>
      <c r="BQ20" s="949"/>
      <c r="BR20" s="949"/>
      <c r="BS20" s="949"/>
      <c r="BT20" s="946"/>
      <c r="BU20" s="947"/>
      <c r="BV20" s="948"/>
      <c r="BW20" s="949"/>
      <c r="BX20" s="949"/>
      <c r="BY20" s="949"/>
      <c r="BZ20" s="949"/>
      <c r="CA20" s="949"/>
      <c r="CB20" s="946"/>
      <c r="CC20" s="947"/>
      <c r="CD20" s="945"/>
      <c r="CE20" s="946"/>
      <c r="CF20" s="946"/>
      <c r="CG20" s="946"/>
      <c r="CH20" s="947"/>
      <c r="CI20" s="948"/>
      <c r="CJ20" s="949"/>
      <c r="CK20" s="949"/>
      <c r="CL20" s="949"/>
      <c r="CM20" s="949"/>
      <c r="CN20" s="949"/>
      <c r="CO20" s="950"/>
      <c r="CP20" s="945"/>
      <c r="CQ20" s="946"/>
      <c r="CR20" s="947"/>
      <c r="CS20" s="945"/>
      <c r="CT20" s="946"/>
      <c r="CU20" s="946"/>
      <c r="CV20" s="946"/>
      <c r="CW20" s="947"/>
      <c r="CX20" s="945"/>
      <c r="CY20" s="947"/>
      <c r="CZ20" s="951"/>
      <c r="DA20" s="956"/>
      <c r="DI20" s="944"/>
    </row>
    <row r="21" spans="1:113" s="906" customFormat="1">
      <c r="A21" s="806" t="s">
        <v>17</v>
      </c>
      <c r="B21" s="953" t="s">
        <v>1260</v>
      </c>
      <c r="C21" s="881" t="s">
        <v>69</v>
      </c>
      <c r="D21" s="886"/>
      <c r="E21" s="883">
        <f t="shared" si="3"/>
        <v>0</v>
      </c>
      <c r="F21" s="886">
        <v>0</v>
      </c>
      <c r="G21" s="887">
        <v>0</v>
      </c>
      <c r="H21" s="883">
        <f t="shared" ref="H21:H31" si="18">+IF(C21="", 0,SUM(F21:G21))</f>
        <v>0</v>
      </c>
      <c r="I21" s="886">
        <v>0</v>
      </c>
      <c r="J21" s="883">
        <f t="shared" ref="J21:J31" si="19">+IF(C21="", 0,I21)</f>
        <v>0</v>
      </c>
      <c r="K21" s="886">
        <v>0</v>
      </c>
      <c r="L21" s="925">
        <v>10.5</v>
      </c>
      <c r="M21" s="883">
        <f t="shared" ref="M21:M31" si="20">+IF(C21="",0,K21+L21)</f>
        <v>10.5</v>
      </c>
      <c r="N21" s="886">
        <v>0</v>
      </c>
      <c r="O21" s="887">
        <v>0</v>
      </c>
      <c r="P21" s="883">
        <f t="shared" ref="P21:P31" si="21">+IF(C21="", 0,SUM(N21:O21))</f>
        <v>0</v>
      </c>
      <c r="Q21" s="886">
        <v>2.7149999999999999</v>
      </c>
      <c r="R21" s="887">
        <v>2.13</v>
      </c>
      <c r="S21" s="883">
        <f t="shared" ref="S21:S31" si="22">+IF(C21="",0,SUM(Q21:R21))</f>
        <v>4.8449999999999998</v>
      </c>
      <c r="T21" s="886">
        <v>0</v>
      </c>
      <c r="U21" s="887">
        <v>0</v>
      </c>
      <c r="V21" s="883">
        <f t="shared" ref="V21:V31" si="23">+IF(C21="",0,SUM(T21:U21))</f>
        <v>0</v>
      </c>
      <c r="W21" s="888">
        <f t="shared" ref="W21:W32" si="24">+IF(C21="",0,E21+H21+J21+M21+P21+S21+V21)</f>
        <v>15.344999999999999</v>
      </c>
      <c r="X21" s="889">
        <v>0.1162</v>
      </c>
      <c r="Y21" s="890">
        <v>0.32752799999999987</v>
      </c>
      <c r="Z21" s="1259">
        <v>1.2555000000000001</v>
      </c>
      <c r="AA21" s="891">
        <f>SUM(Z21)</f>
        <v>1.2555000000000001</v>
      </c>
      <c r="AB21" s="889">
        <v>0</v>
      </c>
      <c r="AC21" s="890">
        <v>0</v>
      </c>
      <c r="AD21" s="891">
        <f t="shared" ref="AD21:AD31" si="25">SUM(AB21:AC21)</f>
        <v>0</v>
      </c>
      <c r="AE21" s="889">
        <v>0</v>
      </c>
      <c r="AF21" s="891">
        <f t="shared" ref="AF21:AF31" si="26">+AE21</f>
        <v>0</v>
      </c>
      <c r="AG21" s="889">
        <v>0</v>
      </c>
      <c r="AH21" s="891">
        <f t="shared" ref="AH21:AH31" si="27">+AG21</f>
        <v>0</v>
      </c>
      <c r="AI21" s="889">
        <v>3.4613593000000002</v>
      </c>
      <c r="AJ21" s="890">
        <v>0.47574509999999998</v>
      </c>
      <c r="AK21" s="890">
        <v>1.8791749999999996</v>
      </c>
      <c r="AL21" s="890">
        <v>5.3854549999999985</v>
      </c>
      <c r="AM21" s="892">
        <v>0</v>
      </c>
      <c r="AN21" s="892">
        <v>0</v>
      </c>
      <c r="AO21" s="891">
        <f>AI21+AM21+AN21</f>
        <v>3.4613593000000002</v>
      </c>
      <c r="AP21" s="889">
        <v>0</v>
      </c>
      <c r="AQ21" s="891">
        <f t="shared" ref="AQ21:AQ31" si="28">+AP21</f>
        <v>0</v>
      </c>
      <c r="AR21" s="889">
        <v>4.048024979340668</v>
      </c>
      <c r="AS21" s="890">
        <v>3.5071288000000038</v>
      </c>
      <c r="AT21" s="1259">
        <v>1.6197248000000004</v>
      </c>
      <c r="AU21" s="891">
        <f>SUM(AT21)</f>
        <v>1.6197248000000004</v>
      </c>
      <c r="AV21" s="889">
        <v>0</v>
      </c>
      <c r="AW21" s="890">
        <v>0</v>
      </c>
      <c r="AX21" s="891">
        <f t="shared" ref="AX21:AX31" si="29">SUM(AV21:AW21)</f>
        <v>0</v>
      </c>
      <c r="AY21" s="889">
        <v>0.92583799999999972</v>
      </c>
      <c r="AZ21" s="891">
        <f t="shared" ref="AZ21:AZ31" si="30">+AY21</f>
        <v>0.92583799999999972</v>
      </c>
      <c r="BA21" s="889">
        <v>0</v>
      </c>
      <c r="BB21" s="890">
        <v>0</v>
      </c>
      <c r="BC21" s="891">
        <f t="shared" ref="BC21:BC31" si="31">SUM(BA21:BB21)</f>
        <v>0</v>
      </c>
      <c r="BD21" s="893">
        <f t="shared" ref="BD21:BD31" si="32">+IF(C21="",0,BC21+AZ21+AX21+AU21+AQ21+AO21+AH21+AF21+AD21+AA21)</f>
        <v>7.2624221000000002</v>
      </c>
      <c r="BE21" s="903"/>
      <c r="BF21" s="904"/>
      <c r="BG21" s="899">
        <f t="shared" si="8"/>
        <v>0</v>
      </c>
      <c r="BH21" s="903"/>
      <c r="BI21" s="904"/>
      <c r="BJ21" s="904"/>
      <c r="BK21" s="904"/>
      <c r="BL21" s="899">
        <f t="shared" ref="BL21:BL31" si="33">+BH21+BI21+BJ21+BK21</f>
        <v>0</v>
      </c>
      <c r="BM21" s="903"/>
      <c r="BN21" s="904"/>
      <c r="BO21" s="899">
        <f t="shared" ref="BO21:BO31" si="34">+BM21+BN21</f>
        <v>0</v>
      </c>
      <c r="BP21" s="900"/>
      <c r="BQ21" s="901"/>
      <c r="BR21" s="901"/>
      <c r="BS21" s="901"/>
      <c r="BT21" s="904"/>
      <c r="BU21" s="899">
        <f t="shared" ref="BU21:BU31" si="35">+SUM(BP21:BT21)</f>
        <v>0</v>
      </c>
      <c r="BV21" s="900"/>
      <c r="BW21" s="901"/>
      <c r="BX21" s="901"/>
      <c r="BY21" s="901"/>
      <c r="BZ21" s="901"/>
      <c r="CA21" s="901"/>
      <c r="CB21" s="904"/>
      <c r="CC21" s="899">
        <f t="shared" ref="CC21:CC31" si="36">+SUM(BV21:CB21)</f>
        <v>0</v>
      </c>
      <c r="CD21" s="903"/>
      <c r="CE21" s="904"/>
      <c r="CF21" s="904"/>
      <c r="CG21" s="904"/>
      <c r="CH21" s="899">
        <f t="shared" ref="CH21:CH31" si="37">+SUM(CD21:CG21)</f>
        <v>0</v>
      </c>
      <c r="CI21" s="900"/>
      <c r="CJ21" s="901"/>
      <c r="CK21" s="901"/>
      <c r="CL21" s="901"/>
      <c r="CM21" s="901"/>
      <c r="CN21" s="901"/>
      <c r="CO21" s="902">
        <f t="shared" ref="CO21:CO31" si="38">+SUM(CI21:CN21)</f>
        <v>0</v>
      </c>
      <c r="CP21" s="903"/>
      <c r="CQ21" s="904"/>
      <c r="CR21" s="899">
        <f t="shared" ref="CR21:CR31" si="39">+SUM(CP21:CQ21)</f>
        <v>0</v>
      </c>
      <c r="CS21" s="903"/>
      <c r="CT21" s="904"/>
      <c r="CU21" s="904"/>
      <c r="CV21" s="904"/>
      <c r="CW21" s="899">
        <f t="shared" ref="CW21:CW31" si="40">+SUM(CS21:CV21)</f>
        <v>0</v>
      </c>
      <c r="CX21" s="903"/>
      <c r="CY21" s="899">
        <f t="shared" ref="CY21:CY31" si="41">+CX21</f>
        <v>0</v>
      </c>
      <c r="CZ21" s="954">
        <f t="shared" ref="CZ21:CZ32" si="42">+IF(C21="",0,CY21+CR21+CH21+BU21+BO21+BL21+CO21+CW21+CC21+BG21)</f>
        <v>0</v>
      </c>
      <c r="DA21" s="955">
        <f t="shared" ref="DA21:DA32" si="43">IF(C21="",0,CZ21+BD21+W21)</f>
        <v>22.607422100000001</v>
      </c>
      <c r="DI21" s="893">
        <f t="shared" si="17"/>
        <v>7.2624221000000002</v>
      </c>
    </row>
    <row r="22" spans="1:113" s="906" customFormat="1" ht="30">
      <c r="A22" s="806" t="s">
        <v>53</v>
      </c>
      <c r="B22" s="953" t="s">
        <v>1261</v>
      </c>
      <c r="C22" s="881" t="s">
        <v>76</v>
      </c>
      <c r="D22" s="886"/>
      <c r="E22" s="883">
        <f t="shared" si="3"/>
        <v>0</v>
      </c>
      <c r="F22" s="886">
        <v>1490.2199999999998</v>
      </c>
      <c r="G22" s="887">
        <v>9732.9699999999975</v>
      </c>
      <c r="H22" s="883">
        <f t="shared" si="18"/>
        <v>11223.189999999997</v>
      </c>
      <c r="I22" s="886">
        <v>9827.5500000000011</v>
      </c>
      <c r="J22" s="883">
        <f t="shared" si="19"/>
        <v>9827.5500000000011</v>
      </c>
      <c r="K22" s="886">
        <v>852.81999999999971</v>
      </c>
      <c r="L22" s="925">
        <v>4318.0499999999984</v>
      </c>
      <c r="M22" s="883">
        <f t="shared" si="20"/>
        <v>5170.8699999999981</v>
      </c>
      <c r="N22" s="886">
        <v>2412.890788432122</v>
      </c>
      <c r="O22" s="887">
        <v>1544.9280041122583</v>
      </c>
      <c r="P22" s="883">
        <f t="shared" si="21"/>
        <v>3957.8187925443804</v>
      </c>
      <c r="Q22" s="886">
        <v>25401.49</v>
      </c>
      <c r="R22" s="887">
        <v>113925.57</v>
      </c>
      <c r="S22" s="883">
        <f t="shared" si="22"/>
        <v>139327.06</v>
      </c>
      <c r="T22" s="886">
        <v>1175.9000000000001</v>
      </c>
      <c r="U22" s="887">
        <v>1544.6500000000005</v>
      </c>
      <c r="V22" s="883">
        <f t="shared" si="23"/>
        <v>2720.5500000000006</v>
      </c>
      <c r="W22" s="888">
        <f t="shared" si="24"/>
        <v>172227.03879254436</v>
      </c>
      <c r="X22" s="957">
        <v>0</v>
      </c>
      <c r="Y22" s="958">
        <v>60.4</v>
      </c>
      <c r="Z22" s="1259">
        <v>0</v>
      </c>
      <c r="AA22" s="891">
        <f>SUM(Z22)</f>
        <v>0</v>
      </c>
      <c r="AB22" s="957">
        <v>7038.4050000000034</v>
      </c>
      <c r="AC22" s="958">
        <v>5074.9999999999973</v>
      </c>
      <c r="AD22" s="959">
        <f t="shared" si="25"/>
        <v>12113.405000000001</v>
      </c>
      <c r="AE22" s="957">
        <v>40498.674000000014</v>
      </c>
      <c r="AF22" s="959">
        <f t="shared" si="26"/>
        <v>40498.674000000014</v>
      </c>
      <c r="AG22" s="957">
        <v>31136.800000000017</v>
      </c>
      <c r="AH22" s="959">
        <f t="shared" si="27"/>
        <v>31136.800000000017</v>
      </c>
      <c r="AI22" s="957">
        <v>164.55000000000004</v>
      </c>
      <c r="AJ22" s="958">
        <v>0</v>
      </c>
      <c r="AK22" s="958">
        <v>1438.6999999999996</v>
      </c>
      <c r="AL22" s="958">
        <v>284.5</v>
      </c>
      <c r="AM22" s="960">
        <v>0</v>
      </c>
      <c r="AN22" s="960">
        <v>0</v>
      </c>
      <c r="AO22" s="891">
        <f>AI22+AM22+AN22</f>
        <v>164.55000000000004</v>
      </c>
      <c r="AP22" s="957">
        <v>42244.65</v>
      </c>
      <c r="AQ22" s="959">
        <f t="shared" si="28"/>
        <v>42244.65</v>
      </c>
      <c r="AR22" s="957">
        <v>207.10903844519433</v>
      </c>
      <c r="AS22" s="958">
        <v>3656.7000000000007</v>
      </c>
      <c r="AT22" s="1259">
        <v>654.93499999999995</v>
      </c>
      <c r="AU22" s="891">
        <f>SUM(AT22)</f>
        <v>654.93499999999995</v>
      </c>
      <c r="AV22" s="957">
        <v>9543.9999999999982</v>
      </c>
      <c r="AW22" s="958">
        <v>21281.269350000006</v>
      </c>
      <c r="AX22" s="959">
        <f t="shared" si="29"/>
        <v>30825.269350000002</v>
      </c>
      <c r="AY22" s="957">
        <v>2541.2999999999988</v>
      </c>
      <c r="AZ22" s="959">
        <f t="shared" si="30"/>
        <v>2541.2999999999988</v>
      </c>
      <c r="BA22" s="957">
        <v>58820.225000000028</v>
      </c>
      <c r="BB22" s="958">
        <v>6395.6899999999969</v>
      </c>
      <c r="BC22" s="959">
        <f t="shared" si="31"/>
        <v>65215.915000000023</v>
      </c>
      <c r="BD22" s="893">
        <f t="shared" si="32"/>
        <v>225395.49835000004</v>
      </c>
      <c r="BE22" s="903"/>
      <c r="BF22" s="904"/>
      <c r="BG22" s="899">
        <f t="shared" si="8"/>
        <v>0</v>
      </c>
      <c r="BH22" s="903">
        <v>811.96</v>
      </c>
      <c r="BI22" s="904"/>
      <c r="BJ22" s="904"/>
      <c r="BK22" s="904"/>
      <c r="BL22" s="899">
        <f t="shared" si="33"/>
        <v>811.96</v>
      </c>
      <c r="BM22" s="903"/>
      <c r="BN22" s="904"/>
      <c r="BO22" s="899">
        <f t="shared" si="34"/>
        <v>0</v>
      </c>
      <c r="BP22" s="903"/>
      <c r="BQ22" s="904"/>
      <c r="BR22" s="904"/>
      <c r="BS22" s="904"/>
      <c r="BT22" s="904">
        <v>72876.2</v>
      </c>
      <c r="BU22" s="899">
        <f t="shared" si="35"/>
        <v>72876.2</v>
      </c>
      <c r="BV22" s="903">
        <v>1051.25</v>
      </c>
      <c r="BW22" s="904">
        <v>127732.55</v>
      </c>
      <c r="BX22" s="904"/>
      <c r="BY22" s="904">
        <v>17359.900000000001</v>
      </c>
      <c r="BZ22" s="904">
        <v>1471.4</v>
      </c>
      <c r="CA22" s="904">
        <v>2721.2</v>
      </c>
      <c r="CB22" s="904">
        <v>946.35</v>
      </c>
      <c r="CC22" s="899">
        <f t="shared" si="36"/>
        <v>151282.65000000002</v>
      </c>
      <c r="CD22" s="903"/>
      <c r="CE22" s="904"/>
      <c r="CF22" s="904"/>
      <c r="CG22" s="904"/>
      <c r="CH22" s="899">
        <f t="shared" si="37"/>
        <v>0</v>
      </c>
      <c r="CI22" s="900"/>
      <c r="CJ22" s="901"/>
      <c r="CK22" s="901"/>
      <c r="CL22" s="901"/>
      <c r="CM22" s="901"/>
      <c r="CN22" s="901"/>
      <c r="CO22" s="902">
        <f t="shared" si="38"/>
        <v>0</v>
      </c>
      <c r="CP22" s="903"/>
      <c r="CQ22" s="904"/>
      <c r="CR22" s="899">
        <f t="shared" si="39"/>
        <v>0</v>
      </c>
      <c r="CS22" s="903"/>
      <c r="CT22" s="904"/>
      <c r="CU22" s="904"/>
      <c r="CV22" s="904"/>
      <c r="CW22" s="899">
        <f t="shared" si="40"/>
        <v>0</v>
      </c>
      <c r="CX22" s="903"/>
      <c r="CY22" s="899">
        <f t="shared" si="41"/>
        <v>0</v>
      </c>
      <c r="CZ22" s="954">
        <f t="shared" si="42"/>
        <v>224970.81000000003</v>
      </c>
      <c r="DA22" s="955">
        <f t="shared" si="43"/>
        <v>622593.34714254446</v>
      </c>
      <c r="DI22" s="893">
        <f t="shared" si="17"/>
        <v>34497.585000000006</v>
      </c>
    </row>
    <row r="23" spans="1:113" s="906" customFormat="1">
      <c r="A23" s="806" t="s">
        <v>52</v>
      </c>
      <c r="B23" s="953" t="s">
        <v>1262</v>
      </c>
      <c r="C23" s="881" t="s">
        <v>76</v>
      </c>
      <c r="D23" s="886"/>
      <c r="E23" s="883">
        <f t="shared" si="3"/>
        <v>0</v>
      </c>
      <c r="F23" s="886">
        <v>0</v>
      </c>
      <c r="G23" s="887">
        <v>0</v>
      </c>
      <c r="H23" s="883">
        <f t="shared" si="18"/>
        <v>0</v>
      </c>
      <c r="I23" s="886">
        <v>0</v>
      </c>
      <c r="J23" s="883">
        <f t="shared" si="19"/>
        <v>0</v>
      </c>
      <c r="K23" s="886">
        <v>0</v>
      </c>
      <c r="L23" s="925">
        <v>0</v>
      </c>
      <c r="M23" s="883">
        <f t="shared" si="20"/>
        <v>0</v>
      </c>
      <c r="N23" s="886">
        <v>0</v>
      </c>
      <c r="O23" s="887">
        <v>0</v>
      </c>
      <c r="P23" s="883">
        <f t="shared" si="21"/>
        <v>0</v>
      </c>
      <c r="Q23" s="886">
        <v>0</v>
      </c>
      <c r="R23" s="887">
        <v>0</v>
      </c>
      <c r="S23" s="883">
        <f t="shared" si="22"/>
        <v>0</v>
      </c>
      <c r="T23" s="886">
        <v>0</v>
      </c>
      <c r="U23" s="887">
        <v>0</v>
      </c>
      <c r="V23" s="883">
        <f t="shared" si="23"/>
        <v>0</v>
      </c>
      <c r="W23" s="888">
        <f t="shared" si="24"/>
        <v>0</v>
      </c>
      <c r="X23" s="957">
        <v>0</v>
      </c>
      <c r="Y23" s="958">
        <v>0</v>
      </c>
      <c r="Z23" s="1259">
        <v>0</v>
      </c>
      <c r="AA23" s="891">
        <f t="shared" ref="AA23:AA31" si="44">SUM(Z23)</f>
        <v>0</v>
      </c>
      <c r="AB23" s="957">
        <v>0</v>
      </c>
      <c r="AC23" s="958">
        <v>0</v>
      </c>
      <c r="AD23" s="959">
        <f t="shared" si="25"/>
        <v>0</v>
      </c>
      <c r="AE23" s="957">
        <v>0</v>
      </c>
      <c r="AF23" s="959">
        <f t="shared" si="26"/>
        <v>0</v>
      </c>
      <c r="AG23" s="957">
        <v>0</v>
      </c>
      <c r="AH23" s="959">
        <f t="shared" si="27"/>
        <v>0</v>
      </c>
      <c r="AI23" s="957">
        <v>0</v>
      </c>
      <c r="AJ23" s="958">
        <v>0</v>
      </c>
      <c r="AK23" s="958">
        <v>0</v>
      </c>
      <c r="AL23" s="958">
        <v>0</v>
      </c>
      <c r="AM23" s="960">
        <v>0</v>
      </c>
      <c r="AN23" s="960">
        <v>0</v>
      </c>
      <c r="AO23" s="959">
        <f t="shared" ref="AO23:AO30" si="45">SUM(AI23:AN23)</f>
        <v>0</v>
      </c>
      <c r="AP23" s="957">
        <v>0</v>
      </c>
      <c r="AQ23" s="959">
        <f t="shared" si="28"/>
        <v>0</v>
      </c>
      <c r="AR23" s="957">
        <v>0</v>
      </c>
      <c r="AS23" s="958">
        <v>0</v>
      </c>
      <c r="AT23" s="1259">
        <v>0</v>
      </c>
      <c r="AU23" s="959">
        <f t="shared" ref="AU23:AU30" si="46">SUM(AR23:AT23)</f>
        <v>0</v>
      </c>
      <c r="AV23" s="957">
        <v>0</v>
      </c>
      <c r="AW23" s="958">
        <v>0</v>
      </c>
      <c r="AX23" s="959">
        <f t="shared" si="29"/>
        <v>0</v>
      </c>
      <c r="AY23" s="957">
        <v>0</v>
      </c>
      <c r="AZ23" s="959">
        <f t="shared" si="30"/>
        <v>0</v>
      </c>
      <c r="BA23" s="957">
        <v>0</v>
      </c>
      <c r="BB23" s="958">
        <v>0</v>
      </c>
      <c r="BC23" s="959">
        <f t="shared" si="31"/>
        <v>0</v>
      </c>
      <c r="BD23" s="893">
        <f t="shared" si="32"/>
        <v>0</v>
      </c>
      <c r="BE23" s="903"/>
      <c r="BF23" s="904"/>
      <c r="BG23" s="899">
        <f t="shared" si="8"/>
        <v>0</v>
      </c>
      <c r="BH23" s="903"/>
      <c r="BI23" s="904"/>
      <c r="BJ23" s="904"/>
      <c r="BK23" s="904"/>
      <c r="BL23" s="899">
        <f t="shared" si="33"/>
        <v>0</v>
      </c>
      <c r="BM23" s="903"/>
      <c r="BN23" s="904"/>
      <c r="BO23" s="899">
        <f t="shared" si="34"/>
        <v>0</v>
      </c>
      <c r="BP23" s="900"/>
      <c r="BQ23" s="901"/>
      <c r="BR23" s="901"/>
      <c r="BS23" s="901"/>
      <c r="BT23" s="904"/>
      <c r="BU23" s="899">
        <f t="shared" si="35"/>
        <v>0</v>
      </c>
      <c r="BV23" s="903"/>
      <c r="BW23" s="904"/>
      <c r="BX23" s="904"/>
      <c r="BY23" s="904"/>
      <c r="BZ23" s="904"/>
      <c r="CA23" s="901"/>
      <c r="CB23" s="904"/>
      <c r="CC23" s="899">
        <f t="shared" si="36"/>
        <v>0</v>
      </c>
      <c r="CD23" s="903"/>
      <c r="CE23" s="904"/>
      <c r="CF23" s="904"/>
      <c r="CG23" s="904"/>
      <c r="CH23" s="899">
        <f t="shared" si="37"/>
        <v>0</v>
      </c>
      <c r="CI23" s="900"/>
      <c r="CJ23" s="901"/>
      <c r="CK23" s="901"/>
      <c r="CL23" s="901"/>
      <c r="CM23" s="901"/>
      <c r="CN23" s="901"/>
      <c r="CO23" s="902">
        <f t="shared" si="38"/>
        <v>0</v>
      </c>
      <c r="CP23" s="903"/>
      <c r="CQ23" s="904"/>
      <c r="CR23" s="899">
        <f t="shared" si="39"/>
        <v>0</v>
      </c>
      <c r="CS23" s="903"/>
      <c r="CT23" s="904"/>
      <c r="CU23" s="904"/>
      <c r="CV23" s="904"/>
      <c r="CW23" s="899">
        <f t="shared" si="40"/>
        <v>0</v>
      </c>
      <c r="CX23" s="903"/>
      <c r="CY23" s="899">
        <f t="shared" si="41"/>
        <v>0</v>
      </c>
      <c r="CZ23" s="954">
        <f t="shared" si="42"/>
        <v>0</v>
      </c>
      <c r="DA23" s="955">
        <f t="shared" si="43"/>
        <v>0</v>
      </c>
      <c r="DI23" s="893">
        <f t="shared" si="17"/>
        <v>0</v>
      </c>
    </row>
    <row r="24" spans="1:113" s="906" customFormat="1" ht="30">
      <c r="A24" s="806" t="s">
        <v>749</v>
      </c>
      <c r="B24" s="953" t="s">
        <v>750</v>
      </c>
      <c r="C24" s="881" t="s">
        <v>76</v>
      </c>
      <c r="D24" s="886"/>
      <c r="E24" s="883">
        <f t="shared" si="3"/>
        <v>0</v>
      </c>
      <c r="F24" s="886">
        <v>0</v>
      </c>
      <c r="G24" s="887">
        <v>0</v>
      </c>
      <c r="H24" s="883">
        <f t="shared" si="18"/>
        <v>0</v>
      </c>
      <c r="I24" s="886">
        <v>0</v>
      </c>
      <c r="J24" s="883">
        <f t="shared" si="19"/>
        <v>0</v>
      </c>
      <c r="K24" s="886">
        <v>0</v>
      </c>
      <c r="L24" s="925">
        <v>0</v>
      </c>
      <c r="M24" s="883">
        <f t="shared" si="20"/>
        <v>0</v>
      </c>
      <c r="N24" s="886">
        <v>0</v>
      </c>
      <c r="O24" s="887">
        <v>0</v>
      </c>
      <c r="P24" s="883">
        <f t="shared" si="21"/>
        <v>0</v>
      </c>
      <c r="Q24" s="886">
        <v>0</v>
      </c>
      <c r="R24" s="887">
        <v>0</v>
      </c>
      <c r="S24" s="883">
        <f t="shared" si="22"/>
        <v>0</v>
      </c>
      <c r="T24" s="886">
        <v>0</v>
      </c>
      <c r="U24" s="887">
        <v>0</v>
      </c>
      <c r="V24" s="883">
        <f t="shared" si="23"/>
        <v>0</v>
      </c>
      <c r="W24" s="888">
        <f t="shared" si="24"/>
        <v>0</v>
      </c>
      <c r="X24" s="957">
        <v>0</v>
      </c>
      <c r="Y24" s="958">
        <v>0</v>
      </c>
      <c r="Z24" s="1259">
        <v>0</v>
      </c>
      <c r="AA24" s="891">
        <f t="shared" si="44"/>
        <v>0</v>
      </c>
      <c r="AB24" s="957">
        <v>0</v>
      </c>
      <c r="AC24" s="958">
        <v>0</v>
      </c>
      <c r="AD24" s="959">
        <f t="shared" si="25"/>
        <v>0</v>
      </c>
      <c r="AE24" s="957">
        <v>0</v>
      </c>
      <c r="AF24" s="959">
        <f t="shared" si="26"/>
        <v>0</v>
      </c>
      <c r="AG24" s="957">
        <v>0</v>
      </c>
      <c r="AH24" s="959">
        <f t="shared" si="27"/>
        <v>0</v>
      </c>
      <c r="AI24" s="957">
        <v>0</v>
      </c>
      <c r="AJ24" s="958">
        <v>0</v>
      </c>
      <c r="AK24" s="958">
        <v>0</v>
      </c>
      <c r="AL24" s="958">
        <v>0</v>
      </c>
      <c r="AM24" s="960">
        <v>0</v>
      </c>
      <c r="AN24" s="960">
        <v>0</v>
      </c>
      <c r="AO24" s="959">
        <f t="shared" si="45"/>
        <v>0</v>
      </c>
      <c r="AP24" s="957">
        <v>0</v>
      </c>
      <c r="AQ24" s="959">
        <f t="shared" si="28"/>
        <v>0</v>
      </c>
      <c r="AR24" s="957">
        <v>0</v>
      </c>
      <c r="AS24" s="958">
        <v>0</v>
      </c>
      <c r="AT24" s="1259">
        <v>0</v>
      </c>
      <c r="AU24" s="959">
        <f t="shared" si="46"/>
        <v>0</v>
      </c>
      <c r="AV24" s="957">
        <v>0</v>
      </c>
      <c r="AW24" s="958">
        <v>0</v>
      </c>
      <c r="AX24" s="959">
        <f t="shared" si="29"/>
        <v>0</v>
      </c>
      <c r="AY24" s="957">
        <v>0</v>
      </c>
      <c r="AZ24" s="959">
        <f t="shared" si="30"/>
        <v>0</v>
      </c>
      <c r="BA24" s="957">
        <v>0</v>
      </c>
      <c r="BB24" s="958">
        <v>0</v>
      </c>
      <c r="BC24" s="959">
        <f t="shared" si="31"/>
        <v>0</v>
      </c>
      <c r="BD24" s="893">
        <f t="shared" si="32"/>
        <v>0</v>
      </c>
      <c r="BE24" s="903"/>
      <c r="BF24" s="904"/>
      <c r="BG24" s="899">
        <f t="shared" si="8"/>
        <v>0</v>
      </c>
      <c r="BH24" s="903"/>
      <c r="BI24" s="904"/>
      <c r="BJ24" s="904"/>
      <c r="BK24" s="904"/>
      <c r="BL24" s="899">
        <f t="shared" si="33"/>
        <v>0</v>
      </c>
      <c r="BM24" s="903"/>
      <c r="BN24" s="904"/>
      <c r="BO24" s="899">
        <f t="shared" si="34"/>
        <v>0</v>
      </c>
      <c r="BP24" s="900"/>
      <c r="BQ24" s="901"/>
      <c r="BR24" s="901"/>
      <c r="BS24" s="901"/>
      <c r="BT24" s="904"/>
      <c r="BU24" s="899">
        <f t="shared" si="35"/>
        <v>0</v>
      </c>
      <c r="BV24" s="903"/>
      <c r="BW24" s="904"/>
      <c r="BX24" s="904"/>
      <c r="BY24" s="904"/>
      <c r="BZ24" s="904"/>
      <c r="CA24" s="901"/>
      <c r="CB24" s="904"/>
      <c r="CC24" s="899">
        <f t="shared" si="36"/>
        <v>0</v>
      </c>
      <c r="CD24" s="903"/>
      <c r="CE24" s="904"/>
      <c r="CF24" s="904"/>
      <c r="CG24" s="904"/>
      <c r="CH24" s="899">
        <f t="shared" si="37"/>
        <v>0</v>
      </c>
      <c r="CI24" s="900"/>
      <c r="CJ24" s="901"/>
      <c r="CK24" s="901"/>
      <c r="CL24" s="901"/>
      <c r="CM24" s="901"/>
      <c r="CN24" s="901"/>
      <c r="CO24" s="902">
        <f t="shared" si="38"/>
        <v>0</v>
      </c>
      <c r="CP24" s="903"/>
      <c r="CQ24" s="904"/>
      <c r="CR24" s="899">
        <f t="shared" si="39"/>
        <v>0</v>
      </c>
      <c r="CS24" s="903"/>
      <c r="CT24" s="904"/>
      <c r="CU24" s="904"/>
      <c r="CV24" s="904"/>
      <c r="CW24" s="899">
        <f t="shared" si="40"/>
        <v>0</v>
      </c>
      <c r="CX24" s="903"/>
      <c r="CY24" s="899">
        <f t="shared" si="41"/>
        <v>0</v>
      </c>
      <c r="CZ24" s="954">
        <f t="shared" si="42"/>
        <v>0</v>
      </c>
      <c r="DA24" s="955">
        <f t="shared" si="43"/>
        <v>0</v>
      </c>
      <c r="DI24" s="893">
        <f t="shared" si="17"/>
        <v>0</v>
      </c>
    </row>
    <row r="25" spans="1:113" s="906" customFormat="1" ht="30">
      <c r="A25" s="806" t="s">
        <v>1263</v>
      </c>
      <c r="B25" s="953" t="s">
        <v>1264</v>
      </c>
      <c r="C25" s="881" t="s">
        <v>76</v>
      </c>
      <c r="D25" s="886"/>
      <c r="E25" s="883">
        <f t="shared" si="3"/>
        <v>0</v>
      </c>
      <c r="F25" s="886">
        <v>1131.8400000000001</v>
      </c>
      <c r="G25" s="887">
        <v>4594.2749999999996</v>
      </c>
      <c r="H25" s="883">
        <f t="shared" si="18"/>
        <v>5726.1149999999998</v>
      </c>
      <c r="I25" s="886">
        <v>0</v>
      </c>
      <c r="J25" s="883">
        <f t="shared" si="19"/>
        <v>0</v>
      </c>
      <c r="K25" s="886">
        <v>5636.2319999999991</v>
      </c>
      <c r="L25" s="925">
        <v>3116.4</v>
      </c>
      <c r="M25" s="883">
        <f t="shared" si="20"/>
        <v>8752.6319999999996</v>
      </c>
      <c r="N25" s="886">
        <v>0</v>
      </c>
      <c r="O25" s="887">
        <v>0</v>
      </c>
      <c r="P25" s="883">
        <f t="shared" si="21"/>
        <v>0</v>
      </c>
      <c r="Q25" s="886">
        <v>3021.81</v>
      </c>
      <c r="R25" s="887">
        <v>17996.27999999464</v>
      </c>
      <c r="S25" s="883">
        <f t="shared" si="22"/>
        <v>21018.089999994641</v>
      </c>
      <c r="T25" s="886">
        <v>0</v>
      </c>
      <c r="U25" s="887">
        <v>0</v>
      </c>
      <c r="V25" s="883">
        <f t="shared" si="23"/>
        <v>0</v>
      </c>
      <c r="W25" s="888">
        <f t="shared" si="24"/>
        <v>35496.836999994644</v>
      </c>
      <c r="X25" s="957">
        <v>2355.19</v>
      </c>
      <c r="Y25" s="958">
        <v>3838.9580000000001</v>
      </c>
      <c r="Z25" s="1259">
        <v>16049.550000000007</v>
      </c>
      <c r="AA25" s="891">
        <f t="shared" si="44"/>
        <v>16049.550000000007</v>
      </c>
      <c r="AB25" s="957">
        <v>11141.667219999972</v>
      </c>
      <c r="AC25" s="958">
        <v>474.0499999999999</v>
      </c>
      <c r="AD25" s="959">
        <f t="shared" si="25"/>
        <v>11615.717219999971</v>
      </c>
      <c r="AE25" s="957">
        <v>55410.388767999961</v>
      </c>
      <c r="AF25" s="959">
        <f t="shared" si="26"/>
        <v>55410.388767999961</v>
      </c>
      <c r="AG25" s="957">
        <v>170021.91473799999</v>
      </c>
      <c r="AH25" s="959">
        <f t="shared" si="27"/>
        <v>170021.91473799999</v>
      </c>
      <c r="AI25" s="957">
        <v>46341.248999999989</v>
      </c>
      <c r="AJ25" s="958">
        <v>7041.3259999999991</v>
      </c>
      <c r="AK25" s="958">
        <v>29840.394000000004</v>
      </c>
      <c r="AL25" s="958">
        <v>103506.96039999994</v>
      </c>
      <c r="AM25" s="960">
        <v>0</v>
      </c>
      <c r="AN25" s="960">
        <v>0</v>
      </c>
      <c r="AO25" s="891">
        <f>AI25+AM25+AN25</f>
        <v>46341.248999999989</v>
      </c>
      <c r="AP25" s="957">
        <v>47123.571986600116</v>
      </c>
      <c r="AQ25" s="959">
        <f t="shared" si="28"/>
        <v>47123.571986600116</v>
      </c>
      <c r="AR25" s="957">
        <v>83382.805540000045</v>
      </c>
      <c r="AS25" s="958">
        <v>24459.614000000005</v>
      </c>
      <c r="AT25" s="1259">
        <v>24977.611380000017</v>
      </c>
      <c r="AU25" s="891">
        <f t="shared" ref="AU25:AU26" si="47">SUM(AT25)</f>
        <v>24977.611380000017</v>
      </c>
      <c r="AV25" s="957">
        <v>1601.44</v>
      </c>
      <c r="AW25" s="958">
        <v>1499.6727500000006</v>
      </c>
      <c r="AX25" s="959">
        <f t="shared" si="29"/>
        <v>3101.1127500000007</v>
      </c>
      <c r="AY25" s="957">
        <v>9117.98</v>
      </c>
      <c r="AZ25" s="959">
        <f t="shared" si="30"/>
        <v>9117.98</v>
      </c>
      <c r="BA25" s="957">
        <v>5684.585</v>
      </c>
      <c r="BB25" s="958">
        <v>1481.0049999999997</v>
      </c>
      <c r="BC25" s="959">
        <f t="shared" si="31"/>
        <v>7165.59</v>
      </c>
      <c r="BD25" s="893">
        <f t="shared" si="32"/>
        <v>390924.68584260001</v>
      </c>
      <c r="BE25" s="903"/>
      <c r="BF25" s="904"/>
      <c r="BG25" s="899">
        <f t="shared" si="8"/>
        <v>0</v>
      </c>
      <c r="BH25" s="903">
        <v>533.95000000000005</v>
      </c>
      <c r="BI25" s="904">
        <v>6401.66</v>
      </c>
      <c r="BJ25" s="904">
        <v>22889.15</v>
      </c>
      <c r="BK25" s="904">
        <v>16161.75</v>
      </c>
      <c r="BL25" s="899">
        <f t="shared" si="33"/>
        <v>45986.51</v>
      </c>
      <c r="BM25" s="903">
        <v>27396.9</v>
      </c>
      <c r="BN25" s="904">
        <v>15156.35</v>
      </c>
      <c r="BO25" s="899">
        <f t="shared" si="34"/>
        <v>42553.25</v>
      </c>
      <c r="BP25" s="903"/>
      <c r="BQ25" s="904"/>
      <c r="BR25" s="904"/>
      <c r="BS25" s="904"/>
      <c r="BT25" s="904">
        <v>466.7</v>
      </c>
      <c r="BU25" s="899">
        <f t="shared" si="35"/>
        <v>466.7</v>
      </c>
      <c r="BV25" s="903">
        <v>1376.11</v>
      </c>
      <c r="BW25" s="904">
        <v>2205.0700000000002</v>
      </c>
      <c r="BX25" s="904"/>
      <c r="BY25" s="904">
        <v>5193.92</v>
      </c>
      <c r="BZ25" s="904">
        <v>199.05</v>
      </c>
      <c r="CA25" s="904">
        <v>3845.28</v>
      </c>
      <c r="CB25" s="904">
        <v>66.05</v>
      </c>
      <c r="CC25" s="899">
        <f t="shared" si="36"/>
        <v>12885.48</v>
      </c>
      <c r="CD25" s="903">
        <v>527.76</v>
      </c>
      <c r="CE25" s="904">
        <v>2902.68</v>
      </c>
      <c r="CF25" s="904">
        <v>1055.52</v>
      </c>
      <c r="CG25" s="904">
        <v>1055.52</v>
      </c>
      <c r="CH25" s="899">
        <f t="shared" si="37"/>
        <v>5541.48</v>
      </c>
      <c r="CI25" s="903">
        <v>14768.102000000001</v>
      </c>
      <c r="CJ25" s="904">
        <v>368.3</v>
      </c>
      <c r="CK25" s="904">
        <v>959.95</v>
      </c>
      <c r="CL25" s="904">
        <v>1484.7</v>
      </c>
      <c r="CM25" s="904">
        <v>3099.35</v>
      </c>
      <c r="CN25" s="904">
        <v>2585.0500000000002</v>
      </c>
      <c r="CO25" s="902">
        <f t="shared" si="38"/>
        <v>23265.451999999997</v>
      </c>
      <c r="CP25" s="903">
        <v>20762.955999999998</v>
      </c>
      <c r="CQ25" s="904">
        <v>5642.02</v>
      </c>
      <c r="CR25" s="899">
        <f t="shared" si="39"/>
        <v>26404.975999999999</v>
      </c>
      <c r="CS25" s="903">
        <v>36650.788999999997</v>
      </c>
      <c r="CT25" s="904">
        <v>21966.36</v>
      </c>
      <c r="CU25" s="904">
        <v>4166.4799999999996</v>
      </c>
      <c r="CV25" s="904">
        <v>21998.44</v>
      </c>
      <c r="CW25" s="899">
        <f t="shared" si="40"/>
        <v>84782.069000000003</v>
      </c>
      <c r="CX25" s="903">
        <v>353.9</v>
      </c>
      <c r="CY25" s="899">
        <f t="shared" si="41"/>
        <v>353.9</v>
      </c>
      <c r="CZ25" s="954">
        <f t="shared" si="42"/>
        <v>242239.81700000001</v>
      </c>
      <c r="DA25" s="955">
        <f t="shared" si="43"/>
        <v>668661.33984259469</v>
      </c>
      <c r="DI25" s="893">
        <f t="shared" si="17"/>
        <v>266508.3051179999</v>
      </c>
    </row>
    <row r="26" spans="1:113" s="906" customFormat="1">
      <c r="A26" s="806" t="s">
        <v>1265</v>
      </c>
      <c r="B26" s="953" t="s">
        <v>1266</v>
      </c>
      <c r="C26" s="881" t="s">
        <v>76</v>
      </c>
      <c r="D26" s="886"/>
      <c r="E26" s="883">
        <f t="shared" si="3"/>
        <v>0</v>
      </c>
      <c r="F26" s="886">
        <v>1579.4684999999999</v>
      </c>
      <c r="G26" s="887">
        <v>8057.9975000000013</v>
      </c>
      <c r="H26" s="883">
        <f t="shared" si="18"/>
        <v>9637.4660000000003</v>
      </c>
      <c r="I26" s="886">
        <v>8442.9453958333361</v>
      </c>
      <c r="J26" s="883">
        <f t="shared" si="19"/>
        <v>8442.9453958333361</v>
      </c>
      <c r="K26" s="886">
        <v>2996.6219999999998</v>
      </c>
      <c r="L26" s="925">
        <v>1656.8999999999999</v>
      </c>
      <c r="M26" s="883">
        <f t="shared" si="20"/>
        <v>4653.5219999999999</v>
      </c>
      <c r="N26" s="886">
        <v>0</v>
      </c>
      <c r="O26" s="887">
        <v>0</v>
      </c>
      <c r="P26" s="883">
        <f t="shared" si="21"/>
        <v>0</v>
      </c>
      <c r="Q26" s="886">
        <v>3421.3957499990847</v>
      </c>
      <c r="R26" s="887">
        <v>6248.765749997945</v>
      </c>
      <c r="S26" s="883">
        <f t="shared" si="22"/>
        <v>9670.1614999970298</v>
      </c>
      <c r="T26" s="886">
        <v>0</v>
      </c>
      <c r="U26" s="887">
        <v>0</v>
      </c>
      <c r="V26" s="883">
        <f t="shared" si="23"/>
        <v>0</v>
      </c>
      <c r="W26" s="888">
        <f t="shared" si="24"/>
        <v>32404.094895830367</v>
      </c>
      <c r="X26" s="957">
        <v>342.26849999999996</v>
      </c>
      <c r="Y26" s="958">
        <v>899.67719999999997</v>
      </c>
      <c r="Z26" s="1259">
        <v>2764.8870000000002</v>
      </c>
      <c r="AA26" s="891">
        <f t="shared" si="44"/>
        <v>2764.8870000000002</v>
      </c>
      <c r="AB26" s="957">
        <v>2994.4171754999857</v>
      </c>
      <c r="AC26" s="958">
        <v>360</v>
      </c>
      <c r="AD26" s="959">
        <f t="shared" si="25"/>
        <v>3354.4171754999857</v>
      </c>
      <c r="AE26" s="957">
        <v>14921.775284699997</v>
      </c>
      <c r="AF26" s="959">
        <f t="shared" si="26"/>
        <v>14921.775284699997</v>
      </c>
      <c r="AG26" s="957">
        <v>31987.834153949992</v>
      </c>
      <c r="AH26" s="959">
        <f t="shared" si="27"/>
        <v>31987.834153949992</v>
      </c>
      <c r="AI26" s="957">
        <v>9333.0853499999994</v>
      </c>
      <c r="AJ26" s="958">
        <v>1440.4141500000001</v>
      </c>
      <c r="AK26" s="958">
        <v>4834.8801000000003</v>
      </c>
      <c r="AL26" s="958">
        <v>13385.7801</v>
      </c>
      <c r="AM26" s="960">
        <v>0</v>
      </c>
      <c r="AN26" s="960">
        <v>0</v>
      </c>
      <c r="AO26" s="891">
        <f>AI26+AM26+AN26</f>
        <v>9333.0853499999994</v>
      </c>
      <c r="AP26" s="957">
        <v>8524.5565320150563</v>
      </c>
      <c r="AQ26" s="959">
        <f t="shared" si="28"/>
        <v>8524.5565320150563</v>
      </c>
      <c r="AR26" s="957">
        <v>9333.2708310000344</v>
      </c>
      <c r="AS26" s="958">
        <v>10522.311600000001</v>
      </c>
      <c r="AT26" s="1259">
        <v>4240.1688645000113</v>
      </c>
      <c r="AU26" s="891">
        <f t="shared" si="47"/>
        <v>4240.1688645000113</v>
      </c>
      <c r="AV26" s="957">
        <v>93.58499999999998</v>
      </c>
      <c r="AW26" s="958">
        <v>2752.9358999999999</v>
      </c>
      <c r="AX26" s="959">
        <f t="shared" si="29"/>
        <v>2846.5209</v>
      </c>
      <c r="AY26" s="957">
        <v>2640.357</v>
      </c>
      <c r="AZ26" s="959">
        <f t="shared" si="30"/>
        <v>2640.357</v>
      </c>
      <c r="BA26" s="957">
        <v>3421.8444</v>
      </c>
      <c r="BB26" s="958">
        <v>473.52</v>
      </c>
      <c r="BC26" s="959">
        <f t="shared" si="31"/>
        <v>3895.3643999999999</v>
      </c>
      <c r="BD26" s="893">
        <f t="shared" si="32"/>
        <v>84508.966660665043</v>
      </c>
      <c r="BE26" s="903"/>
      <c r="BF26" s="904"/>
      <c r="BG26" s="899">
        <f t="shared" si="8"/>
        <v>0</v>
      </c>
      <c r="BH26" s="903">
        <v>577.5</v>
      </c>
      <c r="BI26" s="904">
        <v>812.46</v>
      </c>
      <c r="BJ26" s="904">
        <v>3693</v>
      </c>
      <c r="BK26" s="904">
        <v>746.5</v>
      </c>
      <c r="BL26" s="899">
        <f t="shared" si="33"/>
        <v>5829.46</v>
      </c>
      <c r="BM26" s="903">
        <v>4431.6000000000004</v>
      </c>
      <c r="BN26" s="904">
        <v>738.6</v>
      </c>
      <c r="BO26" s="899">
        <f t="shared" si="34"/>
        <v>5170.2000000000007</v>
      </c>
      <c r="BP26" s="903"/>
      <c r="BQ26" s="904"/>
      <c r="BR26" s="904"/>
      <c r="BS26" s="904"/>
      <c r="BT26" s="904">
        <v>360</v>
      </c>
      <c r="BU26" s="899">
        <f t="shared" si="35"/>
        <v>360</v>
      </c>
      <c r="BV26" s="903">
        <v>590.88</v>
      </c>
      <c r="BW26" s="904">
        <v>832</v>
      </c>
      <c r="BX26" s="904"/>
      <c r="BY26" s="904">
        <v>997.11</v>
      </c>
      <c r="BZ26" s="904">
        <v>480</v>
      </c>
      <c r="CA26" s="904">
        <v>1218.69</v>
      </c>
      <c r="CB26" s="904">
        <v>172.5</v>
      </c>
      <c r="CC26" s="899">
        <f t="shared" si="36"/>
        <v>4291.18</v>
      </c>
      <c r="CD26" s="903">
        <v>239.58</v>
      </c>
      <c r="CE26" s="904">
        <v>1317.69</v>
      </c>
      <c r="CF26" s="904">
        <v>479.16</v>
      </c>
      <c r="CG26" s="904">
        <v>479.16</v>
      </c>
      <c r="CH26" s="899">
        <f t="shared" si="37"/>
        <v>2515.59</v>
      </c>
      <c r="CI26" s="903">
        <v>9148.0480000000007</v>
      </c>
      <c r="CJ26" s="904">
        <v>1349.71</v>
      </c>
      <c r="CK26" s="904">
        <v>532.5</v>
      </c>
      <c r="CL26" s="904">
        <v>3899.17</v>
      </c>
      <c r="CM26" s="904">
        <v>1597.5</v>
      </c>
      <c r="CN26" s="904">
        <v>1241.7</v>
      </c>
      <c r="CO26" s="902">
        <f t="shared" si="38"/>
        <v>17768.628000000001</v>
      </c>
      <c r="CP26" s="903">
        <v>3747.7440000000001</v>
      </c>
      <c r="CQ26" s="904">
        <v>5711.23</v>
      </c>
      <c r="CR26" s="899">
        <f t="shared" si="39"/>
        <v>9458.9740000000002</v>
      </c>
      <c r="CS26" s="903">
        <v>4899.4110000000001</v>
      </c>
      <c r="CT26" s="904">
        <v>3226.34</v>
      </c>
      <c r="CU26" s="904">
        <v>503.12</v>
      </c>
      <c r="CV26" s="904">
        <v>2216.12</v>
      </c>
      <c r="CW26" s="899">
        <f t="shared" si="40"/>
        <v>10844.991000000002</v>
      </c>
      <c r="CX26" s="903">
        <v>180</v>
      </c>
      <c r="CY26" s="899">
        <f t="shared" si="41"/>
        <v>180</v>
      </c>
      <c r="CZ26" s="954">
        <f t="shared" si="42"/>
        <v>56419.023000000001</v>
      </c>
      <c r="DA26" s="955">
        <f t="shared" si="43"/>
        <v>173332.08455649542</v>
      </c>
      <c r="DI26" s="893">
        <f t="shared" si="17"/>
        <v>50966.332368449992</v>
      </c>
    </row>
    <row r="27" spans="1:113" s="906" customFormat="1" ht="30">
      <c r="A27" s="806" t="s">
        <v>754</v>
      </c>
      <c r="B27" s="953" t="s">
        <v>1267</v>
      </c>
      <c r="C27" s="881" t="s">
        <v>76</v>
      </c>
      <c r="D27" s="886"/>
      <c r="E27" s="883">
        <f t="shared" si="3"/>
        <v>0</v>
      </c>
      <c r="F27" s="886">
        <v>0</v>
      </c>
      <c r="G27" s="887">
        <v>0</v>
      </c>
      <c r="H27" s="883">
        <f t="shared" si="18"/>
        <v>0</v>
      </c>
      <c r="I27" s="886">
        <v>0</v>
      </c>
      <c r="J27" s="883">
        <f t="shared" si="19"/>
        <v>0</v>
      </c>
      <c r="K27" s="886">
        <v>0</v>
      </c>
      <c r="L27" s="925">
        <v>0</v>
      </c>
      <c r="M27" s="883">
        <f t="shared" si="20"/>
        <v>0</v>
      </c>
      <c r="N27" s="886">
        <v>0</v>
      </c>
      <c r="O27" s="887">
        <v>0</v>
      </c>
      <c r="P27" s="883">
        <f t="shared" si="21"/>
        <v>0</v>
      </c>
      <c r="Q27" s="886">
        <v>14849.380000000001</v>
      </c>
      <c r="R27" s="887">
        <v>89519.189999999988</v>
      </c>
      <c r="S27" s="883">
        <f t="shared" si="22"/>
        <v>104368.56999999999</v>
      </c>
      <c r="T27" s="886">
        <v>4084.25</v>
      </c>
      <c r="U27" s="887">
        <v>5374.0399999999963</v>
      </c>
      <c r="V27" s="883">
        <f t="shared" si="23"/>
        <v>9458.2899999999972</v>
      </c>
      <c r="W27" s="888">
        <f t="shared" si="24"/>
        <v>113826.85999999999</v>
      </c>
      <c r="X27" s="957">
        <v>0</v>
      </c>
      <c r="Y27" s="958">
        <v>0</v>
      </c>
      <c r="Z27" s="1259">
        <v>0</v>
      </c>
      <c r="AA27" s="891">
        <f t="shared" si="44"/>
        <v>0</v>
      </c>
      <c r="AB27" s="957">
        <v>0</v>
      </c>
      <c r="AC27" s="958">
        <v>0</v>
      </c>
      <c r="AD27" s="959">
        <f t="shared" si="25"/>
        <v>0</v>
      </c>
      <c r="AE27" s="957">
        <v>0</v>
      </c>
      <c r="AF27" s="959">
        <f t="shared" si="26"/>
        <v>0</v>
      </c>
      <c r="AG27" s="957">
        <v>0</v>
      </c>
      <c r="AH27" s="959">
        <f t="shared" si="27"/>
        <v>0</v>
      </c>
      <c r="AI27" s="957">
        <v>0</v>
      </c>
      <c r="AJ27" s="958">
        <v>0</v>
      </c>
      <c r="AK27" s="958">
        <v>0</v>
      </c>
      <c r="AL27" s="958">
        <v>0</v>
      </c>
      <c r="AM27" s="960">
        <v>0</v>
      </c>
      <c r="AN27" s="960">
        <v>0</v>
      </c>
      <c r="AO27" s="959">
        <f t="shared" si="45"/>
        <v>0</v>
      </c>
      <c r="AP27" s="957">
        <v>0</v>
      </c>
      <c r="AQ27" s="959">
        <f t="shared" si="28"/>
        <v>0</v>
      </c>
      <c r="AR27" s="957">
        <v>0</v>
      </c>
      <c r="AS27" s="958">
        <v>0</v>
      </c>
      <c r="AT27" s="1259">
        <v>0</v>
      </c>
      <c r="AU27" s="959">
        <f t="shared" si="46"/>
        <v>0</v>
      </c>
      <c r="AV27" s="957">
        <v>0</v>
      </c>
      <c r="AW27" s="958">
        <v>0</v>
      </c>
      <c r="AX27" s="959">
        <f t="shared" si="29"/>
        <v>0</v>
      </c>
      <c r="AY27" s="957">
        <v>0</v>
      </c>
      <c r="AZ27" s="959">
        <f t="shared" si="30"/>
        <v>0</v>
      </c>
      <c r="BA27" s="957">
        <v>0</v>
      </c>
      <c r="BB27" s="958">
        <v>0</v>
      </c>
      <c r="BC27" s="959">
        <f t="shared" si="31"/>
        <v>0</v>
      </c>
      <c r="BD27" s="893">
        <f t="shared" si="32"/>
        <v>0</v>
      </c>
      <c r="BE27" s="903"/>
      <c r="BF27" s="904"/>
      <c r="BG27" s="899">
        <f t="shared" si="8"/>
        <v>0</v>
      </c>
      <c r="BH27" s="903"/>
      <c r="BI27" s="904"/>
      <c r="BJ27" s="904"/>
      <c r="BK27" s="904"/>
      <c r="BL27" s="899">
        <f t="shared" si="33"/>
        <v>0</v>
      </c>
      <c r="BM27" s="903"/>
      <c r="BN27" s="904"/>
      <c r="BO27" s="899">
        <f t="shared" si="34"/>
        <v>0</v>
      </c>
      <c r="BP27" s="900"/>
      <c r="BQ27" s="901"/>
      <c r="BR27" s="901"/>
      <c r="BS27" s="901"/>
      <c r="BT27" s="904"/>
      <c r="BU27" s="899">
        <f t="shared" si="35"/>
        <v>0</v>
      </c>
      <c r="BV27" s="900"/>
      <c r="BW27" s="901"/>
      <c r="BX27" s="901"/>
      <c r="BY27" s="901"/>
      <c r="BZ27" s="901"/>
      <c r="CA27" s="901"/>
      <c r="CB27" s="904"/>
      <c r="CC27" s="899">
        <f t="shared" si="36"/>
        <v>0</v>
      </c>
      <c r="CD27" s="903"/>
      <c r="CE27" s="904"/>
      <c r="CF27" s="904"/>
      <c r="CG27" s="904"/>
      <c r="CH27" s="899">
        <f t="shared" si="37"/>
        <v>0</v>
      </c>
      <c r="CI27" s="900"/>
      <c r="CJ27" s="901"/>
      <c r="CK27" s="901"/>
      <c r="CL27" s="901"/>
      <c r="CM27" s="901"/>
      <c r="CN27" s="901"/>
      <c r="CO27" s="902">
        <f t="shared" si="38"/>
        <v>0</v>
      </c>
      <c r="CP27" s="903"/>
      <c r="CQ27" s="904"/>
      <c r="CR27" s="899">
        <f t="shared" si="39"/>
        <v>0</v>
      </c>
      <c r="CS27" s="903"/>
      <c r="CT27" s="904"/>
      <c r="CU27" s="904"/>
      <c r="CV27" s="904"/>
      <c r="CW27" s="899">
        <f t="shared" si="40"/>
        <v>0</v>
      </c>
      <c r="CX27" s="903"/>
      <c r="CY27" s="899">
        <f t="shared" si="41"/>
        <v>0</v>
      </c>
      <c r="CZ27" s="954">
        <f t="shared" si="42"/>
        <v>0</v>
      </c>
      <c r="DA27" s="955">
        <f t="shared" si="43"/>
        <v>113826.85999999999</v>
      </c>
      <c r="DI27" s="893">
        <f t="shared" si="17"/>
        <v>0</v>
      </c>
    </row>
    <row r="28" spans="1:113" s="906" customFormat="1" ht="30">
      <c r="A28" s="806" t="s">
        <v>757</v>
      </c>
      <c r="B28" s="953" t="s">
        <v>758</v>
      </c>
      <c r="C28" s="881" t="s">
        <v>742</v>
      </c>
      <c r="D28" s="886"/>
      <c r="E28" s="883">
        <f t="shared" si="3"/>
        <v>0</v>
      </c>
      <c r="F28" s="886">
        <v>2393.3819999999982</v>
      </c>
      <c r="G28" s="887">
        <v>1076.4400000000005</v>
      </c>
      <c r="H28" s="883">
        <f t="shared" si="18"/>
        <v>3469.8219999999988</v>
      </c>
      <c r="I28" s="886">
        <v>180134.06999999998</v>
      </c>
      <c r="J28" s="883">
        <f t="shared" si="19"/>
        <v>180134.06999999998</v>
      </c>
      <c r="K28" s="886">
        <v>0</v>
      </c>
      <c r="L28" s="925">
        <v>0</v>
      </c>
      <c r="M28" s="883">
        <f t="shared" si="20"/>
        <v>0</v>
      </c>
      <c r="N28" s="886">
        <v>0</v>
      </c>
      <c r="O28" s="887">
        <v>0</v>
      </c>
      <c r="P28" s="883">
        <f t="shared" si="21"/>
        <v>0</v>
      </c>
      <c r="Q28" s="886">
        <v>0</v>
      </c>
      <c r="R28" s="887">
        <v>0</v>
      </c>
      <c r="S28" s="883">
        <f t="shared" si="22"/>
        <v>0</v>
      </c>
      <c r="T28" s="886">
        <v>0</v>
      </c>
      <c r="U28" s="887">
        <v>0</v>
      </c>
      <c r="V28" s="883">
        <f t="shared" si="23"/>
        <v>0</v>
      </c>
      <c r="W28" s="888">
        <f t="shared" si="24"/>
        <v>183603.89199999996</v>
      </c>
      <c r="X28" s="957">
        <v>0</v>
      </c>
      <c r="Y28" s="958">
        <v>0</v>
      </c>
      <c r="Z28" s="1259">
        <v>0</v>
      </c>
      <c r="AA28" s="891">
        <f t="shared" si="44"/>
        <v>0</v>
      </c>
      <c r="AB28" s="957">
        <v>0</v>
      </c>
      <c r="AC28" s="958">
        <v>0</v>
      </c>
      <c r="AD28" s="959">
        <f t="shared" si="25"/>
        <v>0</v>
      </c>
      <c r="AE28" s="957">
        <v>0</v>
      </c>
      <c r="AF28" s="959">
        <f t="shared" si="26"/>
        <v>0</v>
      </c>
      <c r="AG28" s="957">
        <v>0</v>
      </c>
      <c r="AH28" s="959">
        <f t="shared" si="27"/>
        <v>0</v>
      </c>
      <c r="AI28" s="957">
        <v>0</v>
      </c>
      <c r="AJ28" s="958">
        <v>0</v>
      </c>
      <c r="AK28" s="958">
        <v>0</v>
      </c>
      <c r="AL28" s="958">
        <v>0</v>
      </c>
      <c r="AM28" s="960">
        <v>0</v>
      </c>
      <c r="AN28" s="960">
        <v>0</v>
      </c>
      <c r="AO28" s="959">
        <f t="shared" si="45"/>
        <v>0</v>
      </c>
      <c r="AP28" s="957">
        <v>0</v>
      </c>
      <c r="AQ28" s="959">
        <f t="shared" si="28"/>
        <v>0</v>
      </c>
      <c r="AR28" s="957">
        <v>0</v>
      </c>
      <c r="AS28" s="958">
        <v>0</v>
      </c>
      <c r="AT28" s="1259">
        <v>0</v>
      </c>
      <c r="AU28" s="959">
        <f t="shared" si="46"/>
        <v>0</v>
      </c>
      <c r="AV28" s="957">
        <v>0</v>
      </c>
      <c r="AW28" s="958">
        <v>0</v>
      </c>
      <c r="AX28" s="959">
        <f t="shared" si="29"/>
        <v>0</v>
      </c>
      <c r="AY28" s="957">
        <v>0</v>
      </c>
      <c r="AZ28" s="959">
        <f t="shared" si="30"/>
        <v>0</v>
      </c>
      <c r="BA28" s="957">
        <v>0</v>
      </c>
      <c r="BB28" s="958">
        <v>0</v>
      </c>
      <c r="BC28" s="959">
        <f t="shared" si="31"/>
        <v>0</v>
      </c>
      <c r="BD28" s="893">
        <f t="shared" si="32"/>
        <v>0</v>
      </c>
      <c r="BE28" s="903"/>
      <c r="BF28" s="904"/>
      <c r="BG28" s="899">
        <f t="shared" si="8"/>
        <v>0</v>
      </c>
      <c r="BH28" s="903"/>
      <c r="BI28" s="904"/>
      <c r="BJ28" s="904"/>
      <c r="BK28" s="904"/>
      <c r="BL28" s="899">
        <f t="shared" si="33"/>
        <v>0</v>
      </c>
      <c r="BM28" s="903"/>
      <c r="BN28" s="904"/>
      <c r="BO28" s="899">
        <f t="shared" si="34"/>
        <v>0</v>
      </c>
      <c r="BP28" s="900"/>
      <c r="BQ28" s="901"/>
      <c r="BR28" s="901"/>
      <c r="BS28" s="901"/>
      <c r="BT28" s="904"/>
      <c r="BU28" s="899">
        <f t="shared" si="35"/>
        <v>0</v>
      </c>
      <c r="BV28" s="900"/>
      <c r="BW28" s="901"/>
      <c r="BX28" s="901"/>
      <c r="BY28" s="901"/>
      <c r="BZ28" s="901"/>
      <c r="CA28" s="901"/>
      <c r="CB28" s="904"/>
      <c r="CC28" s="899">
        <f t="shared" si="36"/>
        <v>0</v>
      </c>
      <c r="CD28" s="903"/>
      <c r="CE28" s="904"/>
      <c r="CF28" s="904"/>
      <c r="CG28" s="904"/>
      <c r="CH28" s="899">
        <f t="shared" si="37"/>
        <v>0</v>
      </c>
      <c r="CI28" s="900"/>
      <c r="CJ28" s="901"/>
      <c r="CK28" s="901"/>
      <c r="CL28" s="901"/>
      <c r="CM28" s="901"/>
      <c r="CN28" s="901"/>
      <c r="CO28" s="902">
        <f t="shared" si="38"/>
        <v>0</v>
      </c>
      <c r="CP28" s="903"/>
      <c r="CQ28" s="904"/>
      <c r="CR28" s="899">
        <f t="shared" si="39"/>
        <v>0</v>
      </c>
      <c r="CS28" s="903"/>
      <c r="CT28" s="904"/>
      <c r="CU28" s="904"/>
      <c r="CV28" s="904"/>
      <c r="CW28" s="899">
        <f t="shared" si="40"/>
        <v>0</v>
      </c>
      <c r="CX28" s="903"/>
      <c r="CY28" s="899">
        <f t="shared" si="41"/>
        <v>0</v>
      </c>
      <c r="CZ28" s="954">
        <f t="shared" si="42"/>
        <v>0</v>
      </c>
      <c r="DA28" s="955">
        <f t="shared" si="43"/>
        <v>183603.89199999996</v>
      </c>
      <c r="DI28" s="893">
        <f t="shared" si="17"/>
        <v>0</v>
      </c>
    </row>
    <row r="29" spans="1:113" s="906" customFormat="1">
      <c r="A29" s="806" t="s">
        <v>1268</v>
      </c>
      <c r="B29" s="961" t="s">
        <v>1269</v>
      </c>
      <c r="C29" s="881" t="s">
        <v>76</v>
      </c>
      <c r="D29" s="886"/>
      <c r="E29" s="883">
        <f t="shared" si="3"/>
        <v>0</v>
      </c>
      <c r="F29" s="886">
        <v>0</v>
      </c>
      <c r="G29" s="887">
        <v>1840.0541860526366</v>
      </c>
      <c r="H29" s="883">
        <f t="shared" si="18"/>
        <v>1840.0541860526366</v>
      </c>
      <c r="I29" s="886">
        <v>2655.84375</v>
      </c>
      <c r="J29" s="883">
        <f t="shared" si="19"/>
        <v>2655.84375</v>
      </c>
      <c r="K29" s="886">
        <v>0</v>
      </c>
      <c r="L29" s="925">
        <v>0</v>
      </c>
      <c r="M29" s="883">
        <f t="shared" si="20"/>
        <v>0</v>
      </c>
      <c r="N29" s="886">
        <v>0</v>
      </c>
      <c r="O29" s="887">
        <v>0</v>
      </c>
      <c r="P29" s="883">
        <f t="shared" si="21"/>
        <v>0</v>
      </c>
      <c r="Q29" s="886">
        <v>0</v>
      </c>
      <c r="R29" s="887">
        <v>0</v>
      </c>
      <c r="S29" s="883">
        <f t="shared" si="22"/>
        <v>0</v>
      </c>
      <c r="T29" s="886">
        <v>2022.7500000000002</v>
      </c>
      <c r="U29" s="887">
        <v>4719.75</v>
      </c>
      <c r="V29" s="883">
        <f t="shared" si="23"/>
        <v>6742.5</v>
      </c>
      <c r="W29" s="888">
        <f t="shared" si="24"/>
        <v>11238.397936052635</v>
      </c>
      <c r="X29" s="957">
        <v>0</v>
      </c>
      <c r="Y29" s="958">
        <v>0</v>
      </c>
      <c r="Z29" s="1259">
        <v>0</v>
      </c>
      <c r="AA29" s="891">
        <f t="shared" si="44"/>
        <v>0</v>
      </c>
      <c r="AB29" s="957">
        <v>0</v>
      </c>
      <c r="AC29" s="958">
        <v>0</v>
      </c>
      <c r="AD29" s="959">
        <f t="shared" si="25"/>
        <v>0</v>
      </c>
      <c r="AE29" s="957">
        <v>0</v>
      </c>
      <c r="AF29" s="959">
        <f t="shared" si="26"/>
        <v>0</v>
      </c>
      <c r="AG29" s="957">
        <v>0</v>
      </c>
      <c r="AH29" s="959">
        <f t="shared" si="27"/>
        <v>0</v>
      </c>
      <c r="AI29" s="957">
        <v>0</v>
      </c>
      <c r="AJ29" s="958">
        <v>0</v>
      </c>
      <c r="AK29" s="958">
        <v>0</v>
      </c>
      <c r="AL29" s="958">
        <v>0</v>
      </c>
      <c r="AM29" s="960">
        <v>0</v>
      </c>
      <c r="AN29" s="960">
        <v>0</v>
      </c>
      <c r="AO29" s="959">
        <f t="shared" si="45"/>
        <v>0</v>
      </c>
      <c r="AP29" s="957">
        <v>0</v>
      </c>
      <c r="AQ29" s="959">
        <f t="shared" si="28"/>
        <v>0</v>
      </c>
      <c r="AR29" s="957">
        <v>0</v>
      </c>
      <c r="AS29" s="958">
        <v>0</v>
      </c>
      <c r="AT29" s="1259">
        <v>0</v>
      </c>
      <c r="AU29" s="959">
        <f t="shared" si="46"/>
        <v>0</v>
      </c>
      <c r="AV29" s="957">
        <v>0</v>
      </c>
      <c r="AW29" s="958">
        <v>0</v>
      </c>
      <c r="AX29" s="959">
        <f t="shared" si="29"/>
        <v>0</v>
      </c>
      <c r="AY29" s="957">
        <v>0</v>
      </c>
      <c r="AZ29" s="959">
        <f t="shared" si="30"/>
        <v>0</v>
      </c>
      <c r="BA29" s="957">
        <v>0</v>
      </c>
      <c r="BB29" s="958">
        <v>0</v>
      </c>
      <c r="BC29" s="959">
        <f t="shared" si="31"/>
        <v>0</v>
      </c>
      <c r="BD29" s="893">
        <f t="shared" si="32"/>
        <v>0</v>
      </c>
      <c r="BE29" s="903"/>
      <c r="BF29" s="904"/>
      <c r="BG29" s="899">
        <f t="shared" si="8"/>
        <v>0</v>
      </c>
      <c r="BH29" s="903"/>
      <c r="BI29" s="904"/>
      <c r="BJ29" s="904"/>
      <c r="BK29" s="904"/>
      <c r="BL29" s="899">
        <f t="shared" si="33"/>
        <v>0</v>
      </c>
      <c r="BM29" s="903"/>
      <c r="BN29" s="904"/>
      <c r="BO29" s="899">
        <f t="shared" si="34"/>
        <v>0</v>
      </c>
      <c r="BP29" s="900"/>
      <c r="BQ29" s="901"/>
      <c r="BR29" s="901"/>
      <c r="BS29" s="901"/>
      <c r="BT29" s="904"/>
      <c r="BU29" s="899">
        <f t="shared" si="35"/>
        <v>0</v>
      </c>
      <c r="BV29" s="900"/>
      <c r="BW29" s="901"/>
      <c r="BX29" s="901"/>
      <c r="BY29" s="901"/>
      <c r="BZ29" s="901"/>
      <c r="CA29" s="901"/>
      <c r="CB29" s="904"/>
      <c r="CC29" s="899">
        <f t="shared" si="36"/>
        <v>0</v>
      </c>
      <c r="CD29" s="903"/>
      <c r="CE29" s="904"/>
      <c r="CF29" s="904"/>
      <c r="CG29" s="904"/>
      <c r="CH29" s="899">
        <f t="shared" si="37"/>
        <v>0</v>
      </c>
      <c r="CI29" s="900"/>
      <c r="CJ29" s="901"/>
      <c r="CK29" s="901"/>
      <c r="CL29" s="901"/>
      <c r="CM29" s="901"/>
      <c r="CN29" s="901"/>
      <c r="CO29" s="902">
        <f t="shared" si="38"/>
        <v>0</v>
      </c>
      <c r="CP29" s="903"/>
      <c r="CQ29" s="904"/>
      <c r="CR29" s="899">
        <f t="shared" si="39"/>
        <v>0</v>
      </c>
      <c r="CS29" s="903"/>
      <c r="CT29" s="904"/>
      <c r="CU29" s="904"/>
      <c r="CV29" s="904"/>
      <c r="CW29" s="899">
        <f t="shared" si="40"/>
        <v>0</v>
      </c>
      <c r="CX29" s="903"/>
      <c r="CY29" s="899">
        <f t="shared" si="41"/>
        <v>0</v>
      </c>
      <c r="CZ29" s="954">
        <f t="shared" si="42"/>
        <v>0</v>
      </c>
      <c r="DA29" s="955">
        <f t="shared" si="43"/>
        <v>11238.397936052635</v>
      </c>
      <c r="DI29" s="893">
        <f t="shared" si="17"/>
        <v>0</v>
      </c>
    </row>
    <row r="30" spans="1:113" s="906" customFormat="1">
      <c r="A30" s="806" t="s">
        <v>1270</v>
      </c>
      <c r="B30" s="953" t="s">
        <v>1271</v>
      </c>
      <c r="C30" s="881" t="s">
        <v>76</v>
      </c>
      <c r="D30" s="886"/>
      <c r="E30" s="883">
        <f t="shared" si="3"/>
        <v>0</v>
      </c>
      <c r="F30" s="886">
        <v>0</v>
      </c>
      <c r="G30" s="887">
        <v>0</v>
      </c>
      <c r="H30" s="883">
        <f t="shared" si="18"/>
        <v>0</v>
      </c>
      <c r="I30" s="886">
        <v>0</v>
      </c>
      <c r="J30" s="883">
        <f t="shared" si="19"/>
        <v>0</v>
      </c>
      <c r="K30" s="886">
        <v>0</v>
      </c>
      <c r="L30" s="925">
        <v>0</v>
      </c>
      <c r="M30" s="883">
        <f t="shared" si="20"/>
        <v>0</v>
      </c>
      <c r="N30" s="886">
        <v>0</v>
      </c>
      <c r="O30" s="887">
        <v>0</v>
      </c>
      <c r="P30" s="883">
        <f t="shared" si="21"/>
        <v>0</v>
      </c>
      <c r="Q30" s="886">
        <v>0</v>
      </c>
      <c r="R30" s="887">
        <v>0</v>
      </c>
      <c r="S30" s="883">
        <f t="shared" si="22"/>
        <v>0</v>
      </c>
      <c r="T30" s="886">
        <v>0</v>
      </c>
      <c r="U30" s="887">
        <v>0</v>
      </c>
      <c r="V30" s="883">
        <f t="shared" si="23"/>
        <v>0</v>
      </c>
      <c r="W30" s="888">
        <f t="shared" si="24"/>
        <v>0</v>
      </c>
      <c r="X30" s="957">
        <v>0</v>
      </c>
      <c r="Y30" s="958">
        <v>0</v>
      </c>
      <c r="Z30" s="1259">
        <v>0</v>
      </c>
      <c r="AA30" s="891">
        <f t="shared" si="44"/>
        <v>0</v>
      </c>
      <c r="AB30" s="957">
        <v>0</v>
      </c>
      <c r="AC30" s="958">
        <v>0</v>
      </c>
      <c r="AD30" s="959">
        <f t="shared" si="25"/>
        <v>0</v>
      </c>
      <c r="AE30" s="957">
        <v>0</v>
      </c>
      <c r="AF30" s="959">
        <f t="shared" si="26"/>
        <v>0</v>
      </c>
      <c r="AG30" s="957">
        <v>0</v>
      </c>
      <c r="AH30" s="959">
        <f t="shared" si="27"/>
        <v>0</v>
      </c>
      <c r="AI30" s="957">
        <v>0</v>
      </c>
      <c r="AJ30" s="958">
        <v>0</v>
      </c>
      <c r="AK30" s="958">
        <v>0</v>
      </c>
      <c r="AL30" s="958">
        <v>0</v>
      </c>
      <c r="AM30" s="960">
        <v>0</v>
      </c>
      <c r="AN30" s="960">
        <v>0</v>
      </c>
      <c r="AO30" s="959">
        <f t="shared" si="45"/>
        <v>0</v>
      </c>
      <c r="AP30" s="957">
        <v>0</v>
      </c>
      <c r="AQ30" s="959">
        <f t="shared" si="28"/>
        <v>0</v>
      </c>
      <c r="AR30" s="957">
        <v>0</v>
      </c>
      <c r="AS30" s="958">
        <v>0</v>
      </c>
      <c r="AT30" s="1259">
        <v>0</v>
      </c>
      <c r="AU30" s="959">
        <f t="shared" si="46"/>
        <v>0</v>
      </c>
      <c r="AV30" s="957">
        <v>0</v>
      </c>
      <c r="AW30" s="958">
        <v>0</v>
      </c>
      <c r="AX30" s="959">
        <f t="shared" si="29"/>
        <v>0</v>
      </c>
      <c r="AY30" s="957">
        <v>0</v>
      </c>
      <c r="AZ30" s="959">
        <f t="shared" si="30"/>
        <v>0</v>
      </c>
      <c r="BA30" s="957">
        <v>0</v>
      </c>
      <c r="BB30" s="958">
        <v>0</v>
      </c>
      <c r="BC30" s="959">
        <f t="shared" si="31"/>
        <v>0</v>
      </c>
      <c r="BD30" s="893">
        <f t="shared" si="32"/>
        <v>0</v>
      </c>
      <c r="BE30" s="903"/>
      <c r="BF30" s="904"/>
      <c r="BG30" s="899">
        <f t="shared" si="8"/>
        <v>0</v>
      </c>
      <c r="BH30" s="903"/>
      <c r="BI30" s="904"/>
      <c r="BJ30" s="904"/>
      <c r="BK30" s="904"/>
      <c r="BL30" s="899">
        <f t="shared" si="33"/>
        <v>0</v>
      </c>
      <c r="BM30" s="903"/>
      <c r="BN30" s="904"/>
      <c r="BO30" s="899">
        <f t="shared" si="34"/>
        <v>0</v>
      </c>
      <c r="BP30" s="900"/>
      <c r="BQ30" s="901"/>
      <c r="BR30" s="901"/>
      <c r="BS30" s="901"/>
      <c r="BT30" s="904"/>
      <c r="BU30" s="899">
        <f t="shared" si="35"/>
        <v>0</v>
      </c>
      <c r="BV30" s="900"/>
      <c r="BW30" s="901"/>
      <c r="BX30" s="901"/>
      <c r="BY30" s="901"/>
      <c r="BZ30" s="901"/>
      <c r="CA30" s="901"/>
      <c r="CB30" s="904"/>
      <c r="CC30" s="899">
        <f t="shared" si="36"/>
        <v>0</v>
      </c>
      <c r="CD30" s="903"/>
      <c r="CE30" s="904"/>
      <c r="CF30" s="904"/>
      <c r="CG30" s="904"/>
      <c r="CH30" s="899">
        <f t="shared" si="37"/>
        <v>0</v>
      </c>
      <c r="CI30" s="900"/>
      <c r="CJ30" s="901"/>
      <c r="CK30" s="901"/>
      <c r="CL30" s="901"/>
      <c r="CM30" s="901"/>
      <c r="CN30" s="901"/>
      <c r="CO30" s="902">
        <f t="shared" si="38"/>
        <v>0</v>
      </c>
      <c r="CP30" s="903"/>
      <c r="CQ30" s="904"/>
      <c r="CR30" s="899">
        <f t="shared" si="39"/>
        <v>0</v>
      </c>
      <c r="CS30" s="903"/>
      <c r="CT30" s="904"/>
      <c r="CU30" s="904"/>
      <c r="CV30" s="904"/>
      <c r="CW30" s="899">
        <f t="shared" si="40"/>
        <v>0</v>
      </c>
      <c r="CX30" s="903"/>
      <c r="CY30" s="899">
        <f t="shared" si="41"/>
        <v>0</v>
      </c>
      <c r="CZ30" s="954">
        <f t="shared" si="42"/>
        <v>0</v>
      </c>
      <c r="DA30" s="955">
        <f t="shared" si="43"/>
        <v>0</v>
      </c>
      <c r="DI30" s="893">
        <f t="shared" si="17"/>
        <v>0</v>
      </c>
    </row>
    <row r="31" spans="1:113" s="964" customFormat="1" ht="60">
      <c r="A31" s="806" t="s">
        <v>762</v>
      </c>
      <c r="B31" s="953" t="s">
        <v>1272</v>
      </c>
      <c r="C31" s="881" t="s">
        <v>1273</v>
      </c>
      <c r="D31" s="886"/>
      <c r="E31" s="883">
        <f t="shared" si="3"/>
        <v>0</v>
      </c>
      <c r="F31" s="886">
        <f t="shared" ref="F31:G31" si="48">+(F22+F29+F24)*1.25</f>
        <v>1862.7749999999996</v>
      </c>
      <c r="G31" s="887">
        <f t="shared" si="48"/>
        <v>14466.280232565794</v>
      </c>
      <c r="H31" s="883">
        <f t="shared" si="18"/>
        <v>16329.055232565794</v>
      </c>
      <c r="I31" s="886">
        <f t="shared" ref="I31" si="49">+(I22+I29+I24)*1.25</f>
        <v>15604.242187500002</v>
      </c>
      <c r="J31" s="883">
        <f t="shared" si="19"/>
        <v>15604.242187500002</v>
      </c>
      <c r="K31" s="886">
        <f t="shared" ref="K31:L31" si="50">+(K22+K29+K24)*1.25</f>
        <v>1066.0249999999996</v>
      </c>
      <c r="L31" s="925">
        <f t="shared" si="50"/>
        <v>5397.5624999999982</v>
      </c>
      <c r="M31" s="883">
        <f t="shared" si="20"/>
        <v>6463.5874999999978</v>
      </c>
      <c r="N31" s="886">
        <f t="shared" ref="N31:O31" si="51">+(N22+N29+N24)*1.25</f>
        <v>3016.1134855401524</v>
      </c>
      <c r="O31" s="887">
        <f t="shared" si="51"/>
        <v>1931.1600051403229</v>
      </c>
      <c r="P31" s="883">
        <f t="shared" si="21"/>
        <v>4947.2734906804753</v>
      </c>
      <c r="Q31" s="886">
        <f t="shared" ref="Q31:R31" si="52">+(Q22+Q29+Q24)*1.25</f>
        <v>31751.862500000003</v>
      </c>
      <c r="R31" s="887">
        <f t="shared" si="52"/>
        <v>142406.96250000002</v>
      </c>
      <c r="S31" s="883">
        <f t="shared" si="22"/>
        <v>174158.82500000001</v>
      </c>
      <c r="T31" s="886">
        <f t="shared" ref="T31:U31" si="53">+(T22+T29+T24)*1.25</f>
        <v>3998.3125000000009</v>
      </c>
      <c r="U31" s="887">
        <f t="shared" si="53"/>
        <v>7830.5000000000009</v>
      </c>
      <c r="V31" s="883">
        <f t="shared" si="23"/>
        <v>11828.812500000002</v>
      </c>
      <c r="W31" s="888">
        <f t="shared" si="24"/>
        <v>229331.79591074627</v>
      </c>
      <c r="X31" s="957">
        <f t="shared" ref="X31:Z31" si="54">+(X22+X29+X24)*1.25</f>
        <v>0</v>
      </c>
      <c r="Y31" s="958">
        <f t="shared" si="54"/>
        <v>75.5</v>
      </c>
      <c r="Z31" s="1259">
        <f t="shared" si="54"/>
        <v>0</v>
      </c>
      <c r="AA31" s="891">
        <f t="shared" si="44"/>
        <v>0</v>
      </c>
      <c r="AB31" s="957">
        <f t="shared" ref="AB31:AC31" si="55">+(AB22+AB29+AB24)*1.25</f>
        <v>8798.006250000004</v>
      </c>
      <c r="AC31" s="958">
        <f t="shared" si="55"/>
        <v>6343.7499999999964</v>
      </c>
      <c r="AD31" s="959">
        <f t="shared" si="25"/>
        <v>15141.75625</v>
      </c>
      <c r="AE31" s="957">
        <f>+(AE22+AE29+AE24)*1.25</f>
        <v>50623.342500000013</v>
      </c>
      <c r="AF31" s="959">
        <f t="shared" si="26"/>
        <v>50623.342500000013</v>
      </c>
      <c r="AG31" s="957">
        <f>+(AG22+AG29+AG24)*1.25</f>
        <v>38921.000000000022</v>
      </c>
      <c r="AH31" s="959">
        <f t="shared" si="27"/>
        <v>38921.000000000022</v>
      </c>
      <c r="AI31" s="957">
        <f>+(AI22+AI29+AI24)*1.25</f>
        <v>205.68750000000006</v>
      </c>
      <c r="AJ31" s="958">
        <f t="shared" ref="AJ31:AL31" si="56">+(AJ22+AJ29+AJ24)*1.25</f>
        <v>0</v>
      </c>
      <c r="AK31" s="958">
        <f t="shared" si="56"/>
        <v>1798.3749999999995</v>
      </c>
      <c r="AL31" s="958">
        <f t="shared" si="56"/>
        <v>355.625</v>
      </c>
      <c r="AM31" s="960">
        <v>0</v>
      </c>
      <c r="AN31" s="960">
        <v>0</v>
      </c>
      <c r="AO31" s="891">
        <f>AI31+AM31+AN31</f>
        <v>205.68750000000006</v>
      </c>
      <c r="AP31" s="957">
        <f>+(AP22+AP29+AP24)*1.25</f>
        <v>52805.8125</v>
      </c>
      <c r="AQ31" s="959">
        <f t="shared" si="28"/>
        <v>52805.8125</v>
      </c>
      <c r="AR31" s="957">
        <f t="shared" ref="AR31:AT31" si="57">+(AR22+AR29+AR24)*1.25</f>
        <v>258.88629805649293</v>
      </c>
      <c r="AS31" s="958">
        <f t="shared" si="57"/>
        <v>4570.8750000000009</v>
      </c>
      <c r="AT31" s="1259">
        <f t="shared" si="57"/>
        <v>818.66874999999993</v>
      </c>
      <c r="AU31" s="891">
        <f t="shared" ref="AU31" si="58">SUM(AT31)</f>
        <v>818.66874999999993</v>
      </c>
      <c r="AV31" s="957">
        <f>+(AV22+AV29+AV24)*1.25</f>
        <v>11929.999999999998</v>
      </c>
      <c r="AW31" s="958">
        <f t="shared" ref="AW31" si="59">+(AW22+AW29+AW24)*1.25</f>
        <v>26601.586687500007</v>
      </c>
      <c r="AX31" s="959">
        <f t="shared" si="29"/>
        <v>38531.586687500007</v>
      </c>
      <c r="AY31" s="957">
        <f>+(AY22+AY29+AY24)*1.25</f>
        <v>3176.6249999999986</v>
      </c>
      <c r="AZ31" s="959">
        <f t="shared" si="30"/>
        <v>3176.6249999999986</v>
      </c>
      <c r="BA31" s="957">
        <f t="shared" ref="BA31:BB31" si="60">+(BA22+BA29+BA24)*1.25</f>
        <v>73525.281250000029</v>
      </c>
      <c r="BB31" s="958">
        <f t="shared" si="60"/>
        <v>7994.6124999999956</v>
      </c>
      <c r="BC31" s="959">
        <f t="shared" si="31"/>
        <v>81519.893750000017</v>
      </c>
      <c r="BD31" s="893">
        <f t="shared" si="32"/>
        <v>281744.37293750001</v>
      </c>
      <c r="BE31" s="886">
        <f t="shared" ref="BE31:BF31" si="61">+(BE22+BE29+BE24)*1.25</f>
        <v>0</v>
      </c>
      <c r="BF31" s="887">
        <f t="shared" si="61"/>
        <v>0</v>
      </c>
      <c r="BG31" s="883">
        <f t="shared" si="8"/>
        <v>0</v>
      </c>
      <c r="BH31" s="886">
        <f t="shared" ref="BH31:BK31" si="62">+(BH22+BH29+BH24)*1.25</f>
        <v>1014.95</v>
      </c>
      <c r="BI31" s="887">
        <f t="shared" si="62"/>
        <v>0</v>
      </c>
      <c r="BJ31" s="887">
        <f t="shared" si="62"/>
        <v>0</v>
      </c>
      <c r="BK31" s="887">
        <f t="shared" si="62"/>
        <v>0</v>
      </c>
      <c r="BL31" s="883">
        <f t="shared" si="33"/>
        <v>1014.95</v>
      </c>
      <c r="BM31" s="886">
        <f t="shared" ref="BM31:BN31" si="63">+(BM22+BM29+BM24)*1.25</f>
        <v>0</v>
      </c>
      <c r="BN31" s="887">
        <f t="shared" si="63"/>
        <v>0</v>
      </c>
      <c r="BO31" s="883">
        <f t="shared" si="34"/>
        <v>0</v>
      </c>
      <c r="BP31" s="886">
        <f t="shared" ref="BP31:BT31" si="64">+(BP22+BP29+BP24)*1.25</f>
        <v>0</v>
      </c>
      <c r="BQ31" s="887">
        <f t="shared" si="64"/>
        <v>0</v>
      </c>
      <c r="BR31" s="887">
        <f t="shared" si="64"/>
        <v>0</v>
      </c>
      <c r="BS31" s="887">
        <f t="shared" si="64"/>
        <v>0</v>
      </c>
      <c r="BT31" s="887">
        <f t="shared" si="64"/>
        <v>91095.25</v>
      </c>
      <c r="BU31" s="883">
        <f t="shared" si="35"/>
        <v>91095.25</v>
      </c>
      <c r="BV31" s="886">
        <f t="shared" ref="BV31:CB31" si="65">+(BV22+BV29+BV24)*1.25</f>
        <v>1314.0625</v>
      </c>
      <c r="BW31" s="887">
        <f t="shared" si="65"/>
        <v>159665.6875</v>
      </c>
      <c r="BX31" s="887">
        <f t="shared" si="65"/>
        <v>0</v>
      </c>
      <c r="BY31" s="887">
        <f t="shared" si="65"/>
        <v>21699.875</v>
      </c>
      <c r="BZ31" s="887">
        <f t="shared" si="65"/>
        <v>1839.25</v>
      </c>
      <c r="CA31" s="887">
        <f t="shared" si="65"/>
        <v>3401.5</v>
      </c>
      <c r="CB31" s="887">
        <f t="shared" si="65"/>
        <v>1182.9375</v>
      </c>
      <c r="CC31" s="883">
        <f t="shared" si="36"/>
        <v>189103.3125</v>
      </c>
      <c r="CD31" s="886">
        <f t="shared" ref="CD31:CG31" si="66">+(CD22+CD29+CD24)*1.25</f>
        <v>0</v>
      </c>
      <c r="CE31" s="887">
        <f t="shared" si="66"/>
        <v>0</v>
      </c>
      <c r="CF31" s="887">
        <f t="shared" si="66"/>
        <v>0</v>
      </c>
      <c r="CG31" s="887">
        <f t="shared" si="66"/>
        <v>0</v>
      </c>
      <c r="CH31" s="883">
        <f t="shared" si="37"/>
        <v>0</v>
      </c>
      <c r="CI31" s="886">
        <f t="shared" ref="CI31:CN31" si="67">+(CI22+CI29+CI24)*1.25</f>
        <v>0</v>
      </c>
      <c r="CJ31" s="887">
        <f t="shared" si="67"/>
        <v>0</v>
      </c>
      <c r="CK31" s="887">
        <f t="shared" si="67"/>
        <v>0</v>
      </c>
      <c r="CL31" s="887">
        <f t="shared" si="67"/>
        <v>0</v>
      </c>
      <c r="CM31" s="887">
        <f t="shared" si="67"/>
        <v>0</v>
      </c>
      <c r="CN31" s="887">
        <f t="shared" si="67"/>
        <v>0</v>
      </c>
      <c r="CO31" s="962">
        <f t="shared" si="38"/>
        <v>0</v>
      </c>
      <c r="CP31" s="886">
        <f t="shared" ref="CP31:CQ31" si="68">+(CP22+CP29+CP24)*1.25</f>
        <v>0</v>
      </c>
      <c r="CQ31" s="887">
        <f t="shared" si="68"/>
        <v>0</v>
      </c>
      <c r="CR31" s="883">
        <f t="shared" si="39"/>
        <v>0</v>
      </c>
      <c r="CS31" s="886">
        <f t="shared" ref="CS31:CV31" si="69">+(CS22+CS29+CS24)*1.25</f>
        <v>0</v>
      </c>
      <c r="CT31" s="887">
        <f t="shared" si="69"/>
        <v>0</v>
      </c>
      <c r="CU31" s="887">
        <f t="shared" si="69"/>
        <v>0</v>
      </c>
      <c r="CV31" s="887">
        <f t="shared" si="69"/>
        <v>0</v>
      </c>
      <c r="CW31" s="883">
        <f t="shared" si="40"/>
        <v>0</v>
      </c>
      <c r="CX31" s="886">
        <f>+(CX22+CX29+CX24)*1.25</f>
        <v>0</v>
      </c>
      <c r="CY31" s="883">
        <f t="shared" si="41"/>
        <v>0</v>
      </c>
      <c r="CZ31" s="888">
        <f t="shared" si="42"/>
        <v>281213.51250000001</v>
      </c>
      <c r="DA31" s="963">
        <f t="shared" si="43"/>
        <v>792289.68134824629</v>
      </c>
      <c r="DI31" s="893"/>
    </row>
    <row r="32" spans="1:113" s="906" customFormat="1">
      <c r="A32" s="806" t="s">
        <v>1274</v>
      </c>
      <c r="B32" s="953" t="s">
        <v>1275</v>
      </c>
      <c r="C32" s="881" t="s">
        <v>1276</v>
      </c>
      <c r="D32" s="886"/>
      <c r="E32" s="883">
        <f t="shared" si="3"/>
        <v>0</v>
      </c>
      <c r="F32" s="886"/>
      <c r="G32" s="887"/>
      <c r="H32" s="883" t="e">
        <f>+'Acarreos Tramo 2 Fase II'!Y38+'Acarreos Tramo 2 Fase II'!Y39</f>
        <v>#REF!</v>
      </c>
      <c r="I32" s="886"/>
      <c r="J32" s="883" t="e">
        <f>+'Acarreos Tramo 2 Fase II'!Y52+'Acarreos Tramo 2 Fase II'!Y53</f>
        <v>#REF!</v>
      </c>
      <c r="K32" s="886"/>
      <c r="L32" s="925"/>
      <c r="M32" s="883" t="e">
        <f>+'Acarreos Tramo 2 Fase II'!Y66+'Acarreos Tramo 2 Fase II'!Y67</f>
        <v>#REF!</v>
      </c>
      <c r="N32" s="886"/>
      <c r="O32" s="887"/>
      <c r="P32" s="883">
        <f>+'Acarreos Tramo 2 Fase II'!Y79+'Acarreos Tramo 2 Fase II'!Y80</f>
        <v>0</v>
      </c>
      <c r="Q32" s="886"/>
      <c r="R32" s="887"/>
      <c r="S32" s="883" t="e">
        <f>+'Acarreos Tramo 2 Fase II'!Y93+'Acarreos Tramo 2 Fase II'!Y94</f>
        <v>#REF!</v>
      </c>
      <c r="T32" s="886"/>
      <c r="U32" s="887"/>
      <c r="V32" s="883" t="e">
        <f>+'Acarreos Tramo 2 Fase II'!Y106+'Acarreos Tramo 2 Fase II'!Y107</f>
        <v>#REF!</v>
      </c>
      <c r="W32" s="888" t="e">
        <f t="shared" si="24"/>
        <v>#REF!</v>
      </c>
      <c r="X32" s="957"/>
      <c r="Y32" s="958"/>
      <c r="Z32" s="1259"/>
      <c r="AA32" s="959" t="e">
        <f>+#REF!+#REF!</f>
        <v>#REF!</v>
      </c>
      <c r="AB32" s="957"/>
      <c r="AC32" s="958"/>
      <c r="AD32" s="959" t="e">
        <f>+#REF!+#REF!</f>
        <v>#REF!</v>
      </c>
      <c r="AE32" s="957"/>
      <c r="AF32" s="959" t="e">
        <f>+#REF!+#REF!</f>
        <v>#REF!</v>
      </c>
      <c r="AG32" s="957"/>
      <c r="AH32" s="959" t="e">
        <f>+#REF!+#REF!</f>
        <v>#REF!</v>
      </c>
      <c r="AI32" s="957"/>
      <c r="AJ32" s="958"/>
      <c r="AK32" s="958"/>
      <c r="AL32" s="958"/>
      <c r="AM32" s="960"/>
      <c r="AN32" s="960"/>
      <c r="AO32" s="959" t="e">
        <f>+#REF!+#REF!</f>
        <v>#REF!</v>
      </c>
      <c r="AP32" s="957"/>
      <c r="AQ32" s="959" t="e">
        <f>+#REF!+#REF!</f>
        <v>#REF!</v>
      </c>
      <c r="AR32" s="957"/>
      <c r="AS32" s="958"/>
      <c r="AT32" s="1259"/>
      <c r="AU32" s="959" t="e">
        <f>+#REF!+#REF!</f>
        <v>#REF!</v>
      </c>
      <c r="AV32" s="957"/>
      <c r="AW32" s="958"/>
      <c r="AX32" s="959" t="e">
        <f>+#REF!+#REF!</f>
        <v>#REF!</v>
      </c>
      <c r="AY32" s="957"/>
      <c r="AZ32" s="959" t="e">
        <f>+#REF!+#REF!</f>
        <v>#REF!</v>
      </c>
      <c r="BA32" s="957"/>
      <c r="BB32" s="958"/>
      <c r="BC32" s="959" t="e">
        <f>+#REF!+#REF!</f>
        <v>#REF!</v>
      </c>
      <c r="BD32" s="893">
        <f>+BD25*5+BD26*5</f>
        <v>2377168.2625163253</v>
      </c>
      <c r="BE32" s="903"/>
      <c r="BF32" s="904"/>
      <c r="BG32" s="899">
        <f t="shared" si="8"/>
        <v>0</v>
      </c>
      <c r="BH32" s="903"/>
      <c r="BI32" s="904"/>
      <c r="BJ32" s="904"/>
      <c r="BK32" s="904"/>
      <c r="BL32" s="899" t="e">
        <f>+'Acarreos Tramo 7 Fase II'!AI24+'Acarreos Tramo 7 Fase II'!AI25</f>
        <v>#REF!</v>
      </c>
      <c r="BM32" s="903"/>
      <c r="BN32" s="904"/>
      <c r="BO32" s="899" t="e">
        <f>+'Acarreos Tramo 7 Fase II'!AI38+'Acarreos Tramo 7 Fase II'!AI39</f>
        <v>#REF!</v>
      </c>
      <c r="BP32" s="900"/>
      <c r="BQ32" s="901"/>
      <c r="BR32" s="901"/>
      <c r="BS32" s="901"/>
      <c r="BT32" s="904"/>
      <c r="BU32" s="899" t="e">
        <f>+'Acarreos Tramo 7 Fase II'!AI51+'Acarreos Tramo 7 Fase II'!AI52</f>
        <v>#REF!</v>
      </c>
      <c r="BV32" s="900"/>
      <c r="BW32" s="901"/>
      <c r="BX32" s="901"/>
      <c r="BY32" s="901"/>
      <c r="BZ32" s="901"/>
      <c r="CA32" s="901"/>
      <c r="CB32" s="904"/>
      <c r="CC32" s="899" t="e">
        <f>+'Acarreos Tramo 7 Fase II'!AI78+'Acarreos Tramo 7 Fase II'!AI79</f>
        <v>#REF!</v>
      </c>
      <c r="CD32" s="903"/>
      <c r="CE32" s="904"/>
      <c r="CF32" s="904"/>
      <c r="CG32" s="904"/>
      <c r="CH32" s="899" t="e">
        <f>+'Acarreos Tramo 7 Fase II'!AI65+'Acarreos Tramo 7 Fase II'!AI66</f>
        <v>#REF!</v>
      </c>
      <c r="CI32" s="900"/>
      <c r="CJ32" s="901"/>
      <c r="CK32" s="901"/>
      <c r="CL32" s="901"/>
      <c r="CM32" s="901"/>
      <c r="CN32" s="901"/>
      <c r="CO32" s="902" t="e">
        <f>+'Acarreos Tramo 7 Fase II'!AI105+'Acarreos Tramo 7 Fase II'!AI106</f>
        <v>#REF!</v>
      </c>
      <c r="CP32" s="903"/>
      <c r="CQ32" s="904"/>
      <c r="CR32" s="899" t="e">
        <f>+'Acarreos Tramo 7 Fase II'!AI92+'Acarreos Tramo 7 Fase II'!AI93</f>
        <v>#REF!</v>
      </c>
      <c r="CS32" s="903"/>
      <c r="CT32" s="904"/>
      <c r="CU32" s="904"/>
      <c r="CV32" s="904"/>
      <c r="CW32" s="899" t="e">
        <f>+'Acarreos Tramo 7 Fase II'!AI119+'Acarreos Tramo 7 Fase II'!AI120</f>
        <v>#REF!</v>
      </c>
      <c r="CX32" s="903"/>
      <c r="CY32" s="899" t="e">
        <f>+'Acarreos Tramo 7 Fase II'!AI132+'Acarreos Tramo 7 Fase II'!AI133</f>
        <v>#REF!</v>
      </c>
      <c r="CZ32" s="954" t="e">
        <f t="shared" si="42"/>
        <v>#REF!</v>
      </c>
      <c r="DA32" s="955" t="e">
        <f t="shared" si="43"/>
        <v>#REF!</v>
      </c>
      <c r="DI32" s="893"/>
    </row>
    <row r="33" spans="1:113" s="952" customFormat="1">
      <c r="A33" s="932"/>
      <c r="B33" s="933" t="s">
        <v>768</v>
      </c>
      <c r="C33" s="934"/>
      <c r="D33" s="935"/>
      <c r="E33" s="936"/>
      <c r="F33" s="935" t="s">
        <v>729</v>
      </c>
      <c r="G33" s="937" t="s">
        <v>729</v>
      </c>
      <c r="H33" s="936"/>
      <c r="I33" s="935" t="s">
        <v>729</v>
      </c>
      <c r="J33" s="936"/>
      <c r="K33" s="935" t="s">
        <v>729</v>
      </c>
      <c r="L33" s="938" t="s">
        <v>729</v>
      </c>
      <c r="M33" s="936"/>
      <c r="N33" s="935" t="s">
        <v>729</v>
      </c>
      <c r="O33" s="937" t="s">
        <v>729</v>
      </c>
      <c r="P33" s="936"/>
      <c r="Q33" s="935" t="s">
        <v>729</v>
      </c>
      <c r="R33" s="937" t="s">
        <v>729</v>
      </c>
      <c r="S33" s="936"/>
      <c r="T33" s="935" t="s">
        <v>729</v>
      </c>
      <c r="U33" s="937" t="s">
        <v>729</v>
      </c>
      <c r="V33" s="936"/>
      <c r="W33" s="939"/>
      <c r="X33" s="940"/>
      <c r="Y33" s="941"/>
      <c r="Z33" s="1258"/>
      <c r="AA33" s="942"/>
      <c r="AB33" s="940"/>
      <c r="AC33" s="941"/>
      <c r="AD33" s="942"/>
      <c r="AE33" s="940"/>
      <c r="AF33" s="942"/>
      <c r="AG33" s="940"/>
      <c r="AH33" s="942"/>
      <c r="AI33" s="940"/>
      <c r="AJ33" s="941"/>
      <c r="AK33" s="941"/>
      <c r="AL33" s="941"/>
      <c r="AM33" s="943"/>
      <c r="AN33" s="943"/>
      <c r="AO33" s="942"/>
      <c r="AP33" s="940"/>
      <c r="AQ33" s="942"/>
      <c r="AR33" s="940"/>
      <c r="AS33" s="941"/>
      <c r="AT33" s="1258"/>
      <c r="AU33" s="942"/>
      <c r="AV33" s="940"/>
      <c r="AW33" s="941"/>
      <c r="AX33" s="942"/>
      <c r="AY33" s="940"/>
      <c r="AZ33" s="942"/>
      <c r="BA33" s="940"/>
      <c r="BB33" s="941"/>
      <c r="BC33" s="942"/>
      <c r="BD33" s="944"/>
      <c r="BE33" s="945"/>
      <c r="BF33" s="946"/>
      <c r="BG33" s="947"/>
      <c r="BH33" s="945"/>
      <c r="BI33" s="946"/>
      <c r="BJ33" s="946"/>
      <c r="BK33" s="946"/>
      <c r="BL33" s="947"/>
      <c r="BM33" s="945"/>
      <c r="BN33" s="946"/>
      <c r="BO33" s="947"/>
      <c r="BP33" s="948"/>
      <c r="BQ33" s="949"/>
      <c r="BR33" s="949"/>
      <c r="BS33" s="949"/>
      <c r="BT33" s="946"/>
      <c r="BU33" s="947"/>
      <c r="BV33" s="948"/>
      <c r="BW33" s="949"/>
      <c r="BX33" s="949"/>
      <c r="BY33" s="949"/>
      <c r="BZ33" s="949"/>
      <c r="CA33" s="949"/>
      <c r="CB33" s="946"/>
      <c r="CC33" s="947"/>
      <c r="CD33" s="945"/>
      <c r="CE33" s="946"/>
      <c r="CF33" s="946"/>
      <c r="CG33" s="946"/>
      <c r="CH33" s="947"/>
      <c r="CI33" s="948"/>
      <c r="CJ33" s="949"/>
      <c r="CK33" s="949"/>
      <c r="CL33" s="949"/>
      <c r="CM33" s="949"/>
      <c r="CN33" s="949"/>
      <c r="CO33" s="950"/>
      <c r="CP33" s="945"/>
      <c r="CQ33" s="946"/>
      <c r="CR33" s="947"/>
      <c r="CS33" s="945"/>
      <c r="CT33" s="946"/>
      <c r="CU33" s="946"/>
      <c r="CV33" s="946"/>
      <c r="CW33" s="947"/>
      <c r="CX33" s="945"/>
      <c r="CY33" s="947"/>
      <c r="CZ33" s="947"/>
      <c r="DA33" s="956"/>
      <c r="DI33" s="944"/>
    </row>
    <row r="34" spans="1:113" s="985" customFormat="1">
      <c r="A34" s="965"/>
      <c r="B34" s="966" t="s">
        <v>769</v>
      </c>
      <c r="C34" s="967"/>
      <c r="D34" s="968"/>
      <c r="E34" s="969"/>
      <c r="F34" s="968" t="s">
        <v>729</v>
      </c>
      <c r="G34" s="970" t="s">
        <v>729</v>
      </c>
      <c r="H34" s="969"/>
      <c r="I34" s="968" t="s">
        <v>729</v>
      </c>
      <c r="J34" s="969"/>
      <c r="K34" s="968" t="s">
        <v>729</v>
      </c>
      <c r="L34" s="971" t="s">
        <v>729</v>
      </c>
      <c r="M34" s="969"/>
      <c r="N34" s="968" t="s">
        <v>729</v>
      </c>
      <c r="O34" s="970" t="s">
        <v>729</v>
      </c>
      <c r="P34" s="969"/>
      <c r="Q34" s="968" t="s">
        <v>729</v>
      </c>
      <c r="R34" s="970" t="s">
        <v>729</v>
      </c>
      <c r="S34" s="969"/>
      <c r="T34" s="968" t="s">
        <v>729</v>
      </c>
      <c r="U34" s="970" t="s">
        <v>729</v>
      </c>
      <c r="V34" s="969"/>
      <c r="W34" s="972"/>
      <c r="X34" s="973"/>
      <c r="Y34" s="974"/>
      <c r="Z34" s="1258"/>
      <c r="AA34" s="975"/>
      <c r="AB34" s="973"/>
      <c r="AC34" s="974"/>
      <c r="AD34" s="975"/>
      <c r="AE34" s="973"/>
      <c r="AF34" s="975"/>
      <c r="AG34" s="973"/>
      <c r="AH34" s="975"/>
      <c r="AI34" s="973"/>
      <c r="AJ34" s="974"/>
      <c r="AK34" s="974"/>
      <c r="AL34" s="974"/>
      <c r="AM34" s="976"/>
      <c r="AN34" s="976"/>
      <c r="AO34" s="975"/>
      <c r="AP34" s="973"/>
      <c r="AQ34" s="975"/>
      <c r="AR34" s="973"/>
      <c r="AS34" s="974"/>
      <c r="AT34" s="1258"/>
      <c r="AU34" s="975"/>
      <c r="AV34" s="973"/>
      <c r="AW34" s="974"/>
      <c r="AX34" s="975"/>
      <c r="AY34" s="973"/>
      <c r="AZ34" s="975"/>
      <c r="BA34" s="973"/>
      <c r="BB34" s="974"/>
      <c r="BC34" s="975"/>
      <c r="BD34" s="977"/>
      <c r="BE34" s="978"/>
      <c r="BF34" s="979"/>
      <c r="BG34" s="980"/>
      <c r="BH34" s="978"/>
      <c r="BI34" s="979"/>
      <c r="BJ34" s="979"/>
      <c r="BK34" s="979"/>
      <c r="BL34" s="980"/>
      <c r="BM34" s="978"/>
      <c r="BN34" s="979"/>
      <c r="BO34" s="980"/>
      <c r="BP34" s="981"/>
      <c r="BQ34" s="982"/>
      <c r="BR34" s="982"/>
      <c r="BS34" s="982"/>
      <c r="BT34" s="979"/>
      <c r="BU34" s="980"/>
      <c r="BV34" s="981"/>
      <c r="BW34" s="982"/>
      <c r="BX34" s="982"/>
      <c r="BY34" s="982"/>
      <c r="BZ34" s="982"/>
      <c r="CA34" s="982"/>
      <c r="CB34" s="979"/>
      <c r="CC34" s="980"/>
      <c r="CD34" s="978"/>
      <c r="CE34" s="979"/>
      <c r="CF34" s="979"/>
      <c r="CG34" s="979"/>
      <c r="CH34" s="980"/>
      <c r="CI34" s="981"/>
      <c r="CJ34" s="982"/>
      <c r="CK34" s="982"/>
      <c r="CL34" s="982"/>
      <c r="CM34" s="982"/>
      <c r="CN34" s="982"/>
      <c r="CO34" s="983"/>
      <c r="CP34" s="978"/>
      <c r="CQ34" s="979"/>
      <c r="CR34" s="980"/>
      <c r="CS34" s="978"/>
      <c r="CT34" s="979"/>
      <c r="CU34" s="979"/>
      <c r="CV34" s="979"/>
      <c r="CW34" s="980"/>
      <c r="CX34" s="978"/>
      <c r="CY34" s="980"/>
      <c r="CZ34" s="980"/>
      <c r="DA34" s="984"/>
      <c r="DI34" s="977"/>
    </row>
    <row r="35" spans="1:113" s="906" customFormat="1">
      <c r="A35" s="806" t="s">
        <v>346</v>
      </c>
      <c r="B35" s="953" t="s">
        <v>771</v>
      </c>
      <c r="C35" s="881" t="s">
        <v>76</v>
      </c>
      <c r="D35" s="886"/>
      <c r="E35" s="883">
        <f t="shared" si="3"/>
        <v>0</v>
      </c>
      <c r="F35" s="886">
        <v>40.375</v>
      </c>
      <c r="G35" s="887">
        <v>664.10500000000002</v>
      </c>
      <c r="H35" s="883">
        <f t="shared" ref="H35:H52" si="70">+IF(C35="", 0,SUM(F35:G35))</f>
        <v>704.48</v>
      </c>
      <c r="I35" s="886">
        <v>1497.0615000000005</v>
      </c>
      <c r="J35" s="883">
        <f t="shared" ref="J35:J52" si="71">+IF(C35="", 0,I35)</f>
        <v>1497.0615000000005</v>
      </c>
      <c r="K35" s="886">
        <v>433.34343000000001</v>
      </c>
      <c r="L35" s="925">
        <v>347.48699999999997</v>
      </c>
      <c r="M35" s="883">
        <f t="shared" ref="M35:M52" si="72">+IF(C35="",0,K35+L35)</f>
        <v>780.83042999999998</v>
      </c>
      <c r="N35" s="886">
        <v>0</v>
      </c>
      <c r="O35" s="887">
        <v>0</v>
      </c>
      <c r="P35" s="883">
        <f t="shared" ref="P35:P52" si="73">+IF(C35="", 0,SUM(N35:O35))</f>
        <v>0</v>
      </c>
      <c r="Q35" s="886">
        <v>1014.552</v>
      </c>
      <c r="R35" s="887">
        <v>1792.8960000000002</v>
      </c>
      <c r="S35" s="883">
        <f t="shared" ref="S35:S52" si="74">+IF(C35="",0,SUM(Q35:R35))</f>
        <v>2807.4480000000003</v>
      </c>
      <c r="T35" s="886">
        <v>179.34</v>
      </c>
      <c r="U35" s="887">
        <v>521.22</v>
      </c>
      <c r="V35" s="883">
        <f t="shared" ref="V35:V52" si="75">+IF(C35="",0,SUM(T35:U35))</f>
        <v>700.56000000000006</v>
      </c>
      <c r="W35" s="888">
        <f t="shared" ref="W35:W52" si="76">+IF(C35="",0,E35+H35+J35+M35+P35+S35+V35)</f>
        <v>6490.379930000001</v>
      </c>
      <c r="X35" s="889">
        <v>0</v>
      </c>
      <c r="Y35" s="890">
        <v>0</v>
      </c>
      <c r="Z35" s="1259">
        <v>0</v>
      </c>
      <c r="AA35" s="891">
        <f t="shared" ref="AA35:AA36" si="77">SUM(X35:Z35)</f>
        <v>0</v>
      </c>
      <c r="AB35" s="889">
        <v>0</v>
      </c>
      <c r="AC35" s="890">
        <v>0</v>
      </c>
      <c r="AD35" s="891">
        <f t="shared" ref="AD35:AD52" si="78">SUM(AB35:AC35)</f>
        <v>0</v>
      </c>
      <c r="AE35" s="889">
        <v>0</v>
      </c>
      <c r="AF35" s="891">
        <f t="shared" ref="AF35:AF52" si="79">+AE35</f>
        <v>0</v>
      </c>
      <c r="AG35" s="889">
        <v>0</v>
      </c>
      <c r="AH35" s="891">
        <f t="shared" ref="AH35:AH52" si="80">+AG35</f>
        <v>0</v>
      </c>
      <c r="AI35" s="889">
        <v>0</v>
      </c>
      <c r="AJ35" s="890">
        <v>0</v>
      </c>
      <c r="AK35" s="890">
        <v>0</v>
      </c>
      <c r="AL35" s="890">
        <v>0</v>
      </c>
      <c r="AM35" s="892">
        <v>0</v>
      </c>
      <c r="AN35" s="892">
        <v>0</v>
      </c>
      <c r="AO35" s="891">
        <f t="shared" ref="AO35:AO52" si="81">SUM(AI35:AN35)</f>
        <v>0</v>
      </c>
      <c r="AP35" s="889">
        <v>0</v>
      </c>
      <c r="AQ35" s="891">
        <f t="shared" ref="AQ35:AQ52" si="82">+AP35</f>
        <v>0</v>
      </c>
      <c r="AR35" s="889">
        <v>0</v>
      </c>
      <c r="AS35" s="890">
        <v>0</v>
      </c>
      <c r="AT35" s="1259">
        <v>0</v>
      </c>
      <c r="AU35" s="891">
        <f t="shared" ref="AU35:AU36" si="83">SUM(AR35:AT35)</f>
        <v>0</v>
      </c>
      <c r="AV35" s="889">
        <v>0</v>
      </c>
      <c r="AW35" s="890">
        <v>0</v>
      </c>
      <c r="AX35" s="891">
        <f t="shared" ref="AX35:AX52" si="84">SUM(AV35:AW35)</f>
        <v>0</v>
      </c>
      <c r="AY35" s="889">
        <v>0</v>
      </c>
      <c r="AZ35" s="891">
        <f t="shared" ref="AZ35:AZ52" si="85">+AY35</f>
        <v>0</v>
      </c>
      <c r="BA35" s="889">
        <v>0</v>
      </c>
      <c r="BB35" s="890">
        <v>0</v>
      </c>
      <c r="BC35" s="891">
        <f t="shared" ref="BC35:BC52" si="86">SUM(BA35:BB35)</f>
        <v>0</v>
      </c>
      <c r="BD35" s="893">
        <f t="shared" ref="BD35:BD52" si="87">+IF(C35="",0,BC35+AZ35+AX35+AU35+AQ35+AO35+AH35+AF35+AD35+AA35)</f>
        <v>0</v>
      </c>
      <c r="BE35" s="903"/>
      <c r="BF35" s="904"/>
      <c r="BG35" s="899">
        <f t="shared" si="8"/>
        <v>0</v>
      </c>
      <c r="BH35" s="903"/>
      <c r="BI35" s="904"/>
      <c r="BJ35" s="904"/>
      <c r="BK35" s="904"/>
      <c r="BL35" s="899">
        <f t="shared" ref="BL35:BL52" si="88">+BH35+BI35+BJ35+BK35</f>
        <v>0</v>
      </c>
      <c r="BM35" s="903"/>
      <c r="BN35" s="904"/>
      <c r="BO35" s="899">
        <f t="shared" ref="BO35:BO52" si="89">+BM35+BN35</f>
        <v>0</v>
      </c>
      <c r="BP35" s="900"/>
      <c r="BQ35" s="901"/>
      <c r="BR35" s="901"/>
      <c r="BS35" s="901"/>
      <c r="BT35" s="904"/>
      <c r="BU35" s="899">
        <f t="shared" ref="BU35:BU52" si="90">+SUM(BP35:BT35)</f>
        <v>0</v>
      </c>
      <c r="BV35" s="900"/>
      <c r="BW35" s="901"/>
      <c r="BX35" s="901"/>
      <c r="BY35" s="901"/>
      <c r="BZ35" s="901"/>
      <c r="CA35" s="901"/>
      <c r="CB35" s="904"/>
      <c r="CC35" s="899">
        <f t="shared" ref="CC35:CC52" si="91">+SUM(BV35:CB35)</f>
        <v>0</v>
      </c>
      <c r="CD35" s="903"/>
      <c r="CE35" s="904"/>
      <c r="CF35" s="904"/>
      <c r="CG35" s="904"/>
      <c r="CH35" s="899">
        <f t="shared" ref="CH35:CH52" si="92">+SUM(CD35:CG35)</f>
        <v>0</v>
      </c>
      <c r="CI35" s="900"/>
      <c r="CJ35" s="901"/>
      <c r="CK35" s="901"/>
      <c r="CL35" s="901"/>
      <c r="CM35" s="901"/>
      <c r="CN35" s="901"/>
      <c r="CO35" s="902">
        <f t="shared" ref="CO35:CO52" si="93">+SUM(CI35:CN35)</f>
        <v>0</v>
      </c>
      <c r="CP35" s="903"/>
      <c r="CQ35" s="904"/>
      <c r="CR35" s="899">
        <f t="shared" ref="CR35:CR52" si="94">+SUM(CP35:CQ35)</f>
        <v>0</v>
      </c>
      <c r="CS35" s="903"/>
      <c r="CT35" s="904"/>
      <c r="CU35" s="904"/>
      <c r="CV35" s="904"/>
      <c r="CW35" s="899">
        <f t="shared" ref="CW35:CW52" si="95">+SUM(CS35:CV35)</f>
        <v>0</v>
      </c>
      <c r="CX35" s="903"/>
      <c r="CY35" s="899">
        <f t="shared" ref="CY35:CY52" si="96">+CX35</f>
        <v>0</v>
      </c>
      <c r="CZ35" s="954">
        <f t="shared" ref="CZ35:CZ52" si="97">+IF(C35="",0,CY35+CR35+CH35+BU35+BO35+BL35+CO35+CW35+CC35+BG35)</f>
        <v>0</v>
      </c>
      <c r="DA35" s="955">
        <f t="shared" ref="DA35:DA52" si="98">IF(C35="",0,CZ35+BD35+W35)</f>
        <v>6490.379930000001</v>
      </c>
      <c r="DI35" s="893">
        <f t="shared" ref="DI35:DI52" si="99">+IF(BH35="",0,DH35+DE35+DC35+CZ35+CV35+CT35+CM35+CK35+CI35+CF35)</f>
        <v>0</v>
      </c>
    </row>
    <row r="36" spans="1:113" s="906" customFormat="1">
      <c r="A36" s="806" t="s">
        <v>347</v>
      </c>
      <c r="B36" s="953" t="s">
        <v>1277</v>
      </c>
      <c r="C36" s="881" t="s">
        <v>76</v>
      </c>
      <c r="D36" s="886"/>
      <c r="E36" s="883">
        <f t="shared" si="3"/>
        <v>0</v>
      </c>
      <c r="F36" s="886">
        <v>0</v>
      </c>
      <c r="G36" s="887">
        <v>0</v>
      </c>
      <c r="H36" s="883">
        <f t="shared" si="70"/>
        <v>0</v>
      </c>
      <c r="I36" s="886">
        <v>0</v>
      </c>
      <c r="J36" s="883">
        <f t="shared" si="71"/>
        <v>0</v>
      </c>
      <c r="K36" s="886">
        <v>0</v>
      </c>
      <c r="L36" s="925">
        <v>0</v>
      </c>
      <c r="M36" s="883">
        <f t="shared" si="72"/>
        <v>0</v>
      </c>
      <c r="N36" s="886">
        <v>0</v>
      </c>
      <c r="O36" s="887">
        <v>0</v>
      </c>
      <c r="P36" s="883">
        <f t="shared" si="73"/>
        <v>0</v>
      </c>
      <c r="Q36" s="886">
        <v>0</v>
      </c>
      <c r="R36" s="887">
        <v>0</v>
      </c>
      <c r="S36" s="883">
        <f t="shared" si="74"/>
        <v>0</v>
      </c>
      <c r="T36" s="886">
        <v>0</v>
      </c>
      <c r="U36" s="887">
        <v>0</v>
      </c>
      <c r="V36" s="883">
        <f t="shared" si="75"/>
        <v>0</v>
      </c>
      <c r="W36" s="888">
        <f t="shared" si="76"/>
        <v>0</v>
      </c>
      <c r="X36" s="889">
        <v>0</v>
      </c>
      <c r="Y36" s="890">
        <v>0</v>
      </c>
      <c r="Z36" s="1259">
        <v>0</v>
      </c>
      <c r="AA36" s="891">
        <f t="shared" si="77"/>
        <v>0</v>
      </c>
      <c r="AB36" s="889">
        <v>0</v>
      </c>
      <c r="AC36" s="890">
        <v>0</v>
      </c>
      <c r="AD36" s="891">
        <f t="shared" si="78"/>
        <v>0</v>
      </c>
      <c r="AE36" s="889">
        <v>0</v>
      </c>
      <c r="AF36" s="891">
        <f t="shared" si="79"/>
        <v>0</v>
      </c>
      <c r="AG36" s="889">
        <v>0</v>
      </c>
      <c r="AH36" s="891">
        <f t="shared" si="80"/>
        <v>0</v>
      </c>
      <c r="AI36" s="889">
        <v>0</v>
      </c>
      <c r="AJ36" s="890">
        <v>0</v>
      </c>
      <c r="AK36" s="890">
        <v>0</v>
      </c>
      <c r="AL36" s="890">
        <v>0</v>
      </c>
      <c r="AM36" s="892">
        <v>0</v>
      </c>
      <c r="AN36" s="892">
        <v>0</v>
      </c>
      <c r="AO36" s="891">
        <f t="shared" si="81"/>
        <v>0</v>
      </c>
      <c r="AP36" s="889">
        <v>0</v>
      </c>
      <c r="AQ36" s="891">
        <f t="shared" si="82"/>
        <v>0</v>
      </c>
      <c r="AR36" s="889">
        <v>0</v>
      </c>
      <c r="AS36" s="890">
        <v>0</v>
      </c>
      <c r="AT36" s="1259">
        <v>0</v>
      </c>
      <c r="AU36" s="891">
        <f t="shared" si="83"/>
        <v>0</v>
      </c>
      <c r="AV36" s="889">
        <v>0</v>
      </c>
      <c r="AW36" s="890">
        <v>0</v>
      </c>
      <c r="AX36" s="891">
        <f t="shared" si="84"/>
        <v>0</v>
      </c>
      <c r="AY36" s="889">
        <v>0</v>
      </c>
      <c r="AZ36" s="891">
        <f t="shared" si="85"/>
        <v>0</v>
      </c>
      <c r="BA36" s="889">
        <v>0</v>
      </c>
      <c r="BB36" s="890">
        <v>0</v>
      </c>
      <c r="BC36" s="891">
        <f t="shared" si="86"/>
        <v>0</v>
      </c>
      <c r="BD36" s="893">
        <f t="shared" si="87"/>
        <v>0</v>
      </c>
      <c r="BE36" s="903"/>
      <c r="BF36" s="904"/>
      <c r="BG36" s="899">
        <f t="shared" si="8"/>
        <v>0</v>
      </c>
      <c r="BH36" s="903"/>
      <c r="BI36" s="904"/>
      <c r="BJ36" s="904"/>
      <c r="BK36" s="904"/>
      <c r="BL36" s="899">
        <f t="shared" si="88"/>
        <v>0</v>
      </c>
      <c r="BM36" s="903"/>
      <c r="BN36" s="904"/>
      <c r="BO36" s="899">
        <f t="shared" si="89"/>
        <v>0</v>
      </c>
      <c r="BP36" s="900"/>
      <c r="BQ36" s="901"/>
      <c r="BR36" s="901"/>
      <c r="BS36" s="901"/>
      <c r="BT36" s="904"/>
      <c r="BU36" s="899">
        <f t="shared" si="90"/>
        <v>0</v>
      </c>
      <c r="BV36" s="900"/>
      <c r="BW36" s="901"/>
      <c r="BX36" s="901"/>
      <c r="BY36" s="901"/>
      <c r="BZ36" s="901"/>
      <c r="CA36" s="901"/>
      <c r="CB36" s="904"/>
      <c r="CC36" s="899">
        <f t="shared" si="91"/>
        <v>0</v>
      </c>
      <c r="CD36" s="903"/>
      <c r="CE36" s="904"/>
      <c r="CF36" s="904"/>
      <c r="CG36" s="904"/>
      <c r="CH36" s="899">
        <f t="shared" si="92"/>
        <v>0</v>
      </c>
      <c r="CI36" s="900"/>
      <c r="CJ36" s="901"/>
      <c r="CK36" s="901"/>
      <c r="CL36" s="901"/>
      <c r="CM36" s="901"/>
      <c r="CN36" s="901"/>
      <c r="CO36" s="902">
        <f t="shared" si="93"/>
        <v>0</v>
      </c>
      <c r="CP36" s="903"/>
      <c r="CQ36" s="904"/>
      <c r="CR36" s="899">
        <f t="shared" si="94"/>
        <v>0</v>
      </c>
      <c r="CS36" s="903"/>
      <c r="CT36" s="904"/>
      <c r="CU36" s="904"/>
      <c r="CV36" s="904"/>
      <c r="CW36" s="899">
        <f t="shared" si="95"/>
        <v>0</v>
      </c>
      <c r="CX36" s="903"/>
      <c r="CY36" s="899">
        <f t="shared" si="96"/>
        <v>0</v>
      </c>
      <c r="CZ36" s="954">
        <f t="shared" si="97"/>
        <v>0</v>
      </c>
      <c r="DA36" s="955">
        <f t="shared" si="98"/>
        <v>0</v>
      </c>
      <c r="DI36" s="893">
        <f t="shared" si="99"/>
        <v>0</v>
      </c>
    </row>
    <row r="37" spans="1:113" s="906" customFormat="1">
      <c r="A37" s="806" t="s">
        <v>348</v>
      </c>
      <c r="B37" s="953" t="s">
        <v>775</v>
      </c>
      <c r="C37" s="881" t="s">
        <v>76</v>
      </c>
      <c r="D37" s="886"/>
      <c r="E37" s="883">
        <f t="shared" si="3"/>
        <v>0</v>
      </c>
      <c r="F37" s="886">
        <v>0</v>
      </c>
      <c r="G37" s="887">
        <v>0</v>
      </c>
      <c r="H37" s="883">
        <f t="shared" si="70"/>
        <v>0</v>
      </c>
      <c r="I37" s="886">
        <v>0</v>
      </c>
      <c r="J37" s="883">
        <f t="shared" si="71"/>
        <v>0</v>
      </c>
      <c r="K37" s="886">
        <v>0</v>
      </c>
      <c r="L37" s="925">
        <v>0</v>
      </c>
      <c r="M37" s="883">
        <f t="shared" si="72"/>
        <v>0</v>
      </c>
      <c r="N37" s="886">
        <v>0</v>
      </c>
      <c r="O37" s="887">
        <v>0</v>
      </c>
      <c r="P37" s="883">
        <f t="shared" si="73"/>
        <v>0</v>
      </c>
      <c r="Q37" s="886">
        <v>0</v>
      </c>
      <c r="R37" s="887">
        <v>0</v>
      </c>
      <c r="S37" s="883">
        <f t="shared" si="74"/>
        <v>0</v>
      </c>
      <c r="T37" s="886">
        <v>0</v>
      </c>
      <c r="U37" s="887">
        <v>0</v>
      </c>
      <c r="V37" s="883">
        <f t="shared" si="75"/>
        <v>0</v>
      </c>
      <c r="W37" s="888">
        <f t="shared" si="76"/>
        <v>0</v>
      </c>
      <c r="X37" s="889">
        <v>0</v>
      </c>
      <c r="Y37" s="890">
        <v>24.104749999999999</v>
      </c>
      <c r="Z37" s="1259">
        <v>0</v>
      </c>
      <c r="AA37" s="891">
        <f t="shared" ref="AA37:AA59" si="100">SUM(Z37)</f>
        <v>0</v>
      </c>
      <c r="AB37" s="889">
        <v>15.960999999999999</v>
      </c>
      <c r="AC37" s="890">
        <v>0</v>
      </c>
      <c r="AD37" s="891">
        <f t="shared" si="78"/>
        <v>15.960999999999999</v>
      </c>
      <c r="AE37" s="889">
        <v>338.6065000000001</v>
      </c>
      <c r="AF37" s="891">
        <f t="shared" si="79"/>
        <v>338.6065000000001</v>
      </c>
      <c r="AG37" s="889">
        <v>304.01024999999998</v>
      </c>
      <c r="AH37" s="891">
        <f t="shared" si="80"/>
        <v>304.01024999999998</v>
      </c>
      <c r="AI37" s="889">
        <v>176.42574999999999</v>
      </c>
      <c r="AJ37" s="890">
        <v>22.086124999999999</v>
      </c>
      <c r="AK37" s="890">
        <v>126.25127499999999</v>
      </c>
      <c r="AL37" s="890">
        <v>273.34949999999998</v>
      </c>
      <c r="AM37" s="892">
        <v>0</v>
      </c>
      <c r="AN37" s="892">
        <v>0</v>
      </c>
      <c r="AO37" s="891">
        <f>AI37+AM37+AN37</f>
        <v>176.42574999999999</v>
      </c>
      <c r="AP37" s="889">
        <v>271.28587499999998</v>
      </c>
      <c r="AQ37" s="891">
        <f t="shared" si="82"/>
        <v>271.28587499999998</v>
      </c>
      <c r="AR37" s="889">
        <v>533.66618750000009</v>
      </c>
      <c r="AS37" s="890">
        <v>150.34757500000001</v>
      </c>
      <c r="AT37" s="1259">
        <v>0</v>
      </c>
      <c r="AU37" s="891">
        <f>SUM(AT37)</f>
        <v>0</v>
      </c>
      <c r="AV37" s="889">
        <v>0</v>
      </c>
      <c r="AW37" s="890">
        <v>299.95731250000006</v>
      </c>
      <c r="AX37" s="891">
        <f t="shared" si="84"/>
        <v>299.95731250000006</v>
      </c>
      <c r="AY37" s="889">
        <v>0</v>
      </c>
      <c r="AZ37" s="891">
        <f t="shared" si="85"/>
        <v>0</v>
      </c>
      <c r="BA37" s="889">
        <v>6.2387499999999996</v>
      </c>
      <c r="BB37" s="890">
        <v>0</v>
      </c>
      <c r="BC37" s="891">
        <f t="shared" si="86"/>
        <v>6.2387499999999996</v>
      </c>
      <c r="BD37" s="893">
        <f t="shared" si="87"/>
        <v>1412.4854375</v>
      </c>
      <c r="BE37" s="903"/>
      <c r="BF37" s="904"/>
      <c r="BG37" s="899">
        <f t="shared" si="8"/>
        <v>0</v>
      </c>
      <c r="BH37" s="903"/>
      <c r="BI37" s="904"/>
      <c r="BJ37" s="904"/>
      <c r="BK37" s="904"/>
      <c r="BL37" s="899">
        <f t="shared" si="88"/>
        <v>0</v>
      </c>
      <c r="BM37" s="903"/>
      <c r="BN37" s="904"/>
      <c r="BO37" s="899">
        <f t="shared" si="89"/>
        <v>0</v>
      </c>
      <c r="BP37" s="900"/>
      <c r="BQ37" s="901"/>
      <c r="BR37" s="901"/>
      <c r="BS37" s="901"/>
      <c r="BT37" s="904"/>
      <c r="BU37" s="899">
        <f t="shared" si="90"/>
        <v>0</v>
      </c>
      <c r="BV37" s="900"/>
      <c r="BW37" s="901"/>
      <c r="BX37" s="901"/>
      <c r="BY37" s="901"/>
      <c r="BZ37" s="901"/>
      <c r="CA37" s="901"/>
      <c r="CB37" s="904"/>
      <c r="CC37" s="899">
        <f t="shared" si="91"/>
        <v>0</v>
      </c>
      <c r="CD37" s="903"/>
      <c r="CE37" s="904"/>
      <c r="CF37" s="904"/>
      <c r="CG37" s="904"/>
      <c r="CH37" s="899">
        <f t="shared" si="92"/>
        <v>0</v>
      </c>
      <c r="CI37" s="900"/>
      <c r="CJ37" s="901"/>
      <c r="CK37" s="901"/>
      <c r="CL37" s="901"/>
      <c r="CM37" s="901"/>
      <c r="CN37" s="901"/>
      <c r="CO37" s="902">
        <f t="shared" si="93"/>
        <v>0</v>
      </c>
      <c r="CP37" s="903"/>
      <c r="CQ37" s="904"/>
      <c r="CR37" s="899">
        <f t="shared" si="94"/>
        <v>0</v>
      </c>
      <c r="CS37" s="903"/>
      <c r="CT37" s="904"/>
      <c r="CU37" s="904"/>
      <c r="CV37" s="904"/>
      <c r="CW37" s="899">
        <f t="shared" si="95"/>
        <v>0</v>
      </c>
      <c r="CX37" s="903"/>
      <c r="CY37" s="899">
        <f t="shared" si="96"/>
        <v>0</v>
      </c>
      <c r="CZ37" s="954">
        <f t="shared" si="97"/>
        <v>0</v>
      </c>
      <c r="DA37" s="955">
        <f t="shared" si="98"/>
        <v>1412.4854375</v>
      </c>
      <c r="DI37" s="893">
        <f t="shared" si="99"/>
        <v>0</v>
      </c>
    </row>
    <row r="38" spans="1:113" s="906" customFormat="1" ht="30">
      <c r="A38" s="806" t="s">
        <v>1278</v>
      </c>
      <c r="B38" s="953" t="s">
        <v>776</v>
      </c>
      <c r="C38" s="881" t="s">
        <v>76</v>
      </c>
      <c r="D38" s="886"/>
      <c r="E38" s="883">
        <f t="shared" si="3"/>
        <v>0</v>
      </c>
      <c r="F38" s="886">
        <v>19.427499999999998</v>
      </c>
      <c r="G38" s="887">
        <v>359.3005</v>
      </c>
      <c r="H38" s="883">
        <f t="shared" si="70"/>
        <v>378.72800000000001</v>
      </c>
      <c r="I38" s="886">
        <v>266.94</v>
      </c>
      <c r="J38" s="883">
        <f t="shared" si="71"/>
        <v>266.94</v>
      </c>
      <c r="K38" s="886">
        <v>348.06896220565977</v>
      </c>
      <c r="L38" s="925">
        <v>267.53194521300514</v>
      </c>
      <c r="M38" s="883">
        <f t="shared" si="72"/>
        <v>615.60090741866497</v>
      </c>
      <c r="N38" s="886">
        <v>0</v>
      </c>
      <c r="O38" s="887">
        <v>0</v>
      </c>
      <c r="P38" s="883">
        <f t="shared" si="73"/>
        <v>0</v>
      </c>
      <c r="Q38" s="886">
        <v>836.48014332465038</v>
      </c>
      <c r="R38" s="887">
        <v>1385.9170179517243</v>
      </c>
      <c r="S38" s="883">
        <f t="shared" si="74"/>
        <v>2222.3971612763748</v>
      </c>
      <c r="T38" s="886">
        <v>151.70816017106648</v>
      </c>
      <c r="U38" s="887">
        <v>415.43088725947632</v>
      </c>
      <c r="V38" s="883">
        <f t="shared" si="75"/>
        <v>567.13904743054286</v>
      </c>
      <c r="W38" s="888">
        <f t="shared" si="76"/>
        <v>4050.8051161255826</v>
      </c>
      <c r="X38" s="889">
        <v>0</v>
      </c>
      <c r="Y38" s="890">
        <v>0</v>
      </c>
      <c r="Z38" s="1259">
        <v>0</v>
      </c>
      <c r="AA38" s="891">
        <f t="shared" si="100"/>
        <v>0</v>
      </c>
      <c r="AB38" s="889">
        <v>0</v>
      </c>
      <c r="AC38" s="890">
        <v>0</v>
      </c>
      <c r="AD38" s="891">
        <f t="shared" si="78"/>
        <v>0</v>
      </c>
      <c r="AE38" s="889">
        <v>0</v>
      </c>
      <c r="AF38" s="891">
        <f t="shared" si="79"/>
        <v>0</v>
      </c>
      <c r="AG38" s="889">
        <v>0</v>
      </c>
      <c r="AH38" s="891">
        <f t="shared" si="80"/>
        <v>0</v>
      </c>
      <c r="AI38" s="889">
        <v>0</v>
      </c>
      <c r="AJ38" s="890">
        <v>0</v>
      </c>
      <c r="AK38" s="890">
        <v>0</v>
      </c>
      <c r="AL38" s="890">
        <v>0</v>
      </c>
      <c r="AM38" s="892">
        <v>0</v>
      </c>
      <c r="AN38" s="892">
        <v>0</v>
      </c>
      <c r="AO38" s="891">
        <f t="shared" si="81"/>
        <v>0</v>
      </c>
      <c r="AP38" s="889">
        <v>0</v>
      </c>
      <c r="AQ38" s="891">
        <f t="shared" si="82"/>
        <v>0</v>
      </c>
      <c r="AR38" s="889">
        <v>0</v>
      </c>
      <c r="AS38" s="890">
        <v>0</v>
      </c>
      <c r="AT38" s="1259">
        <v>0</v>
      </c>
      <c r="AU38" s="891">
        <f t="shared" ref="AU38:AU52" si="101">SUM(AT38)</f>
        <v>0</v>
      </c>
      <c r="AV38" s="889">
        <v>0</v>
      </c>
      <c r="AW38" s="890">
        <v>0</v>
      </c>
      <c r="AX38" s="891">
        <f t="shared" si="84"/>
        <v>0</v>
      </c>
      <c r="AY38" s="889">
        <v>0</v>
      </c>
      <c r="AZ38" s="891">
        <f t="shared" si="85"/>
        <v>0</v>
      </c>
      <c r="BA38" s="889">
        <v>0</v>
      </c>
      <c r="BB38" s="890">
        <v>0</v>
      </c>
      <c r="BC38" s="891">
        <f t="shared" si="86"/>
        <v>0</v>
      </c>
      <c r="BD38" s="893">
        <f t="shared" si="87"/>
        <v>0</v>
      </c>
      <c r="BE38" s="903"/>
      <c r="BF38" s="904"/>
      <c r="BG38" s="899">
        <f t="shared" si="8"/>
        <v>0</v>
      </c>
      <c r="BH38" s="903"/>
      <c r="BI38" s="904"/>
      <c r="BJ38" s="904"/>
      <c r="BK38" s="904"/>
      <c r="BL38" s="899">
        <f t="shared" si="88"/>
        <v>0</v>
      </c>
      <c r="BM38" s="903"/>
      <c r="BN38" s="904"/>
      <c r="BO38" s="899">
        <f t="shared" si="89"/>
        <v>0</v>
      </c>
      <c r="BP38" s="900"/>
      <c r="BQ38" s="901"/>
      <c r="BR38" s="901"/>
      <c r="BS38" s="901"/>
      <c r="BT38" s="904"/>
      <c r="BU38" s="899">
        <f t="shared" si="90"/>
        <v>0</v>
      </c>
      <c r="BV38" s="900"/>
      <c r="BW38" s="901"/>
      <c r="BX38" s="901"/>
      <c r="BY38" s="901"/>
      <c r="BZ38" s="901"/>
      <c r="CA38" s="901"/>
      <c r="CB38" s="904"/>
      <c r="CC38" s="899">
        <f t="shared" si="91"/>
        <v>0</v>
      </c>
      <c r="CD38" s="903"/>
      <c r="CE38" s="904"/>
      <c r="CF38" s="904"/>
      <c r="CG38" s="904"/>
      <c r="CH38" s="899">
        <f t="shared" si="92"/>
        <v>0</v>
      </c>
      <c r="CI38" s="900"/>
      <c r="CJ38" s="901"/>
      <c r="CK38" s="901"/>
      <c r="CL38" s="901"/>
      <c r="CM38" s="901"/>
      <c r="CN38" s="901"/>
      <c r="CO38" s="902">
        <f t="shared" si="93"/>
        <v>0</v>
      </c>
      <c r="CP38" s="903"/>
      <c r="CQ38" s="904"/>
      <c r="CR38" s="899">
        <f t="shared" si="94"/>
        <v>0</v>
      </c>
      <c r="CS38" s="903"/>
      <c r="CT38" s="904"/>
      <c r="CU38" s="904"/>
      <c r="CV38" s="904"/>
      <c r="CW38" s="899">
        <f t="shared" si="95"/>
        <v>0</v>
      </c>
      <c r="CX38" s="903"/>
      <c r="CY38" s="899">
        <f t="shared" si="96"/>
        <v>0</v>
      </c>
      <c r="CZ38" s="954">
        <f t="shared" si="97"/>
        <v>0</v>
      </c>
      <c r="DA38" s="955">
        <f t="shared" si="98"/>
        <v>4050.8051161255826</v>
      </c>
      <c r="DI38" s="893">
        <f t="shared" si="99"/>
        <v>0</v>
      </c>
    </row>
    <row r="39" spans="1:113" s="906" customFormat="1" ht="30">
      <c r="A39" s="806" t="s">
        <v>777</v>
      </c>
      <c r="B39" s="953" t="s">
        <v>778</v>
      </c>
      <c r="C39" s="881" t="s">
        <v>4</v>
      </c>
      <c r="D39" s="886"/>
      <c r="E39" s="883">
        <f t="shared" si="3"/>
        <v>0</v>
      </c>
      <c r="F39" s="886">
        <v>0</v>
      </c>
      <c r="G39" s="887">
        <v>0</v>
      </c>
      <c r="H39" s="883">
        <f t="shared" si="70"/>
        <v>0</v>
      </c>
      <c r="I39" s="886">
        <v>0</v>
      </c>
      <c r="J39" s="883">
        <f t="shared" si="71"/>
        <v>0</v>
      </c>
      <c r="K39" s="886">
        <v>0</v>
      </c>
      <c r="L39" s="925">
        <v>0</v>
      </c>
      <c r="M39" s="883">
        <f t="shared" si="72"/>
        <v>0</v>
      </c>
      <c r="N39" s="886">
        <v>0</v>
      </c>
      <c r="O39" s="887">
        <v>0</v>
      </c>
      <c r="P39" s="883">
        <f t="shared" si="73"/>
        <v>0</v>
      </c>
      <c r="Q39" s="886">
        <v>0</v>
      </c>
      <c r="R39" s="887">
        <v>0</v>
      </c>
      <c r="S39" s="883">
        <f t="shared" si="74"/>
        <v>0</v>
      </c>
      <c r="T39" s="886">
        <v>0</v>
      </c>
      <c r="U39" s="887">
        <v>0</v>
      </c>
      <c r="V39" s="883">
        <f t="shared" si="75"/>
        <v>0</v>
      </c>
      <c r="W39" s="888">
        <f t="shared" si="76"/>
        <v>0</v>
      </c>
      <c r="X39" s="889">
        <v>0</v>
      </c>
      <c r="Y39" s="890">
        <v>0</v>
      </c>
      <c r="Z39" s="1259">
        <v>0</v>
      </c>
      <c r="AA39" s="891">
        <f t="shared" si="100"/>
        <v>0</v>
      </c>
      <c r="AB39" s="889">
        <v>0</v>
      </c>
      <c r="AC39" s="890">
        <v>0</v>
      </c>
      <c r="AD39" s="891">
        <f t="shared" si="78"/>
        <v>0</v>
      </c>
      <c r="AE39" s="889">
        <v>0</v>
      </c>
      <c r="AF39" s="891">
        <f t="shared" si="79"/>
        <v>0</v>
      </c>
      <c r="AG39" s="889">
        <v>0</v>
      </c>
      <c r="AH39" s="891">
        <f t="shared" si="80"/>
        <v>0</v>
      </c>
      <c r="AI39" s="889">
        <v>0</v>
      </c>
      <c r="AJ39" s="890">
        <v>0</v>
      </c>
      <c r="AK39" s="890">
        <v>0</v>
      </c>
      <c r="AL39" s="890">
        <v>0</v>
      </c>
      <c r="AM39" s="892">
        <v>0</v>
      </c>
      <c r="AN39" s="892">
        <v>0</v>
      </c>
      <c r="AO39" s="891">
        <f t="shared" si="81"/>
        <v>0</v>
      </c>
      <c r="AP39" s="889">
        <v>0</v>
      </c>
      <c r="AQ39" s="891">
        <f t="shared" si="82"/>
        <v>0</v>
      </c>
      <c r="AR39" s="889">
        <v>0</v>
      </c>
      <c r="AS39" s="890">
        <v>0</v>
      </c>
      <c r="AT39" s="1259">
        <v>0</v>
      </c>
      <c r="AU39" s="891">
        <f t="shared" si="101"/>
        <v>0</v>
      </c>
      <c r="AV39" s="889">
        <v>0</v>
      </c>
      <c r="AW39" s="890">
        <v>0</v>
      </c>
      <c r="AX39" s="891">
        <f t="shared" si="84"/>
        <v>0</v>
      </c>
      <c r="AY39" s="889">
        <v>0</v>
      </c>
      <c r="AZ39" s="891">
        <f t="shared" si="85"/>
        <v>0</v>
      </c>
      <c r="BA39" s="889">
        <v>0</v>
      </c>
      <c r="BB39" s="890">
        <v>0</v>
      </c>
      <c r="BC39" s="891">
        <f t="shared" si="86"/>
        <v>0</v>
      </c>
      <c r="BD39" s="893">
        <f t="shared" si="87"/>
        <v>0</v>
      </c>
      <c r="BE39" s="903"/>
      <c r="BF39" s="904"/>
      <c r="BG39" s="899">
        <f t="shared" si="8"/>
        <v>0</v>
      </c>
      <c r="BH39" s="903"/>
      <c r="BI39" s="904"/>
      <c r="BJ39" s="904"/>
      <c r="BK39" s="904"/>
      <c r="BL39" s="899">
        <f t="shared" si="88"/>
        <v>0</v>
      </c>
      <c r="BM39" s="903"/>
      <c r="BN39" s="904"/>
      <c r="BO39" s="899">
        <f t="shared" si="89"/>
        <v>0</v>
      </c>
      <c r="BP39" s="900"/>
      <c r="BQ39" s="901"/>
      <c r="BR39" s="901"/>
      <c r="BS39" s="901"/>
      <c r="BT39" s="904"/>
      <c r="BU39" s="899">
        <f t="shared" si="90"/>
        <v>0</v>
      </c>
      <c r="BV39" s="900"/>
      <c r="BW39" s="901"/>
      <c r="BX39" s="901"/>
      <c r="BY39" s="901"/>
      <c r="BZ39" s="901"/>
      <c r="CA39" s="901"/>
      <c r="CB39" s="904"/>
      <c r="CC39" s="899">
        <f t="shared" si="91"/>
        <v>0</v>
      </c>
      <c r="CD39" s="903"/>
      <c r="CE39" s="904"/>
      <c r="CF39" s="904"/>
      <c r="CG39" s="904"/>
      <c r="CH39" s="899">
        <f t="shared" si="92"/>
        <v>0</v>
      </c>
      <c r="CI39" s="900"/>
      <c r="CJ39" s="901"/>
      <c r="CK39" s="901"/>
      <c r="CL39" s="901"/>
      <c r="CM39" s="901"/>
      <c r="CN39" s="901"/>
      <c r="CO39" s="902">
        <f t="shared" si="93"/>
        <v>0</v>
      </c>
      <c r="CP39" s="903"/>
      <c r="CQ39" s="904"/>
      <c r="CR39" s="899">
        <f t="shared" si="94"/>
        <v>0</v>
      </c>
      <c r="CS39" s="903"/>
      <c r="CT39" s="904"/>
      <c r="CU39" s="904"/>
      <c r="CV39" s="904"/>
      <c r="CW39" s="899">
        <f t="shared" si="95"/>
        <v>0</v>
      </c>
      <c r="CX39" s="903"/>
      <c r="CY39" s="899">
        <f t="shared" si="96"/>
        <v>0</v>
      </c>
      <c r="CZ39" s="954">
        <f t="shared" si="97"/>
        <v>0</v>
      </c>
      <c r="DA39" s="955">
        <f t="shared" si="98"/>
        <v>0</v>
      </c>
      <c r="DI39" s="893">
        <f t="shared" si="99"/>
        <v>0</v>
      </c>
    </row>
    <row r="40" spans="1:113" s="906" customFormat="1" ht="30">
      <c r="A40" s="806" t="s">
        <v>60</v>
      </c>
      <c r="B40" s="953" t="s">
        <v>1279</v>
      </c>
      <c r="C40" s="881" t="s">
        <v>47</v>
      </c>
      <c r="D40" s="886"/>
      <c r="E40" s="883">
        <f t="shared" si="3"/>
        <v>0</v>
      </c>
      <c r="F40" s="886">
        <v>38</v>
      </c>
      <c r="G40" s="887">
        <v>263</v>
      </c>
      <c r="H40" s="883">
        <f t="shared" si="70"/>
        <v>301</v>
      </c>
      <c r="I40" s="886">
        <v>373</v>
      </c>
      <c r="J40" s="883">
        <f t="shared" si="71"/>
        <v>373</v>
      </c>
      <c r="K40" s="886">
        <v>0</v>
      </c>
      <c r="L40" s="925">
        <v>14</v>
      </c>
      <c r="M40" s="883">
        <f t="shared" si="72"/>
        <v>14</v>
      </c>
      <c r="N40" s="886">
        <v>129.80000000000001</v>
      </c>
      <c r="O40" s="887">
        <v>38.700000000000003</v>
      </c>
      <c r="P40" s="883">
        <f t="shared" si="73"/>
        <v>168.5</v>
      </c>
      <c r="Q40" s="886">
        <v>174</v>
      </c>
      <c r="R40" s="887">
        <v>100.5</v>
      </c>
      <c r="S40" s="883">
        <f t="shared" si="74"/>
        <v>274.5</v>
      </c>
      <c r="T40" s="886">
        <v>27</v>
      </c>
      <c r="U40" s="887">
        <v>51</v>
      </c>
      <c r="V40" s="883">
        <f t="shared" si="75"/>
        <v>78</v>
      </c>
      <c r="W40" s="888">
        <f t="shared" si="76"/>
        <v>1209</v>
      </c>
      <c r="X40" s="889">
        <v>0</v>
      </c>
      <c r="Y40" s="890">
        <v>41.9</v>
      </c>
      <c r="Z40" s="1259">
        <v>0</v>
      </c>
      <c r="AA40" s="891">
        <f t="shared" si="100"/>
        <v>0</v>
      </c>
      <c r="AB40" s="889">
        <v>11.9</v>
      </c>
      <c r="AC40" s="890">
        <v>0</v>
      </c>
      <c r="AD40" s="891">
        <f t="shared" si="78"/>
        <v>11.9</v>
      </c>
      <c r="AE40" s="889">
        <v>246.9</v>
      </c>
      <c r="AF40" s="891">
        <f t="shared" si="79"/>
        <v>246.9</v>
      </c>
      <c r="AG40" s="889">
        <v>297.2</v>
      </c>
      <c r="AH40" s="891">
        <f t="shared" si="80"/>
        <v>297.2</v>
      </c>
      <c r="AI40" s="889">
        <v>127.30000000000001</v>
      </c>
      <c r="AJ40" s="890">
        <v>15.95</v>
      </c>
      <c r="AK40" s="890">
        <v>87.25</v>
      </c>
      <c r="AL40" s="890">
        <v>231.24999999999997</v>
      </c>
      <c r="AM40" s="892">
        <v>0</v>
      </c>
      <c r="AN40" s="892">
        <v>0</v>
      </c>
      <c r="AO40" s="891">
        <f>AI40+AM40+AN40</f>
        <v>127.30000000000001</v>
      </c>
      <c r="AP40" s="889">
        <v>130.19999999999999</v>
      </c>
      <c r="AQ40" s="891">
        <f t="shared" si="82"/>
        <v>130.19999999999999</v>
      </c>
      <c r="AR40" s="889">
        <v>547.55000000000007</v>
      </c>
      <c r="AS40" s="890">
        <v>104.25</v>
      </c>
      <c r="AT40" s="1259">
        <v>0</v>
      </c>
      <c r="AU40" s="891">
        <f t="shared" si="101"/>
        <v>0</v>
      </c>
      <c r="AV40" s="889">
        <v>0</v>
      </c>
      <c r="AW40" s="890">
        <v>202.05000000000007</v>
      </c>
      <c r="AX40" s="891">
        <f t="shared" si="84"/>
        <v>202.05000000000007</v>
      </c>
      <c r="AY40" s="889">
        <v>0</v>
      </c>
      <c r="AZ40" s="891">
        <f t="shared" si="85"/>
        <v>0</v>
      </c>
      <c r="BA40" s="889">
        <v>2.5</v>
      </c>
      <c r="BB40" s="890">
        <v>0</v>
      </c>
      <c r="BC40" s="891">
        <f t="shared" si="86"/>
        <v>2.5</v>
      </c>
      <c r="BD40" s="893">
        <f t="shared" si="87"/>
        <v>1018.05</v>
      </c>
      <c r="BE40" s="903"/>
      <c r="BF40" s="904"/>
      <c r="BG40" s="899">
        <f t="shared" si="8"/>
        <v>0</v>
      </c>
      <c r="BH40" s="903"/>
      <c r="BI40" s="904"/>
      <c r="BJ40" s="904"/>
      <c r="BK40" s="904"/>
      <c r="BL40" s="899">
        <f t="shared" si="88"/>
        <v>0</v>
      </c>
      <c r="BM40" s="903"/>
      <c r="BN40" s="904"/>
      <c r="BO40" s="899">
        <f t="shared" si="89"/>
        <v>0</v>
      </c>
      <c r="BP40" s="900"/>
      <c r="BQ40" s="901"/>
      <c r="BR40" s="901"/>
      <c r="BS40" s="901"/>
      <c r="BT40" s="904"/>
      <c r="BU40" s="899">
        <f t="shared" si="90"/>
        <v>0</v>
      </c>
      <c r="BV40" s="900"/>
      <c r="BW40" s="901"/>
      <c r="BX40" s="901"/>
      <c r="BY40" s="901"/>
      <c r="BZ40" s="901"/>
      <c r="CA40" s="901"/>
      <c r="CB40" s="904"/>
      <c r="CC40" s="899">
        <f t="shared" si="91"/>
        <v>0</v>
      </c>
      <c r="CD40" s="903"/>
      <c r="CE40" s="904"/>
      <c r="CF40" s="904"/>
      <c r="CG40" s="904"/>
      <c r="CH40" s="899">
        <f t="shared" si="92"/>
        <v>0</v>
      </c>
      <c r="CI40" s="903"/>
      <c r="CJ40" s="904"/>
      <c r="CK40" s="904"/>
      <c r="CL40" s="904"/>
      <c r="CM40" s="904"/>
      <c r="CN40" s="904">
        <v>52.28</v>
      </c>
      <c r="CO40" s="902">
        <f t="shared" si="93"/>
        <v>52.28</v>
      </c>
      <c r="CP40" s="903"/>
      <c r="CQ40" s="904"/>
      <c r="CR40" s="899">
        <f t="shared" si="94"/>
        <v>0</v>
      </c>
      <c r="CS40" s="903">
        <v>54</v>
      </c>
      <c r="CT40" s="904">
        <v>67</v>
      </c>
      <c r="CU40" s="904">
        <v>16</v>
      </c>
      <c r="CV40" s="904">
        <v>38</v>
      </c>
      <c r="CW40" s="899">
        <f t="shared" si="95"/>
        <v>175</v>
      </c>
      <c r="CX40" s="903"/>
      <c r="CY40" s="899">
        <f t="shared" si="96"/>
        <v>0</v>
      </c>
      <c r="CZ40" s="954">
        <f t="shared" si="97"/>
        <v>227.28</v>
      </c>
      <c r="DA40" s="955">
        <f t="shared" si="98"/>
        <v>2454.33</v>
      </c>
      <c r="DI40" s="893">
        <f t="shared" si="99"/>
        <v>0</v>
      </c>
    </row>
    <row r="41" spans="1:113" s="906" customFormat="1" ht="30">
      <c r="A41" s="806" t="s">
        <v>781</v>
      </c>
      <c r="B41" s="953" t="s">
        <v>782</v>
      </c>
      <c r="C41" s="881" t="s">
        <v>4</v>
      </c>
      <c r="D41" s="886"/>
      <c r="E41" s="883">
        <f t="shared" si="3"/>
        <v>0</v>
      </c>
      <c r="F41" s="886">
        <v>0</v>
      </c>
      <c r="G41" s="887">
        <v>0</v>
      </c>
      <c r="H41" s="883">
        <f t="shared" si="70"/>
        <v>0</v>
      </c>
      <c r="I41" s="886">
        <v>0</v>
      </c>
      <c r="J41" s="883">
        <f t="shared" si="71"/>
        <v>0</v>
      </c>
      <c r="K41" s="886">
        <v>0</v>
      </c>
      <c r="L41" s="925">
        <v>0</v>
      </c>
      <c r="M41" s="883">
        <f t="shared" si="72"/>
        <v>0</v>
      </c>
      <c r="N41" s="886">
        <v>0</v>
      </c>
      <c r="O41" s="887">
        <v>0</v>
      </c>
      <c r="P41" s="883">
        <f t="shared" si="73"/>
        <v>0</v>
      </c>
      <c r="Q41" s="886">
        <v>0</v>
      </c>
      <c r="R41" s="887">
        <v>0</v>
      </c>
      <c r="S41" s="883">
        <f t="shared" si="74"/>
        <v>0</v>
      </c>
      <c r="T41" s="886">
        <v>0</v>
      </c>
      <c r="U41" s="887">
        <v>0</v>
      </c>
      <c r="V41" s="883">
        <f t="shared" si="75"/>
        <v>0</v>
      </c>
      <c r="W41" s="888">
        <f t="shared" si="76"/>
        <v>0</v>
      </c>
      <c r="X41" s="889">
        <v>0</v>
      </c>
      <c r="Y41" s="890">
        <v>0</v>
      </c>
      <c r="Z41" s="1259">
        <v>0</v>
      </c>
      <c r="AA41" s="891">
        <f t="shared" si="100"/>
        <v>0</v>
      </c>
      <c r="AB41" s="889">
        <v>0</v>
      </c>
      <c r="AC41" s="890">
        <v>0</v>
      </c>
      <c r="AD41" s="891">
        <f t="shared" si="78"/>
        <v>0</v>
      </c>
      <c r="AE41" s="889">
        <v>0</v>
      </c>
      <c r="AF41" s="891">
        <f t="shared" si="79"/>
        <v>0</v>
      </c>
      <c r="AG41" s="889">
        <v>0</v>
      </c>
      <c r="AH41" s="891">
        <f t="shared" si="80"/>
        <v>0</v>
      </c>
      <c r="AI41" s="889">
        <v>0</v>
      </c>
      <c r="AJ41" s="890">
        <v>0</v>
      </c>
      <c r="AK41" s="890">
        <v>0</v>
      </c>
      <c r="AL41" s="890">
        <v>0</v>
      </c>
      <c r="AM41" s="892">
        <v>0</v>
      </c>
      <c r="AN41" s="892">
        <v>0</v>
      </c>
      <c r="AO41" s="891">
        <f t="shared" si="81"/>
        <v>0</v>
      </c>
      <c r="AP41" s="889">
        <v>16.399999999999999</v>
      </c>
      <c r="AQ41" s="891">
        <f t="shared" si="82"/>
        <v>16.399999999999999</v>
      </c>
      <c r="AR41" s="889">
        <v>0</v>
      </c>
      <c r="AS41" s="890">
        <v>0</v>
      </c>
      <c r="AT41" s="1259">
        <v>0</v>
      </c>
      <c r="AU41" s="891">
        <f t="shared" si="101"/>
        <v>0</v>
      </c>
      <c r="AV41" s="889">
        <v>0</v>
      </c>
      <c r="AW41" s="890">
        <v>0</v>
      </c>
      <c r="AX41" s="891">
        <f t="shared" si="84"/>
        <v>0</v>
      </c>
      <c r="AY41" s="889">
        <v>0</v>
      </c>
      <c r="AZ41" s="891">
        <f t="shared" si="85"/>
        <v>0</v>
      </c>
      <c r="BA41" s="889">
        <v>0</v>
      </c>
      <c r="BB41" s="890">
        <v>0</v>
      </c>
      <c r="BC41" s="891">
        <f t="shared" si="86"/>
        <v>0</v>
      </c>
      <c r="BD41" s="893">
        <f t="shared" si="87"/>
        <v>16.399999999999999</v>
      </c>
      <c r="BE41" s="903"/>
      <c r="BF41" s="904"/>
      <c r="BG41" s="899">
        <f t="shared" si="8"/>
        <v>0</v>
      </c>
      <c r="BH41" s="903"/>
      <c r="BI41" s="904"/>
      <c r="BJ41" s="904"/>
      <c r="BK41" s="904"/>
      <c r="BL41" s="899">
        <f t="shared" si="88"/>
        <v>0</v>
      </c>
      <c r="BM41" s="903"/>
      <c r="BN41" s="904"/>
      <c r="BO41" s="899">
        <f t="shared" si="89"/>
        <v>0</v>
      </c>
      <c r="BP41" s="900"/>
      <c r="BQ41" s="901"/>
      <c r="BR41" s="901"/>
      <c r="BS41" s="901"/>
      <c r="BT41" s="904"/>
      <c r="BU41" s="899">
        <f t="shared" si="90"/>
        <v>0</v>
      </c>
      <c r="BV41" s="900"/>
      <c r="BW41" s="901"/>
      <c r="BX41" s="901"/>
      <c r="BY41" s="901"/>
      <c r="BZ41" s="901"/>
      <c r="CA41" s="901"/>
      <c r="CB41" s="904"/>
      <c r="CC41" s="899">
        <f t="shared" si="91"/>
        <v>0</v>
      </c>
      <c r="CD41" s="903"/>
      <c r="CE41" s="904"/>
      <c r="CF41" s="904"/>
      <c r="CG41" s="904"/>
      <c r="CH41" s="899">
        <f t="shared" si="92"/>
        <v>0</v>
      </c>
      <c r="CI41" s="903">
        <v>20.350000000000001</v>
      </c>
      <c r="CJ41" s="904"/>
      <c r="CK41" s="904"/>
      <c r="CL41" s="904"/>
      <c r="CM41" s="904">
        <v>18</v>
      </c>
      <c r="CN41" s="904">
        <v>18</v>
      </c>
      <c r="CO41" s="902">
        <f t="shared" si="93"/>
        <v>56.35</v>
      </c>
      <c r="CP41" s="903">
        <v>18.350000000000001</v>
      </c>
      <c r="CQ41" s="904"/>
      <c r="CR41" s="899">
        <f t="shared" si="94"/>
        <v>18.350000000000001</v>
      </c>
      <c r="CS41" s="903">
        <v>35</v>
      </c>
      <c r="CT41" s="904"/>
      <c r="CU41" s="904"/>
      <c r="CV41" s="904"/>
      <c r="CW41" s="899">
        <f t="shared" si="95"/>
        <v>35</v>
      </c>
      <c r="CX41" s="903"/>
      <c r="CY41" s="899">
        <f t="shared" si="96"/>
        <v>0</v>
      </c>
      <c r="CZ41" s="954">
        <f t="shared" si="97"/>
        <v>109.7</v>
      </c>
      <c r="DA41" s="955">
        <f t="shared" si="98"/>
        <v>126.1</v>
      </c>
      <c r="DI41" s="893">
        <f t="shared" si="99"/>
        <v>0</v>
      </c>
    </row>
    <row r="42" spans="1:113" s="906" customFormat="1" ht="30">
      <c r="A42" s="806" t="s">
        <v>783</v>
      </c>
      <c r="B42" s="953" t="s">
        <v>784</v>
      </c>
      <c r="C42" s="881" t="s">
        <v>4</v>
      </c>
      <c r="D42" s="886"/>
      <c r="E42" s="883">
        <f t="shared" si="3"/>
        <v>0</v>
      </c>
      <c r="F42" s="886">
        <v>0</v>
      </c>
      <c r="G42" s="887">
        <v>0</v>
      </c>
      <c r="H42" s="883">
        <f t="shared" si="70"/>
        <v>0</v>
      </c>
      <c r="I42" s="886">
        <v>0</v>
      </c>
      <c r="J42" s="883">
        <f t="shared" si="71"/>
        <v>0</v>
      </c>
      <c r="K42" s="886">
        <v>0</v>
      </c>
      <c r="L42" s="925">
        <v>0</v>
      </c>
      <c r="M42" s="883">
        <f t="shared" si="72"/>
        <v>0</v>
      </c>
      <c r="N42" s="886">
        <v>0</v>
      </c>
      <c r="O42" s="887">
        <v>0</v>
      </c>
      <c r="P42" s="883">
        <f t="shared" si="73"/>
        <v>0</v>
      </c>
      <c r="Q42" s="886">
        <v>0</v>
      </c>
      <c r="R42" s="887">
        <v>0</v>
      </c>
      <c r="S42" s="883">
        <f t="shared" si="74"/>
        <v>0</v>
      </c>
      <c r="T42" s="886">
        <v>0</v>
      </c>
      <c r="U42" s="887">
        <v>0</v>
      </c>
      <c r="V42" s="883">
        <f t="shared" si="75"/>
        <v>0</v>
      </c>
      <c r="W42" s="888">
        <f t="shared" si="76"/>
        <v>0</v>
      </c>
      <c r="X42" s="889">
        <v>0</v>
      </c>
      <c r="Y42" s="890">
        <v>0</v>
      </c>
      <c r="Z42" s="1259">
        <v>0</v>
      </c>
      <c r="AA42" s="891">
        <f t="shared" si="100"/>
        <v>0</v>
      </c>
      <c r="AB42" s="889">
        <v>0</v>
      </c>
      <c r="AC42" s="890">
        <v>0</v>
      </c>
      <c r="AD42" s="891">
        <f t="shared" si="78"/>
        <v>0</v>
      </c>
      <c r="AE42" s="889">
        <v>0</v>
      </c>
      <c r="AF42" s="891">
        <f t="shared" si="79"/>
        <v>0</v>
      </c>
      <c r="AG42" s="889">
        <v>0</v>
      </c>
      <c r="AH42" s="891">
        <f t="shared" si="80"/>
        <v>0</v>
      </c>
      <c r="AI42" s="889">
        <v>0</v>
      </c>
      <c r="AJ42" s="890">
        <v>0</v>
      </c>
      <c r="AK42" s="890">
        <v>0</v>
      </c>
      <c r="AL42" s="890">
        <v>0</v>
      </c>
      <c r="AM42" s="892">
        <v>0</v>
      </c>
      <c r="AN42" s="892">
        <v>0</v>
      </c>
      <c r="AO42" s="891">
        <f t="shared" si="81"/>
        <v>0</v>
      </c>
      <c r="AP42" s="889">
        <v>0</v>
      </c>
      <c r="AQ42" s="891">
        <f t="shared" si="82"/>
        <v>0</v>
      </c>
      <c r="AR42" s="889">
        <v>0</v>
      </c>
      <c r="AS42" s="890">
        <v>0</v>
      </c>
      <c r="AT42" s="1259">
        <v>0</v>
      </c>
      <c r="AU42" s="891">
        <f t="shared" si="101"/>
        <v>0</v>
      </c>
      <c r="AV42" s="889">
        <v>0</v>
      </c>
      <c r="AW42" s="890">
        <v>0</v>
      </c>
      <c r="AX42" s="891">
        <f t="shared" si="84"/>
        <v>0</v>
      </c>
      <c r="AY42" s="889">
        <v>0</v>
      </c>
      <c r="AZ42" s="891">
        <f t="shared" si="85"/>
        <v>0</v>
      </c>
      <c r="BA42" s="889">
        <v>0</v>
      </c>
      <c r="BB42" s="890">
        <v>0</v>
      </c>
      <c r="BC42" s="891">
        <f t="shared" si="86"/>
        <v>0</v>
      </c>
      <c r="BD42" s="893">
        <f t="shared" si="87"/>
        <v>0</v>
      </c>
      <c r="BE42" s="903"/>
      <c r="BF42" s="904"/>
      <c r="BG42" s="899">
        <f t="shared" si="8"/>
        <v>0</v>
      </c>
      <c r="BH42" s="903"/>
      <c r="BI42" s="904"/>
      <c r="BJ42" s="904"/>
      <c r="BK42" s="904"/>
      <c r="BL42" s="899">
        <f t="shared" si="88"/>
        <v>0</v>
      </c>
      <c r="BM42" s="903"/>
      <c r="BN42" s="904"/>
      <c r="BO42" s="899">
        <f t="shared" si="89"/>
        <v>0</v>
      </c>
      <c r="BP42" s="900"/>
      <c r="BQ42" s="901"/>
      <c r="BR42" s="901"/>
      <c r="BS42" s="901"/>
      <c r="BT42" s="904"/>
      <c r="BU42" s="899">
        <f t="shared" si="90"/>
        <v>0</v>
      </c>
      <c r="BV42" s="900"/>
      <c r="BW42" s="901"/>
      <c r="BX42" s="901"/>
      <c r="BY42" s="901"/>
      <c r="BZ42" s="901"/>
      <c r="CA42" s="901"/>
      <c r="CB42" s="904"/>
      <c r="CC42" s="899">
        <f t="shared" si="91"/>
        <v>0</v>
      </c>
      <c r="CD42" s="903"/>
      <c r="CE42" s="904"/>
      <c r="CF42" s="904"/>
      <c r="CG42" s="904"/>
      <c r="CH42" s="899">
        <f t="shared" si="92"/>
        <v>0</v>
      </c>
      <c r="CI42" s="903"/>
      <c r="CJ42" s="904"/>
      <c r="CK42" s="904"/>
      <c r="CL42" s="904"/>
      <c r="CM42" s="904"/>
      <c r="CN42" s="904"/>
      <c r="CO42" s="902">
        <f t="shared" si="93"/>
        <v>0</v>
      </c>
      <c r="CP42" s="903"/>
      <c r="CQ42" s="904"/>
      <c r="CR42" s="899">
        <f t="shared" si="94"/>
        <v>0</v>
      </c>
      <c r="CS42" s="903"/>
      <c r="CT42" s="904"/>
      <c r="CU42" s="904"/>
      <c r="CV42" s="904"/>
      <c r="CW42" s="899">
        <f t="shared" si="95"/>
        <v>0</v>
      </c>
      <c r="CX42" s="903"/>
      <c r="CY42" s="899">
        <f t="shared" si="96"/>
        <v>0</v>
      </c>
      <c r="CZ42" s="954">
        <f t="shared" si="97"/>
        <v>0</v>
      </c>
      <c r="DA42" s="955">
        <f t="shared" si="98"/>
        <v>0</v>
      </c>
      <c r="DI42" s="893">
        <f t="shared" si="99"/>
        <v>0</v>
      </c>
    </row>
    <row r="43" spans="1:113" s="906" customFormat="1" ht="30">
      <c r="A43" s="806" t="s">
        <v>785</v>
      </c>
      <c r="B43" s="953" t="s">
        <v>786</v>
      </c>
      <c r="C43" s="881" t="s">
        <v>4</v>
      </c>
      <c r="D43" s="886"/>
      <c r="E43" s="883">
        <f t="shared" si="3"/>
        <v>0</v>
      </c>
      <c r="F43" s="886">
        <v>0</v>
      </c>
      <c r="G43" s="887">
        <v>0</v>
      </c>
      <c r="H43" s="883">
        <f t="shared" si="70"/>
        <v>0</v>
      </c>
      <c r="I43" s="886">
        <v>15</v>
      </c>
      <c r="J43" s="883">
        <f t="shared" si="71"/>
        <v>15</v>
      </c>
      <c r="K43" s="886">
        <v>20</v>
      </c>
      <c r="L43" s="925">
        <v>24.6</v>
      </c>
      <c r="M43" s="883">
        <f t="shared" si="72"/>
        <v>44.6</v>
      </c>
      <c r="N43" s="886">
        <v>48.3</v>
      </c>
      <c r="O43" s="887">
        <v>50</v>
      </c>
      <c r="P43" s="883">
        <f t="shared" si="73"/>
        <v>98.3</v>
      </c>
      <c r="Q43" s="886">
        <v>0</v>
      </c>
      <c r="R43" s="887">
        <v>114</v>
      </c>
      <c r="S43" s="883">
        <f t="shared" si="74"/>
        <v>114</v>
      </c>
      <c r="T43" s="886">
        <v>0</v>
      </c>
      <c r="U43" s="887">
        <v>20</v>
      </c>
      <c r="V43" s="883">
        <f t="shared" si="75"/>
        <v>20</v>
      </c>
      <c r="W43" s="888">
        <f t="shared" si="76"/>
        <v>291.89999999999998</v>
      </c>
      <c r="X43" s="889">
        <v>0</v>
      </c>
      <c r="Y43" s="890">
        <v>0</v>
      </c>
      <c r="Z43" s="1259">
        <v>0</v>
      </c>
      <c r="AA43" s="891">
        <f t="shared" si="100"/>
        <v>0</v>
      </c>
      <c r="AB43" s="889">
        <v>0</v>
      </c>
      <c r="AC43" s="890">
        <v>0</v>
      </c>
      <c r="AD43" s="891">
        <f t="shared" si="78"/>
        <v>0</v>
      </c>
      <c r="AE43" s="889">
        <v>0</v>
      </c>
      <c r="AF43" s="891">
        <f t="shared" si="79"/>
        <v>0</v>
      </c>
      <c r="AG43" s="889">
        <v>0</v>
      </c>
      <c r="AH43" s="891">
        <f t="shared" si="80"/>
        <v>0</v>
      </c>
      <c r="AI43" s="889">
        <v>0</v>
      </c>
      <c r="AJ43" s="890">
        <v>0</v>
      </c>
      <c r="AK43" s="890">
        <v>0</v>
      </c>
      <c r="AL43" s="890">
        <v>0</v>
      </c>
      <c r="AM43" s="892">
        <v>0</v>
      </c>
      <c r="AN43" s="892">
        <v>0</v>
      </c>
      <c r="AO43" s="891">
        <f t="shared" si="81"/>
        <v>0</v>
      </c>
      <c r="AP43" s="889">
        <v>0</v>
      </c>
      <c r="AQ43" s="891">
        <f t="shared" si="82"/>
        <v>0</v>
      </c>
      <c r="AR43" s="889">
        <v>0</v>
      </c>
      <c r="AS43" s="890">
        <v>0</v>
      </c>
      <c r="AT43" s="1259">
        <v>0</v>
      </c>
      <c r="AU43" s="891">
        <f t="shared" si="101"/>
        <v>0</v>
      </c>
      <c r="AV43" s="889">
        <v>0</v>
      </c>
      <c r="AW43" s="890">
        <v>0</v>
      </c>
      <c r="AX43" s="891">
        <f t="shared" si="84"/>
        <v>0</v>
      </c>
      <c r="AY43" s="889">
        <v>0</v>
      </c>
      <c r="AZ43" s="891">
        <f t="shared" si="85"/>
        <v>0</v>
      </c>
      <c r="BA43" s="889">
        <v>0</v>
      </c>
      <c r="BB43" s="890">
        <v>0</v>
      </c>
      <c r="BC43" s="891">
        <f t="shared" si="86"/>
        <v>0</v>
      </c>
      <c r="BD43" s="893">
        <f t="shared" si="87"/>
        <v>0</v>
      </c>
      <c r="BE43" s="903"/>
      <c r="BF43" s="904"/>
      <c r="BG43" s="899">
        <f t="shared" si="8"/>
        <v>0</v>
      </c>
      <c r="BH43" s="903"/>
      <c r="BI43" s="904"/>
      <c r="BJ43" s="904"/>
      <c r="BK43" s="904"/>
      <c r="BL43" s="899">
        <f t="shared" si="88"/>
        <v>0</v>
      </c>
      <c r="BM43" s="903"/>
      <c r="BN43" s="904"/>
      <c r="BO43" s="899">
        <f t="shared" si="89"/>
        <v>0</v>
      </c>
      <c r="BP43" s="900"/>
      <c r="BQ43" s="901"/>
      <c r="BR43" s="901"/>
      <c r="BS43" s="901"/>
      <c r="BT43" s="904"/>
      <c r="BU43" s="899">
        <f t="shared" si="90"/>
        <v>0</v>
      </c>
      <c r="BV43" s="900"/>
      <c r="BW43" s="901"/>
      <c r="BX43" s="901"/>
      <c r="BY43" s="901"/>
      <c r="BZ43" s="901"/>
      <c r="CA43" s="901"/>
      <c r="CB43" s="904"/>
      <c r="CC43" s="899">
        <f t="shared" si="91"/>
        <v>0</v>
      </c>
      <c r="CD43" s="903"/>
      <c r="CE43" s="904"/>
      <c r="CF43" s="904"/>
      <c r="CG43" s="904"/>
      <c r="CH43" s="899">
        <f t="shared" si="92"/>
        <v>0</v>
      </c>
      <c r="CI43" s="903"/>
      <c r="CJ43" s="904"/>
      <c r="CK43" s="904"/>
      <c r="CL43" s="904"/>
      <c r="CM43" s="904"/>
      <c r="CN43" s="904"/>
      <c r="CO43" s="902">
        <f t="shared" si="93"/>
        <v>0</v>
      </c>
      <c r="CP43" s="903"/>
      <c r="CQ43" s="904"/>
      <c r="CR43" s="899">
        <f t="shared" si="94"/>
        <v>0</v>
      </c>
      <c r="CS43" s="903"/>
      <c r="CT43" s="904"/>
      <c r="CU43" s="904"/>
      <c r="CV43" s="904"/>
      <c r="CW43" s="899">
        <f t="shared" si="95"/>
        <v>0</v>
      </c>
      <c r="CX43" s="903"/>
      <c r="CY43" s="899">
        <f t="shared" si="96"/>
        <v>0</v>
      </c>
      <c r="CZ43" s="954">
        <f t="shared" si="97"/>
        <v>0</v>
      </c>
      <c r="DA43" s="955">
        <f t="shared" si="98"/>
        <v>291.89999999999998</v>
      </c>
      <c r="DI43" s="893">
        <f t="shared" si="99"/>
        <v>0</v>
      </c>
    </row>
    <row r="44" spans="1:113" s="906" customFormat="1" ht="30">
      <c r="A44" s="806" t="s">
        <v>787</v>
      </c>
      <c r="B44" s="953" t="s">
        <v>788</v>
      </c>
      <c r="C44" s="881" t="s">
        <v>4</v>
      </c>
      <c r="D44" s="886"/>
      <c r="E44" s="883">
        <f t="shared" si="3"/>
        <v>0</v>
      </c>
      <c r="F44" s="886">
        <v>0</v>
      </c>
      <c r="G44" s="887">
        <v>0</v>
      </c>
      <c r="H44" s="883">
        <f t="shared" si="70"/>
        <v>0</v>
      </c>
      <c r="I44" s="886">
        <v>0</v>
      </c>
      <c r="J44" s="883">
        <f t="shared" si="71"/>
        <v>0</v>
      </c>
      <c r="K44" s="886">
        <v>0</v>
      </c>
      <c r="L44" s="925">
        <v>0</v>
      </c>
      <c r="M44" s="883">
        <f t="shared" si="72"/>
        <v>0</v>
      </c>
      <c r="N44" s="886">
        <v>0</v>
      </c>
      <c r="O44" s="887">
        <v>0</v>
      </c>
      <c r="P44" s="883">
        <f t="shared" si="73"/>
        <v>0</v>
      </c>
      <c r="Q44" s="886">
        <v>0</v>
      </c>
      <c r="R44" s="887">
        <v>0</v>
      </c>
      <c r="S44" s="883">
        <f t="shared" si="74"/>
        <v>0</v>
      </c>
      <c r="T44" s="886">
        <v>0</v>
      </c>
      <c r="U44" s="887">
        <v>0</v>
      </c>
      <c r="V44" s="883">
        <f t="shared" si="75"/>
        <v>0</v>
      </c>
      <c r="W44" s="888">
        <f t="shared" si="76"/>
        <v>0</v>
      </c>
      <c r="X44" s="889">
        <v>0</v>
      </c>
      <c r="Y44" s="890">
        <v>0</v>
      </c>
      <c r="Z44" s="1259">
        <v>0</v>
      </c>
      <c r="AA44" s="891">
        <f t="shared" si="100"/>
        <v>0</v>
      </c>
      <c r="AB44" s="889">
        <v>0</v>
      </c>
      <c r="AC44" s="890">
        <v>0</v>
      </c>
      <c r="AD44" s="891">
        <f t="shared" si="78"/>
        <v>0</v>
      </c>
      <c r="AE44" s="889">
        <v>0</v>
      </c>
      <c r="AF44" s="891">
        <f t="shared" si="79"/>
        <v>0</v>
      </c>
      <c r="AG44" s="889">
        <v>0</v>
      </c>
      <c r="AH44" s="891">
        <f t="shared" si="80"/>
        <v>0</v>
      </c>
      <c r="AI44" s="889">
        <v>0</v>
      </c>
      <c r="AJ44" s="890">
        <v>0</v>
      </c>
      <c r="AK44" s="890">
        <v>0</v>
      </c>
      <c r="AL44" s="890">
        <v>0</v>
      </c>
      <c r="AM44" s="892">
        <v>0</v>
      </c>
      <c r="AN44" s="892">
        <v>0</v>
      </c>
      <c r="AO44" s="891">
        <f t="shared" si="81"/>
        <v>0</v>
      </c>
      <c r="AP44" s="889">
        <v>0</v>
      </c>
      <c r="AQ44" s="891">
        <f t="shared" si="82"/>
        <v>0</v>
      </c>
      <c r="AR44" s="889">
        <v>0</v>
      </c>
      <c r="AS44" s="890">
        <v>0</v>
      </c>
      <c r="AT44" s="1259">
        <v>0</v>
      </c>
      <c r="AU44" s="891">
        <f t="shared" si="101"/>
        <v>0</v>
      </c>
      <c r="AV44" s="889">
        <v>0</v>
      </c>
      <c r="AW44" s="890">
        <v>0</v>
      </c>
      <c r="AX44" s="891">
        <f t="shared" si="84"/>
        <v>0</v>
      </c>
      <c r="AY44" s="889">
        <v>0</v>
      </c>
      <c r="AZ44" s="891">
        <f t="shared" si="85"/>
        <v>0</v>
      </c>
      <c r="BA44" s="889">
        <v>0</v>
      </c>
      <c r="BB44" s="890">
        <v>0</v>
      </c>
      <c r="BC44" s="891">
        <f t="shared" si="86"/>
        <v>0</v>
      </c>
      <c r="BD44" s="893">
        <f t="shared" si="87"/>
        <v>0</v>
      </c>
      <c r="BE44" s="903"/>
      <c r="BF44" s="904"/>
      <c r="BG44" s="899">
        <f t="shared" si="8"/>
        <v>0</v>
      </c>
      <c r="BH44" s="903"/>
      <c r="BI44" s="904"/>
      <c r="BJ44" s="904"/>
      <c r="BK44" s="904"/>
      <c r="BL44" s="899">
        <f t="shared" si="88"/>
        <v>0</v>
      </c>
      <c r="BM44" s="903"/>
      <c r="BN44" s="904"/>
      <c r="BO44" s="899">
        <f t="shared" si="89"/>
        <v>0</v>
      </c>
      <c r="BP44" s="900"/>
      <c r="BQ44" s="901"/>
      <c r="BR44" s="901"/>
      <c r="BS44" s="901"/>
      <c r="BT44" s="904"/>
      <c r="BU44" s="899">
        <f t="shared" si="90"/>
        <v>0</v>
      </c>
      <c r="BV44" s="900"/>
      <c r="BW44" s="901"/>
      <c r="BX44" s="901"/>
      <c r="BY44" s="901"/>
      <c r="BZ44" s="901"/>
      <c r="CA44" s="901"/>
      <c r="CB44" s="904"/>
      <c r="CC44" s="899">
        <f t="shared" si="91"/>
        <v>0</v>
      </c>
      <c r="CD44" s="903"/>
      <c r="CE44" s="904"/>
      <c r="CF44" s="904"/>
      <c r="CG44" s="904"/>
      <c r="CH44" s="899">
        <f t="shared" si="92"/>
        <v>0</v>
      </c>
      <c r="CI44" s="903"/>
      <c r="CJ44" s="904"/>
      <c r="CK44" s="904"/>
      <c r="CL44" s="904"/>
      <c r="CM44" s="904"/>
      <c r="CN44" s="904"/>
      <c r="CO44" s="902">
        <f t="shared" si="93"/>
        <v>0</v>
      </c>
      <c r="CP44" s="903"/>
      <c r="CQ44" s="904"/>
      <c r="CR44" s="899">
        <f t="shared" si="94"/>
        <v>0</v>
      </c>
      <c r="CS44" s="903"/>
      <c r="CT44" s="904"/>
      <c r="CU44" s="904"/>
      <c r="CV44" s="904"/>
      <c r="CW44" s="899">
        <f t="shared" si="95"/>
        <v>0</v>
      </c>
      <c r="CX44" s="903"/>
      <c r="CY44" s="899">
        <f t="shared" si="96"/>
        <v>0</v>
      </c>
      <c r="CZ44" s="954">
        <f t="shared" si="97"/>
        <v>0</v>
      </c>
      <c r="DA44" s="955">
        <f t="shared" si="98"/>
        <v>0</v>
      </c>
      <c r="DI44" s="893">
        <f t="shared" si="99"/>
        <v>0</v>
      </c>
    </row>
    <row r="45" spans="1:113" s="906" customFormat="1" ht="30">
      <c r="A45" s="806" t="s">
        <v>789</v>
      </c>
      <c r="B45" s="953" t="s">
        <v>790</v>
      </c>
      <c r="C45" s="881" t="s">
        <v>4</v>
      </c>
      <c r="D45" s="886"/>
      <c r="E45" s="883">
        <f t="shared" si="3"/>
        <v>0</v>
      </c>
      <c r="F45" s="886">
        <v>0</v>
      </c>
      <c r="G45" s="887">
        <v>0</v>
      </c>
      <c r="H45" s="883">
        <f t="shared" si="70"/>
        <v>0</v>
      </c>
      <c r="I45" s="886">
        <v>41</v>
      </c>
      <c r="J45" s="883">
        <f t="shared" si="71"/>
        <v>41</v>
      </c>
      <c r="K45" s="886">
        <v>0</v>
      </c>
      <c r="L45" s="925">
        <v>0</v>
      </c>
      <c r="M45" s="883">
        <f t="shared" si="72"/>
        <v>0</v>
      </c>
      <c r="N45" s="886">
        <v>0</v>
      </c>
      <c r="O45" s="887">
        <v>0</v>
      </c>
      <c r="P45" s="883">
        <f t="shared" si="73"/>
        <v>0</v>
      </c>
      <c r="Q45" s="886">
        <v>0</v>
      </c>
      <c r="R45" s="887">
        <v>0</v>
      </c>
      <c r="S45" s="883">
        <f t="shared" si="74"/>
        <v>0</v>
      </c>
      <c r="T45" s="886">
        <v>0</v>
      </c>
      <c r="U45" s="887">
        <v>0</v>
      </c>
      <c r="V45" s="883">
        <f t="shared" si="75"/>
        <v>0</v>
      </c>
      <c r="W45" s="888">
        <f t="shared" si="76"/>
        <v>41</v>
      </c>
      <c r="X45" s="889">
        <v>0</v>
      </c>
      <c r="Y45" s="890">
        <v>0</v>
      </c>
      <c r="Z45" s="1259">
        <v>0</v>
      </c>
      <c r="AA45" s="891">
        <f t="shared" si="100"/>
        <v>0</v>
      </c>
      <c r="AB45" s="889">
        <v>0</v>
      </c>
      <c r="AC45" s="890">
        <v>0</v>
      </c>
      <c r="AD45" s="891">
        <f t="shared" si="78"/>
        <v>0</v>
      </c>
      <c r="AE45" s="889">
        <v>0</v>
      </c>
      <c r="AF45" s="891">
        <f t="shared" si="79"/>
        <v>0</v>
      </c>
      <c r="AG45" s="889">
        <v>0</v>
      </c>
      <c r="AH45" s="891">
        <f t="shared" si="80"/>
        <v>0</v>
      </c>
      <c r="AI45" s="889">
        <v>0</v>
      </c>
      <c r="AJ45" s="890">
        <v>0</v>
      </c>
      <c r="AK45" s="890">
        <v>0</v>
      </c>
      <c r="AL45" s="890">
        <v>0</v>
      </c>
      <c r="AM45" s="892">
        <v>0</v>
      </c>
      <c r="AN45" s="892">
        <v>0</v>
      </c>
      <c r="AO45" s="891">
        <f t="shared" si="81"/>
        <v>0</v>
      </c>
      <c r="AP45" s="889">
        <v>0</v>
      </c>
      <c r="AQ45" s="891">
        <f t="shared" si="82"/>
        <v>0</v>
      </c>
      <c r="AR45" s="889">
        <v>0</v>
      </c>
      <c r="AS45" s="890">
        <v>0</v>
      </c>
      <c r="AT45" s="1259">
        <v>0</v>
      </c>
      <c r="AU45" s="891">
        <f t="shared" si="101"/>
        <v>0</v>
      </c>
      <c r="AV45" s="889">
        <v>0</v>
      </c>
      <c r="AW45" s="890">
        <v>0</v>
      </c>
      <c r="AX45" s="891">
        <f t="shared" si="84"/>
        <v>0</v>
      </c>
      <c r="AY45" s="889">
        <v>0</v>
      </c>
      <c r="AZ45" s="891">
        <f t="shared" si="85"/>
        <v>0</v>
      </c>
      <c r="BA45" s="889">
        <v>0</v>
      </c>
      <c r="BB45" s="890">
        <v>0</v>
      </c>
      <c r="BC45" s="891">
        <f t="shared" si="86"/>
        <v>0</v>
      </c>
      <c r="BD45" s="893">
        <f t="shared" si="87"/>
        <v>0</v>
      </c>
      <c r="BE45" s="903"/>
      <c r="BF45" s="904"/>
      <c r="BG45" s="899">
        <f t="shared" si="8"/>
        <v>0</v>
      </c>
      <c r="BH45" s="903"/>
      <c r="BI45" s="904"/>
      <c r="BJ45" s="904"/>
      <c r="BK45" s="904"/>
      <c r="BL45" s="899">
        <f t="shared" si="88"/>
        <v>0</v>
      </c>
      <c r="BM45" s="903"/>
      <c r="BN45" s="904"/>
      <c r="BO45" s="899">
        <f t="shared" si="89"/>
        <v>0</v>
      </c>
      <c r="BP45" s="900"/>
      <c r="BQ45" s="901"/>
      <c r="BR45" s="901"/>
      <c r="BS45" s="901"/>
      <c r="BT45" s="904"/>
      <c r="BU45" s="899">
        <f t="shared" si="90"/>
        <v>0</v>
      </c>
      <c r="BV45" s="900"/>
      <c r="BW45" s="901"/>
      <c r="BX45" s="901"/>
      <c r="BY45" s="901"/>
      <c r="BZ45" s="901"/>
      <c r="CA45" s="901"/>
      <c r="CB45" s="904"/>
      <c r="CC45" s="899">
        <f t="shared" si="91"/>
        <v>0</v>
      </c>
      <c r="CD45" s="903"/>
      <c r="CE45" s="904"/>
      <c r="CF45" s="904"/>
      <c r="CG45" s="904"/>
      <c r="CH45" s="899">
        <f t="shared" si="92"/>
        <v>0</v>
      </c>
      <c r="CI45" s="903"/>
      <c r="CJ45" s="904"/>
      <c r="CK45" s="904"/>
      <c r="CL45" s="904"/>
      <c r="CM45" s="904"/>
      <c r="CN45" s="904"/>
      <c r="CO45" s="902">
        <f t="shared" si="93"/>
        <v>0</v>
      </c>
      <c r="CP45" s="903"/>
      <c r="CQ45" s="904"/>
      <c r="CR45" s="899">
        <f t="shared" si="94"/>
        <v>0</v>
      </c>
      <c r="CS45" s="903"/>
      <c r="CT45" s="904"/>
      <c r="CU45" s="904"/>
      <c r="CV45" s="904"/>
      <c r="CW45" s="899">
        <f t="shared" si="95"/>
        <v>0</v>
      </c>
      <c r="CX45" s="903"/>
      <c r="CY45" s="899">
        <f t="shared" si="96"/>
        <v>0</v>
      </c>
      <c r="CZ45" s="954">
        <f t="shared" si="97"/>
        <v>0</v>
      </c>
      <c r="DA45" s="955">
        <f t="shared" si="98"/>
        <v>41</v>
      </c>
      <c r="DI45" s="893">
        <f t="shared" si="99"/>
        <v>0</v>
      </c>
    </row>
    <row r="46" spans="1:113" s="906" customFormat="1" ht="30">
      <c r="A46" s="806" t="s">
        <v>791</v>
      </c>
      <c r="B46" s="953" t="s">
        <v>792</v>
      </c>
      <c r="C46" s="881" t="s">
        <v>4</v>
      </c>
      <c r="D46" s="886"/>
      <c r="E46" s="883">
        <f t="shared" si="3"/>
        <v>0</v>
      </c>
      <c r="F46" s="886">
        <v>0</v>
      </c>
      <c r="G46" s="887">
        <v>0</v>
      </c>
      <c r="H46" s="883">
        <f t="shared" si="70"/>
        <v>0</v>
      </c>
      <c r="I46" s="886">
        <v>17</v>
      </c>
      <c r="J46" s="883">
        <f t="shared" si="71"/>
        <v>17</v>
      </c>
      <c r="K46" s="886">
        <v>0</v>
      </c>
      <c r="L46" s="925">
        <v>0</v>
      </c>
      <c r="M46" s="883">
        <f t="shared" si="72"/>
        <v>0</v>
      </c>
      <c r="N46" s="886">
        <v>0</v>
      </c>
      <c r="O46" s="887">
        <v>0</v>
      </c>
      <c r="P46" s="883">
        <f t="shared" si="73"/>
        <v>0</v>
      </c>
      <c r="Q46" s="886">
        <v>0</v>
      </c>
      <c r="R46" s="887">
        <v>0</v>
      </c>
      <c r="S46" s="883">
        <f t="shared" si="74"/>
        <v>0</v>
      </c>
      <c r="T46" s="886">
        <v>0</v>
      </c>
      <c r="U46" s="887">
        <v>0</v>
      </c>
      <c r="V46" s="883">
        <f t="shared" si="75"/>
        <v>0</v>
      </c>
      <c r="W46" s="888">
        <f t="shared" si="76"/>
        <v>17</v>
      </c>
      <c r="X46" s="889">
        <v>0</v>
      </c>
      <c r="Y46" s="890">
        <v>0</v>
      </c>
      <c r="Z46" s="1259">
        <v>0</v>
      </c>
      <c r="AA46" s="891">
        <f t="shared" si="100"/>
        <v>0</v>
      </c>
      <c r="AB46" s="889">
        <v>0</v>
      </c>
      <c r="AC46" s="890">
        <v>0</v>
      </c>
      <c r="AD46" s="891">
        <f t="shared" si="78"/>
        <v>0</v>
      </c>
      <c r="AE46" s="889">
        <v>0</v>
      </c>
      <c r="AF46" s="891">
        <f t="shared" si="79"/>
        <v>0</v>
      </c>
      <c r="AG46" s="889">
        <v>0</v>
      </c>
      <c r="AH46" s="891">
        <f t="shared" si="80"/>
        <v>0</v>
      </c>
      <c r="AI46" s="889">
        <v>0</v>
      </c>
      <c r="AJ46" s="890">
        <v>0</v>
      </c>
      <c r="AK46" s="890">
        <v>0</v>
      </c>
      <c r="AL46" s="890">
        <v>0</v>
      </c>
      <c r="AM46" s="892">
        <v>0</v>
      </c>
      <c r="AN46" s="892">
        <v>0</v>
      </c>
      <c r="AO46" s="891">
        <f t="shared" si="81"/>
        <v>0</v>
      </c>
      <c r="AP46" s="889">
        <v>0</v>
      </c>
      <c r="AQ46" s="891">
        <f t="shared" si="82"/>
        <v>0</v>
      </c>
      <c r="AR46" s="889">
        <v>0</v>
      </c>
      <c r="AS46" s="890">
        <v>0</v>
      </c>
      <c r="AT46" s="1259">
        <v>0</v>
      </c>
      <c r="AU46" s="891">
        <f t="shared" si="101"/>
        <v>0</v>
      </c>
      <c r="AV46" s="889">
        <v>0</v>
      </c>
      <c r="AW46" s="890">
        <v>0</v>
      </c>
      <c r="AX46" s="891">
        <f t="shared" si="84"/>
        <v>0</v>
      </c>
      <c r="AY46" s="889">
        <v>0</v>
      </c>
      <c r="AZ46" s="891">
        <f t="shared" si="85"/>
        <v>0</v>
      </c>
      <c r="BA46" s="889">
        <v>0</v>
      </c>
      <c r="BB46" s="890">
        <v>0</v>
      </c>
      <c r="BC46" s="891">
        <f t="shared" si="86"/>
        <v>0</v>
      </c>
      <c r="BD46" s="893">
        <f t="shared" si="87"/>
        <v>0</v>
      </c>
      <c r="BE46" s="903"/>
      <c r="BF46" s="904"/>
      <c r="BG46" s="899">
        <f t="shared" si="8"/>
        <v>0</v>
      </c>
      <c r="BH46" s="903"/>
      <c r="BI46" s="904"/>
      <c r="BJ46" s="904"/>
      <c r="BK46" s="904"/>
      <c r="BL46" s="899">
        <f t="shared" si="88"/>
        <v>0</v>
      </c>
      <c r="BM46" s="903"/>
      <c r="BN46" s="904"/>
      <c r="BO46" s="899">
        <f t="shared" si="89"/>
        <v>0</v>
      </c>
      <c r="BP46" s="900"/>
      <c r="BQ46" s="901"/>
      <c r="BR46" s="901"/>
      <c r="BS46" s="901"/>
      <c r="BT46" s="904"/>
      <c r="BU46" s="899">
        <f t="shared" si="90"/>
        <v>0</v>
      </c>
      <c r="BV46" s="900"/>
      <c r="BW46" s="901"/>
      <c r="BX46" s="901"/>
      <c r="BY46" s="901"/>
      <c r="BZ46" s="901"/>
      <c r="CA46" s="901"/>
      <c r="CB46" s="904"/>
      <c r="CC46" s="899">
        <f t="shared" si="91"/>
        <v>0</v>
      </c>
      <c r="CD46" s="903"/>
      <c r="CE46" s="904"/>
      <c r="CF46" s="904"/>
      <c r="CG46" s="904"/>
      <c r="CH46" s="899">
        <f t="shared" si="92"/>
        <v>0</v>
      </c>
      <c r="CI46" s="903"/>
      <c r="CJ46" s="904"/>
      <c r="CK46" s="904"/>
      <c r="CL46" s="904"/>
      <c r="CM46" s="904"/>
      <c r="CN46" s="904"/>
      <c r="CO46" s="902">
        <f t="shared" si="93"/>
        <v>0</v>
      </c>
      <c r="CP46" s="903"/>
      <c r="CQ46" s="904"/>
      <c r="CR46" s="899">
        <f t="shared" si="94"/>
        <v>0</v>
      </c>
      <c r="CS46" s="903"/>
      <c r="CT46" s="904"/>
      <c r="CU46" s="904"/>
      <c r="CV46" s="904"/>
      <c r="CW46" s="899">
        <f t="shared" si="95"/>
        <v>0</v>
      </c>
      <c r="CX46" s="903"/>
      <c r="CY46" s="899">
        <f t="shared" si="96"/>
        <v>0</v>
      </c>
      <c r="CZ46" s="954">
        <f t="shared" si="97"/>
        <v>0</v>
      </c>
      <c r="DA46" s="955">
        <f t="shared" si="98"/>
        <v>17</v>
      </c>
      <c r="DI46" s="893">
        <f t="shared" si="99"/>
        <v>0</v>
      </c>
    </row>
    <row r="47" spans="1:113" s="906" customFormat="1" ht="30">
      <c r="A47" s="806" t="s">
        <v>793</v>
      </c>
      <c r="B47" s="953" t="s">
        <v>794</v>
      </c>
      <c r="C47" s="881" t="s">
        <v>4</v>
      </c>
      <c r="D47" s="886"/>
      <c r="E47" s="883">
        <f t="shared" si="3"/>
        <v>0</v>
      </c>
      <c r="F47" s="886">
        <v>0</v>
      </c>
      <c r="G47" s="887">
        <v>0</v>
      </c>
      <c r="H47" s="883">
        <f t="shared" si="70"/>
        <v>0</v>
      </c>
      <c r="I47" s="886">
        <v>0</v>
      </c>
      <c r="J47" s="883">
        <f t="shared" si="71"/>
        <v>0</v>
      </c>
      <c r="K47" s="886">
        <v>0</v>
      </c>
      <c r="L47" s="925">
        <v>0</v>
      </c>
      <c r="M47" s="883">
        <f t="shared" si="72"/>
        <v>0</v>
      </c>
      <c r="N47" s="886">
        <v>0</v>
      </c>
      <c r="O47" s="887">
        <v>0</v>
      </c>
      <c r="P47" s="883">
        <f t="shared" si="73"/>
        <v>0</v>
      </c>
      <c r="Q47" s="886">
        <v>0</v>
      </c>
      <c r="R47" s="887">
        <v>0</v>
      </c>
      <c r="S47" s="883">
        <f t="shared" si="74"/>
        <v>0</v>
      </c>
      <c r="T47" s="886">
        <v>0</v>
      </c>
      <c r="U47" s="887">
        <v>0</v>
      </c>
      <c r="V47" s="883">
        <f t="shared" si="75"/>
        <v>0</v>
      </c>
      <c r="W47" s="888">
        <f t="shared" si="76"/>
        <v>0</v>
      </c>
      <c r="X47" s="889">
        <v>0</v>
      </c>
      <c r="Y47" s="890">
        <v>0</v>
      </c>
      <c r="Z47" s="1259">
        <v>0</v>
      </c>
      <c r="AA47" s="891">
        <f t="shared" si="100"/>
        <v>0</v>
      </c>
      <c r="AB47" s="889">
        <v>0</v>
      </c>
      <c r="AC47" s="890">
        <v>0</v>
      </c>
      <c r="AD47" s="891">
        <f t="shared" si="78"/>
        <v>0</v>
      </c>
      <c r="AE47" s="889">
        <v>0</v>
      </c>
      <c r="AF47" s="891">
        <f t="shared" si="79"/>
        <v>0</v>
      </c>
      <c r="AG47" s="889">
        <v>0</v>
      </c>
      <c r="AH47" s="891">
        <f t="shared" si="80"/>
        <v>0</v>
      </c>
      <c r="AI47" s="889">
        <v>0</v>
      </c>
      <c r="AJ47" s="890">
        <v>0</v>
      </c>
      <c r="AK47" s="890">
        <v>0</v>
      </c>
      <c r="AL47" s="890">
        <v>0</v>
      </c>
      <c r="AM47" s="892">
        <v>0</v>
      </c>
      <c r="AN47" s="892">
        <v>0</v>
      </c>
      <c r="AO47" s="891">
        <f t="shared" si="81"/>
        <v>0</v>
      </c>
      <c r="AP47" s="889">
        <v>0</v>
      </c>
      <c r="AQ47" s="891">
        <f t="shared" si="82"/>
        <v>0</v>
      </c>
      <c r="AR47" s="889">
        <v>0</v>
      </c>
      <c r="AS47" s="890">
        <v>0</v>
      </c>
      <c r="AT47" s="1259">
        <v>0</v>
      </c>
      <c r="AU47" s="891">
        <f t="shared" si="101"/>
        <v>0</v>
      </c>
      <c r="AV47" s="889">
        <v>0</v>
      </c>
      <c r="AW47" s="890">
        <v>0</v>
      </c>
      <c r="AX47" s="891">
        <f t="shared" si="84"/>
        <v>0</v>
      </c>
      <c r="AY47" s="889">
        <v>0</v>
      </c>
      <c r="AZ47" s="891">
        <f t="shared" si="85"/>
        <v>0</v>
      </c>
      <c r="BA47" s="889">
        <v>0</v>
      </c>
      <c r="BB47" s="890">
        <v>0</v>
      </c>
      <c r="BC47" s="891">
        <f t="shared" si="86"/>
        <v>0</v>
      </c>
      <c r="BD47" s="893">
        <f t="shared" si="87"/>
        <v>0</v>
      </c>
      <c r="BE47" s="903"/>
      <c r="BF47" s="904"/>
      <c r="BG47" s="899">
        <f t="shared" si="8"/>
        <v>0</v>
      </c>
      <c r="BH47" s="903"/>
      <c r="BI47" s="904"/>
      <c r="BJ47" s="904"/>
      <c r="BK47" s="904"/>
      <c r="BL47" s="899">
        <f t="shared" si="88"/>
        <v>0</v>
      </c>
      <c r="BM47" s="903"/>
      <c r="BN47" s="904"/>
      <c r="BO47" s="899">
        <f t="shared" si="89"/>
        <v>0</v>
      </c>
      <c r="BP47" s="900"/>
      <c r="BQ47" s="901"/>
      <c r="BR47" s="901"/>
      <c r="BS47" s="901"/>
      <c r="BT47" s="904"/>
      <c r="BU47" s="899">
        <f t="shared" si="90"/>
        <v>0</v>
      </c>
      <c r="BV47" s="900"/>
      <c r="BW47" s="901"/>
      <c r="BX47" s="901"/>
      <c r="BY47" s="901"/>
      <c r="BZ47" s="901"/>
      <c r="CA47" s="901"/>
      <c r="CB47" s="904"/>
      <c r="CC47" s="899">
        <f t="shared" si="91"/>
        <v>0</v>
      </c>
      <c r="CD47" s="903"/>
      <c r="CE47" s="904"/>
      <c r="CF47" s="904"/>
      <c r="CG47" s="904"/>
      <c r="CH47" s="899">
        <f t="shared" si="92"/>
        <v>0</v>
      </c>
      <c r="CI47" s="903"/>
      <c r="CJ47" s="904"/>
      <c r="CK47" s="904"/>
      <c r="CL47" s="904"/>
      <c r="CM47" s="904"/>
      <c r="CN47" s="904"/>
      <c r="CO47" s="902">
        <f t="shared" si="93"/>
        <v>0</v>
      </c>
      <c r="CP47" s="903"/>
      <c r="CQ47" s="904"/>
      <c r="CR47" s="899">
        <f t="shared" si="94"/>
        <v>0</v>
      </c>
      <c r="CS47" s="903"/>
      <c r="CT47" s="904"/>
      <c r="CU47" s="904"/>
      <c r="CV47" s="904"/>
      <c r="CW47" s="899">
        <f t="shared" si="95"/>
        <v>0</v>
      </c>
      <c r="CX47" s="903"/>
      <c r="CY47" s="899">
        <f t="shared" si="96"/>
        <v>0</v>
      </c>
      <c r="CZ47" s="954">
        <f t="shared" si="97"/>
        <v>0</v>
      </c>
      <c r="DA47" s="955">
        <f t="shared" si="98"/>
        <v>0</v>
      </c>
      <c r="DI47" s="893">
        <f t="shared" si="99"/>
        <v>0</v>
      </c>
    </row>
    <row r="48" spans="1:113" s="906" customFormat="1">
      <c r="A48" s="806" t="s">
        <v>477</v>
      </c>
      <c r="B48" s="953" t="s">
        <v>1280</v>
      </c>
      <c r="C48" s="881" t="s">
        <v>47</v>
      </c>
      <c r="D48" s="886"/>
      <c r="E48" s="883">
        <f t="shared" si="3"/>
        <v>0</v>
      </c>
      <c r="F48" s="886">
        <v>0</v>
      </c>
      <c r="G48" s="887">
        <v>17</v>
      </c>
      <c r="H48" s="883">
        <f t="shared" si="70"/>
        <v>17</v>
      </c>
      <c r="I48" s="886">
        <v>0</v>
      </c>
      <c r="J48" s="883">
        <f t="shared" si="71"/>
        <v>0</v>
      </c>
      <c r="K48" s="886">
        <v>0</v>
      </c>
      <c r="L48" s="925">
        <v>0</v>
      </c>
      <c r="M48" s="883">
        <f t="shared" si="72"/>
        <v>0</v>
      </c>
      <c r="N48" s="886">
        <v>0</v>
      </c>
      <c r="O48" s="887">
        <v>38.700000000000003</v>
      </c>
      <c r="P48" s="883">
        <f t="shared" si="73"/>
        <v>38.700000000000003</v>
      </c>
      <c r="Q48" s="886">
        <v>0</v>
      </c>
      <c r="R48" s="887">
        <v>0</v>
      </c>
      <c r="S48" s="883">
        <f t="shared" si="74"/>
        <v>0</v>
      </c>
      <c r="T48" s="886">
        <v>0</v>
      </c>
      <c r="U48" s="887">
        <v>0</v>
      </c>
      <c r="V48" s="883">
        <f t="shared" si="75"/>
        <v>0</v>
      </c>
      <c r="W48" s="888">
        <f t="shared" si="76"/>
        <v>55.7</v>
      </c>
      <c r="X48" s="889">
        <v>0</v>
      </c>
      <c r="Y48" s="890">
        <v>0</v>
      </c>
      <c r="Z48" s="1259">
        <v>0</v>
      </c>
      <c r="AA48" s="891">
        <f t="shared" si="100"/>
        <v>0</v>
      </c>
      <c r="AB48" s="889">
        <v>0</v>
      </c>
      <c r="AC48" s="890">
        <v>0</v>
      </c>
      <c r="AD48" s="891">
        <f t="shared" si="78"/>
        <v>0</v>
      </c>
      <c r="AE48" s="889">
        <v>0</v>
      </c>
      <c r="AF48" s="891">
        <f t="shared" si="79"/>
        <v>0</v>
      </c>
      <c r="AG48" s="889">
        <v>0</v>
      </c>
      <c r="AH48" s="891">
        <f t="shared" si="80"/>
        <v>0</v>
      </c>
      <c r="AI48" s="889">
        <v>0</v>
      </c>
      <c r="AJ48" s="890">
        <v>0</v>
      </c>
      <c r="AK48" s="890">
        <v>0</v>
      </c>
      <c r="AL48" s="890">
        <v>0</v>
      </c>
      <c r="AM48" s="892">
        <v>0</v>
      </c>
      <c r="AN48" s="892">
        <v>0</v>
      </c>
      <c r="AO48" s="891">
        <f t="shared" si="81"/>
        <v>0</v>
      </c>
      <c r="AP48" s="889">
        <v>0</v>
      </c>
      <c r="AQ48" s="891">
        <f t="shared" si="82"/>
        <v>0</v>
      </c>
      <c r="AR48" s="889">
        <v>0</v>
      </c>
      <c r="AS48" s="890">
        <v>0</v>
      </c>
      <c r="AT48" s="1259">
        <v>0</v>
      </c>
      <c r="AU48" s="891">
        <f t="shared" si="101"/>
        <v>0</v>
      </c>
      <c r="AV48" s="889">
        <v>0</v>
      </c>
      <c r="AW48" s="890">
        <v>0</v>
      </c>
      <c r="AX48" s="891">
        <f t="shared" si="84"/>
        <v>0</v>
      </c>
      <c r="AY48" s="889">
        <v>0</v>
      </c>
      <c r="AZ48" s="891">
        <f t="shared" si="85"/>
        <v>0</v>
      </c>
      <c r="BA48" s="889">
        <v>0</v>
      </c>
      <c r="BB48" s="890">
        <v>0</v>
      </c>
      <c r="BC48" s="891">
        <f t="shared" si="86"/>
        <v>0</v>
      </c>
      <c r="BD48" s="893">
        <f t="shared" si="87"/>
        <v>0</v>
      </c>
      <c r="BE48" s="903"/>
      <c r="BF48" s="904"/>
      <c r="BG48" s="899">
        <f t="shared" si="8"/>
        <v>0</v>
      </c>
      <c r="BH48" s="903"/>
      <c r="BI48" s="904"/>
      <c r="BJ48" s="904"/>
      <c r="BK48" s="904"/>
      <c r="BL48" s="899">
        <f t="shared" si="88"/>
        <v>0</v>
      </c>
      <c r="BM48" s="903"/>
      <c r="BN48" s="904"/>
      <c r="BO48" s="899">
        <f t="shared" si="89"/>
        <v>0</v>
      </c>
      <c r="BP48" s="900"/>
      <c r="BQ48" s="901"/>
      <c r="BR48" s="901"/>
      <c r="BS48" s="901"/>
      <c r="BT48" s="904"/>
      <c r="BU48" s="899">
        <f t="shared" si="90"/>
        <v>0</v>
      </c>
      <c r="BV48" s="900"/>
      <c r="BW48" s="901"/>
      <c r="BX48" s="901"/>
      <c r="BY48" s="901"/>
      <c r="BZ48" s="901"/>
      <c r="CA48" s="901"/>
      <c r="CB48" s="904"/>
      <c r="CC48" s="899">
        <f t="shared" si="91"/>
        <v>0</v>
      </c>
      <c r="CD48" s="903"/>
      <c r="CE48" s="904"/>
      <c r="CF48" s="904"/>
      <c r="CG48" s="904"/>
      <c r="CH48" s="899">
        <f t="shared" si="92"/>
        <v>0</v>
      </c>
      <c r="CI48" s="903"/>
      <c r="CJ48" s="904"/>
      <c r="CK48" s="904"/>
      <c r="CL48" s="904"/>
      <c r="CM48" s="904"/>
      <c r="CN48" s="904"/>
      <c r="CO48" s="902">
        <f t="shared" si="93"/>
        <v>0</v>
      </c>
      <c r="CP48" s="903"/>
      <c r="CQ48" s="904"/>
      <c r="CR48" s="899">
        <f t="shared" si="94"/>
        <v>0</v>
      </c>
      <c r="CS48" s="903"/>
      <c r="CT48" s="904"/>
      <c r="CU48" s="904"/>
      <c r="CV48" s="904"/>
      <c r="CW48" s="899">
        <f t="shared" si="95"/>
        <v>0</v>
      </c>
      <c r="CX48" s="903"/>
      <c r="CY48" s="899">
        <f t="shared" si="96"/>
        <v>0</v>
      </c>
      <c r="CZ48" s="954">
        <f t="shared" si="97"/>
        <v>0</v>
      </c>
      <c r="DA48" s="955">
        <f t="shared" si="98"/>
        <v>55.7</v>
      </c>
      <c r="DI48" s="893">
        <f t="shared" si="99"/>
        <v>0</v>
      </c>
    </row>
    <row r="49" spans="1:113" s="906" customFormat="1">
      <c r="A49" s="806" t="s">
        <v>477</v>
      </c>
      <c r="B49" s="953" t="s">
        <v>1280</v>
      </c>
      <c r="C49" s="881" t="s">
        <v>47</v>
      </c>
      <c r="D49" s="886"/>
      <c r="E49" s="883">
        <f t="shared" si="3"/>
        <v>0</v>
      </c>
      <c r="F49" s="886">
        <v>0</v>
      </c>
      <c r="G49" s="887">
        <v>0</v>
      </c>
      <c r="H49" s="883">
        <f t="shared" si="70"/>
        <v>0</v>
      </c>
      <c r="I49" s="886">
        <v>0</v>
      </c>
      <c r="J49" s="883">
        <f t="shared" si="71"/>
        <v>0</v>
      </c>
      <c r="K49" s="886">
        <v>0</v>
      </c>
      <c r="L49" s="925">
        <v>0</v>
      </c>
      <c r="M49" s="883">
        <f t="shared" si="72"/>
        <v>0</v>
      </c>
      <c r="N49" s="886">
        <v>0</v>
      </c>
      <c r="O49" s="887">
        <v>0</v>
      </c>
      <c r="P49" s="883">
        <f t="shared" si="73"/>
        <v>0</v>
      </c>
      <c r="Q49" s="886">
        <v>0</v>
      </c>
      <c r="R49" s="887">
        <v>0</v>
      </c>
      <c r="S49" s="883">
        <f t="shared" si="74"/>
        <v>0</v>
      </c>
      <c r="T49" s="886">
        <v>0</v>
      </c>
      <c r="U49" s="887">
        <v>0</v>
      </c>
      <c r="V49" s="883">
        <f t="shared" si="75"/>
        <v>0</v>
      </c>
      <c r="W49" s="888">
        <f t="shared" si="76"/>
        <v>0</v>
      </c>
      <c r="X49" s="889">
        <v>0</v>
      </c>
      <c r="Y49" s="890">
        <v>0</v>
      </c>
      <c r="Z49" s="1259">
        <v>0</v>
      </c>
      <c r="AA49" s="891">
        <f t="shared" si="100"/>
        <v>0</v>
      </c>
      <c r="AB49" s="889">
        <v>0</v>
      </c>
      <c r="AC49" s="890">
        <v>0</v>
      </c>
      <c r="AD49" s="891">
        <f t="shared" si="78"/>
        <v>0</v>
      </c>
      <c r="AE49" s="889">
        <v>0</v>
      </c>
      <c r="AF49" s="891">
        <f t="shared" si="79"/>
        <v>0</v>
      </c>
      <c r="AG49" s="889">
        <v>0</v>
      </c>
      <c r="AH49" s="891">
        <f t="shared" si="80"/>
        <v>0</v>
      </c>
      <c r="AI49" s="889">
        <v>0</v>
      </c>
      <c r="AJ49" s="890">
        <v>0</v>
      </c>
      <c r="AK49" s="890">
        <v>0</v>
      </c>
      <c r="AL49" s="890">
        <v>0</v>
      </c>
      <c r="AM49" s="892">
        <v>0</v>
      </c>
      <c r="AN49" s="892">
        <v>0</v>
      </c>
      <c r="AO49" s="891">
        <f t="shared" si="81"/>
        <v>0</v>
      </c>
      <c r="AP49" s="889">
        <v>0</v>
      </c>
      <c r="AQ49" s="891">
        <f t="shared" si="82"/>
        <v>0</v>
      </c>
      <c r="AR49" s="889">
        <v>0</v>
      </c>
      <c r="AS49" s="890">
        <v>0</v>
      </c>
      <c r="AT49" s="1259">
        <v>0</v>
      </c>
      <c r="AU49" s="891">
        <f t="shared" si="101"/>
        <v>0</v>
      </c>
      <c r="AV49" s="889">
        <v>0</v>
      </c>
      <c r="AW49" s="890">
        <v>0</v>
      </c>
      <c r="AX49" s="891">
        <f t="shared" si="84"/>
        <v>0</v>
      </c>
      <c r="AY49" s="889">
        <v>0</v>
      </c>
      <c r="AZ49" s="891">
        <f t="shared" si="85"/>
        <v>0</v>
      </c>
      <c r="BA49" s="889">
        <v>0</v>
      </c>
      <c r="BB49" s="890">
        <v>0</v>
      </c>
      <c r="BC49" s="891">
        <f t="shared" si="86"/>
        <v>0</v>
      </c>
      <c r="BD49" s="893">
        <f t="shared" si="87"/>
        <v>0</v>
      </c>
      <c r="BE49" s="903"/>
      <c r="BF49" s="904"/>
      <c r="BG49" s="899">
        <f t="shared" si="8"/>
        <v>0</v>
      </c>
      <c r="BH49" s="903"/>
      <c r="BI49" s="904"/>
      <c r="BJ49" s="904"/>
      <c r="BK49" s="904"/>
      <c r="BL49" s="899">
        <f t="shared" si="88"/>
        <v>0</v>
      </c>
      <c r="BM49" s="903"/>
      <c r="BN49" s="904"/>
      <c r="BO49" s="899">
        <f t="shared" si="89"/>
        <v>0</v>
      </c>
      <c r="BP49" s="900"/>
      <c r="BQ49" s="901"/>
      <c r="BR49" s="901"/>
      <c r="BS49" s="901"/>
      <c r="BT49" s="904"/>
      <c r="BU49" s="899">
        <f t="shared" si="90"/>
        <v>0</v>
      </c>
      <c r="BV49" s="900"/>
      <c r="BW49" s="901"/>
      <c r="BX49" s="901"/>
      <c r="BY49" s="901"/>
      <c r="BZ49" s="901"/>
      <c r="CA49" s="901"/>
      <c r="CB49" s="904"/>
      <c r="CC49" s="899">
        <f t="shared" si="91"/>
        <v>0</v>
      </c>
      <c r="CD49" s="903"/>
      <c r="CE49" s="904"/>
      <c r="CF49" s="904"/>
      <c r="CG49" s="904"/>
      <c r="CH49" s="899">
        <f t="shared" si="92"/>
        <v>0</v>
      </c>
      <c r="CI49" s="903"/>
      <c r="CJ49" s="904"/>
      <c r="CK49" s="904"/>
      <c r="CL49" s="904"/>
      <c r="CM49" s="904"/>
      <c r="CN49" s="904"/>
      <c r="CO49" s="902">
        <f t="shared" si="93"/>
        <v>0</v>
      </c>
      <c r="CP49" s="903"/>
      <c r="CQ49" s="904"/>
      <c r="CR49" s="899">
        <f t="shared" si="94"/>
        <v>0</v>
      </c>
      <c r="CS49" s="903"/>
      <c r="CT49" s="904"/>
      <c r="CU49" s="904"/>
      <c r="CV49" s="904"/>
      <c r="CW49" s="899">
        <f t="shared" si="95"/>
        <v>0</v>
      </c>
      <c r="CX49" s="903"/>
      <c r="CY49" s="899">
        <f t="shared" si="96"/>
        <v>0</v>
      </c>
      <c r="CZ49" s="954">
        <f t="shared" si="97"/>
        <v>0</v>
      </c>
      <c r="DA49" s="955">
        <f t="shared" si="98"/>
        <v>0</v>
      </c>
      <c r="DI49" s="893">
        <f t="shared" si="99"/>
        <v>0</v>
      </c>
    </row>
    <row r="50" spans="1:113" s="906" customFormat="1">
      <c r="A50" s="806" t="s">
        <v>5</v>
      </c>
      <c r="B50" s="953" t="s">
        <v>1281</v>
      </c>
      <c r="C50" s="881" t="s">
        <v>76</v>
      </c>
      <c r="D50" s="886"/>
      <c r="E50" s="883">
        <f t="shared" si="3"/>
        <v>0</v>
      </c>
      <c r="F50" s="886">
        <v>2.92</v>
      </c>
      <c r="G50" s="887">
        <v>37.204495566315579</v>
      </c>
      <c r="H50" s="883">
        <f t="shared" si="70"/>
        <v>40.124495566315581</v>
      </c>
      <c r="I50" s="886">
        <v>74.21086427394799</v>
      </c>
      <c r="J50" s="883">
        <f t="shared" si="71"/>
        <v>74.21086427394799</v>
      </c>
      <c r="K50" s="886">
        <v>17.733555053588841</v>
      </c>
      <c r="L50" s="925">
        <v>5.2213924974174448</v>
      </c>
      <c r="M50" s="883">
        <f t="shared" si="72"/>
        <v>22.954947551006285</v>
      </c>
      <c r="N50" s="886">
        <v>46.851291609747477</v>
      </c>
      <c r="O50" s="887">
        <v>5.2750524974174446</v>
      </c>
      <c r="P50" s="883">
        <f t="shared" si="73"/>
        <v>52.126344107164925</v>
      </c>
      <c r="Q50" s="886">
        <v>27.807857566009616</v>
      </c>
      <c r="R50" s="887">
        <v>67.952931891381937</v>
      </c>
      <c r="S50" s="883">
        <f t="shared" si="74"/>
        <v>95.760789457391553</v>
      </c>
      <c r="T50" s="886">
        <v>1.2404647787281471</v>
      </c>
      <c r="U50" s="887">
        <v>8.6495393361844428</v>
      </c>
      <c r="V50" s="883">
        <f t="shared" si="75"/>
        <v>9.890004114912589</v>
      </c>
      <c r="W50" s="888">
        <f t="shared" si="76"/>
        <v>295.06744507073893</v>
      </c>
      <c r="X50" s="889">
        <v>0</v>
      </c>
      <c r="Y50" s="890">
        <v>5.5384529959055362</v>
      </c>
      <c r="Z50" s="1259">
        <v>0</v>
      </c>
      <c r="AA50" s="891">
        <f t="shared" si="100"/>
        <v>0</v>
      </c>
      <c r="AB50" s="889">
        <v>10.942928866530035</v>
      </c>
      <c r="AC50" s="890">
        <v>0</v>
      </c>
      <c r="AD50" s="891">
        <f t="shared" si="78"/>
        <v>10.942928866530035</v>
      </c>
      <c r="AE50" s="889">
        <v>122.85783189725495</v>
      </c>
      <c r="AF50" s="891">
        <f t="shared" si="79"/>
        <v>122.85783189725495</v>
      </c>
      <c r="AG50" s="889">
        <v>89.310945017413388</v>
      </c>
      <c r="AH50" s="891">
        <f t="shared" si="80"/>
        <v>89.310945017413388</v>
      </c>
      <c r="AI50" s="889">
        <v>43.234759988830668</v>
      </c>
      <c r="AJ50" s="890">
        <v>5.4044994995761479</v>
      </c>
      <c r="AK50" s="890">
        <v>25.792005613246314</v>
      </c>
      <c r="AL50" s="890">
        <v>64.652841941353586</v>
      </c>
      <c r="AM50" s="892">
        <v>0</v>
      </c>
      <c r="AN50" s="892">
        <v>0</v>
      </c>
      <c r="AO50" s="891">
        <f>AI50+AM50+AN50</f>
        <v>43.234759988830668</v>
      </c>
      <c r="AP50" s="889">
        <v>109.58607433317776</v>
      </c>
      <c r="AQ50" s="891">
        <f t="shared" si="82"/>
        <v>109.58607433317776</v>
      </c>
      <c r="AR50" s="889">
        <v>123.97141146473764</v>
      </c>
      <c r="AS50" s="890">
        <v>38.476954768843605</v>
      </c>
      <c r="AT50" s="1259">
        <v>0</v>
      </c>
      <c r="AU50" s="891">
        <f t="shared" si="101"/>
        <v>0</v>
      </c>
      <c r="AV50" s="889">
        <v>0</v>
      </c>
      <c r="AW50" s="890">
        <v>135.09238523589556</v>
      </c>
      <c r="AX50" s="891">
        <f t="shared" si="84"/>
        <v>135.09238523589556</v>
      </c>
      <c r="AY50" s="889">
        <v>0</v>
      </c>
      <c r="AZ50" s="891">
        <f t="shared" si="85"/>
        <v>0</v>
      </c>
      <c r="BA50" s="889">
        <v>3.5992497497880742</v>
      </c>
      <c r="BB50" s="890">
        <v>0</v>
      </c>
      <c r="BC50" s="891">
        <f t="shared" si="86"/>
        <v>3.5992497497880742</v>
      </c>
      <c r="BD50" s="893">
        <f t="shared" si="87"/>
        <v>514.62417508889041</v>
      </c>
      <c r="BE50" s="903"/>
      <c r="BF50" s="904"/>
      <c r="BG50" s="899">
        <f t="shared" si="8"/>
        <v>0</v>
      </c>
      <c r="BH50" s="903"/>
      <c r="BI50" s="904"/>
      <c r="BJ50" s="904"/>
      <c r="BK50" s="904"/>
      <c r="BL50" s="899">
        <f t="shared" si="88"/>
        <v>0</v>
      </c>
      <c r="BM50" s="903"/>
      <c r="BN50" s="904"/>
      <c r="BO50" s="899">
        <f t="shared" si="89"/>
        <v>0</v>
      </c>
      <c r="BP50" s="900"/>
      <c r="BQ50" s="901"/>
      <c r="BR50" s="901"/>
      <c r="BS50" s="901"/>
      <c r="BT50" s="904"/>
      <c r="BU50" s="899">
        <f t="shared" si="90"/>
        <v>0</v>
      </c>
      <c r="BV50" s="900"/>
      <c r="BW50" s="901"/>
      <c r="BX50" s="901"/>
      <c r="BY50" s="901"/>
      <c r="BZ50" s="901"/>
      <c r="CA50" s="901"/>
      <c r="CB50" s="904">
        <v>0.03</v>
      </c>
      <c r="CC50" s="899">
        <f t="shared" si="91"/>
        <v>0.03</v>
      </c>
      <c r="CD50" s="903"/>
      <c r="CE50" s="904">
        <v>85.46</v>
      </c>
      <c r="CF50" s="904"/>
      <c r="CG50" s="904"/>
      <c r="CH50" s="899">
        <f t="shared" si="92"/>
        <v>85.46</v>
      </c>
      <c r="CI50" s="903">
        <v>3.67</v>
      </c>
      <c r="CJ50" s="904"/>
      <c r="CK50" s="904"/>
      <c r="CL50" s="904"/>
      <c r="CM50" s="904">
        <v>3.67</v>
      </c>
      <c r="CN50" s="904">
        <v>20.28</v>
      </c>
      <c r="CO50" s="902">
        <f t="shared" si="93"/>
        <v>27.62</v>
      </c>
      <c r="CP50" s="903">
        <v>7.34</v>
      </c>
      <c r="CQ50" s="904"/>
      <c r="CR50" s="899">
        <f t="shared" si="94"/>
        <v>7.34</v>
      </c>
      <c r="CS50" s="903">
        <v>37.26</v>
      </c>
      <c r="CT50" s="904">
        <v>28.09</v>
      </c>
      <c r="CU50" s="904">
        <v>5.18</v>
      </c>
      <c r="CV50" s="904">
        <v>10.36</v>
      </c>
      <c r="CW50" s="899">
        <f t="shared" si="95"/>
        <v>80.89</v>
      </c>
      <c r="CX50" s="903"/>
      <c r="CY50" s="899">
        <f t="shared" si="96"/>
        <v>0</v>
      </c>
      <c r="CZ50" s="954">
        <f t="shared" si="97"/>
        <v>201.34</v>
      </c>
      <c r="DA50" s="955">
        <f t="shared" si="98"/>
        <v>1011.0316201596294</v>
      </c>
      <c r="DI50" s="893">
        <f t="shared" si="99"/>
        <v>0</v>
      </c>
    </row>
    <row r="51" spans="1:113" s="906" customFormat="1">
      <c r="A51" s="806" t="s">
        <v>75</v>
      </c>
      <c r="B51" s="953" t="s">
        <v>1282</v>
      </c>
      <c r="C51" s="881" t="s">
        <v>46</v>
      </c>
      <c r="D51" s="886"/>
      <c r="E51" s="883">
        <f t="shared" si="3"/>
        <v>0</v>
      </c>
      <c r="F51" s="886">
        <v>136.5</v>
      </c>
      <c r="G51" s="887">
        <v>1733.8342711113851</v>
      </c>
      <c r="H51" s="883">
        <f t="shared" si="70"/>
        <v>1870.3342711113851</v>
      </c>
      <c r="I51" s="886">
        <v>4716.7656897755096</v>
      </c>
      <c r="J51" s="883">
        <f t="shared" si="71"/>
        <v>4716.7656897755096</v>
      </c>
      <c r="K51" s="886">
        <v>3192.0399096459914</v>
      </c>
      <c r="L51" s="925">
        <v>939.85064953514006</v>
      </c>
      <c r="M51" s="883">
        <f t="shared" si="72"/>
        <v>4131.8905591811317</v>
      </c>
      <c r="N51" s="886">
        <v>11394.176484944815</v>
      </c>
      <c r="O51" s="887">
        <v>949.50944953513999</v>
      </c>
      <c r="P51" s="883">
        <f t="shared" si="73"/>
        <v>12343.685934479956</v>
      </c>
      <c r="Q51" s="886">
        <v>5005.4143618817297</v>
      </c>
      <c r="R51" s="887">
        <v>12231.52774044875</v>
      </c>
      <c r="S51" s="883">
        <f t="shared" si="74"/>
        <v>17236.942102330479</v>
      </c>
      <c r="T51" s="886">
        <v>223.28366017106649</v>
      </c>
      <c r="U51" s="887">
        <v>1556.9170805131994</v>
      </c>
      <c r="V51" s="883">
        <f t="shared" si="75"/>
        <v>1780.2007406842658</v>
      </c>
      <c r="W51" s="888">
        <f t="shared" si="76"/>
        <v>42079.819297562724</v>
      </c>
      <c r="X51" s="889">
        <v>0</v>
      </c>
      <c r="Y51" s="890">
        <v>320</v>
      </c>
      <c r="Z51" s="1259">
        <v>0</v>
      </c>
      <c r="AA51" s="891">
        <f t="shared" si="100"/>
        <v>0</v>
      </c>
      <c r="AB51" s="889">
        <v>692</v>
      </c>
      <c r="AC51" s="890">
        <v>0</v>
      </c>
      <c r="AD51" s="891">
        <f t="shared" si="78"/>
        <v>692</v>
      </c>
      <c r="AE51" s="889">
        <v>7545.4100000000008</v>
      </c>
      <c r="AF51" s="891">
        <f t="shared" si="79"/>
        <v>7545.4100000000008</v>
      </c>
      <c r="AG51" s="889">
        <v>5584.0524215455262</v>
      </c>
      <c r="AH51" s="891">
        <f t="shared" si="80"/>
        <v>5584.0524215455262</v>
      </c>
      <c r="AI51" s="889">
        <v>2976</v>
      </c>
      <c r="AJ51" s="890">
        <v>372</v>
      </c>
      <c r="AK51" s="890">
        <v>1522.0296666666666</v>
      </c>
      <c r="AL51" s="890">
        <v>4312.9066666666668</v>
      </c>
      <c r="AM51" s="892">
        <v>0</v>
      </c>
      <c r="AN51" s="892">
        <v>0</v>
      </c>
      <c r="AO51" s="891">
        <f>AI51+AM51+AN51</f>
        <v>2976</v>
      </c>
      <c r="AP51" s="889">
        <v>6611.5133333333297</v>
      </c>
      <c r="AQ51" s="891">
        <f t="shared" si="82"/>
        <v>6611.5133333333297</v>
      </c>
      <c r="AR51" s="889">
        <v>7949.3266666666668</v>
      </c>
      <c r="AS51" s="890">
        <v>2544.864</v>
      </c>
      <c r="AT51" s="1259">
        <v>0</v>
      </c>
      <c r="AU51" s="891">
        <f t="shared" si="101"/>
        <v>0</v>
      </c>
      <c r="AV51" s="889">
        <v>0</v>
      </c>
      <c r="AW51" s="890">
        <v>7480.7533333333304</v>
      </c>
      <c r="AX51" s="891">
        <f t="shared" si="84"/>
        <v>7480.7533333333304</v>
      </c>
      <c r="AY51" s="889">
        <v>0</v>
      </c>
      <c r="AZ51" s="891">
        <f t="shared" si="85"/>
        <v>0</v>
      </c>
      <c r="BA51" s="889">
        <v>229.9</v>
      </c>
      <c r="BB51" s="890">
        <v>0</v>
      </c>
      <c r="BC51" s="891">
        <f t="shared" si="86"/>
        <v>229.9</v>
      </c>
      <c r="BD51" s="893">
        <f t="shared" si="87"/>
        <v>31119.629088212187</v>
      </c>
      <c r="BE51" s="903"/>
      <c r="BF51" s="904"/>
      <c r="BG51" s="899">
        <f t="shared" si="8"/>
        <v>0</v>
      </c>
      <c r="BH51" s="903"/>
      <c r="BI51" s="904"/>
      <c r="BJ51" s="904"/>
      <c r="BK51" s="904"/>
      <c r="BL51" s="899">
        <f t="shared" si="88"/>
        <v>0</v>
      </c>
      <c r="BM51" s="903"/>
      <c r="BN51" s="904"/>
      <c r="BO51" s="899">
        <f t="shared" si="89"/>
        <v>0</v>
      </c>
      <c r="BP51" s="900"/>
      <c r="BQ51" s="901"/>
      <c r="BR51" s="901"/>
      <c r="BS51" s="901"/>
      <c r="BT51" s="904"/>
      <c r="BU51" s="899">
        <f t="shared" si="90"/>
        <v>0</v>
      </c>
      <c r="BV51" s="900"/>
      <c r="BW51" s="901"/>
      <c r="BX51" s="901"/>
      <c r="BY51" s="901"/>
      <c r="BZ51" s="901"/>
      <c r="CA51" s="901"/>
      <c r="CB51" s="904"/>
      <c r="CC51" s="899">
        <f t="shared" si="91"/>
        <v>0</v>
      </c>
      <c r="CD51" s="903"/>
      <c r="CE51" s="904">
        <v>8310</v>
      </c>
      <c r="CF51" s="904"/>
      <c r="CG51" s="904"/>
      <c r="CH51" s="899">
        <f t="shared" si="92"/>
        <v>8310</v>
      </c>
      <c r="CI51" s="903">
        <v>194.25</v>
      </c>
      <c r="CJ51" s="904"/>
      <c r="CK51" s="904"/>
      <c r="CL51" s="904"/>
      <c r="CM51" s="904">
        <v>200.7</v>
      </c>
      <c r="CN51" s="904">
        <v>1339.72</v>
      </c>
      <c r="CO51" s="902">
        <f t="shared" si="93"/>
        <v>1734.67</v>
      </c>
      <c r="CP51" s="903">
        <v>194.25</v>
      </c>
      <c r="CQ51" s="904"/>
      <c r="CR51" s="899">
        <f t="shared" si="94"/>
        <v>194.25</v>
      </c>
      <c r="CS51" s="903">
        <v>2498.8200000000002</v>
      </c>
      <c r="CT51" s="904">
        <v>2464.5700000000002</v>
      </c>
      <c r="CU51" s="904">
        <v>544.76</v>
      </c>
      <c r="CV51" s="904">
        <v>1089.52</v>
      </c>
      <c r="CW51" s="899">
        <f t="shared" si="95"/>
        <v>6597.67</v>
      </c>
      <c r="CX51" s="903"/>
      <c r="CY51" s="899">
        <f t="shared" si="96"/>
        <v>0</v>
      </c>
      <c r="CZ51" s="954">
        <f t="shared" si="97"/>
        <v>16836.59</v>
      </c>
      <c r="DA51" s="955">
        <f t="shared" si="98"/>
        <v>90036.038385774911</v>
      </c>
      <c r="DI51" s="893">
        <f t="shared" si="99"/>
        <v>0</v>
      </c>
    </row>
    <row r="52" spans="1:113" s="906" customFormat="1" ht="30">
      <c r="A52" s="806" t="s">
        <v>611</v>
      </c>
      <c r="B52" s="953" t="s">
        <v>798</v>
      </c>
      <c r="C52" s="881" t="s">
        <v>742</v>
      </c>
      <c r="D52" s="886"/>
      <c r="E52" s="883">
        <f t="shared" si="3"/>
        <v>0</v>
      </c>
      <c r="F52" s="886">
        <v>0</v>
      </c>
      <c r="G52" s="887">
        <v>85.308625000000006</v>
      </c>
      <c r="H52" s="883">
        <f t="shared" si="70"/>
        <v>85.308625000000006</v>
      </c>
      <c r="I52" s="886">
        <v>135.76060000000001</v>
      </c>
      <c r="J52" s="883">
        <f t="shared" si="71"/>
        <v>135.76060000000001</v>
      </c>
      <c r="K52" s="886">
        <v>0</v>
      </c>
      <c r="L52" s="925">
        <v>0</v>
      </c>
      <c r="M52" s="883">
        <f t="shared" si="72"/>
        <v>0</v>
      </c>
      <c r="N52" s="886">
        <v>0</v>
      </c>
      <c r="O52" s="887">
        <v>0</v>
      </c>
      <c r="P52" s="883">
        <f t="shared" si="73"/>
        <v>0</v>
      </c>
      <c r="Q52" s="886">
        <v>2.0500000000000003</v>
      </c>
      <c r="R52" s="887">
        <v>14.265000000000001</v>
      </c>
      <c r="S52" s="883">
        <f t="shared" si="74"/>
        <v>16.315000000000001</v>
      </c>
      <c r="T52" s="886">
        <v>10.185000000000002</v>
      </c>
      <c r="U52" s="887">
        <v>4.6080000000000005</v>
      </c>
      <c r="V52" s="883">
        <f t="shared" si="75"/>
        <v>14.793000000000003</v>
      </c>
      <c r="W52" s="888">
        <f t="shared" si="76"/>
        <v>252.17722500000002</v>
      </c>
      <c r="X52" s="889">
        <v>0</v>
      </c>
      <c r="Y52" s="890">
        <v>0</v>
      </c>
      <c r="Z52" s="1259">
        <v>0</v>
      </c>
      <c r="AA52" s="891">
        <f t="shared" si="100"/>
        <v>0</v>
      </c>
      <c r="AB52" s="889">
        <v>0</v>
      </c>
      <c r="AC52" s="890">
        <v>0</v>
      </c>
      <c r="AD52" s="891">
        <f t="shared" si="78"/>
        <v>0</v>
      </c>
      <c r="AE52" s="889">
        <v>0</v>
      </c>
      <c r="AF52" s="891">
        <f t="shared" si="79"/>
        <v>0</v>
      </c>
      <c r="AG52" s="889">
        <v>0</v>
      </c>
      <c r="AH52" s="891">
        <f t="shared" si="80"/>
        <v>0</v>
      </c>
      <c r="AI52" s="889">
        <v>0</v>
      </c>
      <c r="AJ52" s="890">
        <v>0</v>
      </c>
      <c r="AK52" s="890">
        <v>0</v>
      </c>
      <c r="AL52" s="890">
        <v>0</v>
      </c>
      <c r="AM52" s="892">
        <v>0</v>
      </c>
      <c r="AN52" s="892">
        <v>0</v>
      </c>
      <c r="AO52" s="891">
        <f t="shared" si="81"/>
        <v>0</v>
      </c>
      <c r="AP52" s="889">
        <v>0</v>
      </c>
      <c r="AQ52" s="891">
        <f t="shared" si="82"/>
        <v>0</v>
      </c>
      <c r="AR52" s="889">
        <v>0</v>
      </c>
      <c r="AS52" s="890">
        <v>0</v>
      </c>
      <c r="AT52" s="1259">
        <v>0</v>
      </c>
      <c r="AU52" s="891">
        <f t="shared" si="101"/>
        <v>0</v>
      </c>
      <c r="AV52" s="889">
        <v>0</v>
      </c>
      <c r="AW52" s="890">
        <v>0</v>
      </c>
      <c r="AX52" s="891">
        <f t="shared" si="84"/>
        <v>0</v>
      </c>
      <c r="AY52" s="889">
        <v>0</v>
      </c>
      <c r="AZ52" s="891">
        <f t="shared" si="85"/>
        <v>0</v>
      </c>
      <c r="BA52" s="889">
        <v>0</v>
      </c>
      <c r="BB52" s="890">
        <v>0</v>
      </c>
      <c r="BC52" s="891">
        <f t="shared" si="86"/>
        <v>0</v>
      </c>
      <c r="BD52" s="893">
        <f t="shared" si="87"/>
        <v>0</v>
      </c>
      <c r="BE52" s="903"/>
      <c r="BF52" s="904"/>
      <c r="BG52" s="899">
        <f t="shared" si="8"/>
        <v>0</v>
      </c>
      <c r="BH52" s="903"/>
      <c r="BI52" s="904"/>
      <c r="BJ52" s="904"/>
      <c r="BK52" s="904"/>
      <c r="BL52" s="899">
        <f t="shared" si="88"/>
        <v>0</v>
      </c>
      <c r="BM52" s="903"/>
      <c r="BN52" s="904"/>
      <c r="BO52" s="899">
        <f t="shared" si="89"/>
        <v>0</v>
      </c>
      <c r="BP52" s="900"/>
      <c r="BQ52" s="901"/>
      <c r="BR52" s="901"/>
      <c r="BS52" s="901"/>
      <c r="BT52" s="904"/>
      <c r="BU52" s="899">
        <f t="shared" si="90"/>
        <v>0</v>
      </c>
      <c r="BV52" s="900"/>
      <c r="BW52" s="901"/>
      <c r="BX52" s="901"/>
      <c r="BY52" s="901"/>
      <c r="BZ52" s="901"/>
      <c r="CA52" s="901"/>
      <c r="CB52" s="904"/>
      <c r="CC52" s="899">
        <f t="shared" si="91"/>
        <v>0</v>
      </c>
      <c r="CD52" s="903"/>
      <c r="CE52" s="904"/>
      <c r="CF52" s="904"/>
      <c r="CG52" s="904"/>
      <c r="CH52" s="899">
        <f t="shared" si="92"/>
        <v>0</v>
      </c>
      <c r="CI52" s="900"/>
      <c r="CJ52" s="901"/>
      <c r="CK52" s="901"/>
      <c r="CL52" s="901"/>
      <c r="CM52" s="901"/>
      <c r="CN52" s="901"/>
      <c r="CO52" s="902">
        <f t="shared" si="93"/>
        <v>0</v>
      </c>
      <c r="CP52" s="903"/>
      <c r="CQ52" s="904"/>
      <c r="CR52" s="899">
        <f t="shared" si="94"/>
        <v>0</v>
      </c>
      <c r="CS52" s="903"/>
      <c r="CT52" s="904"/>
      <c r="CU52" s="904"/>
      <c r="CV52" s="904"/>
      <c r="CW52" s="899">
        <f t="shared" si="95"/>
        <v>0</v>
      </c>
      <c r="CX52" s="903"/>
      <c r="CY52" s="899">
        <f t="shared" si="96"/>
        <v>0</v>
      </c>
      <c r="CZ52" s="954">
        <f t="shared" si="97"/>
        <v>0</v>
      </c>
      <c r="DA52" s="955">
        <f t="shared" si="98"/>
        <v>252.17722500000002</v>
      </c>
      <c r="DI52" s="893">
        <f t="shared" si="99"/>
        <v>0</v>
      </c>
    </row>
    <row r="53" spans="1:113" s="985" customFormat="1">
      <c r="A53" s="965"/>
      <c r="B53" s="966" t="s">
        <v>799</v>
      </c>
      <c r="C53" s="967"/>
      <c r="D53" s="968"/>
      <c r="E53" s="969"/>
      <c r="F53" s="968" t="s">
        <v>729</v>
      </c>
      <c r="G53" s="970" t="s">
        <v>729</v>
      </c>
      <c r="H53" s="969"/>
      <c r="I53" s="968" t="s">
        <v>729</v>
      </c>
      <c r="J53" s="969"/>
      <c r="K53" s="968" t="s">
        <v>729</v>
      </c>
      <c r="L53" s="971" t="s">
        <v>729</v>
      </c>
      <c r="M53" s="969"/>
      <c r="N53" s="968" t="s">
        <v>729</v>
      </c>
      <c r="O53" s="970" t="s">
        <v>729</v>
      </c>
      <c r="P53" s="969"/>
      <c r="Q53" s="968" t="s">
        <v>729</v>
      </c>
      <c r="R53" s="970" t="s">
        <v>729</v>
      </c>
      <c r="S53" s="969"/>
      <c r="T53" s="968" t="s">
        <v>729</v>
      </c>
      <c r="U53" s="970" t="s">
        <v>729</v>
      </c>
      <c r="V53" s="969"/>
      <c r="W53" s="972"/>
      <c r="X53" s="973"/>
      <c r="Y53" s="974"/>
      <c r="Z53" s="1258"/>
      <c r="AA53" s="891">
        <f t="shared" si="100"/>
        <v>0</v>
      </c>
      <c r="AB53" s="973"/>
      <c r="AC53" s="974"/>
      <c r="AD53" s="975"/>
      <c r="AE53" s="973"/>
      <c r="AF53" s="975"/>
      <c r="AG53" s="973"/>
      <c r="AH53" s="975"/>
      <c r="AI53" s="973"/>
      <c r="AJ53" s="974"/>
      <c r="AK53" s="974"/>
      <c r="AL53" s="974"/>
      <c r="AM53" s="976"/>
      <c r="AN53" s="976"/>
      <c r="AO53" s="975"/>
      <c r="AP53" s="973"/>
      <c r="AQ53" s="975"/>
      <c r="AR53" s="973"/>
      <c r="AS53" s="974"/>
      <c r="AT53" s="1258"/>
      <c r="AU53" s="975"/>
      <c r="AV53" s="973"/>
      <c r="AW53" s="974"/>
      <c r="AX53" s="975"/>
      <c r="AY53" s="973"/>
      <c r="AZ53" s="975"/>
      <c r="BA53" s="973"/>
      <c r="BB53" s="974"/>
      <c r="BC53" s="975"/>
      <c r="BD53" s="977"/>
      <c r="BE53" s="978"/>
      <c r="BF53" s="979"/>
      <c r="BG53" s="980"/>
      <c r="BH53" s="978"/>
      <c r="BI53" s="979"/>
      <c r="BJ53" s="979"/>
      <c r="BK53" s="979"/>
      <c r="BL53" s="980"/>
      <c r="BM53" s="978"/>
      <c r="BN53" s="979"/>
      <c r="BO53" s="980"/>
      <c r="BP53" s="981"/>
      <c r="BQ53" s="982"/>
      <c r="BR53" s="982"/>
      <c r="BS53" s="982"/>
      <c r="BT53" s="979"/>
      <c r="BU53" s="980"/>
      <c r="BV53" s="981"/>
      <c r="BW53" s="982"/>
      <c r="BX53" s="982"/>
      <c r="BY53" s="982"/>
      <c r="BZ53" s="982"/>
      <c r="CA53" s="982"/>
      <c r="CB53" s="979"/>
      <c r="CC53" s="980"/>
      <c r="CD53" s="978"/>
      <c r="CE53" s="979"/>
      <c r="CF53" s="979"/>
      <c r="CG53" s="979"/>
      <c r="CH53" s="980"/>
      <c r="CI53" s="981"/>
      <c r="CJ53" s="982"/>
      <c r="CK53" s="982"/>
      <c r="CL53" s="982"/>
      <c r="CM53" s="982"/>
      <c r="CN53" s="982"/>
      <c r="CO53" s="983"/>
      <c r="CP53" s="978"/>
      <c r="CQ53" s="979"/>
      <c r="CR53" s="980"/>
      <c r="CS53" s="978"/>
      <c r="CT53" s="979"/>
      <c r="CU53" s="979"/>
      <c r="CV53" s="979"/>
      <c r="CW53" s="980"/>
      <c r="CX53" s="978"/>
      <c r="CY53" s="980"/>
      <c r="CZ53" s="980"/>
      <c r="DA53" s="984"/>
      <c r="DI53" s="977"/>
    </row>
    <row r="54" spans="1:113" s="906" customFormat="1">
      <c r="A54" s="806" t="s">
        <v>346</v>
      </c>
      <c r="B54" s="953" t="s">
        <v>771</v>
      </c>
      <c r="C54" s="881" t="s">
        <v>76</v>
      </c>
      <c r="D54" s="886"/>
      <c r="E54" s="883">
        <f t="shared" si="3"/>
        <v>0</v>
      </c>
      <c r="F54" s="886">
        <v>0</v>
      </c>
      <c r="G54" s="887">
        <v>79.11999999999999</v>
      </c>
      <c r="H54" s="883">
        <f t="shared" ref="H54:H60" si="102">+IF(C54="", 0,SUM(F54:G54))</f>
        <v>79.11999999999999</v>
      </c>
      <c r="I54" s="886">
        <v>2305.2599999999998</v>
      </c>
      <c r="J54" s="883">
        <f t="shared" ref="J54:J60" si="103">+IF(C54="", 0,I54)</f>
        <v>2305.2599999999998</v>
      </c>
      <c r="K54" s="886">
        <v>0</v>
      </c>
      <c r="L54" s="925">
        <v>487.62</v>
      </c>
      <c r="M54" s="883">
        <f t="shared" ref="M54:M60" si="104">+IF(C54="",0,K54+L54)</f>
        <v>487.62</v>
      </c>
      <c r="N54" s="886">
        <v>0</v>
      </c>
      <c r="O54" s="887">
        <v>0</v>
      </c>
      <c r="P54" s="883">
        <f t="shared" ref="P54:P60" si="105">+IF(C54="", 0,SUM(N54:O54))</f>
        <v>0</v>
      </c>
      <c r="Q54" s="886">
        <v>0</v>
      </c>
      <c r="R54" s="887">
        <v>3400.5499999999997</v>
      </c>
      <c r="S54" s="883">
        <f t="shared" ref="S54:S60" si="106">+IF(C54="",0,SUM(Q54:R54))</f>
        <v>3400.5499999999997</v>
      </c>
      <c r="T54" s="886">
        <v>0</v>
      </c>
      <c r="U54" s="887">
        <v>423.15000000000003</v>
      </c>
      <c r="V54" s="883">
        <f t="shared" ref="V54:V60" si="107">+IF(C54="",0,SUM(T54:U54))</f>
        <v>423.15000000000003</v>
      </c>
      <c r="W54" s="888">
        <f t="shared" ref="W54:W60" si="108">+IF(C54="",0,E54+H54+J54+M54+P54+S54+V54)</f>
        <v>6695.6999999999989</v>
      </c>
      <c r="X54" s="889">
        <v>0</v>
      </c>
      <c r="Y54" s="890">
        <v>0</v>
      </c>
      <c r="Z54" s="1259">
        <v>0</v>
      </c>
      <c r="AA54" s="891">
        <f t="shared" si="100"/>
        <v>0</v>
      </c>
      <c r="AB54" s="889">
        <v>0</v>
      </c>
      <c r="AC54" s="890">
        <v>0</v>
      </c>
      <c r="AD54" s="891">
        <f t="shared" ref="AD54:AD60" si="109">SUM(AB54:AC54)</f>
        <v>0</v>
      </c>
      <c r="AE54" s="889">
        <v>0</v>
      </c>
      <c r="AF54" s="891">
        <f t="shared" ref="AF54:AF60" si="110">+AE54</f>
        <v>0</v>
      </c>
      <c r="AG54" s="889">
        <v>0</v>
      </c>
      <c r="AH54" s="891">
        <f t="shared" ref="AH54:AH60" si="111">+AG54</f>
        <v>0</v>
      </c>
      <c r="AI54" s="889">
        <v>0</v>
      </c>
      <c r="AJ54" s="890">
        <v>0</v>
      </c>
      <c r="AK54" s="890">
        <v>0</v>
      </c>
      <c r="AL54" s="890">
        <v>0</v>
      </c>
      <c r="AM54" s="892">
        <v>0</v>
      </c>
      <c r="AN54" s="892">
        <v>0</v>
      </c>
      <c r="AO54" s="891">
        <f t="shared" ref="AO54:AO60" si="112">SUM(AI54:AN54)</f>
        <v>0</v>
      </c>
      <c r="AP54" s="889">
        <v>0</v>
      </c>
      <c r="AQ54" s="891">
        <f t="shared" ref="AQ54:AQ60" si="113">+AP54</f>
        <v>0</v>
      </c>
      <c r="AR54" s="889">
        <v>0</v>
      </c>
      <c r="AS54" s="890">
        <v>0</v>
      </c>
      <c r="AT54" s="1259">
        <v>0</v>
      </c>
      <c r="AU54" s="891">
        <f t="shared" ref="AU54:AU55" si="114">SUM(AR54:AT54)</f>
        <v>0</v>
      </c>
      <c r="AV54" s="889">
        <v>0</v>
      </c>
      <c r="AW54" s="890">
        <v>0</v>
      </c>
      <c r="AX54" s="891">
        <f t="shared" ref="AX54:AX60" si="115">SUM(AV54:AW54)</f>
        <v>0</v>
      </c>
      <c r="AY54" s="889">
        <v>0</v>
      </c>
      <c r="AZ54" s="891">
        <f t="shared" ref="AZ54:AZ60" si="116">+AY54</f>
        <v>0</v>
      </c>
      <c r="BA54" s="889">
        <v>0</v>
      </c>
      <c r="BB54" s="890">
        <v>0</v>
      </c>
      <c r="BC54" s="891">
        <f t="shared" ref="BC54:BC60" si="117">SUM(BA54:BB54)</f>
        <v>0</v>
      </c>
      <c r="BD54" s="893">
        <f t="shared" ref="BD54:BD60" si="118">+IF(C54="",0,BC54+AZ54+AX54+AU54+AQ54+AO54+AH54+AF54+AD54+AA54)</f>
        <v>0</v>
      </c>
      <c r="BE54" s="903"/>
      <c r="BF54" s="904"/>
      <c r="BG54" s="899">
        <f t="shared" si="8"/>
        <v>0</v>
      </c>
      <c r="BH54" s="903"/>
      <c r="BI54" s="904"/>
      <c r="BJ54" s="904"/>
      <c r="BK54" s="904"/>
      <c r="BL54" s="899">
        <f t="shared" ref="BL54:BL67" si="119">+BH54+BI54+BJ54+BK54</f>
        <v>0</v>
      </c>
      <c r="BM54" s="903"/>
      <c r="BN54" s="904"/>
      <c r="BO54" s="899">
        <f t="shared" ref="BO54:BO60" si="120">+BM54+BN54</f>
        <v>0</v>
      </c>
      <c r="BP54" s="900"/>
      <c r="BQ54" s="901"/>
      <c r="BR54" s="901"/>
      <c r="BS54" s="901"/>
      <c r="BT54" s="904"/>
      <c r="BU54" s="899">
        <f t="shared" ref="BU54:BU60" si="121">+SUM(BP54:BT54)</f>
        <v>0</v>
      </c>
      <c r="BV54" s="900"/>
      <c r="BW54" s="901"/>
      <c r="BX54" s="901"/>
      <c r="BY54" s="901"/>
      <c r="BZ54" s="901"/>
      <c r="CA54" s="901"/>
      <c r="CB54" s="904"/>
      <c r="CC54" s="899">
        <f t="shared" ref="CC54:CC60" si="122">+SUM(BV54:CB54)</f>
        <v>0</v>
      </c>
      <c r="CD54" s="903"/>
      <c r="CE54" s="904"/>
      <c r="CF54" s="904"/>
      <c r="CG54" s="904"/>
      <c r="CH54" s="899">
        <f t="shared" ref="CH54:CH60" si="123">+SUM(CD54:CG54)</f>
        <v>0</v>
      </c>
      <c r="CI54" s="900"/>
      <c r="CJ54" s="901"/>
      <c r="CK54" s="901"/>
      <c r="CL54" s="901"/>
      <c r="CM54" s="901"/>
      <c r="CN54" s="901"/>
      <c r="CO54" s="902">
        <f t="shared" ref="CO54:CO60" si="124">+SUM(CI54:CN54)</f>
        <v>0</v>
      </c>
      <c r="CP54" s="903"/>
      <c r="CQ54" s="904"/>
      <c r="CR54" s="899">
        <f t="shared" ref="CR54:CR60" si="125">+SUM(CP54:CQ54)</f>
        <v>0</v>
      </c>
      <c r="CS54" s="903"/>
      <c r="CT54" s="904"/>
      <c r="CU54" s="904"/>
      <c r="CV54" s="904"/>
      <c r="CW54" s="899">
        <f t="shared" ref="CW54:CW60" si="126">+SUM(CS54:CV54)</f>
        <v>0</v>
      </c>
      <c r="CX54" s="903"/>
      <c r="CY54" s="899">
        <f t="shared" ref="CY54:CY60" si="127">+CX54</f>
        <v>0</v>
      </c>
      <c r="CZ54" s="954">
        <f t="shared" ref="CZ54:CZ60" si="128">+IF(C54="",0,CY54+CR54+CH54+BU54+BO54+BL54+CO54+CW54+CC54+BG54)</f>
        <v>0</v>
      </c>
      <c r="DA54" s="955">
        <f t="shared" ref="DA54:DA60" si="129">IF(C54="",0,CZ54+BD54+W54)</f>
        <v>6695.6999999999989</v>
      </c>
      <c r="DI54" s="893">
        <f t="shared" ref="DI54:DI60" si="130">+IF(BH54="",0,DH54+DE54+DC54+CZ54+CV54+CT54+CM54+CK54+CI54+CF54)</f>
        <v>0</v>
      </c>
    </row>
    <row r="55" spans="1:113" s="906" customFormat="1">
      <c r="A55" s="806" t="s">
        <v>347</v>
      </c>
      <c r="B55" s="953" t="s">
        <v>1277</v>
      </c>
      <c r="C55" s="881" t="s">
        <v>76</v>
      </c>
      <c r="D55" s="886"/>
      <c r="E55" s="883">
        <f t="shared" si="3"/>
        <v>0</v>
      </c>
      <c r="F55" s="886">
        <v>0</v>
      </c>
      <c r="G55" s="887">
        <v>0</v>
      </c>
      <c r="H55" s="883">
        <f t="shared" si="102"/>
        <v>0</v>
      </c>
      <c r="I55" s="886">
        <v>0</v>
      </c>
      <c r="J55" s="883">
        <f t="shared" si="103"/>
        <v>0</v>
      </c>
      <c r="K55" s="886">
        <v>0</v>
      </c>
      <c r="L55" s="925">
        <v>0</v>
      </c>
      <c r="M55" s="883">
        <f t="shared" si="104"/>
        <v>0</v>
      </c>
      <c r="N55" s="886">
        <v>0</v>
      </c>
      <c r="O55" s="887">
        <v>0</v>
      </c>
      <c r="P55" s="883">
        <f t="shared" si="105"/>
        <v>0</v>
      </c>
      <c r="Q55" s="886">
        <v>0</v>
      </c>
      <c r="R55" s="887">
        <v>0</v>
      </c>
      <c r="S55" s="883">
        <f t="shared" si="106"/>
        <v>0</v>
      </c>
      <c r="T55" s="886">
        <v>0</v>
      </c>
      <c r="U55" s="887">
        <v>0</v>
      </c>
      <c r="V55" s="883">
        <f t="shared" si="107"/>
        <v>0</v>
      </c>
      <c r="W55" s="888">
        <f t="shared" si="108"/>
        <v>0</v>
      </c>
      <c r="X55" s="889">
        <v>0</v>
      </c>
      <c r="Y55" s="890">
        <v>0</v>
      </c>
      <c r="Z55" s="1259">
        <v>0</v>
      </c>
      <c r="AA55" s="891">
        <f t="shared" si="100"/>
        <v>0</v>
      </c>
      <c r="AB55" s="889">
        <v>0</v>
      </c>
      <c r="AC55" s="890">
        <v>0</v>
      </c>
      <c r="AD55" s="891">
        <f t="shared" si="109"/>
        <v>0</v>
      </c>
      <c r="AE55" s="889">
        <v>0</v>
      </c>
      <c r="AF55" s="891">
        <f t="shared" si="110"/>
        <v>0</v>
      </c>
      <c r="AG55" s="889">
        <v>0</v>
      </c>
      <c r="AH55" s="891">
        <f t="shared" si="111"/>
        <v>0</v>
      </c>
      <c r="AI55" s="889">
        <v>0</v>
      </c>
      <c r="AJ55" s="890">
        <v>0</v>
      </c>
      <c r="AK55" s="890">
        <v>0</v>
      </c>
      <c r="AL55" s="890">
        <v>0</v>
      </c>
      <c r="AM55" s="892">
        <v>0</v>
      </c>
      <c r="AN55" s="892">
        <v>0</v>
      </c>
      <c r="AO55" s="891">
        <f t="shared" si="112"/>
        <v>0</v>
      </c>
      <c r="AP55" s="889">
        <v>0</v>
      </c>
      <c r="AQ55" s="891">
        <f t="shared" si="113"/>
        <v>0</v>
      </c>
      <c r="AR55" s="889">
        <v>0</v>
      </c>
      <c r="AS55" s="890">
        <v>0</v>
      </c>
      <c r="AT55" s="1259">
        <v>0</v>
      </c>
      <c r="AU55" s="891">
        <f t="shared" si="114"/>
        <v>0</v>
      </c>
      <c r="AV55" s="889">
        <v>0</v>
      </c>
      <c r="AW55" s="890">
        <v>0</v>
      </c>
      <c r="AX55" s="891">
        <f t="shared" si="115"/>
        <v>0</v>
      </c>
      <c r="AY55" s="889">
        <v>0</v>
      </c>
      <c r="AZ55" s="891">
        <f t="shared" si="116"/>
        <v>0</v>
      </c>
      <c r="BA55" s="889">
        <v>0</v>
      </c>
      <c r="BB55" s="890">
        <v>0</v>
      </c>
      <c r="BC55" s="891">
        <f t="shared" si="117"/>
        <v>0</v>
      </c>
      <c r="BD55" s="893">
        <f t="shared" si="118"/>
        <v>0</v>
      </c>
      <c r="BE55" s="903"/>
      <c r="BF55" s="904"/>
      <c r="BG55" s="899">
        <f t="shared" si="8"/>
        <v>0</v>
      </c>
      <c r="BH55" s="903"/>
      <c r="BI55" s="904"/>
      <c r="BJ55" s="904"/>
      <c r="BK55" s="904"/>
      <c r="BL55" s="899">
        <f t="shared" si="119"/>
        <v>0</v>
      </c>
      <c r="BM55" s="903"/>
      <c r="BN55" s="904"/>
      <c r="BO55" s="899">
        <f t="shared" si="120"/>
        <v>0</v>
      </c>
      <c r="BP55" s="900"/>
      <c r="BQ55" s="901"/>
      <c r="BR55" s="901"/>
      <c r="BS55" s="901"/>
      <c r="BT55" s="904"/>
      <c r="BU55" s="899">
        <f t="shared" si="121"/>
        <v>0</v>
      </c>
      <c r="BV55" s="900"/>
      <c r="BW55" s="901"/>
      <c r="BX55" s="901"/>
      <c r="BY55" s="901"/>
      <c r="BZ55" s="901"/>
      <c r="CA55" s="901"/>
      <c r="CB55" s="904"/>
      <c r="CC55" s="899">
        <f t="shared" si="122"/>
        <v>0</v>
      </c>
      <c r="CD55" s="903"/>
      <c r="CE55" s="904"/>
      <c r="CF55" s="904"/>
      <c r="CG55" s="904"/>
      <c r="CH55" s="899">
        <f t="shared" si="123"/>
        <v>0</v>
      </c>
      <c r="CI55" s="900"/>
      <c r="CJ55" s="901"/>
      <c r="CK55" s="901"/>
      <c r="CL55" s="901"/>
      <c r="CM55" s="901"/>
      <c r="CN55" s="901"/>
      <c r="CO55" s="902">
        <f t="shared" si="124"/>
        <v>0</v>
      </c>
      <c r="CP55" s="903"/>
      <c r="CQ55" s="904"/>
      <c r="CR55" s="899">
        <f t="shared" si="125"/>
        <v>0</v>
      </c>
      <c r="CS55" s="903"/>
      <c r="CT55" s="904"/>
      <c r="CU55" s="904"/>
      <c r="CV55" s="904"/>
      <c r="CW55" s="899">
        <f t="shared" si="126"/>
        <v>0</v>
      </c>
      <c r="CX55" s="903"/>
      <c r="CY55" s="899">
        <f t="shared" si="127"/>
        <v>0</v>
      </c>
      <c r="CZ55" s="954">
        <f t="shared" si="128"/>
        <v>0</v>
      </c>
      <c r="DA55" s="955">
        <f t="shared" si="129"/>
        <v>0</v>
      </c>
      <c r="DI55" s="893">
        <f t="shared" si="130"/>
        <v>0</v>
      </c>
    </row>
    <row r="56" spans="1:113" s="906" customFormat="1">
      <c r="A56" s="806" t="s">
        <v>348</v>
      </c>
      <c r="B56" s="953" t="s">
        <v>775</v>
      </c>
      <c r="C56" s="881" t="s">
        <v>76</v>
      </c>
      <c r="D56" s="886"/>
      <c r="E56" s="883">
        <f t="shared" si="3"/>
        <v>0</v>
      </c>
      <c r="F56" s="886">
        <v>0</v>
      </c>
      <c r="G56" s="887">
        <v>0</v>
      </c>
      <c r="H56" s="883">
        <f t="shared" si="102"/>
        <v>0</v>
      </c>
      <c r="I56" s="886">
        <v>0</v>
      </c>
      <c r="J56" s="883">
        <f t="shared" si="103"/>
        <v>0</v>
      </c>
      <c r="K56" s="886">
        <v>0</v>
      </c>
      <c r="L56" s="925">
        <v>0</v>
      </c>
      <c r="M56" s="883">
        <f t="shared" si="104"/>
        <v>0</v>
      </c>
      <c r="N56" s="886">
        <v>1513.3469999999998</v>
      </c>
      <c r="O56" s="887">
        <v>0</v>
      </c>
      <c r="P56" s="883">
        <f t="shared" si="105"/>
        <v>1513.3469999999998</v>
      </c>
      <c r="Q56" s="886">
        <v>0</v>
      </c>
      <c r="R56" s="887">
        <v>0</v>
      </c>
      <c r="S56" s="883">
        <f t="shared" si="106"/>
        <v>0</v>
      </c>
      <c r="T56" s="886">
        <v>0</v>
      </c>
      <c r="U56" s="887">
        <v>0</v>
      </c>
      <c r="V56" s="883">
        <f t="shared" si="107"/>
        <v>0</v>
      </c>
      <c r="W56" s="888">
        <f t="shared" si="108"/>
        <v>1513.3469999999998</v>
      </c>
      <c r="X56" s="889">
        <v>0</v>
      </c>
      <c r="Y56" s="890">
        <v>0</v>
      </c>
      <c r="Z56" s="1259">
        <v>144.97097578495928</v>
      </c>
      <c r="AA56" s="891">
        <f t="shared" si="100"/>
        <v>144.97097578495928</v>
      </c>
      <c r="AB56" s="889">
        <v>42.196182934312631</v>
      </c>
      <c r="AC56" s="890">
        <v>155.19382633620563</v>
      </c>
      <c r="AD56" s="891">
        <f t="shared" si="109"/>
        <v>197.39000927051825</v>
      </c>
      <c r="AE56" s="889">
        <v>316.35125569626405</v>
      </c>
      <c r="AF56" s="891">
        <f t="shared" si="110"/>
        <v>316.35125569626405</v>
      </c>
      <c r="AG56" s="889">
        <v>765.44669796442167</v>
      </c>
      <c r="AH56" s="891">
        <f t="shared" si="111"/>
        <v>765.44669796442167</v>
      </c>
      <c r="AI56" s="889">
        <v>593.80617273917903</v>
      </c>
      <c r="AJ56" s="890">
        <v>188.73987811495806</v>
      </c>
      <c r="AK56" s="890">
        <v>159.827</v>
      </c>
      <c r="AL56" s="890">
        <v>684.97031891144854</v>
      </c>
      <c r="AM56" s="892">
        <v>0</v>
      </c>
      <c r="AN56" s="892">
        <v>0</v>
      </c>
      <c r="AO56" s="891">
        <f>AI56+AM56+AN56</f>
        <v>593.80617273917903</v>
      </c>
      <c r="AP56" s="889">
        <v>517.30493455225655</v>
      </c>
      <c r="AQ56" s="891">
        <f t="shared" si="113"/>
        <v>517.30493455225655</v>
      </c>
      <c r="AR56" s="889">
        <v>565.38535838997518</v>
      </c>
      <c r="AS56" s="890">
        <v>270.72249999999997</v>
      </c>
      <c r="AT56" s="1259">
        <v>194.11</v>
      </c>
      <c r="AU56" s="891">
        <f t="shared" ref="AU56:AU80" si="131">SUM(AT56)</f>
        <v>194.11</v>
      </c>
      <c r="AV56" s="889">
        <v>0</v>
      </c>
      <c r="AW56" s="890">
        <v>1219.7675251222017</v>
      </c>
      <c r="AX56" s="891">
        <f t="shared" si="115"/>
        <v>1219.7675251222017</v>
      </c>
      <c r="AY56" s="889">
        <v>0</v>
      </c>
      <c r="AZ56" s="891">
        <f t="shared" si="116"/>
        <v>0</v>
      </c>
      <c r="BA56" s="889">
        <v>207.21950000000001</v>
      </c>
      <c r="BB56" s="890">
        <v>241.94490099364853</v>
      </c>
      <c r="BC56" s="891">
        <f t="shared" si="117"/>
        <v>449.16440099364854</v>
      </c>
      <c r="BD56" s="893">
        <f t="shared" si="118"/>
        <v>4398.3119721234498</v>
      </c>
      <c r="BE56" s="903"/>
      <c r="BF56" s="904"/>
      <c r="BG56" s="899">
        <f t="shared" si="8"/>
        <v>0</v>
      </c>
      <c r="BH56" s="903"/>
      <c r="BI56" s="904"/>
      <c r="BJ56" s="904"/>
      <c r="BK56" s="904"/>
      <c r="BL56" s="899">
        <f t="shared" si="119"/>
        <v>0</v>
      </c>
      <c r="BM56" s="903"/>
      <c r="BN56" s="904"/>
      <c r="BO56" s="899">
        <f t="shared" si="120"/>
        <v>0</v>
      </c>
      <c r="BP56" s="900"/>
      <c r="BQ56" s="901"/>
      <c r="BR56" s="901"/>
      <c r="BS56" s="901"/>
      <c r="BT56" s="904"/>
      <c r="BU56" s="899">
        <f t="shared" si="121"/>
        <v>0</v>
      </c>
      <c r="BV56" s="900"/>
      <c r="BW56" s="901"/>
      <c r="BX56" s="901"/>
      <c r="BY56" s="901"/>
      <c r="BZ56" s="901"/>
      <c r="CA56" s="901"/>
      <c r="CB56" s="904"/>
      <c r="CC56" s="899">
        <f t="shared" si="122"/>
        <v>0</v>
      </c>
      <c r="CD56" s="903"/>
      <c r="CE56" s="904"/>
      <c r="CF56" s="904"/>
      <c r="CG56" s="904"/>
      <c r="CH56" s="899">
        <f t="shared" si="123"/>
        <v>0</v>
      </c>
      <c r="CI56" s="900"/>
      <c r="CJ56" s="901"/>
      <c r="CK56" s="901"/>
      <c r="CL56" s="901"/>
      <c r="CM56" s="901"/>
      <c r="CN56" s="901"/>
      <c r="CO56" s="902">
        <f t="shared" si="124"/>
        <v>0</v>
      </c>
      <c r="CP56" s="903"/>
      <c r="CQ56" s="904"/>
      <c r="CR56" s="899">
        <f t="shared" si="125"/>
        <v>0</v>
      </c>
      <c r="CS56" s="903"/>
      <c r="CT56" s="904"/>
      <c r="CU56" s="904"/>
      <c r="CV56" s="904"/>
      <c r="CW56" s="899">
        <f t="shared" si="126"/>
        <v>0</v>
      </c>
      <c r="CX56" s="903"/>
      <c r="CY56" s="899">
        <f t="shared" si="127"/>
        <v>0</v>
      </c>
      <c r="CZ56" s="954">
        <f t="shared" si="128"/>
        <v>0</v>
      </c>
      <c r="DA56" s="955">
        <f t="shared" si="129"/>
        <v>5911.6589721234495</v>
      </c>
      <c r="DI56" s="893">
        <f t="shared" si="130"/>
        <v>0</v>
      </c>
    </row>
    <row r="57" spans="1:113" s="906" customFormat="1" ht="30">
      <c r="A57" s="806" t="s">
        <v>1278</v>
      </c>
      <c r="B57" s="953" t="s">
        <v>776</v>
      </c>
      <c r="C57" s="881" t="s">
        <v>76</v>
      </c>
      <c r="D57" s="886"/>
      <c r="E57" s="883">
        <f t="shared" si="3"/>
        <v>0</v>
      </c>
      <c r="F57" s="886">
        <v>0</v>
      </c>
      <c r="G57" s="887">
        <v>34.47999999999999</v>
      </c>
      <c r="H57" s="883">
        <f t="shared" si="102"/>
        <v>34.47999999999999</v>
      </c>
      <c r="I57" s="886">
        <v>1012.9399999999996</v>
      </c>
      <c r="J57" s="883">
        <f t="shared" si="103"/>
        <v>1012.9399999999996</v>
      </c>
      <c r="K57" s="886">
        <v>0</v>
      </c>
      <c r="L57" s="925">
        <v>319.7</v>
      </c>
      <c r="M57" s="883">
        <f t="shared" si="104"/>
        <v>319.7</v>
      </c>
      <c r="N57" s="886">
        <v>1088.3819999999998</v>
      </c>
      <c r="O57" s="887">
        <v>0</v>
      </c>
      <c r="P57" s="883">
        <f t="shared" si="105"/>
        <v>1088.3819999999998</v>
      </c>
      <c r="Q57" s="886">
        <v>0</v>
      </c>
      <c r="R57" s="887">
        <v>2325.0749999999998</v>
      </c>
      <c r="S57" s="883">
        <f t="shared" si="106"/>
        <v>2325.0749999999998</v>
      </c>
      <c r="T57" s="886">
        <v>0</v>
      </c>
      <c r="U57" s="887">
        <v>295.40000000000003</v>
      </c>
      <c r="V57" s="883">
        <f t="shared" si="107"/>
        <v>295.40000000000003</v>
      </c>
      <c r="W57" s="888">
        <f t="shared" si="108"/>
        <v>5075.976999999999</v>
      </c>
      <c r="X57" s="889">
        <v>0</v>
      </c>
      <c r="Y57" s="890">
        <v>0</v>
      </c>
      <c r="Z57" s="1259">
        <v>0</v>
      </c>
      <c r="AA57" s="891">
        <f t="shared" si="100"/>
        <v>0</v>
      </c>
      <c r="AB57" s="889">
        <v>0</v>
      </c>
      <c r="AC57" s="890">
        <v>0</v>
      </c>
      <c r="AD57" s="891">
        <f t="shared" si="109"/>
        <v>0</v>
      </c>
      <c r="AE57" s="889">
        <v>0</v>
      </c>
      <c r="AF57" s="891">
        <f t="shared" si="110"/>
        <v>0</v>
      </c>
      <c r="AG57" s="889">
        <v>0</v>
      </c>
      <c r="AH57" s="891">
        <f t="shared" si="111"/>
        <v>0</v>
      </c>
      <c r="AI57" s="889">
        <v>0</v>
      </c>
      <c r="AJ57" s="890">
        <v>0</v>
      </c>
      <c r="AK57" s="890">
        <v>0</v>
      </c>
      <c r="AL57" s="890">
        <v>0</v>
      </c>
      <c r="AM57" s="892">
        <v>0</v>
      </c>
      <c r="AN57" s="892">
        <v>0</v>
      </c>
      <c r="AO57" s="891">
        <f t="shared" si="112"/>
        <v>0</v>
      </c>
      <c r="AP57" s="889">
        <v>0</v>
      </c>
      <c r="AQ57" s="891">
        <f t="shared" si="113"/>
        <v>0</v>
      </c>
      <c r="AR57" s="889">
        <v>0</v>
      </c>
      <c r="AS57" s="890">
        <v>0</v>
      </c>
      <c r="AT57" s="1259">
        <v>0</v>
      </c>
      <c r="AU57" s="891">
        <f t="shared" si="131"/>
        <v>0</v>
      </c>
      <c r="AV57" s="889">
        <v>0</v>
      </c>
      <c r="AW57" s="890">
        <v>0</v>
      </c>
      <c r="AX57" s="891">
        <f t="shared" si="115"/>
        <v>0</v>
      </c>
      <c r="AY57" s="889">
        <v>0</v>
      </c>
      <c r="AZ57" s="891">
        <f t="shared" si="116"/>
        <v>0</v>
      </c>
      <c r="BA57" s="889">
        <v>0</v>
      </c>
      <c r="BB57" s="890">
        <v>0</v>
      </c>
      <c r="BC57" s="891">
        <f t="shared" si="117"/>
        <v>0</v>
      </c>
      <c r="BD57" s="893">
        <f t="shared" si="118"/>
        <v>0</v>
      </c>
      <c r="BE57" s="903"/>
      <c r="BF57" s="904"/>
      <c r="BG57" s="899">
        <f t="shared" si="8"/>
        <v>0</v>
      </c>
      <c r="BH57" s="903"/>
      <c r="BI57" s="904"/>
      <c r="BJ57" s="904"/>
      <c r="BK57" s="904"/>
      <c r="BL57" s="899">
        <f t="shared" si="119"/>
        <v>0</v>
      </c>
      <c r="BM57" s="903"/>
      <c r="BN57" s="904"/>
      <c r="BO57" s="899">
        <f t="shared" si="120"/>
        <v>0</v>
      </c>
      <c r="BP57" s="900"/>
      <c r="BQ57" s="901"/>
      <c r="BR57" s="901"/>
      <c r="BS57" s="901"/>
      <c r="BT57" s="904"/>
      <c r="BU57" s="899">
        <f t="shared" si="121"/>
        <v>0</v>
      </c>
      <c r="BV57" s="900"/>
      <c r="BW57" s="901"/>
      <c r="BX57" s="901"/>
      <c r="BY57" s="901"/>
      <c r="BZ57" s="901"/>
      <c r="CA57" s="901"/>
      <c r="CB57" s="904"/>
      <c r="CC57" s="899">
        <f t="shared" si="122"/>
        <v>0</v>
      </c>
      <c r="CD57" s="903"/>
      <c r="CE57" s="904"/>
      <c r="CF57" s="904"/>
      <c r="CG57" s="904"/>
      <c r="CH57" s="899">
        <f t="shared" si="123"/>
        <v>0</v>
      </c>
      <c r="CI57" s="900"/>
      <c r="CJ57" s="901"/>
      <c r="CK57" s="901"/>
      <c r="CL57" s="901"/>
      <c r="CM57" s="901"/>
      <c r="CN57" s="901"/>
      <c r="CO57" s="902">
        <f t="shared" si="124"/>
        <v>0</v>
      </c>
      <c r="CP57" s="903"/>
      <c r="CQ57" s="904"/>
      <c r="CR57" s="899">
        <f t="shared" si="125"/>
        <v>0</v>
      </c>
      <c r="CS57" s="903"/>
      <c r="CT57" s="904"/>
      <c r="CU57" s="904"/>
      <c r="CV57" s="904"/>
      <c r="CW57" s="899">
        <f t="shared" si="126"/>
        <v>0</v>
      </c>
      <c r="CX57" s="903"/>
      <c r="CY57" s="899">
        <f t="shared" si="127"/>
        <v>0</v>
      </c>
      <c r="CZ57" s="954">
        <f t="shared" si="128"/>
        <v>0</v>
      </c>
      <c r="DA57" s="955">
        <f t="shared" si="129"/>
        <v>5075.976999999999</v>
      </c>
      <c r="DI57" s="893">
        <f t="shared" si="130"/>
        <v>0</v>
      </c>
    </row>
    <row r="58" spans="1:113" s="906" customFormat="1">
      <c r="A58" s="806" t="s">
        <v>5</v>
      </c>
      <c r="B58" s="953" t="s">
        <v>1281</v>
      </c>
      <c r="C58" s="881" t="s">
        <v>76</v>
      </c>
      <c r="D58" s="886"/>
      <c r="E58" s="883">
        <f t="shared" si="3"/>
        <v>0</v>
      </c>
      <c r="F58" s="886">
        <v>0</v>
      </c>
      <c r="G58" s="887">
        <v>28.759999999999998</v>
      </c>
      <c r="H58" s="883">
        <f t="shared" si="102"/>
        <v>28.759999999999998</v>
      </c>
      <c r="I58" s="886">
        <v>491.4920294763777</v>
      </c>
      <c r="J58" s="883">
        <f t="shared" si="103"/>
        <v>491.4920294763777</v>
      </c>
      <c r="K58" s="886">
        <v>0</v>
      </c>
      <c r="L58" s="925">
        <v>13.104994123147211</v>
      </c>
      <c r="M58" s="883">
        <f t="shared" si="104"/>
        <v>13.104994123147211</v>
      </c>
      <c r="N58" s="886">
        <v>166.21480000000003</v>
      </c>
      <c r="O58" s="887">
        <v>23.835389557456296</v>
      </c>
      <c r="P58" s="883">
        <f t="shared" si="105"/>
        <v>190.05018955745632</v>
      </c>
      <c r="Q58" s="886">
        <v>0</v>
      </c>
      <c r="R58" s="887">
        <v>381.37594000000007</v>
      </c>
      <c r="S58" s="883">
        <f t="shared" si="106"/>
        <v>381.37594000000007</v>
      </c>
      <c r="T58" s="886">
        <v>0</v>
      </c>
      <c r="U58" s="887">
        <v>47.826849999999993</v>
      </c>
      <c r="V58" s="883">
        <f t="shared" si="107"/>
        <v>47.826849999999993</v>
      </c>
      <c r="W58" s="888">
        <f t="shared" si="108"/>
        <v>1152.6100031569813</v>
      </c>
      <c r="X58" s="889">
        <v>0</v>
      </c>
      <c r="Y58" s="890">
        <v>0</v>
      </c>
      <c r="Z58" s="1259">
        <v>86.106685065631837</v>
      </c>
      <c r="AA58" s="891">
        <f t="shared" si="100"/>
        <v>86.106685065631837</v>
      </c>
      <c r="AB58" s="889">
        <v>25.505924612812553</v>
      </c>
      <c r="AC58" s="890">
        <v>92.45229566816451</v>
      </c>
      <c r="AD58" s="891">
        <f t="shared" si="109"/>
        <v>117.95822028097706</v>
      </c>
      <c r="AE58" s="889">
        <v>226.39162532559072</v>
      </c>
      <c r="AF58" s="891">
        <f t="shared" si="110"/>
        <v>226.39162532559072</v>
      </c>
      <c r="AG58" s="889">
        <v>554.42238613442021</v>
      </c>
      <c r="AH58" s="891">
        <f t="shared" si="111"/>
        <v>554.42238613442021</v>
      </c>
      <c r="AI58" s="889">
        <v>393.91810743431193</v>
      </c>
      <c r="AJ58" s="890">
        <v>118.07967293359948</v>
      </c>
      <c r="AK58" s="890">
        <v>159.61748736703811</v>
      </c>
      <c r="AL58" s="890">
        <v>481.739803253959</v>
      </c>
      <c r="AM58" s="892">
        <v>0</v>
      </c>
      <c r="AN58" s="892">
        <v>0</v>
      </c>
      <c r="AO58" s="891">
        <f>AI58+AM58+AN58</f>
        <v>393.91810743431193</v>
      </c>
      <c r="AP58" s="889">
        <v>321.40981359804221</v>
      </c>
      <c r="AQ58" s="891">
        <f t="shared" si="113"/>
        <v>321.40981359804221</v>
      </c>
      <c r="AR58" s="889">
        <v>341.77806455049</v>
      </c>
      <c r="AS58" s="890">
        <v>146.96549220103401</v>
      </c>
      <c r="AT58" s="1259">
        <v>120.60229172931348</v>
      </c>
      <c r="AU58" s="891">
        <f t="shared" si="131"/>
        <v>120.60229172931348</v>
      </c>
      <c r="AV58" s="889">
        <v>0</v>
      </c>
      <c r="AW58" s="890">
        <v>839.17472018801072</v>
      </c>
      <c r="AX58" s="891">
        <f t="shared" si="115"/>
        <v>839.17472018801072</v>
      </c>
      <c r="AY58" s="889">
        <v>0</v>
      </c>
      <c r="AZ58" s="891">
        <f t="shared" si="116"/>
        <v>0</v>
      </c>
      <c r="BA58" s="889">
        <v>126.27479698893265</v>
      </c>
      <c r="BB58" s="890">
        <v>153.35520482229933</v>
      </c>
      <c r="BC58" s="891">
        <f t="shared" si="117"/>
        <v>279.63000181123198</v>
      </c>
      <c r="BD58" s="893">
        <f t="shared" si="118"/>
        <v>2939.6138515675302</v>
      </c>
      <c r="BE58" s="903"/>
      <c r="BF58" s="904"/>
      <c r="BG58" s="899">
        <f t="shared" si="8"/>
        <v>0</v>
      </c>
      <c r="BH58" s="903">
        <v>12.15</v>
      </c>
      <c r="BI58" s="904"/>
      <c r="BJ58" s="904">
        <v>122.8</v>
      </c>
      <c r="BK58" s="904"/>
      <c r="BL58" s="899">
        <f t="shared" si="119"/>
        <v>134.94999999999999</v>
      </c>
      <c r="BM58" s="903"/>
      <c r="BN58" s="904"/>
      <c r="BO58" s="899">
        <f t="shared" si="120"/>
        <v>0</v>
      </c>
      <c r="BP58" s="900"/>
      <c r="BQ58" s="901"/>
      <c r="BR58" s="901"/>
      <c r="BS58" s="901"/>
      <c r="BT58" s="904"/>
      <c r="BU58" s="899">
        <f t="shared" si="121"/>
        <v>0</v>
      </c>
      <c r="BV58" s="903">
        <v>6.18</v>
      </c>
      <c r="BW58" s="904">
        <v>133.44</v>
      </c>
      <c r="BX58" s="904"/>
      <c r="BY58" s="904">
        <v>6.96</v>
      </c>
      <c r="BZ58" s="904">
        <v>23.55</v>
      </c>
      <c r="CA58" s="904">
        <v>44</v>
      </c>
      <c r="CB58" s="904">
        <v>14.59</v>
      </c>
      <c r="CC58" s="899">
        <f t="shared" si="122"/>
        <v>228.72000000000003</v>
      </c>
      <c r="CD58" s="903"/>
      <c r="CE58" s="904"/>
      <c r="CF58" s="904"/>
      <c r="CG58" s="904"/>
      <c r="CH58" s="899">
        <f t="shared" si="123"/>
        <v>0</v>
      </c>
      <c r="CI58" s="900"/>
      <c r="CJ58" s="904">
        <v>9.44</v>
      </c>
      <c r="CK58" s="904">
        <v>61.03</v>
      </c>
      <c r="CL58" s="904">
        <v>6.1</v>
      </c>
      <c r="CM58" s="904">
        <v>184.93</v>
      </c>
      <c r="CN58" s="904">
        <v>67.72</v>
      </c>
      <c r="CO58" s="902">
        <f t="shared" si="124"/>
        <v>329.22</v>
      </c>
      <c r="CP58" s="903"/>
      <c r="CQ58" s="904"/>
      <c r="CR58" s="899">
        <f t="shared" si="125"/>
        <v>0</v>
      </c>
      <c r="CS58" s="903">
        <v>181.73</v>
      </c>
      <c r="CT58" s="904">
        <v>114.12</v>
      </c>
      <c r="CU58" s="904"/>
      <c r="CV58" s="904">
        <v>123.74</v>
      </c>
      <c r="CW58" s="899">
        <f t="shared" si="126"/>
        <v>419.59000000000003</v>
      </c>
      <c r="CX58" s="903">
        <v>6.07</v>
      </c>
      <c r="CY58" s="899">
        <f t="shared" si="127"/>
        <v>6.07</v>
      </c>
      <c r="CZ58" s="954">
        <f t="shared" si="128"/>
        <v>1118.5500000000002</v>
      </c>
      <c r="DA58" s="955">
        <f t="shared" si="129"/>
        <v>5210.7738547245117</v>
      </c>
      <c r="DI58" s="893">
        <f t="shared" si="130"/>
        <v>1602.3700000000003</v>
      </c>
    </row>
    <row r="59" spans="1:113" s="906" customFormat="1">
      <c r="A59" s="806" t="s">
        <v>75</v>
      </c>
      <c r="B59" s="953" t="s">
        <v>1282</v>
      </c>
      <c r="C59" s="881" t="s">
        <v>46</v>
      </c>
      <c r="D59" s="886"/>
      <c r="E59" s="883">
        <f t="shared" si="3"/>
        <v>0</v>
      </c>
      <c r="F59" s="886">
        <v>0</v>
      </c>
      <c r="G59" s="887">
        <v>2175.9</v>
      </c>
      <c r="H59" s="883">
        <f t="shared" si="102"/>
        <v>2175.9</v>
      </c>
      <c r="I59" s="886">
        <v>42578.813505257829</v>
      </c>
      <c r="J59" s="883">
        <f t="shared" si="103"/>
        <v>42578.813505257829</v>
      </c>
      <c r="K59" s="886">
        <v>0</v>
      </c>
      <c r="L59" s="925">
        <v>26327.176942166498</v>
      </c>
      <c r="M59" s="883">
        <f t="shared" si="104"/>
        <v>26327.176942166498</v>
      </c>
      <c r="N59" s="886">
        <v>29918.664000000004</v>
      </c>
      <c r="O59" s="887">
        <v>0</v>
      </c>
      <c r="P59" s="883">
        <f t="shared" si="105"/>
        <v>29918.664000000004</v>
      </c>
      <c r="Q59" s="886">
        <v>0</v>
      </c>
      <c r="R59" s="887">
        <v>68647.669199999975</v>
      </c>
      <c r="S59" s="883">
        <f t="shared" si="106"/>
        <v>68647.669199999975</v>
      </c>
      <c r="T59" s="886">
        <v>0</v>
      </c>
      <c r="U59" s="887">
        <v>8608.8329999999987</v>
      </c>
      <c r="V59" s="883">
        <f t="shared" si="107"/>
        <v>8608.8329999999987</v>
      </c>
      <c r="W59" s="888">
        <f t="shared" si="108"/>
        <v>178257.0566474243</v>
      </c>
      <c r="X59" s="889">
        <v>0</v>
      </c>
      <c r="Y59" s="890">
        <v>0</v>
      </c>
      <c r="Z59" s="1259">
        <v>10902.575000000001</v>
      </c>
      <c r="AA59" s="891">
        <f t="shared" si="100"/>
        <v>10902.575000000001</v>
      </c>
      <c r="AB59" s="889">
        <v>2658.8849999999993</v>
      </c>
      <c r="AC59" s="890">
        <v>10981.875</v>
      </c>
      <c r="AD59" s="891">
        <f t="shared" si="109"/>
        <v>13640.759999999998</v>
      </c>
      <c r="AE59" s="889">
        <v>24469.352053217699</v>
      </c>
      <c r="AF59" s="891">
        <f t="shared" si="110"/>
        <v>24469.352053217699</v>
      </c>
      <c r="AG59" s="889">
        <v>52648.086183049309</v>
      </c>
      <c r="AH59" s="891">
        <f t="shared" si="111"/>
        <v>52648.086183049309</v>
      </c>
      <c r="AI59" s="889">
        <v>41889.481249999997</v>
      </c>
      <c r="AJ59" s="890">
        <v>14009.088750000001</v>
      </c>
      <c r="AK59" s="890">
        <v>14280.240726296592</v>
      </c>
      <c r="AL59" s="890">
        <v>47740.454057823517</v>
      </c>
      <c r="AM59" s="892">
        <v>0</v>
      </c>
      <c r="AN59" s="892">
        <v>0</v>
      </c>
      <c r="AO59" s="891">
        <f>AI59+AM59+AN59</f>
        <v>41889.481249999997</v>
      </c>
      <c r="AP59" s="889">
        <v>35292.121577347076</v>
      </c>
      <c r="AQ59" s="891">
        <f t="shared" si="113"/>
        <v>35292.121577347076</v>
      </c>
      <c r="AR59" s="889">
        <v>39214.093374999997</v>
      </c>
      <c r="AS59" s="890">
        <v>14775.029749999998</v>
      </c>
      <c r="AT59" s="1259">
        <v>14684.387500000001</v>
      </c>
      <c r="AU59" s="891">
        <f t="shared" si="131"/>
        <v>14684.387500000001</v>
      </c>
      <c r="AV59" s="889">
        <v>0</v>
      </c>
      <c r="AW59" s="890">
        <v>78874.12462251031</v>
      </c>
      <c r="AX59" s="891">
        <f t="shared" si="115"/>
        <v>78874.12462251031</v>
      </c>
      <c r="AY59" s="889">
        <v>0</v>
      </c>
      <c r="AZ59" s="891">
        <f t="shared" si="116"/>
        <v>0</v>
      </c>
      <c r="BA59" s="889">
        <v>12728.3436764009</v>
      </c>
      <c r="BB59" s="890">
        <v>16067.285125</v>
      </c>
      <c r="BC59" s="891">
        <f t="shared" si="117"/>
        <v>28795.628801400901</v>
      </c>
      <c r="BD59" s="893">
        <f t="shared" si="118"/>
        <v>301196.51698752533</v>
      </c>
      <c r="BE59" s="903"/>
      <c r="BF59" s="904"/>
      <c r="BG59" s="899">
        <f t="shared" si="8"/>
        <v>0</v>
      </c>
      <c r="BH59" s="903">
        <v>805.54</v>
      </c>
      <c r="BI59" s="904"/>
      <c r="BJ59" s="904">
        <v>12621.76</v>
      </c>
      <c r="BK59" s="904"/>
      <c r="BL59" s="899">
        <f t="shared" si="119"/>
        <v>13427.3</v>
      </c>
      <c r="BM59" s="903"/>
      <c r="BN59" s="904"/>
      <c r="BO59" s="899">
        <f t="shared" si="120"/>
        <v>0</v>
      </c>
      <c r="BP59" s="900"/>
      <c r="BQ59" s="901"/>
      <c r="BR59" s="901"/>
      <c r="BS59" s="901"/>
      <c r="BT59" s="904"/>
      <c r="BU59" s="899">
        <f t="shared" si="121"/>
        <v>0</v>
      </c>
      <c r="BV59" s="903">
        <v>572.99</v>
      </c>
      <c r="BW59" s="904">
        <v>10644.25</v>
      </c>
      <c r="BX59" s="904"/>
      <c r="BY59" s="904">
        <v>541.17999999999995</v>
      </c>
      <c r="BZ59" s="904">
        <v>1885.29</v>
      </c>
      <c r="CA59" s="904">
        <v>3967.03</v>
      </c>
      <c r="CB59" s="904">
        <v>837.97</v>
      </c>
      <c r="CC59" s="899">
        <f t="shared" si="122"/>
        <v>18448.71</v>
      </c>
      <c r="CD59" s="903"/>
      <c r="CE59" s="904"/>
      <c r="CF59" s="904"/>
      <c r="CG59" s="904"/>
      <c r="CH59" s="899">
        <f t="shared" si="123"/>
        <v>0</v>
      </c>
      <c r="CI59" s="900"/>
      <c r="CJ59" s="904">
        <v>499.27</v>
      </c>
      <c r="CK59" s="904">
        <v>6429.92</v>
      </c>
      <c r="CL59" s="904">
        <v>421.41</v>
      </c>
      <c r="CM59" s="904">
        <v>25400.93</v>
      </c>
      <c r="CN59" s="904">
        <v>5286</v>
      </c>
      <c r="CO59" s="902">
        <f t="shared" si="124"/>
        <v>38037.53</v>
      </c>
      <c r="CP59" s="903"/>
      <c r="CQ59" s="904"/>
      <c r="CR59" s="899">
        <f t="shared" si="125"/>
        <v>0</v>
      </c>
      <c r="CS59" s="903">
        <v>17971</v>
      </c>
      <c r="CT59" s="904">
        <v>8888.82</v>
      </c>
      <c r="CU59" s="904"/>
      <c r="CV59" s="904">
        <v>11985.83</v>
      </c>
      <c r="CW59" s="899">
        <f t="shared" si="126"/>
        <v>38845.65</v>
      </c>
      <c r="CX59" s="903">
        <v>737.43</v>
      </c>
      <c r="CY59" s="899">
        <f t="shared" si="127"/>
        <v>737.43</v>
      </c>
      <c r="CZ59" s="954">
        <f t="shared" si="128"/>
        <v>109496.62</v>
      </c>
      <c r="DA59" s="955">
        <f t="shared" si="129"/>
        <v>588950.19363494962</v>
      </c>
      <c r="DI59" s="893">
        <f t="shared" si="130"/>
        <v>162202.12</v>
      </c>
    </row>
    <row r="60" spans="1:113" s="906" customFormat="1" ht="30">
      <c r="A60" s="806" t="s">
        <v>611</v>
      </c>
      <c r="B60" s="953" t="s">
        <v>798</v>
      </c>
      <c r="C60" s="881" t="s">
        <v>742</v>
      </c>
      <c r="D60" s="886"/>
      <c r="E60" s="883">
        <f t="shared" si="3"/>
        <v>0</v>
      </c>
      <c r="F60" s="886">
        <v>0</v>
      </c>
      <c r="G60" s="887">
        <v>9.9980000000000011</v>
      </c>
      <c r="H60" s="883">
        <f t="shared" si="102"/>
        <v>9.9980000000000011</v>
      </c>
      <c r="I60" s="886">
        <v>21.798000000000002</v>
      </c>
      <c r="J60" s="883">
        <f t="shared" si="103"/>
        <v>21.798000000000002</v>
      </c>
      <c r="K60" s="886">
        <v>0</v>
      </c>
      <c r="L60" s="925">
        <v>0</v>
      </c>
      <c r="M60" s="883">
        <f t="shared" si="104"/>
        <v>0</v>
      </c>
      <c r="N60" s="886">
        <v>0</v>
      </c>
      <c r="O60" s="887">
        <v>0</v>
      </c>
      <c r="P60" s="883">
        <f t="shared" si="105"/>
        <v>0</v>
      </c>
      <c r="Q60" s="886">
        <v>0</v>
      </c>
      <c r="R60" s="887">
        <v>15.253</v>
      </c>
      <c r="S60" s="883">
        <f t="shared" si="106"/>
        <v>15.253</v>
      </c>
      <c r="T60" s="886">
        <v>0</v>
      </c>
      <c r="U60" s="887">
        <v>6.1849999999999996</v>
      </c>
      <c r="V60" s="883">
        <f t="shared" si="107"/>
        <v>6.1849999999999996</v>
      </c>
      <c r="W60" s="888">
        <f t="shared" si="108"/>
        <v>53.234000000000009</v>
      </c>
      <c r="X60" s="889">
        <v>0</v>
      </c>
      <c r="Y60" s="890">
        <v>0</v>
      </c>
      <c r="Z60" s="1259">
        <v>0</v>
      </c>
      <c r="AA60" s="891">
        <f t="shared" ref="AA60" si="132">SUM(X60:Z60)</f>
        <v>0</v>
      </c>
      <c r="AB60" s="889">
        <v>0</v>
      </c>
      <c r="AC60" s="890">
        <v>0</v>
      </c>
      <c r="AD60" s="891">
        <f t="shared" si="109"/>
        <v>0</v>
      </c>
      <c r="AE60" s="889">
        <v>0</v>
      </c>
      <c r="AF60" s="891">
        <f t="shared" si="110"/>
        <v>0</v>
      </c>
      <c r="AG60" s="889">
        <v>0</v>
      </c>
      <c r="AH60" s="891">
        <f t="shared" si="111"/>
        <v>0</v>
      </c>
      <c r="AI60" s="889">
        <v>0</v>
      </c>
      <c r="AJ60" s="890">
        <v>0</v>
      </c>
      <c r="AK60" s="890">
        <v>0</v>
      </c>
      <c r="AL60" s="890">
        <v>0</v>
      </c>
      <c r="AM60" s="892">
        <v>0</v>
      </c>
      <c r="AN60" s="892">
        <v>0</v>
      </c>
      <c r="AO60" s="891">
        <f t="shared" si="112"/>
        <v>0</v>
      </c>
      <c r="AP60" s="889">
        <v>0</v>
      </c>
      <c r="AQ60" s="891">
        <f t="shared" si="113"/>
        <v>0</v>
      </c>
      <c r="AR60" s="889">
        <v>0</v>
      </c>
      <c r="AS60" s="890">
        <v>0</v>
      </c>
      <c r="AT60" s="1259">
        <v>0</v>
      </c>
      <c r="AU60" s="891">
        <f t="shared" si="131"/>
        <v>0</v>
      </c>
      <c r="AV60" s="889">
        <v>0</v>
      </c>
      <c r="AW60" s="890">
        <v>0</v>
      </c>
      <c r="AX60" s="891">
        <f t="shared" si="115"/>
        <v>0</v>
      </c>
      <c r="AY60" s="889">
        <v>0</v>
      </c>
      <c r="AZ60" s="891">
        <f t="shared" si="116"/>
        <v>0</v>
      </c>
      <c r="BA60" s="889">
        <v>0</v>
      </c>
      <c r="BB60" s="890">
        <v>0</v>
      </c>
      <c r="BC60" s="891">
        <f t="shared" si="117"/>
        <v>0</v>
      </c>
      <c r="BD60" s="893">
        <f t="shared" si="118"/>
        <v>0</v>
      </c>
      <c r="BE60" s="903"/>
      <c r="BF60" s="904"/>
      <c r="BG60" s="899">
        <f t="shared" si="8"/>
        <v>0</v>
      </c>
      <c r="BH60" s="903"/>
      <c r="BI60" s="904"/>
      <c r="BJ60" s="904"/>
      <c r="BK60" s="904"/>
      <c r="BL60" s="899">
        <f t="shared" si="119"/>
        <v>0</v>
      </c>
      <c r="BM60" s="903"/>
      <c r="BN60" s="904"/>
      <c r="BO60" s="899">
        <f t="shared" si="120"/>
        <v>0</v>
      </c>
      <c r="BP60" s="900"/>
      <c r="BQ60" s="901"/>
      <c r="BR60" s="901"/>
      <c r="BS60" s="901"/>
      <c r="BT60" s="904"/>
      <c r="BU60" s="899">
        <f t="shared" si="121"/>
        <v>0</v>
      </c>
      <c r="BV60" s="903"/>
      <c r="BW60" s="904"/>
      <c r="BX60" s="904"/>
      <c r="BY60" s="904"/>
      <c r="BZ60" s="904"/>
      <c r="CA60" s="904"/>
      <c r="CB60" s="904"/>
      <c r="CC60" s="899">
        <f t="shared" si="122"/>
        <v>0</v>
      </c>
      <c r="CD60" s="903"/>
      <c r="CE60" s="904"/>
      <c r="CF60" s="904"/>
      <c r="CG60" s="904"/>
      <c r="CH60" s="899">
        <f t="shared" si="123"/>
        <v>0</v>
      </c>
      <c r="CI60" s="900"/>
      <c r="CJ60" s="901"/>
      <c r="CK60" s="901"/>
      <c r="CL60" s="901"/>
      <c r="CM60" s="901"/>
      <c r="CN60" s="901"/>
      <c r="CO60" s="902">
        <f t="shared" si="124"/>
        <v>0</v>
      </c>
      <c r="CP60" s="903"/>
      <c r="CQ60" s="904"/>
      <c r="CR60" s="899">
        <f t="shared" si="125"/>
        <v>0</v>
      </c>
      <c r="CS60" s="903"/>
      <c r="CT60" s="904"/>
      <c r="CU60" s="904"/>
      <c r="CV60" s="904"/>
      <c r="CW60" s="899">
        <f t="shared" si="126"/>
        <v>0</v>
      </c>
      <c r="CX60" s="903"/>
      <c r="CY60" s="899">
        <f t="shared" si="127"/>
        <v>0</v>
      </c>
      <c r="CZ60" s="954">
        <f t="shared" si="128"/>
        <v>0</v>
      </c>
      <c r="DA60" s="955">
        <f t="shared" si="129"/>
        <v>53.234000000000009</v>
      </c>
      <c r="DI60" s="893">
        <f t="shared" si="130"/>
        <v>0</v>
      </c>
    </row>
    <row r="61" spans="1:113" s="985" customFormat="1">
      <c r="A61" s="965"/>
      <c r="B61" s="966" t="s">
        <v>800</v>
      </c>
      <c r="C61" s="967"/>
      <c r="D61" s="968"/>
      <c r="E61" s="969"/>
      <c r="F61" s="968" t="s">
        <v>729</v>
      </c>
      <c r="G61" s="970" t="s">
        <v>729</v>
      </c>
      <c r="H61" s="969"/>
      <c r="I61" s="968" t="s">
        <v>729</v>
      </c>
      <c r="J61" s="969"/>
      <c r="K61" s="968" t="s">
        <v>729</v>
      </c>
      <c r="L61" s="971" t="s">
        <v>729</v>
      </c>
      <c r="M61" s="969"/>
      <c r="N61" s="968" t="s">
        <v>729</v>
      </c>
      <c r="O61" s="970" t="s">
        <v>729</v>
      </c>
      <c r="P61" s="969"/>
      <c r="Q61" s="968" t="s">
        <v>729</v>
      </c>
      <c r="R61" s="970" t="s">
        <v>729</v>
      </c>
      <c r="S61" s="969"/>
      <c r="T61" s="968" t="s">
        <v>729</v>
      </c>
      <c r="U61" s="970" t="s">
        <v>729</v>
      </c>
      <c r="V61" s="969"/>
      <c r="W61" s="972"/>
      <c r="X61" s="973"/>
      <c r="Y61" s="974"/>
      <c r="Z61" s="1258"/>
      <c r="AA61" s="975"/>
      <c r="AB61" s="973"/>
      <c r="AC61" s="974"/>
      <c r="AD61" s="975"/>
      <c r="AE61" s="973"/>
      <c r="AF61" s="975"/>
      <c r="AG61" s="973"/>
      <c r="AH61" s="975"/>
      <c r="AI61" s="973"/>
      <c r="AJ61" s="974"/>
      <c r="AK61" s="974"/>
      <c r="AL61" s="974"/>
      <c r="AM61" s="976"/>
      <c r="AN61" s="976"/>
      <c r="AO61" s="975"/>
      <c r="AP61" s="973"/>
      <c r="AQ61" s="975"/>
      <c r="AR61" s="973"/>
      <c r="AS61" s="974"/>
      <c r="AT61" s="1258"/>
      <c r="AU61" s="975"/>
      <c r="AV61" s="973"/>
      <c r="AW61" s="974"/>
      <c r="AX61" s="975"/>
      <c r="AY61" s="973"/>
      <c r="AZ61" s="975"/>
      <c r="BA61" s="973"/>
      <c r="BB61" s="974"/>
      <c r="BC61" s="975"/>
      <c r="BD61" s="977"/>
      <c r="BE61" s="978"/>
      <c r="BF61" s="979"/>
      <c r="BG61" s="980"/>
      <c r="BH61" s="978"/>
      <c r="BI61" s="979"/>
      <c r="BJ61" s="979"/>
      <c r="BK61" s="979"/>
      <c r="BL61" s="980">
        <f t="shared" si="119"/>
        <v>0</v>
      </c>
      <c r="BM61" s="978"/>
      <c r="BN61" s="979"/>
      <c r="BO61" s="980"/>
      <c r="BP61" s="981"/>
      <c r="BQ61" s="982"/>
      <c r="BR61" s="982"/>
      <c r="BS61" s="982"/>
      <c r="BT61" s="979"/>
      <c r="BU61" s="980"/>
      <c r="BV61" s="978"/>
      <c r="BW61" s="979"/>
      <c r="BX61" s="979"/>
      <c r="BY61" s="979"/>
      <c r="BZ61" s="979"/>
      <c r="CA61" s="979"/>
      <c r="CB61" s="979"/>
      <c r="CC61" s="980"/>
      <c r="CD61" s="978"/>
      <c r="CE61" s="979"/>
      <c r="CF61" s="979"/>
      <c r="CG61" s="979"/>
      <c r="CH61" s="980"/>
      <c r="CI61" s="981"/>
      <c r="CJ61" s="982"/>
      <c r="CK61" s="982"/>
      <c r="CL61" s="982"/>
      <c r="CM61" s="982"/>
      <c r="CN61" s="982"/>
      <c r="CO61" s="983"/>
      <c r="CP61" s="978"/>
      <c r="CQ61" s="979"/>
      <c r="CR61" s="980"/>
      <c r="CS61" s="978"/>
      <c r="CT61" s="979"/>
      <c r="CU61" s="979"/>
      <c r="CV61" s="979"/>
      <c r="CW61" s="980"/>
      <c r="CX61" s="978"/>
      <c r="CY61" s="980"/>
      <c r="CZ61" s="980"/>
      <c r="DA61" s="984"/>
      <c r="DI61" s="977"/>
    </row>
    <row r="62" spans="1:113" s="906" customFormat="1">
      <c r="A62" s="806" t="s">
        <v>346</v>
      </c>
      <c r="B62" s="953" t="s">
        <v>771</v>
      </c>
      <c r="C62" s="881" t="s">
        <v>76</v>
      </c>
      <c r="D62" s="886"/>
      <c r="E62" s="883">
        <f t="shared" si="3"/>
        <v>0</v>
      </c>
      <c r="F62" s="886">
        <v>0</v>
      </c>
      <c r="G62" s="887">
        <v>0</v>
      </c>
      <c r="H62" s="883">
        <f t="shared" ref="H62:H67" si="133">+IF(C62="", 0,SUM(F62:G62))</f>
        <v>0</v>
      </c>
      <c r="I62" s="886">
        <v>0</v>
      </c>
      <c r="J62" s="883">
        <f t="shared" ref="J62:J67" si="134">+IF(C62="", 0,I62)</f>
        <v>0</v>
      </c>
      <c r="K62" s="886">
        <v>0</v>
      </c>
      <c r="L62" s="925">
        <v>0</v>
      </c>
      <c r="M62" s="883">
        <f t="shared" ref="M62:M67" si="135">+IF(C62="",0,K62+L62)</f>
        <v>0</v>
      </c>
      <c r="N62" s="886">
        <v>0</v>
      </c>
      <c r="O62" s="887">
        <v>0</v>
      </c>
      <c r="P62" s="883">
        <f t="shared" ref="P62:P67" si="136">+IF(C62="", 0,SUM(N62:O62))</f>
        <v>0</v>
      </c>
      <c r="Q62" s="886">
        <v>0</v>
      </c>
      <c r="R62" s="887">
        <v>0</v>
      </c>
      <c r="S62" s="883">
        <f t="shared" ref="S62:S67" si="137">+IF(C62="",0,SUM(Q62:R62))</f>
        <v>0</v>
      </c>
      <c r="T62" s="886">
        <v>0</v>
      </c>
      <c r="U62" s="887">
        <v>0</v>
      </c>
      <c r="V62" s="883">
        <f t="shared" ref="V62:V67" si="138">+IF(C62="",0,SUM(T62:U62))</f>
        <v>0</v>
      </c>
      <c r="W62" s="888">
        <f t="shared" ref="W62:W67" si="139">+IF(C62="",0,E62+H62+J62+M62+P62+S62+V62)</f>
        <v>0</v>
      </c>
      <c r="X62" s="889">
        <v>0</v>
      </c>
      <c r="Y62" s="890">
        <v>0</v>
      </c>
      <c r="Z62" s="1259">
        <v>0</v>
      </c>
      <c r="AA62" s="891">
        <f t="shared" ref="AA62:AA67" si="140">SUM(X62:Z62)</f>
        <v>0</v>
      </c>
      <c r="AB62" s="889">
        <v>0</v>
      </c>
      <c r="AC62" s="890">
        <v>0</v>
      </c>
      <c r="AD62" s="891">
        <f t="shared" ref="AD62:AD67" si="141">SUM(AB62:AC62)</f>
        <v>0</v>
      </c>
      <c r="AE62" s="889">
        <v>0</v>
      </c>
      <c r="AF62" s="891">
        <f t="shared" ref="AF62:AF67" si="142">+AE62</f>
        <v>0</v>
      </c>
      <c r="AG62" s="889">
        <v>0</v>
      </c>
      <c r="AH62" s="891">
        <f t="shared" ref="AH62:AH67" si="143">+AG62</f>
        <v>0</v>
      </c>
      <c r="AI62" s="889">
        <v>0</v>
      </c>
      <c r="AJ62" s="890">
        <v>0</v>
      </c>
      <c r="AK62" s="890">
        <v>0</v>
      </c>
      <c r="AL62" s="890">
        <v>0</v>
      </c>
      <c r="AM62" s="892">
        <v>0</v>
      </c>
      <c r="AN62" s="892">
        <v>0</v>
      </c>
      <c r="AO62" s="891">
        <f t="shared" ref="AO62:AO67" si="144">SUM(AI62:AN62)</f>
        <v>0</v>
      </c>
      <c r="AP62" s="889">
        <v>0</v>
      </c>
      <c r="AQ62" s="891">
        <f t="shared" ref="AQ62:AQ67" si="145">+AP62</f>
        <v>0</v>
      </c>
      <c r="AR62" s="889">
        <v>0</v>
      </c>
      <c r="AS62" s="890">
        <v>0</v>
      </c>
      <c r="AT62" s="1259">
        <v>0</v>
      </c>
      <c r="AU62" s="891">
        <f t="shared" si="131"/>
        <v>0</v>
      </c>
      <c r="AV62" s="889">
        <v>0</v>
      </c>
      <c r="AW62" s="890">
        <v>0</v>
      </c>
      <c r="AX62" s="891">
        <f t="shared" ref="AX62:AX67" si="146">SUM(AV62:AW62)</f>
        <v>0</v>
      </c>
      <c r="AY62" s="889">
        <v>0</v>
      </c>
      <c r="AZ62" s="891">
        <f t="shared" ref="AZ62:AZ67" si="147">+AY62</f>
        <v>0</v>
      </c>
      <c r="BA62" s="889">
        <v>0</v>
      </c>
      <c r="BB62" s="890">
        <v>0</v>
      </c>
      <c r="BC62" s="891">
        <f t="shared" ref="BC62:BC67" si="148">SUM(BA62:BB62)</f>
        <v>0</v>
      </c>
      <c r="BD62" s="893">
        <f t="shared" ref="BD62:BD67" si="149">+IF(C62="",0,BC62+AZ62+AX62+AU62+AQ62+AO62+AH62+AF62+AD62+AA62)</f>
        <v>0</v>
      </c>
      <c r="BE62" s="903"/>
      <c r="BF62" s="904"/>
      <c r="BG62" s="899">
        <f t="shared" si="8"/>
        <v>0</v>
      </c>
      <c r="BH62" s="903">
        <v>144.86000000000001</v>
      </c>
      <c r="BI62" s="904"/>
      <c r="BJ62" s="904"/>
      <c r="BK62" s="904"/>
      <c r="BL62" s="899">
        <f t="shared" si="119"/>
        <v>144.86000000000001</v>
      </c>
      <c r="BM62" s="903"/>
      <c r="BN62" s="904"/>
      <c r="BO62" s="899">
        <f t="shared" ref="BO62:BO67" si="150">+BM62+BN62</f>
        <v>0</v>
      </c>
      <c r="BP62" s="900"/>
      <c r="BQ62" s="901"/>
      <c r="BR62" s="901"/>
      <c r="BS62" s="901"/>
      <c r="BT62" s="904"/>
      <c r="BU62" s="899">
        <f t="shared" ref="BU62:BU67" si="151">+SUM(BP62:BT62)</f>
        <v>0</v>
      </c>
      <c r="BV62" s="903"/>
      <c r="BW62" s="904"/>
      <c r="BX62" s="904"/>
      <c r="BY62" s="904"/>
      <c r="BZ62" s="904"/>
      <c r="CA62" s="904"/>
      <c r="CB62" s="904"/>
      <c r="CC62" s="899">
        <f t="shared" ref="CC62:CC66" si="152">+SUM(BV62:CB62)</f>
        <v>0</v>
      </c>
      <c r="CD62" s="903">
        <v>7.8</v>
      </c>
      <c r="CE62" s="904">
        <v>83.95</v>
      </c>
      <c r="CF62" s="904">
        <v>45.7</v>
      </c>
      <c r="CG62" s="904">
        <v>25.19</v>
      </c>
      <c r="CH62" s="899">
        <f t="shared" ref="CH62:CH67" si="153">+SUM(CD62:CG62)</f>
        <v>162.63999999999999</v>
      </c>
      <c r="CI62" s="900"/>
      <c r="CJ62" s="901"/>
      <c r="CK62" s="901"/>
      <c r="CL62" s="901"/>
      <c r="CM62" s="901"/>
      <c r="CN62" s="901"/>
      <c r="CO62" s="902">
        <f t="shared" ref="CO62:CO80" si="154">+SUM(CI62:CN62)</f>
        <v>0</v>
      </c>
      <c r="CP62" s="903">
        <v>14</v>
      </c>
      <c r="CQ62" s="904">
        <v>92.21</v>
      </c>
      <c r="CR62" s="899">
        <f t="shared" ref="CR62:CR67" si="155">+SUM(CP62:CQ62)</f>
        <v>106.21</v>
      </c>
      <c r="CS62" s="903">
        <v>306.75</v>
      </c>
      <c r="CT62" s="904">
        <v>187</v>
      </c>
      <c r="CU62" s="904">
        <v>31.5</v>
      </c>
      <c r="CV62" s="904">
        <v>200.63</v>
      </c>
      <c r="CW62" s="899">
        <f t="shared" ref="CW62:CW67" si="156">+SUM(CS62:CV62)</f>
        <v>725.88</v>
      </c>
      <c r="CX62" s="903">
        <v>19.559999999999999</v>
      </c>
      <c r="CY62" s="899">
        <f t="shared" ref="CY62:CY67" si="157">+CX62</f>
        <v>19.559999999999999</v>
      </c>
      <c r="CZ62" s="954">
        <f t="shared" ref="CZ62:CZ67" si="158">+IF(C62="",0,CY62+CR62+CH62+BU62+BO62+BL62+CO62+CW62+CC62+BG62)</f>
        <v>1159.1500000000001</v>
      </c>
      <c r="DA62" s="955">
        <f t="shared" ref="DA62:DA67" si="159">IF(C62="",0,CZ62+BD62+W62)</f>
        <v>1159.1500000000001</v>
      </c>
      <c r="DI62" s="893">
        <f t="shared" ref="DI62:DI67" si="160">+IF(BH62="",0,DH62+DE62+DC62+CZ62+CV62+CT62+CM62+CK62+CI62+CF62)</f>
        <v>1592.4800000000002</v>
      </c>
    </row>
    <row r="63" spans="1:113" s="906" customFormat="1">
      <c r="A63" s="806" t="s">
        <v>347</v>
      </c>
      <c r="B63" s="953" t="s">
        <v>1277</v>
      </c>
      <c r="C63" s="881" t="s">
        <v>76</v>
      </c>
      <c r="D63" s="886"/>
      <c r="E63" s="883">
        <f t="shared" si="3"/>
        <v>0</v>
      </c>
      <c r="F63" s="886">
        <v>0</v>
      </c>
      <c r="G63" s="887">
        <v>0</v>
      </c>
      <c r="H63" s="883">
        <f t="shared" si="133"/>
        <v>0</v>
      </c>
      <c r="I63" s="886">
        <v>0</v>
      </c>
      <c r="J63" s="883">
        <f t="shared" si="134"/>
        <v>0</v>
      </c>
      <c r="K63" s="886">
        <v>0</v>
      </c>
      <c r="L63" s="925">
        <v>0</v>
      </c>
      <c r="M63" s="883">
        <f t="shared" si="135"/>
        <v>0</v>
      </c>
      <c r="N63" s="886">
        <v>0</v>
      </c>
      <c r="O63" s="887">
        <v>0</v>
      </c>
      <c r="P63" s="883">
        <f t="shared" si="136"/>
        <v>0</v>
      </c>
      <c r="Q63" s="886">
        <v>0</v>
      </c>
      <c r="R63" s="887">
        <v>0</v>
      </c>
      <c r="S63" s="883">
        <f t="shared" si="137"/>
        <v>0</v>
      </c>
      <c r="T63" s="886">
        <v>0</v>
      </c>
      <c r="U63" s="887">
        <v>0</v>
      </c>
      <c r="V63" s="883">
        <f t="shared" si="138"/>
        <v>0</v>
      </c>
      <c r="W63" s="888">
        <f t="shared" si="139"/>
        <v>0</v>
      </c>
      <c r="X63" s="889">
        <v>0</v>
      </c>
      <c r="Y63" s="890">
        <v>0</v>
      </c>
      <c r="Z63" s="1259">
        <v>0</v>
      </c>
      <c r="AA63" s="891">
        <f t="shared" si="140"/>
        <v>0</v>
      </c>
      <c r="AB63" s="889">
        <v>0</v>
      </c>
      <c r="AC63" s="890">
        <v>0</v>
      </c>
      <c r="AD63" s="891">
        <f t="shared" si="141"/>
        <v>0</v>
      </c>
      <c r="AE63" s="889">
        <v>0</v>
      </c>
      <c r="AF63" s="891">
        <f t="shared" si="142"/>
        <v>0</v>
      </c>
      <c r="AG63" s="889">
        <v>0</v>
      </c>
      <c r="AH63" s="891">
        <f t="shared" si="143"/>
        <v>0</v>
      </c>
      <c r="AI63" s="889">
        <v>0</v>
      </c>
      <c r="AJ63" s="890">
        <v>0</v>
      </c>
      <c r="AK63" s="890">
        <v>0</v>
      </c>
      <c r="AL63" s="890">
        <v>0</v>
      </c>
      <c r="AM63" s="892">
        <v>0</v>
      </c>
      <c r="AN63" s="892">
        <v>0</v>
      </c>
      <c r="AO63" s="891">
        <f t="shared" si="144"/>
        <v>0</v>
      </c>
      <c r="AP63" s="889">
        <v>0</v>
      </c>
      <c r="AQ63" s="891">
        <f t="shared" si="145"/>
        <v>0</v>
      </c>
      <c r="AR63" s="889">
        <v>0</v>
      </c>
      <c r="AS63" s="890">
        <v>0</v>
      </c>
      <c r="AT63" s="1259">
        <v>0</v>
      </c>
      <c r="AU63" s="891">
        <f t="shared" si="131"/>
        <v>0</v>
      </c>
      <c r="AV63" s="889">
        <v>0</v>
      </c>
      <c r="AW63" s="890">
        <v>0</v>
      </c>
      <c r="AX63" s="891">
        <f t="shared" si="146"/>
        <v>0</v>
      </c>
      <c r="AY63" s="889">
        <v>0</v>
      </c>
      <c r="AZ63" s="891">
        <f t="shared" si="147"/>
        <v>0</v>
      </c>
      <c r="BA63" s="889">
        <v>0</v>
      </c>
      <c r="BB63" s="890">
        <v>0</v>
      </c>
      <c r="BC63" s="891">
        <f t="shared" si="148"/>
        <v>0</v>
      </c>
      <c r="BD63" s="893">
        <f t="shared" si="149"/>
        <v>0</v>
      </c>
      <c r="BE63" s="903"/>
      <c r="BF63" s="904"/>
      <c r="BG63" s="899">
        <f t="shared" si="8"/>
        <v>0</v>
      </c>
      <c r="BH63" s="903"/>
      <c r="BI63" s="904"/>
      <c r="BJ63" s="904"/>
      <c r="BK63" s="904"/>
      <c r="BL63" s="899">
        <f t="shared" si="119"/>
        <v>0</v>
      </c>
      <c r="BM63" s="903"/>
      <c r="BN63" s="904"/>
      <c r="BO63" s="899">
        <f t="shared" si="150"/>
        <v>0</v>
      </c>
      <c r="BP63" s="900"/>
      <c r="BQ63" s="901"/>
      <c r="BR63" s="901"/>
      <c r="BS63" s="901"/>
      <c r="BT63" s="904"/>
      <c r="BU63" s="899">
        <f t="shared" si="151"/>
        <v>0</v>
      </c>
      <c r="BV63" s="903"/>
      <c r="BW63" s="904"/>
      <c r="BX63" s="904"/>
      <c r="BY63" s="904"/>
      <c r="BZ63" s="904"/>
      <c r="CA63" s="904"/>
      <c r="CB63" s="904"/>
      <c r="CC63" s="899">
        <f t="shared" si="152"/>
        <v>0</v>
      </c>
      <c r="CD63" s="903">
        <v>7.8</v>
      </c>
      <c r="CE63" s="904">
        <v>83.95</v>
      </c>
      <c r="CF63" s="904">
        <v>45.7</v>
      </c>
      <c r="CG63" s="904">
        <v>25.19</v>
      </c>
      <c r="CH63" s="899">
        <f t="shared" si="153"/>
        <v>162.63999999999999</v>
      </c>
      <c r="CI63" s="900"/>
      <c r="CJ63" s="901"/>
      <c r="CK63" s="901"/>
      <c r="CL63" s="901"/>
      <c r="CM63" s="901"/>
      <c r="CN63" s="901"/>
      <c r="CO63" s="902">
        <f t="shared" si="154"/>
        <v>0</v>
      </c>
      <c r="CP63" s="903"/>
      <c r="CQ63" s="904"/>
      <c r="CR63" s="899">
        <f t="shared" si="155"/>
        <v>0</v>
      </c>
      <c r="CS63" s="903"/>
      <c r="CT63" s="904"/>
      <c r="CU63" s="904"/>
      <c r="CV63" s="904"/>
      <c r="CW63" s="899">
        <f t="shared" si="156"/>
        <v>0</v>
      </c>
      <c r="CX63" s="903"/>
      <c r="CY63" s="899">
        <f t="shared" si="157"/>
        <v>0</v>
      </c>
      <c r="CZ63" s="954">
        <f t="shared" si="158"/>
        <v>162.63999999999999</v>
      </c>
      <c r="DA63" s="955">
        <f t="shared" si="159"/>
        <v>162.63999999999999</v>
      </c>
      <c r="DI63" s="893">
        <f t="shared" si="160"/>
        <v>0</v>
      </c>
    </row>
    <row r="64" spans="1:113" s="906" customFormat="1">
      <c r="A64" s="806" t="s">
        <v>348</v>
      </c>
      <c r="B64" s="953" t="s">
        <v>775</v>
      </c>
      <c r="C64" s="881" t="s">
        <v>76</v>
      </c>
      <c r="D64" s="886"/>
      <c r="E64" s="883">
        <f t="shared" si="3"/>
        <v>0</v>
      </c>
      <c r="F64" s="886">
        <v>0</v>
      </c>
      <c r="G64" s="887">
        <v>0</v>
      </c>
      <c r="H64" s="883">
        <f t="shared" si="133"/>
        <v>0</v>
      </c>
      <c r="I64" s="886">
        <v>0</v>
      </c>
      <c r="J64" s="883">
        <f t="shared" si="134"/>
        <v>0</v>
      </c>
      <c r="K64" s="886">
        <v>0</v>
      </c>
      <c r="L64" s="925">
        <v>0</v>
      </c>
      <c r="M64" s="883">
        <f t="shared" si="135"/>
        <v>0</v>
      </c>
      <c r="N64" s="886">
        <v>0</v>
      </c>
      <c r="O64" s="887">
        <v>0</v>
      </c>
      <c r="P64" s="883">
        <f t="shared" si="136"/>
        <v>0</v>
      </c>
      <c r="Q64" s="886">
        <v>0</v>
      </c>
      <c r="R64" s="887">
        <v>0</v>
      </c>
      <c r="S64" s="883">
        <f t="shared" si="137"/>
        <v>0</v>
      </c>
      <c r="T64" s="886">
        <v>0</v>
      </c>
      <c r="U64" s="887">
        <v>0</v>
      </c>
      <c r="V64" s="883">
        <f t="shared" si="138"/>
        <v>0</v>
      </c>
      <c r="W64" s="888">
        <f t="shared" si="139"/>
        <v>0</v>
      </c>
      <c r="X64" s="889">
        <v>194.3</v>
      </c>
      <c r="Y64" s="890">
        <v>550.80000000000007</v>
      </c>
      <c r="Z64" s="1259">
        <v>292</v>
      </c>
      <c r="AA64" s="891">
        <f t="shared" ref="AA64:AA65" si="161">SUM(Z64)</f>
        <v>292</v>
      </c>
      <c r="AB64" s="889">
        <v>262.29000000000002</v>
      </c>
      <c r="AC64" s="890">
        <v>380.1</v>
      </c>
      <c r="AD64" s="891">
        <f t="shared" si="141"/>
        <v>642.3900000000001</v>
      </c>
      <c r="AE64" s="889">
        <v>1672</v>
      </c>
      <c r="AF64" s="891">
        <f t="shared" si="142"/>
        <v>1672</v>
      </c>
      <c r="AG64" s="889">
        <v>3046.1</v>
      </c>
      <c r="AH64" s="891">
        <f t="shared" si="143"/>
        <v>3046.1</v>
      </c>
      <c r="AI64" s="889">
        <v>0</v>
      </c>
      <c r="AJ64" s="890">
        <v>0</v>
      </c>
      <c r="AK64" s="890">
        <v>0</v>
      </c>
      <c r="AL64" s="890">
        <v>0</v>
      </c>
      <c r="AM64" s="892">
        <v>0</v>
      </c>
      <c r="AN64" s="892">
        <v>0</v>
      </c>
      <c r="AO64" s="891">
        <f t="shared" si="144"/>
        <v>0</v>
      </c>
      <c r="AP64" s="889">
        <v>4060.9</v>
      </c>
      <c r="AQ64" s="891">
        <f t="shared" si="145"/>
        <v>4060.9</v>
      </c>
      <c r="AR64" s="889">
        <v>240</v>
      </c>
      <c r="AS64" s="890">
        <v>1267.4000000000001</v>
      </c>
      <c r="AT64" s="1259">
        <v>433.65000000000003</v>
      </c>
      <c r="AU64" s="891">
        <f t="shared" si="131"/>
        <v>433.65000000000003</v>
      </c>
      <c r="AV64" s="889">
        <v>24</v>
      </c>
      <c r="AW64" s="890">
        <v>2194.4</v>
      </c>
      <c r="AX64" s="891">
        <f t="shared" si="146"/>
        <v>2218.4</v>
      </c>
      <c r="AY64" s="889">
        <v>646.80000000000007</v>
      </c>
      <c r="AZ64" s="891">
        <f t="shared" si="147"/>
        <v>646.80000000000007</v>
      </c>
      <c r="BA64" s="889">
        <v>1298.6999999999998</v>
      </c>
      <c r="BB64" s="890">
        <v>749.2</v>
      </c>
      <c r="BC64" s="891">
        <f t="shared" si="148"/>
        <v>2047.8999999999999</v>
      </c>
      <c r="BD64" s="893">
        <f t="shared" si="149"/>
        <v>15060.14</v>
      </c>
      <c r="BE64" s="903"/>
      <c r="BF64" s="904"/>
      <c r="BG64" s="899">
        <f t="shared" si="8"/>
        <v>0</v>
      </c>
      <c r="BH64" s="903"/>
      <c r="BI64" s="904"/>
      <c r="BJ64" s="904"/>
      <c r="BK64" s="904"/>
      <c r="BL64" s="899">
        <f t="shared" si="119"/>
        <v>0</v>
      </c>
      <c r="BM64" s="903"/>
      <c r="BN64" s="904"/>
      <c r="BO64" s="899">
        <f t="shared" si="150"/>
        <v>0</v>
      </c>
      <c r="BP64" s="900"/>
      <c r="BQ64" s="901"/>
      <c r="BR64" s="901"/>
      <c r="BS64" s="901"/>
      <c r="BT64" s="904"/>
      <c r="BU64" s="899">
        <f t="shared" si="151"/>
        <v>0</v>
      </c>
      <c r="BV64" s="903"/>
      <c r="BW64" s="904"/>
      <c r="BX64" s="904"/>
      <c r="BY64" s="904"/>
      <c r="BZ64" s="904"/>
      <c r="CA64" s="904"/>
      <c r="CB64" s="904"/>
      <c r="CC64" s="899">
        <f t="shared" si="152"/>
        <v>0</v>
      </c>
      <c r="CD64" s="903">
        <v>7.8</v>
      </c>
      <c r="CE64" s="904">
        <v>83.95</v>
      </c>
      <c r="CF64" s="904">
        <v>45.7</v>
      </c>
      <c r="CG64" s="904">
        <v>25.19</v>
      </c>
      <c r="CH64" s="899">
        <f t="shared" si="153"/>
        <v>162.63999999999999</v>
      </c>
      <c r="CI64" s="900"/>
      <c r="CJ64" s="901"/>
      <c r="CK64" s="901"/>
      <c r="CL64" s="901"/>
      <c r="CM64" s="901"/>
      <c r="CN64" s="901"/>
      <c r="CO64" s="902">
        <f t="shared" si="154"/>
        <v>0</v>
      </c>
      <c r="CP64" s="903"/>
      <c r="CQ64" s="904"/>
      <c r="CR64" s="899">
        <f t="shared" si="155"/>
        <v>0</v>
      </c>
      <c r="CS64" s="903"/>
      <c r="CT64" s="904"/>
      <c r="CU64" s="904"/>
      <c r="CV64" s="904"/>
      <c r="CW64" s="899">
        <f t="shared" si="156"/>
        <v>0</v>
      </c>
      <c r="CX64" s="903"/>
      <c r="CY64" s="899">
        <f t="shared" si="157"/>
        <v>0</v>
      </c>
      <c r="CZ64" s="954">
        <f t="shared" si="158"/>
        <v>162.63999999999999</v>
      </c>
      <c r="DA64" s="955">
        <f t="shared" si="159"/>
        <v>15222.779999999999</v>
      </c>
      <c r="DI64" s="893">
        <f t="shared" si="160"/>
        <v>0</v>
      </c>
    </row>
    <row r="65" spans="1:113" s="906" customFormat="1" ht="30">
      <c r="A65" s="806" t="s">
        <v>231</v>
      </c>
      <c r="B65" s="953" t="s">
        <v>1283</v>
      </c>
      <c r="C65" s="881" t="s">
        <v>76</v>
      </c>
      <c r="D65" s="886"/>
      <c r="E65" s="883">
        <f t="shared" si="3"/>
        <v>0</v>
      </c>
      <c r="F65" s="886">
        <v>36.800000000000004</v>
      </c>
      <c r="G65" s="887">
        <v>1698.7200000000003</v>
      </c>
      <c r="H65" s="883">
        <f t="shared" si="133"/>
        <v>1735.5200000000002</v>
      </c>
      <c r="I65" s="886">
        <v>0</v>
      </c>
      <c r="J65" s="883">
        <f t="shared" si="134"/>
        <v>0</v>
      </c>
      <c r="K65" s="886">
        <v>0</v>
      </c>
      <c r="L65" s="925">
        <v>0</v>
      </c>
      <c r="M65" s="883">
        <f t="shared" si="135"/>
        <v>0</v>
      </c>
      <c r="N65" s="886">
        <v>670.4</v>
      </c>
      <c r="O65" s="887">
        <v>496.8</v>
      </c>
      <c r="P65" s="883">
        <f t="shared" si="136"/>
        <v>1167.2</v>
      </c>
      <c r="Q65" s="886">
        <v>0</v>
      </c>
      <c r="R65" s="887">
        <v>0</v>
      </c>
      <c r="S65" s="883">
        <f t="shared" si="137"/>
        <v>0</v>
      </c>
      <c r="T65" s="886">
        <v>190.4</v>
      </c>
      <c r="U65" s="887">
        <v>480</v>
      </c>
      <c r="V65" s="883">
        <f t="shared" si="138"/>
        <v>670.4</v>
      </c>
      <c r="W65" s="888">
        <f t="shared" si="139"/>
        <v>3573.1200000000003</v>
      </c>
      <c r="X65" s="889">
        <v>0</v>
      </c>
      <c r="Y65" s="890">
        <v>19.200000000000003</v>
      </c>
      <c r="Z65" s="1259">
        <v>0</v>
      </c>
      <c r="AA65" s="891">
        <f t="shared" si="161"/>
        <v>0</v>
      </c>
      <c r="AB65" s="889">
        <v>199.84000000000003</v>
      </c>
      <c r="AC65" s="890">
        <v>289.60000000000008</v>
      </c>
      <c r="AD65" s="891">
        <f t="shared" si="141"/>
        <v>489.44000000000011</v>
      </c>
      <c r="AE65" s="889">
        <v>0</v>
      </c>
      <c r="AF65" s="891">
        <f t="shared" si="142"/>
        <v>0</v>
      </c>
      <c r="AG65" s="889">
        <v>81.600000000000023</v>
      </c>
      <c r="AH65" s="891">
        <f t="shared" si="143"/>
        <v>81.600000000000023</v>
      </c>
      <c r="AI65" s="889">
        <v>0</v>
      </c>
      <c r="AJ65" s="890">
        <v>32.000000000000007</v>
      </c>
      <c r="AK65" s="890">
        <v>0</v>
      </c>
      <c r="AL65" s="890">
        <v>0</v>
      </c>
      <c r="AM65" s="892">
        <v>0</v>
      </c>
      <c r="AN65" s="892">
        <v>0</v>
      </c>
      <c r="AO65" s="891">
        <f>AI65+AM65+AN65</f>
        <v>0</v>
      </c>
      <c r="AP65" s="889">
        <v>46.400000000000006</v>
      </c>
      <c r="AQ65" s="891">
        <f t="shared" si="145"/>
        <v>46.400000000000006</v>
      </c>
      <c r="AR65" s="889">
        <v>0</v>
      </c>
      <c r="AS65" s="890">
        <v>0</v>
      </c>
      <c r="AT65" s="1259">
        <v>68.000000000000014</v>
      </c>
      <c r="AU65" s="891">
        <f t="shared" si="131"/>
        <v>68.000000000000014</v>
      </c>
      <c r="AV65" s="889">
        <v>0</v>
      </c>
      <c r="AW65" s="890">
        <v>0</v>
      </c>
      <c r="AX65" s="891">
        <f t="shared" si="146"/>
        <v>0</v>
      </c>
      <c r="AY65" s="889">
        <v>492.80000000000013</v>
      </c>
      <c r="AZ65" s="891">
        <f t="shared" si="147"/>
        <v>492.80000000000013</v>
      </c>
      <c r="BA65" s="889">
        <v>120.00000000000001</v>
      </c>
      <c r="BB65" s="890">
        <v>0</v>
      </c>
      <c r="BC65" s="891">
        <f t="shared" si="148"/>
        <v>120.00000000000001</v>
      </c>
      <c r="BD65" s="893">
        <f t="shared" si="149"/>
        <v>1298.2400000000002</v>
      </c>
      <c r="BE65" s="903"/>
      <c r="BF65" s="904"/>
      <c r="BG65" s="899">
        <f t="shared" si="8"/>
        <v>0</v>
      </c>
      <c r="BH65" s="903">
        <v>1.04</v>
      </c>
      <c r="BI65" s="904"/>
      <c r="BJ65" s="904">
        <v>6.3</v>
      </c>
      <c r="BK65" s="904"/>
      <c r="BL65" s="899">
        <f t="shared" si="119"/>
        <v>7.34</v>
      </c>
      <c r="BM65" s="903">
        <v>1.57</v>
      </c>
      <c r="BN65" s="904">
        <v>0.2</v>
      </c>
      <c r="BO65" s="899">
        <f t="shared" si="150"/>
        <v>1.77</v>
      </c>
      <c r="BP65" s="900"/>
      <c r="BQ65" s="901"/>
      <c r="BR65" s="901"/>
      <c r="BS65" s="901"/>
      <c r="BT65" s="904"/>
      <c r="BU65" s="899">
        <f t="shared" si="151"/>
        <v>0</v>
      </c>
      <c r="BV65" s="903">
        <v>0.22</v>
      </c>
      <c r="BW65" s="904"/>
      <c r="BX65" s="904"/>
      <c r="BY65" s="904">
        <v>0.47</v>
      </c>
      <c r="BZ65" s="904">
        <v>2.0499999999999998</v>
      </c>
      <c r="CA65" s="904">
        <v>2.09</v>
      </c>
      <c r="CB65" s="904">
        <v>1.17</v>
      </c>
      <c r="CC65" s="899">
        <f t="shared" si="152"/>
        <v>6</v>
      </c>
      <c r="CD65" s="903"/>
      <c r="CE65" s="904"/>
      <c r="CF65" s="904"/>
      <c r="CG65" s="904"/>
      <c r="CH65" s="899">
        <f t="shared" si="153"/>
        <v>0</v>
      </c>
      <c r="CI65" s="900"/>
      <c r="CJ65" s="901"/>
      <c r="CK65" s="901"/>
      <c r="CL65" s="901"/>
      <c r="CM65" s="901"/>
      <c r="CN65" s="901"/>
      <c r="CO65" s="902">
        <f t="shared" si="154"/>
        <v>0</v>
      </c>
      <c r="CP65" s="903"/>
      <c r="CQ65" s="904"/>
      <c r="CR65" s="899">
        <f t="shared" si="155"/>
        <v>0</v>
      </c>
      <c r="CS65" s="903"/>
      <c r="CT65" s="904"/>
      <c r="CU65" s="904"/>
      <c r="CV65" s="904"/>
      <c r="CW65" s="899">
        <f t="shared" si="156"/>
        <v>0</v>
      </c>
      <c r="CX65" s="903"/>
      <c r="CY65" s="899">
        <f t="shared" si="157"/>
        <v>0</v>
      </c>
      <c r="CZ65" s="954">
        <f t="shared" si="158"/>
        <v>15.11</v>
      </c>
      <c r="DA65" s="955">
        <f t="shared" si="159"/>
        <v>4886.47</v>
      </c>
      <c r="DI65" s="893">
        <f t="shared" si="160"/>
        <v>15.11</v>
      </c>
    </row>
    <row r="66" spans="1:113" s="906" customFormat="1">
      <c r="A66" s="806" t="s">
        <v>5</v>
      </c>
      <c r="B66" s="953" t="s">
        <v>1281</v>
      </c>
      <c r="C66" s="881" t="s">
        <v>76</v>
      </c>
      <c r="D66" s="886"/>
      <c r="E66" s="883">
        <f t="shared" si="3"/>
        <v>0</v>
      </c>
      <c r="F66" s="886">
        <v>0</v>
      </c>
      <c r="G66" s="887">
        <v>0</v>
      </c>
      <c r="H66" s="883">
        <f t="shared" si="133"/>
        <v>0</v>
      </c>
      <c r="I66" s="886">
        <v>452.8</v>
      </c>
      <c r="J66" s="883">
        <f t="shared" si="134"/>
        <v>452.8</v>
      </c>
      <c r="K66" s="886">
        <v>0</v>
      </c>
      <c r="L66" s="925">
        <v>62.88</v>
      </c>
      <c r="M66" s="883">
        <f t="shared" si="135"/>
        <v>62.88</v>
      </c>
      <c r="N66" s="886">
        <v>0</v>
      </c>
      <c r="O66" s="887">
        <v>0</v>
      </c>
      <c r="P66" s="883">
        <f t="shared" si="136"/>
        <v>0</v>
      </c>
      <c r="Q66" s="886">
        <v>30.400000000000002</v>
      </c>
      <c r="R66" s="887">
        <v>123.2</v>
      </c>
      <c r="S66" s="883">
        <f t="shared" si="137"/>
        <v>153.6</v>
      </c>
      <c r="T66" s="886">
        <v>0</v>
      </c>
      <c r="U66" s="887">
        <v>0</v>
      </c>
      <c r="V66" s="883">
        <f t="shared" si="138"/>
        <v>0</v>
      </c>
      <c r="W66" s="888">
        <f t="shared" si="139"/>
        <v>669.28000000000009</v>
      </c>
      <c r="X66" s="889">
        <v>0</v>
      </c>
      <c r="Y66" s="890">
        <v>0</v>
      </c>
      <c r="Z66" s="1259">
        <v>0</v>
      </c>
      <c r="AA66" s="891">
        <f t="shared" si="140"/>
        <v>0</v>
      </c>
      <c r="AB66" s="889">
        <v>0</v>
      </c>
      <c r="AC66" s="890">
        <v>0</v>
      </c>
      <c r="AD66" s="891">
        <f t="shared" si="141"/>
        <v>0</v>
      </c>
      <c r="AE66" s="889">
        <v>0</v>
      </c>
      <c r="AF66" s="891">
        <f t="shared" si="142"/>
        <v>0</v>
      </c>
      <c r="AG66" s="889">
        <v>0</v>
      </c>
      <c r="AH66" s="891">
        <f t="shared" si="143"/>
        <v>0</v>
      </c>
      <c r="AI66" s="889">
        <v>0</v>
      </c>
      <c r="AJ66" s="890">
        <v>0</v>
      </c>
      <c r="AK66" s="890">
        <v>0</v>
      </c>
      <c r="AL66" s="890">
        <v>0</v>
      </c>
      <c r="AM66" s="892">
        <v>0</v>
      </c>
      <c r="AN66" s="892">
        <v>0</v>
      </c>
      <c r="AO66" s="891">
        <f t="shared" si="144"/>
        <v>0</v>
      </c>
      <c r="AP66" s="889">
        <v>0</v>
      </c>
      <c r="AQ66" s="891">
        <f t="shared" si="145"/>
        <v>0</v>
      </c>
      <c r="AR66" s="889">
        <v>0</v>
      </c>
      <c r="AS66" s="890">
        <v>0</v>
      </c>
      <c r="AT66" s="1259">
        <v>0</v>
      </c>
      <c r="AU66" s="891">
        <f t="shared" si="131"/>
        <v>0</v>
      </c>
      <c r="AV66" s="889">
        <v>0</v>
      </c>
      <c r="AW66" s="890">
        <v>0</v>
      </c>
      <c r="AX66" s="891">
        <f t="shared" si="146"/>
        <v>0</v>
      </c>
      <c r="AY66" s="889">
        <v>0</v>
      </c>
      <c r="AZ66" s="891">
        <f t="shared" si="147"/>
        <v>0</v>
      </c>
      <c r="BA66" s="889">
        <v>0</v>
      </c>
      <c r="BB66" s="890">
        <v>0</v>
      </c>
      <c r="BC66" s="891">
        <f t="shared" si="148"/>
        <v>0</v>
      </c>
      <c r="BD66" s="893">
        <f t="shared" si="149"/>
        <v>0</v>
      </c>
      <c r="BE66" s="903"/>
      <c r="BF66" s="904"/>
      <c r="BG66" s="899">
        <f t="shared" si="8"/>
        <v>0</v>
      </c>
      <c r="BH66" s="903"/>
      <c r="BI66" s="904">
        <v>90</v>
      </c>
      <c r="BJ66" s="904">
        <v>462.5</v>
      </c>
      <c r="BK66" s="904">
        <v>52.5</v>
      </c>
      <c r="BL66" s="899">
        <f t="shared" si="119"/>
        <v>605</v>
      </c>
      <c r="BM66" s="903">
        <v>352</v>
      </c>
      <c r="BN66" s="904">
        <v>50</v>
      </c>
      <c r="BO66" s="899">
        <f t="shared" si="150"/>
        <v>402</v>
      </c>
      <c r="BP66" s="903"/>
      <c r="BQ66" s="904"/>
      <c r="BR66" s="904"/>
      <c r="BS66" s="904"/>
      <c r="BT66" s="904">
        <v>39.520000000000003</v>
      </c>
      <c r="BU66" s="899">
        <f t="shared" si="151"/>
        <v>39.520000000000003</v>
      </c>
      <c r="BV66" s="903">
        <v>61.68</v>
      </c>
      <c r="BW66" s="904">
        <v>62.35</v>
      </c>
      <c r="BX66" s="904">
        <v>603.97</v>
      </c>
      <c r="BY66" s="904">
        <v>39.200000000000003</v>
      </c>
      <c r="BZ66" s="904">
        <v>121.78</v>
      </c>
      <c r="CA66" s="904">
        <v>70.48</v>
      </c>
      <c r="CB66" s="904">
        <v>0.1</v>
      </c>
      <c r="CC66" s="899">
        <f t="shared" si="152"/>
        <v>959.56000000000006</v>
      </c>
      <c r="CD66" s="903">
        <v>7.8</v>
      </c>
      <c r="CE66" s="904">
        <v>83.95</v>
      </c>
      <c r="CF66" s="904">
        <v>45.7</v>
      </c>
      <c r="CG66" s="904">
        <v>25.19</v>
      </c>
      <c r="CH66" s="899">
        <f t="shared" si="153"/>
        <v>162.63999999999999</v>
      </c>
      <c r="CI66" s="903">
        <v>37.369999999999997</v>
      </c>
      <c r="CJ66" s="904">
        <v>3.25</v>
      </c>
      <c r="CK66" s="904">
        <v>58.76</v>
      </c>
      <c r="CL66" s="904">
        <v>16.77</v>
      </c>
      <c r="CM66" s="904">
        <v>246.95</v>
      </c>
      <c r="CN66" s="904">
        <v>188.84</v>
      </c>
      <c r="CO66" s="902">
        <f t="shared" si="154"/>
        <v>551.93999999999994</v>
      </c>
      <c r="CP66" s="903">
        <v>14</v>
      </c>
      <c r="CQ66" s="904">
        <v>92.91</v>
      </c>
      <c r="CR66" s="899">
        <f t="shared" si="155"/>
        <v>106.91</v>
      </c>
      <c r="CS66" s="903">
        <v>306.75</v>
      </c>
      <c r="CT66" s="904">
        <v>187</v>
      </c>
      <c r="CU66" s="904">
        <v>31.5</v>
      </c>
      <c r="CV66" s="904">
        <v>200.63</v>
      </c>
      <c r="CW66" s="899">
        <f t="shared" si="156"/>
        <v>725.88</v>
      </c>
      <c r="CX66" s="903">
        <v>19.559999999999999</v>
      </c>
      <c r="CY66" s="899">
        <f t="shared" si="157"/>
        <v>19.559999999999999</v>
      </c>
      <c r="CZ66" s="954">
        <f t="shared" si="158"/>
        <v>3573.01</v>
      </c>
      <c r="DA66" s="955">
        <f t="shared" si="159"/>
        <v>4242.29</v>
      </c>
      <c r="DI66" s="893">
        <f t="shared" si="160"/>
        <v>0</v>
      </c>
    </row>
    <row r="67" spans="1:113" s="906" customFormat="1">
      <c r="A67" s="806" t="s">
        <v>802</v>
      </c>
      <c r="B67" s="953" t="s">
        <v>803</v>
      </c>
      <c r="C67" s="881" t="s">
        <v>742</v>
      </c>
      <c r="D67" s="886"/>
      <c r="E67" s="883">
        <f t="shared" si="3"/>
        <v>0</v>
      </c>
      <c r="F67" s="886">
        <v>0</v>
      </c>
      <c r="G67" s="887">
        <v>0</v>
      </c>
      <c r="H67" s="883">
        <f t="shared" si="133"/>
        <v>0</v>
      </c>
      <c r="I67" s="886">
        <v>0</v>
      </c>
      <c r="J67" s="883">
        <f t="shared" si="134"/>
        <v>0</v>
      </c>
      <c r="K67" s="886">
        <v>0</v>
      </c>
      <c r="L67" s="925">
        <v>0</v>
      </c>
      <c r="M67" s="883">
        <f t="shared" si="135"/>
        <v>0</v>
      </c>
      <c r="N67" s="886">
        <v>0</v>
      </c>
      <c r="O67" s="887">
        <v>0</v>
      </c>
      <c r="P67" s="883">
        <f t="shared" si="136"/>
        <v>0</v>
      </c>
      <c r="Q67" s="886">
        <v>0</v>
      </c>
      <c r="R67" s="887">
        <v>0</v>
      </c>
      <c r="S67" s="883">
        <f t="shared" si="137"/>
        <v>0</v>
      </c>
      <c r="T67" s="886">
        <v>0</v>
      </c>
      <c r="U67" s="887">
        <v>0</v>
      </c>
      <c r="V67" s="883">
        <f t="shared" si="138"/>
        <v>0</v>
      </c>
      <c r="W67" s="888">
        <f t="shared" si="139"/>
        <v>0</v>
      </c>
      <c r="X67" s="889">
        <v>0</v>
      </c>
      <c r="Y67" s="890">
        <v>0</v>
      </c>
      <c r="Z67" s="1259">
        <v>0</v>
      </c>
      <c r="AA67" s="891">
        <f t="shared" si="140"/>
        <v>0</v>
      </c>
      <c r="AB67" s="889">
        <v>0</v>
      </c>
      <c r="AC67" s="890">
        <v>0</v>
      </c>
      <c r="AD67" s="891">
        <f t="shared" si="141"/>
        <v>0</v>
      </c>
      <c r="AE67" s="889">
        <v>0</v>
      </c>
      <c r="AF67" s="891">
        <f t="shared" si="142"/>
        <v>0</v>
      </c>
      <c r="AG67" s="889">
        <v>0</v>
      </c>
      <c r="AH67" s="891">
        <f t="shared" si="143"/>
        <v>0</v>
      </c>
      <c r="AI67" s="889">
        <v>0</v>
      </c>
      <c r="AJ67" s="890">
        <v>0</v>
      </c>
      <c r="AK67" s="890">
        <v>0</v>
      </c>
      <c r="AL67" s="890">
        <v>0</v>
      </c>
      <c r="AM67" s="892">
        <v>0</v>
      </c>
      <c r="AN67" s="892">
        <v>0</v>
      </c>
      <c r="AO67" s="891">
        <f t="shared" si="144"/>
        <v>0</v>
      </c>
      <c r="AP67" s="889">
        <v>0</v>
      </c>
      <c r="AQ67" s="891">
        <f t="shared" si="145"/>
        <v>0</v>
      </c>
      <c r="AR67" s="889">
        <v>0</v>
      </c>
      <c r="AS67" s="890">
        <v>0</v>
      </c>
      <c r="AT67" s="1259">
        <v>0</v>
      </c>
      <c r="AU67" s="891">
        <f t="shared" si="131"/>
        <v>0</v>
      </c>
      <c r="AV67" s="889">
        <v>0</v>
      </c>
      <c r="AW67" s="890">
        <v>0</v>
      </c>
      <c r="AX67" s="891">
        <f t="shared" si="146"/>
        <v>0</v>
      </c>
      <c r="AY67" s="889">
        <v>0</v>
      </c>
      <c r="AZ67" s="891">
        <f t="shared" si="147"/>
        <v>0</v>
      </c>
      <c r="BA67" s="889">
        <v>0</v>
      </c>
      <c r="BB67" s="890">
        <v>0</v>
      </c>
      <c r="BC67" s="891">
        <f t="shared" si="148"/>
        <v>0</v>
      </c>
      <c r="BD67" s="893">
        <f t="shared" si="149"/>
        <v>0</v>
      </c>
      <c r="BE67" s="903"/>
      <c r="BF67" s="904"/>
      <c r="BG67" s="899">
        <f t="shared" si="8"/>
        <v>0</v>
      </c>
      <c r="BH67" s="903"/>
      <c r="BI67" s="904"/>
      <c r="BJ67" s="904"/>
      <c r="BK67" s="904"/>
      <c r="BL67" s="899">
        <f t="shared" si="119"/>
        <v>0</v>
      </c>
      <c r="BM67" s="903"/>
      <c r="BN67" s="904"/>
      <c r="BO67" s="899">
        <f t="shared" si="150"/>
        <v>0</v>
      </c>
      <c r="BP67" s="900"/>
      <c r="BQ67" s="901"/>
      <c r="BR67" s="901"/>
      <c r="BS67" s="901"/>
      <c r="BT67" s="904"/>
      <c r="BU67" s="899">
        <f t="shared" si="151"/>
        <v>0</v>
      </c>
      <c r="BV67" s="903"/>
      <c r="BW67" s="904"/>
      <c r="BX67" s="904"/>
      <c r="BY67" s="904"/>
      <c r="BZ67" s="904"/>
      <c r="CA67" s="904"/>
      <c r="CB67" s="904"/>
      <c r="CC67" s="899">
        <f>+SUM(BV67:CB67)</f>
        <v>0</v>
      </c>
      <c r="CD67" s="903"/>
      <c r="CE67" s="904"/>
      <c r="CF67" s="904"/>
      <c r="CG67" s="904"/>
      <c r="CH67" s="899">
        <f t="shared" si="153"/>
        <v>0</v>
      </c>
      <c r="CI67" s="900"/>
      <c r="CJ67" s="901"/>
      <c r="CK67" s="901"/>
      <c r="CL67" s="901"/>
      <c r="CM67" s="901"/>
      <c r="CN67" s="901"/>
      <c r="CO67" s="902">
        <f t="shared" si="154"/>
        <v>0</v>
      </c>
      <c r="CP67" s="903"/>
      <c r="CQ67" s="904"/>
      <c r="CR67" s="899">
        <f t="shared" si="155"/>
        <v>0</v>
      </c>
      <c r="CS67" s="903"/>
      <c r="CT67" s="904"/>
      <c r="CU67" s="904"/>
      <c r="CV67" s="904"/>
      <c r="CW67" s="899">
        <f t="shared" si="156"/>
        <v>0</v>
      </c>
      <c r="CX67" s="903"/>
      <c r="CY67" s="899">
        <f t="shared" si="157"/>
        <v>0</v>
      </c>
      <c r="CZ67" s="954">
        <f t="shared" si="158"/>
        <v>0</v>
      </c>
      <c r="DA67" s="955">
        <f t="shared" si="159"/>
        <v>0</v>
      </c>
      <c r="DI67" s="893">
        <f t="shared" si="160"/>
        <v>0</v>
      </c>
    </row>
    <row r="68" spans="1:113" s="985" customFormat="1">
      <c r="A68" s="965"/>
      <c r="B68" s="966" t="s">
        <v>804</v>
      </c>
      <c r="C68" s="967"/>
      <c r="D68" s="968"/>
      <c r="E68" s="969"/>
      <c r="F68" s="968" t="s">
        <v>729</v>
      </c>
      <c r="G68" s="970" t="s">
        <v>729</v>
      </c>
      <c r="H68" s="969"/>
      <c r="I68" s="968" t="s">
        <v>729</v>
      </c>
      <c r="J68" s="969"/>
      <c r="K68" s="968" t="s">
        <v>729</v>
      </c>
      <c r="L68" s="971" t="s">
        <v>729</v>
      </c>
      <c r="M68" s="969"/>
      <c r="N68" s="968" t="s">
        <v>729</v>
      </c>
      <c r="O68" s="970" t="s">
        <v>729</v>
      </c>
      <c r="P68" s="969"/>
      <c r="Q68" s="968" t="s">
        <v>729</v>
      </c>
      <c r="R68" s="970" t="s">
        <v>729</v>
      </c>
      <c r="S68" s="969"/>
      <c r="T68" s="968" t="s">
        <v>729</v>
      </c>
      <c r="U68" s="970" t="s">
        <v>729</v>
      </c>
      <c r="V68" s="969"/>
      <c r="W68" s="972"/>
      <c r="X68" s="973"/>
      <c r="Y68" s="974"/>
      <c r="Z68" s="1258"/>
      <c r="AA68" s="975"/>
      <c r="AB68" s="973"/>
      <c r="AC68" s="974"/>
      <c r="AD68" s="975"/>
      <c r="AE68" s="973"/>
      <c r="AF68" s="975"/>
      <c r="AG68" s="973"/>
      <c r="AH68" s="975"/>
      <c r="AI68" s="973"/>
      <c r="AJ68" s="974"/>
      <c r="AK68" s="974"/>
      <c r="AL68" s="974"/>
      <c r="AM68" s="976"/>
      <c r="AN68" s="976"/>
      <c r="AO68" s="975"/>
      <c r="AP68" s="973"/>
      <c r="AQ68" s="975"/>
      <c r="AR68" s="973"/>
      <c r="AS68" s="974"/>
      <c r="AT68" s="1258"/>
      <c r="AU68" s="975"/>
      <c r="AV68" s="973"/>
      <c r="AW68" s="974"/>
      <c r="AX68" s="975"/>
      <c r="AY68" s="973"/>
      <c r="AZ68" s="975"/>
      <c r="BA68" s="973"/>
      <c r="BB68" s="974"/>
      <c r="BC68" s="975"/>
      <c r="BD68" s="977"/>
      <c r="BE68" s="978"/>
      <c r="BF68" s="979"/>
      <c r="BG68" s="980"/>
      <c r="BH68" s="978"/>
      <c r="BI68" s="979"/>
      <c r="BJ68" s="979"/>
      <c r="BK68" s="979"/>
      <c r="BL68" s="980"/>
      <c r="BM68" s="978"/>
      <c r="BN68" s="979"/>
      <c r="BO68" s="980"/>
      <c r="BP68" s="981"/>
      <c r="BQ68" s="982"/>
      <c r="BR68" s="982"/>
      <c r="BS68" s="982"/>
      <c r="BT68" s="979"/>
      <c r="BU68" s="980"/>
      <c r="BV68" s="978"/>
      <c r="BW68" s="979"/>
      <c r="BX68" s="979"/>
      <c r="BY68" s="979"/>
      <c r="BZ68" s="979"/>
      <c r="CA68" s="979"/>
      <c r="CB68" s="979"/>
      <c r="CC68" s="980"/>
      <c r="CD68" s="978"/>
      <c r="CE68" s="979"/>
      <c r="CF68" s="979"/>
      <c r="CG68" s="979"/>
      <c r="CH68" s="980"/>
      <c r="CI68" s="981"/>
      <c r="CJ68" s="982"/>
      <c r="CK68" s="982"/>
      <c r="CL68" s="982"/>
      <c r="CM68" s="982"/>
      <c r="CN68" s="982"/>
      <c r="CO68" s="983">
        <f t="shared" si="154"/>
        <v>0</v>
      </c>
      <c r="CP68" s="978"/>
      <c r="CQ68" s="979"/>
      <c r="CR68" s="980"/>
      <c r="CS68" s="978"/>
      <c r="CT68" s="979"/>
      <c r="CU68" s="979"/>
      <c r="CV68" s="979"/>
      <c r="CW68" s="980"/>
      <c r="CX68" s="978"/>
      <c r="CY68" s="980"/>
      <c r="CZ68" s="980"/>
      <c r="DA68" s="984"/>
      <c r="DI68" s="977"/>
    </row>
    <row r="69" spans="1:113" s="906" customFormat="1">
      <c r="A69" s="806" t="s">
        <v>346</v>
      </c>
      <c r="B69" s="953" t="s">
        <v>771</v>
      </c>
      <c r="C69" s="881" t="s">
        <v>76</v>
      </c>
      <c r="D69" s="886"/>
      <c r="E69" s="883">
        <f t="shared" si="3"/>
        <v>0</v>
      </c>
      <c r="F69" s="886">
        <v>110.39999999999999</v>
      </c>
      <c r="G69" s="887">
        <v>1126.56</v>
      </c>
      <c r="H69" s="883">
        <f>+IF(C69="", 0,SUM(F69:G69))</f>
        <v>1236.96</v>
      </c>
      <c r="I69" s="886">
        <v>1698</v>
      </c>
      <c r="J69" s="883">
        <f>+IF(C69="", 0,I69)</f>
        <v>1698</v>
      </c>
      <c r="K69" s="886">
        <v>0</v>
      </c>
      <c r="L69" s="925">
        <v>54.9</v>
      </c>
      <c r="M69" s="883">
        <f>+IF(C69="",0,K69+L69)</f>
        <v>54.9</v>
      </c>
      <c r="N69" s="886">
        <v>168</v>
      </c>
      <c r="O69" s="887">
        <v>490.19999999999993</v>
      </c>
      <c r="P69" s="883">
        <f>+IF(C69="", 0,SUM(N69:O69))</f>
        <v>658.19999999999993</v>
      </c>
      <c r="Q69" s="886">
        <v>60.800000000000004</v>
      </c>
      <c r="R69" s="887">
        <v>246.4</v>
      </c>
      <c r="S69" s="883">
        <f>+IF(C69="",0,SUM(Q69:R69))</f>
        <v>307.2</v>
      </c>
      <c r="T69" s="886">
        <v>105.60000000000001</v>
      </c>
      <c r="U69" s="887">
        <v>296</v>
      </c>
      <c r="V69" s="883">
        <f>+IF(C69="",0,SUM(T69:U69))</f>
        <v>401.6</v>
      </c>
      <c r="W69" s="888">
        <f t="shared" ref="W69:W80" si="162">+IF(C69="",0,E69+H69+J69+M69+P69+S69+V69)</f>
        <v>4356.8599999999997</v>
      </c>
      <c r="X69" s="889">
        <v>0</v>
      </c>
      <c r="Y69" s="890">
        <v>0</v>
      </c>
      <c r="Z69" s="1259">
        <v>0</v>
      </c>
      <c r="AA69" s="891">
        <f t="shared" ref="AA69:AA80" si="163">SUM(X69:Z69)</f>
        <v>0</v>
      </c>
      <c r="AB69" s="889">
        <v>0</v>
      </c>
      <c r="AC69" s="890">
        <v>0</v>
      </c>
      <c r="AD69" s="891">
        <f t="shared" ref="AD69:AD80" si="164">SUM(AB69:AC69)</f>
        <v>0</v>
      </c>
      <c r="AE69" s="889">
        <v>0</v>
      </c>
      <c r="AF69" s="891">
        <f t="shared" ref="AF69:AF80" si="165">+AE69</f>
        <v>0</v>
      </c>
      <c r="AG69" s="889">
        <v>0</v>
      </c>
      <c r="AH69" s="891">
        <f t="shared" ref="AH69:AH80" si="166">+AG69</f>
        <v>0</v>
      </c>
      <c r="AI69" s="889">
        <v>0</v>
      </c>
      <c r="AJ69" s="890">
        <v>0</v>
      </c>
      <c r="AK69" s="890">
        <v>0</v>
      </c>
      <c r="AL69" s="890">
        <v>0</v>
      </c>
      <c r="AM69" s="892">
        <v>0</v>
      </c>
      <c r="AN69" s="892">
        <v>0</v>
      </c>
      <c r="AO69" s="891">
        <f t="shared" ref="AO69:AO80" si="167">SUM(AI69:AN69)</f>
        <v>0</v>
      </c>
      <c r="AP69" s="889">
        <v>0</v>
      </c>
      <c r="AQ69" s="891">
        <f t="shared" ref="AQ69:AQ80" si="168">+AP69</f>
        <v>0</v>
      </c>
      <c r="AR69" s="889">
        <v>0</v>
      </c>
      <c r="AS69" s="890">
        <v>0</v>
      </c>
      <c r="AT69" s="1259">
        <v>0</v>
      </c>
      <c r="AU69" s="891">
        <f t="shared" si="131"/>
        <v>0</v>
      </c>
      <c r="AV69" s="889">
        <v>0</v>
      </c>
      <c r="AW69" s="890">
        <v>0</v>
      </c>
      <c r="AX69" s="891">
        <f t="shared" ref="AX69:AX80" si="169">SUM(AV69:AW69)</f>
        <v>0</v>
      </c>
      <c r="AY69" s="889">
        <v>0</v>
      </c>
      <c r="AZ69" s="891">
        <f t="shared" ref="AZ69:AZ80" si="170">+AY69</f>
        <v>0</v>
      </c>
      <c r="BA69" s="889">
        <v>0</v>
      </c>
      <c r="BB69" s="890">
        <v>0</v>
      </c>
      <c r="BC69" s="891">
        <f t="shared" ref="BC69:BC80" si="171">SUM(BA69:BB69)</f>
        <v>0</v>
      </c>
      <c r="BD69" s="893">
        <f t="shared" ref="BD69:BD80" si="172">+IF(C69="",0,BC69+AZ69+AX69+AU69+AQ69+AO69+AH69+AF69+AD69+AA69)</f>
        <v>0</v>
      </c>
      <c r="BE69" s="903"/>
      <c r="BF69" s="904"/>
      <c r="BG69" s="899">
        <f t="shared" si="8"/>
        <v>0</v>
      </c>
      <c r="BH69" s="903">
        <v>19.3</v>
      </c>
      <c r="BI69" s="904">
        <v>29.4</v>
      </c>
      <c r="BJ69" s="904">
        <v>115.5</v>
      </c>
      <c r="BK69" s="904">
        <v>11.03</v>
      </c>
      <c r="BL69" s="899">
        <f t="shared" ref="BL69:BL80" si="173">+BH69+BI69+BJ69+BK69</f>
        <v>175.23</v>
      </c>
      <c r="BM69" s="903">
        <v>23.63</v>
      </c>
      <c r="BN69" s="904"/>
      <c r="BO69" s="899">
        <f t="shared" ref="BO69:BO80" si="174">+BM69+BN69</f>
        <v>23.63</v>
      </c>
      <c r="BP69" s="903"/>
      <c r="BQ69" s="904"/>
      <c r="BR69" s="904"/>
      <c r="BS69" s="904"/>
      <c r="BT69" s="904">
        <v>12.97</v>
      </c>
      <c r="BU69" s="899">
        <f t="shared" ref="BU69:BU80" si="175">+SUM(BP69:BT69)</f>
        <v>12.97</v>
      </c>
      <c r="BV69" s="903">
        <v>16.7</v>
      </c>
      <c r="BW69" s="904">
        <v>19.43</v>
      </c>
      <c r="BX69" s="904">
        <v>188.58</v>
      </c>
      <c r="BY69" s="904">
        <v>12.88</v>
      </c>
      <c r="BZ69" s="904">
        <v>38.479999999999997</v>
      </c>
      <c r="CA69" s="904">
        <v>32.97</v>
      </c>
      <c r="CB69" s="904">
        <v>20.48</v>
      </c>
      <c r="CC69" s="899">
        <f t="shared" ref="CC69:CC80" si="176">+SUM(BV69:CB69)</f>
        <v>329.52</v>
      </c>
      <c r="CD69" s="903">
        <v>3.15</v>
      </c>
      <c r="CE69" s="904">
        <v>17.324999999999999</v>
      </c>
      <c r="CF69" s="904">
        <v>6.3</v>
      </c>
      <c r="CG69" s="904">
        <v>6.3</v>
      </c>
      <c r="CH69" s="899">
        <f t="shared" ref="CH69:CH80" si="177">+SUM(CD69:CG69)</f>
        <v>33.074999999999996</v>
      </c>
      <c r="CI69" s="903">
        <v>32.024999999999999</v>
      </c>
      <c r="CJ69" s="904">
        <v>4.7249999999999996</v>
      </c>
      <c r="CK69" s="904">
        <v>37.274999999999999</v>
      </c>
      <c r="CL69" s="904">
        <v>13.6</v>
      </c>
      <c r="CM69" s="904">
        <v>111.825</v>
      </c>
      <c r="CN69" s="904">
        <v>86.909000000000006</v>
      </c>
      <c r="CO69" s="902">
        <f t="shared" si="154"/>
        <v>286.35899999999998</v>
      </c>
      <c r="CP69" s="903">
        <v>33.075000000000003</v>
      </c>
      <c r="CQ69" s="904">
        <v>19.989999999999998</v>
      </c>
      <c r="CR69" s="899">
        <f t="shared" ref="CR69:CR80" si="178">+SUM(CP69:CQ69)</f>
        <v>53.064999999999998</v>
      </c>
      <c r="CS69" s="903">
        <v>64.417500000000004</v>
      </c>
      <c r="CT69" s="904">
        <v>42.42</v>
      </c>
      <c r="CU69" s="904">
        <v>6.6150000000000002</v>
      </c>
      <c r="CV69" s="904">
        <v>29.137499999999999</v>
      </c>
      <c r="CW69" s="899">
        <f t="shared" ref="CW69:CW80" si="179">+SUM(CS69:CV69)</f>
        <v>142.59</v>
      </c>
      <c r="CX69" s="903">
        <v>12.6</v>
      </c>
      <c r="CY69" s="899">
        <f t="shared" ref="CY69:CY80" si="180">+CX69</f>
        <v>12.6</v>
      </c>
      <c r="CZ69" s="954">
        <f t="shared" ref="CZ69:CZ80" si="181">+IF(C69="",0,CY69+CR69+CH69+BU69+BO69+BL69+CO69+CW69+CC69+BG69)</f>
        <v>1069.0389999999998</v>
      </c>
      <c r="DA69" s="955">
        <f t="shared" ref="DA69:DA80" si="182">IF(C69="",0,CZ69+BD69+W69)</f>
        <v>5425.8989999999994</v>
      </c>
      <c r="DI69" s="893">
        <f t="shared" ref="DI69:DI80" si="183">+IF(BH69="",0,DH69+DE69+DC69+CZ69+CV69+CT69+CM69+CK69+CI69+CF69)</f>
        <v>1328.0215000000001</v>
      </c>
    </row>
    <row r="70" spans="1:113" s="906" customFormat="1">
      <c r="A70" s="806" t="s">
        <v>347</v>
      </c>
      <c r="B70" s="953" t="s">
        <v>1277</v>
      </c>
      <c r="C70" s="881" t="s">
        <v>76</v>
      </c>
      <c r="D70" s="886"/>
      <c r="E70" s="883">
        <f t="shared" si="3"/>
        <v>0</v>
      </c>
      <c r="F70" s="886">
        <v>0</v>
      </c>
      <c r="G70" s="887">
        <v>0</v>
      </c>
      <c r="H70" s="883">
        <f>+IF(C70="", 0,SUM(F70:G70))</f>
        <v>0</v>
      </c>
      <c r="I70" s="886">
        <v>0</v>
      </c>
      <c r="J70" s="883">
        <f>+IF(C70="", 0,I70)</f>
        <v>0</v>
      </c>
      <c r="K70" s="886">
        <v>0</v>
      </c>
      <c r="L70" s="925">
        <v>0</v>
      </c>
      <c r="M70" s="883">
        <f>+IF(C70="",0,K70+L70)</f>
        <v>0</v>
      </c>
      <c r="N70" s="886">
        <v>0</v>
      </c>
      <c r="O70" s="887">
        <v>0</v>
      </c>
      <c r="P70" s="883">
        <f>+IF(C70="", 0,SUM(N70:O70))</f>
        <v>0</v>
      </c>
      <c r="Q70" s="886">
        <v>0</v>
      </c>
      <c r="R70" s="887">
        <v>0</v>
      </c>
      <c r="S70" s="883">
        <f>+IF(C70="",0,SUM(Q70:R70))</f>
        <v>0</v>
      </c>
      <c r="T70" s="886">
        <v>0</v>
      </c>
      <c r="U70" s="887">
        <v>0</v>
      </c>
      <c r="V70" s="883">
        <f>+IF(C70="",0,SUM(T70:U70))</f>
        <v>0</v>
      </c>
      <c r="W70" s="888">
        <f t="shared" si="162"/>
        <v>0</v>
      </c>
      <c r="X70" s="889">
        <v>0</v>
      </c>
      <c r="Y70" s="890">
        <v>0</v>
      </c>
      <c r="Z70" s="1259">
        <v>0</v>
      </c>
      <c r="AA70" s="891">
        <f t="shared" si="163"/>
        <v>0</v>
      </c>
      <c r="AB70" s="889">
        <v>0</v>
      </c>
      <c r="AC70" s="890">
        <v>0</v>
      </c>
      <c r="AD70" s="891">
        <f t="shared" si="164"/>
        <v>0</v>
      </c>
      <c r="AE70" s="889">
        <v>0</v>
      </c>
      <c r="AF70" s="891">
        <f t="shared" si="165"/>
        <v>0</v>
      </c>
      <c r="AG70" s="889">
        <v>0</v>
      </c>
      <c r="AH70" s="891">
        <f t="shared" si="166"/>
        <v>0</v>
      </c>
      <c r="AI70" s="889">
        <v>0</v>
      </c>
      <c r="AJ70" s="890">
        <v>0</v>
      </c>
      <c r="AK70" s="890">
        <v>0</v>
      </c>
      <c r="AL70" s="890">
        <v>0</v>
      </c>
      <c r="AM70" s="892">
        <v>0</v>
      </c>
      <c r="AN70" s="892">
        <v>0</v>
      </c>
      <c r="AO70" s="891">
        <f t="shared" si="167"/>
        <v>0</v>
      </c>
      <c r="AP70" s="889">
        <v>0</v>
      </c>
      <c r="AQ70" s="891">
        <f t="shared" si="168"/>
        <v>0</v>
      </c>
      <c r="AR70" s="889">
        <v>0</v>
      </c>
      <c r="AS70" s="890">
        <v>0</v>
      </c>
      <c r="AT70" s="1259">
        <v>0</v>
      </c>
      <c r="AU70" s="891">
        <f t="shared" si="131"/>
        <v>0</v>
      </c>
      <c r="AV70" s="889">
        <v>0</v>
      </c>
      <c r="AW70" s="890">
        <v>0</v>
      </c>
      <c r="AX70" s="891">
        <f t="shared" si="169"/>
        <v>0</v>
      </c>
      <c r="AY70" s="889">
        <v>0</v>
      </c>
      <c r="AZ70" s="891">
        <f t="shared" si="170"/>
        <v>0</v>
      </c>
      <c r="BA70" s="889">
        <v>0</v>
      </c>
      <c r="BB70" s="890">
        <v>0</v>
      </c>
      <c r="BC70" s="891">
        <f t="shared" si="171"/>
        <v>0</v>
      </c>
      <c r="BD70" s="893">
        <f t="shared" si="172"/>
        <v>0</v>
      </c>
      <c r="BE70" s="903"/>
      <c r="BF70" s="904"/>
      <c r="BG70" s="899">
        <f t="shared" si="8"/>
        <v>0</v>
      </c>
      <c r="BH70" s="903"/>
      <c r="BI70" s="904"/>
      <c r="BJ70" s="904"/>
      <c r="BK70" s="904"/>
      <c r="BL70" s="899">
        <f t="shared" si="173"/>
        <v>0</v>
      </c>
      <c r="BM70" s="903"/>
      <c r="BN70" s="904"/>
      <c r="BO70" s="899">
        <f t="shared" si="174"/>
        <v>0</v>
      </c>
      <c r="BP70" s="903"/>
      <c r="BQ70" s="904"/>
      <c r="BR70" s="904"/>
      <c r="BS70" s="904"/>
      <c r="BT70" s="904"/>
      <c r="BU70" s="899">
        <f t="shared" si="175"/>
        <v>0</v>
      </c>
      <c r="BV70" s="903"/>
      <c r="BW70" s="904"/>
      <c r="BX70" s="904"/>
      <c r="BY70" s="904"/>
      <c r="BZ70" s="904"/>
      <c r="CA70" s="904"/>
      <c r="CB70" s="904"/>
      <c r="CC70" s="899">
        <f t="shared" si="176"/>
        <v>0</v>
      </c>
      <c r="CD70" s="903"/>
      <c r="CE70" s="904"/>
      <c r="CF70" s="904"/>
      <c r="CG70" s="904"/>
      <c r="CH70" s="899">
        <f t="shared" si="177"/>
        <v>0</v>
      </c>
      <c r="CI70" s="903"/>
      <c r="CJ70" s="904"/>
      <c r="CK70" s="904"/>
      <c r="CL70" s="904"/>
      <c r="CM70" s="904"/>
      <c r="CN70" s="904"/>
      <c r="CO70" s="902">
        <f t="shared" si="154"/>
        <v>0</v>
      </c>
      <c r="CP70" s="903"/>
      <c r="CQ70" s="904"/>
      <c r="CR70" s="899">
        <f t="shared" si="178"/>
        <v>0</v>
      </c>
      <c r="CS70" s="903"/>
      <c r="CT70" s="904"/>
      <c r="CU70" s="904"/>
      <c r="CV70" s="904"/>
      <c r="CW70" s="899">
        <f t="shared" si="179"/>
        <v>0</v>
      </c>
      <c r="CX70" s="903"/>
      <c r="CY70" s="899">
        <f t="shared" si="180"/>
        <v>0</v>
      </c>
      <c r="CZ70" s="954">
        <f t="shared" si="181"/>
        <v>0</v>
      </c>
      <c r="DA70" s="955">
        <f t="shared" si="182"/>
        <v>0</v>
      </c>
      <c r="DI70" s="893">
        <f t="shared" si="183"/>
        <v>0</v>
      </c>
    </row>
    <row r="71" spans="1:113" s="906" customFormat="1">
      <c r="A71" s="806" t="s">
        <v>348</v>
      </c>
      <c r="B71" s="953" t="s">
        <v>775</v>
      </c>
      <c r="C71" s="881" t="s">
        <v>76</v>
      </c>
      <c r="D71" s="886"/>
      <c r="E71" s="883">
        <f t="shared" si="3"/>
        <v>0</v>
      </c>
      <c r="F71" s="886">
        <v>0</v>
      </c>
      <c r="G71" s="887">
        <v>0</v>
      </c>
      <c r="H71" s="883">
        <f>+IF(C71="", 0,SUM(F71:G71))</f>
        <v>0</v>
      </c>
      <c r="I71" s="886">
        <v>0</v>
      </c>
      <c r="J71" s="883">
        <f>+IF(C71="", 0,I71)</f>
        <v>0</v>
      </c>
      <c r="K71" s="886">
        <v>0</v>
      </c>
      <c r="L71" s="925">
        <v>0</v>
      </c>
      <c r="M71" s="883">
        <f>+IF(C71="",0,K71+L71)</f>
        <v>0</v>
      </c>
      <c r="N71" s="886">
        <v>0</v>
      </c>
      <c r="O71" s="887">
        <v>0</v>
      </c>
      <c r="P71" s="883">
        <f>+IF(C71="", 0,SUM(N71:O71))</f>
        <v>0</v>
      </c>
      <c r="Q71" s="886">
        <v>0</v>
      </c>
      <c r="R71" s="887">
        <v>0</v>
      </c>
      <c r="S71" s="883">
        <f>+IF(C71="",0,SUM(Q71:R71))</f>
        <v>0</v>
      </c>
      <c r="T71" s="886">
        <v>0</v>
      </c>
      <c r="U71" s="887">
        <v>0</v>
      </c>
      <c r="V71" s="883">
        <f>+IF(C71="",0,SUM(T71:U71))</f>
        <v>0</v>
      </c>
      <c r="W71" s="888">
        <f t="shared" si="162"/>
        <v>0</v>
      </c>
      <c r="X71" s="889">
        <v>3.6749999999999998</v>
      </c>
      <c r="Y71" s="890">
        <v>108.35999999999999</v>
      </c>
      <c r="Z71" s="1259">
        <v>28.349999999999998</v>
      </c>
      <c r="AA71" s="891">
        <f t="shared" ref="AA71:AA74" si="184">SUM(Z71)</f>
        <v>28.349999999999998</v>
      </c>
      <c r="AB71" s="889">
        <v>4079.8799999999992</v>
      </c>
      <c r="AC71" s="890">
        <v>3779.9999999999995</v>
      </c>
      <c r="AD71" s="891">
        <f t="shared" si="164"/>
        <v>7859.8799999999992</v>
      </c>
      <c r="AE71" s="889">
        <v>17061.974999999999</v>
      </c>
      <c r="AF71" s="891">
        <f t="shared" si="165"/>
        <v>17061.974999999999</v>
      </c>
      <c r="AG71" s="889">
        <v>9584.9249999999993</v>
      </c>
      <c r="AH71" s="891">
        <f t="shared" si="166"/>
        <v>9584.9249999999993</v>
      </c>
      <c r="AI71" s="889">
        <v>400.9425</v>
      </c>
      <c r="AJ71" s="890">
        <v>55.807500000000005</v>
      </c>
      <c r="AK71" s="890">
        <v>907.82999999999981</v>
      </c>
      <c r="AL71" s="890">
        <v>306.70499999999998</v>
      </c>
      <c r="AM71" s="892">
        <v>0</v>
      </c>
      <c r="AN71" s="892">
        <v>0</v>
      </c>
      <c r="AO71" s="891">
        <f>AI71+AM71+AN71</f>
        <v>400.9425</v>
      </c>
      <c r="AP71" s="889">
        <v>16131.149999999998</v>
      </c>
      <c r="AQ71" s="891">
        <f t="shared" si="168"/>
        <v>16131.149999999998</v>
      </c>
      <c r="AR71" s="889">
        <v>4810.2264000000168</v>
      </c>
      <c r="AS71" s="890">
        <v>5423.0399999999991</v>
      </c>
      <c r="AT71" s="1259">
        <v>2185.3188000000055</v>
      </c>
      <c r="AU71" s="891">
        <f t="shared" si="131"/>
        <v>2185.3188000000055</v>
      </c>
      <c r="AV71" s="889">
        <v>78.75</v>
      </c>
      <c r="AW71" s="890">
        <v>14176.089374999998</v>
      </c>
      <c r="AX71" s="891">
        <f t="shared" si="169"/>
        <v>14254.839374999998</v>
      </c>
      <c r="AY71" s="889">
        <v>1009.575</v>
      </c>
      <c r="AZ71" s="891">
        <f t="shared" si="170"/>
        <v>1009.575</v>
      </c>
      <c r="BA71" s="889">
        <v>8222.3662499999973</v>
      </c>
      <c r="BB71" s="890">
        <v>2794.8374999999992</v>
      </c>
      <c r="BC71" s="891">
        <f t="shared" si="171"/>
        <v>11017.203749999997</v>
      </c>
      <c r="BD71" s="893">
        <f t="shared" si="172"/>
        <v>79534.159424999991</v>
      </c>
      <c r="BE71" s="903"/>
      <c r="BF71" s="904"/>
      <c r="BG71" s="899">
        <f t="shared" si="8"/>
        <v>0</v>
      </c>
      <c r="BH71" s="903"/>
      <c r="BI71" s="904"/>
      <c r="BJ71" s="904"/>
      <c r="BK71" s="904"/>
      <c r="BL71" s="899">
        <f t="shared" si="173"/>
        <v>0</v>
      </c>
      <c r="BM71" s="903"/>
      <c r="BN71" s="904"/>
      <c r="BO71" s="899">
        <f t="shared" si="174"/>
        <v>0</v>
      </c>
      <c r="BP71" s="903"/>
      <c r="BQ71" s="904"/>
      <c r="BR71" s="904"/>
      <c r="BS71" s="904"/>
      <c r="BT71" s="904"/>
      <c r="BU71" s="899">
        <f t="shared" si="175"/>
        <v>0</v>
      </c>
      <c r="BV71" s="903"/>
      <c r="BW71" s="904"/>
      <c r="BX71" s="904"/>
      <c r="BY71" s="904"/>
      <c r="BZ71" s="904"/>
      <c r="CA71" s="904"/>
      <c r="CB71" s="904"/>
      <c r="CC71" s="899">
        <f t="shared" si="176"/>
        <v>0</v>
      </c>
      <c r="CD71" s="903"/>
      <c r="CE71" s="904"/>
      <c r="CF71" s="904"/>
      <c r="CG71" s="904"/>
      <c r="CH71" s="899">
        <f t="shared" si="177"/>
        <v>0</v>
      </c>
      <c r="CI71" s="903"/>
      <c r="CJ71" s="904"/>
      <c r="CK71" s="904"/>
      <c r="CL71" s="904"/>
      <c r="CM71" s="904"/>
      <c r="CN71" s="904"/>
      <c r="CO71" s="902">
        <f t="shared" si="154"/>
        <v>0</v>
      </c>
      <c r="CP71" s="903"/>
      <c r="CQ71" s="904"/>
      <c r="CR71" s="899">
        <f t="shared" si="178"/>
        <v>0</v>
      </c>
      <c r="CS71" s="903"/>
      <c r="CT71" s="904"/>
      <c r="CU71" s="904"/>
      <c r="CV71" s="904"/>
      <c r="CW71" s="899">
        <f t="shared" si="179"/>
        <v>0</v>
      </c>
      <c r="CX71" s="903"/>
      <c r="CY71" s="899">
        <f t="shared" si="180"/>
        <v>0</v>
      </c>
      <c r="CZ71" s="954">
        <f t="shared" si="181"/>
        <v>0</v>
      </c>
      <c r="DA71" s="955">
        <f t="shared" si="182"/>
        <v>79534.159424999991</v>
      </c>
      <c r="DI71" s="893">
        <f t="shared" si="183"/>
        <v>0</v>
      </c>
    </row>
    <row r="72" spans="1:113" s="906" customFormat="1">
      <c r="A72" s="806" t="s">
        <v>1284</v>
      </c>
      <c r="B72" s="953" t="s">
        <v>1285</v>
      </c>
      <c r="C72" s="881" t="s">
        <v>76</v>
      </c>
      <c r="D72" s="886"/>
      <c r="E72" s="883">
        <f t="shared" si="3"/>
        <v>0</v>
      </c>
      <c r="F72" s="886">
        <v>105.77557561391582</v>
      </c>
      <c r="G72" s="887">
        <v>1079.3707650689585</v>
      </c>
      <c r="H72" s="883">
        <f>+IF(C72="", 0,SUM(F72:G72))</f>
        <v>1185.1463406828743</v>
      </c>
      <c r="I72" s="886">
        <v>1018.8</v>
      </c>
      <c r="J72" s="883">
        <f>+IF(C72="", 0,I72)</f>
        <v>1018.8</v>
      </c>
      <c r="K72" s="886">
        <v>0</v>
      </c>
      <c r="L72" s="925">
        <v>53.436</v>
      </c>
      <c r="M72" s="883">
        <f>+IF(C72="",0,K72+L72)</f>
        <v>53.436</v>
      </c>
      <c r="N72" s="886">
        <v>163.51999999999998</v>
      </c>
      <c r="O72" s="887">
        <v>477.12799999999999</v>
      </c>
      <c r="P72" s="883">
        <f>+IF(C72="", 0,SUM(N72:O72))</f>
        <v>640.64799999999991</v>
      </c>
      <c r="Q72" s="886">
        <v>57</v>
      </c>
      <c r="R72" s="887">
        <v>231</v>
      </c>
      <c r="S72" s="883">
        <f>+IF(C72="",0,SUM(Q72:R72))</f>
        <v>288</v>
      </c>
      <c r="T72" s="886">
        <v>99</v>
      </c>
      <c r="U72" s="887">
        <v>277.5</v>
      </c>
      <c r="V72" s="883">
        <f>+IF(C72="",0,SUM(T72:U72))</f>
        <v>376.5</v>
      </c>
      <c r="W72" s="888">
        <f t="shared" si="162"/>
        <v>3562.5303406828743</v>
      </c>
      <c r="X72" s="957">
        <v>3.1252212856217856</v>
      </c>
      <c r="Y72" s="958">
        <v>106.6007081139897</v>
      </c>
      <c r="Z72" s="1259">
        <v>24.108849917653774</v>
      </c>
      <c r="AA72" s="891">
        <f t="shared" si="184"/>
        <v>24.108849917653774</v>
      </c>
      <c r="AB72" s="957">
        <v>4054.4488074691899</v>
      </c>
      <c r="AC72" s="958">
        <v>3756.4380550980759</v>
      </c>
      <c r="AD72" s="959">
        <f t="shared" si="164"/>
        <v>7810.8868625672658</v>
      </c>
      <c r="AE72" s="957">
        <v>16906.623243279984</v>
      </c>
      <c r="AF72" s="959">
        <f t="shared" si="165"/>
        <v>16906.623243279984</v>
      </c>
      <c r="AG72" s="957">
        <v>9458.8685947747072</v>
      </c>
      <c r="AH72" s="959">
        <f t="shared" si="166"/>
        <v>9458.8685947747072</v>
      </c>
      <c r="AI72" s="957">
        <v>384.31562088087594</v>
      </c>
      <c r="AJ72" s="958">
        <v>11.74190283026471</v>
      </c>
      <c r="AK72" s="958">
        <v>894.85522234067412</v>
      </c>
      <c r="AL72" s="958">
        <v>284.30544437990471</v>
      </c>
      <c r="AM72" s="960">
        <v>0</v>
      </c>
      <c r="AN72" s="960">
        <v>0</v>
      </c>
      <c r="AO72" s="891">
        <f>AI72+AM72+AN72</f>
        <v>384.31562088087594</v>
      </c>
      <c r="AP72" s="957">
        <v>15979.56815446429</v>
      </c>
      <c r="AQ72" s="959">
        <f t="shared" si="168"/>
        <v>15979.56815446429</v>
      </c>
      <c r="AR72" s="957">
        <v>4780.2427255548901</v>
      </c>
      <c r="AS72" s="958">
        <v>5389.236463047373</v>
      </c>
      <c r="AT72" s="1259">
        <v>2171.6970113336729</v>
      </c>
      <c r="AU72" s="891">
        <f t="shared" si="131"/>
        <v>2171.6970113336729</v>
      </c>
      <c r="AV72" s="957">
        <v>77.807522203923043</v>
      </c>
      <c r="AW72" s="958">
        <v>14072.993142603837</v>
      </c>
      <c r="AX72" s="959">
        <f t="shared" si="169"/>
        <v>14150.800664807759</v>
      </c>
      <c r="AY72" s="957">
        <v>357.27721285621783</v>
      </c>
      <c r="AZ72" s="959">
        <f t="shared" si="170"/>
        <v>357.27721285621783</v>
      </c>
      <c r="BA72" s="957">
        <v>8167.7487192395438</v>
      </c>
      <c r="BB72" s="958">
        <v>2763.845688472336</v>
      </c>
      <c r="BC72" s="959">
        <f t="shared" si="171"/>
        <v>10931.59440771188</v>
      </c>
      <c r="BD72" s="893">
        <f t="shared" si="172"/>
        <v>78175.740622594298</v>
      </c>
      <c r="BE72" s="903"/>
      <c r="BF72" s="904"/>
      <c r="BG72" s="899">
        <f t="shared" si="8"/>
        <v>0</v>
      </c>
      <c r="BH72" s="903">
        <v>17.86</v>
      </c>
      <c r="BI72" s="904">
        <v>27.2</v>
      </c>
      <c r="BJ72" s="904">
        <v>106.86</v>
      </c>
      <c r="BK72" s="904">
        <v>10.199999999999999</v>
      </c>
      <c r="BL72" s="899">
        <f t="shared" si="173"/>
        <v>162.12</v>
      </c>
      <c r="BM72" s="903">
        <v>21.86</v>
      </c>
      <c r="BN72" s="904"/>
      <c r="BO72" s="899">
        <f t="shared" si="174"/>
        <v>21.86</v>
      </c>
      <c r="BP72" s="903"/>
      <c r="BQ72" s="904"/>
      <c r="BR72" s="904"/>
      <c r="BS72" s="904"/>
      <c r="BT72" s="904">
        <v>12</v>
      </c>
      <c r="BU72" s="899">
        <f t="shared" si="175"/>
        <v>12</v>
      </c>
      <c r="BV72" s="903">
        <v>15.45</v>
      </c>
      <c r="BW72" s="904">
        <v>17.97</v>
      </c>
      <c r="BX72" s="904">
        <v>174.47</v>
      </c>
      <c r="BY72" s="904">
        <v>11.9</v>
      </c>
      <c r="BZ72" s="904">
        <v>35.6</v>
      </c>
      <c r="CA72" s="904">
        <v>30.5</v>
      </c>
      <c r="CB72" s="904">
        <v>18.940000000000001</v>
      </c>
      <c r="CC72" s="899">
        <f t="shared" si="176"/>
        <v>304.83</v>
      </c>
      <c r="CD72" s="903">
        <v>2.6819999999999999</v>
      </c>
      <c r="CE72" s="904">
        <v>14.750999999999999</v>
      </c>
      <c r="CF72" s="904">
        <v>5.3639999999999999</v>
      </c>
      <c r="CG72" s="904">
        <v>5.3639999999999999</v>
      </c>
      <c r="CH72" s="899">
        <f t="shared" si="177"/>
        <v>28.161000000000001</v>
      </c>
      <c r="CI72" s="903">
        <v>27.266999999999999</v>
      </c>
      <c r="CJ72" s="904">
        <v>4.0229999999999997</v>
      </c>
      <c r="CK72" s="904">
        <v>31.736999999999998</v>
      </c>
      <c r="CL72" s="904">
        <v>11.622</v>
      </c>
      <c r="CM72" s="904">
        <v>95.210999999999999</v>
      </c>
      <c r="CN72" s="904">
        <v>73.997</v>
      </c>
      <c r="CO72" s="902">
        <f t="shared" si="154"/>
        <v>243.85700000000003</v>
      </c>
      <c r="CP72" s="903">
        <v>28.161000000000001</v>
      </c>
      <c r="CQ72" s="904">
        <v>17.023</v>
      </c>
      <c r="CR72" s="899">
        <f t="shared" si="178"/>
        <v>45.183999999999997</v>
      </c>
      <c r="CS72" s="903">
        <v>54.846899999999998</v>
      </c>
      <c r="CT72" s="904">
        <v>36.117600000000003</v>
      </c>
      <c r="CU72" s="904">
        <v>5.6322000000000001</v>
      </c>
      <c r="CV72" s="904">
        <v>24.808499999999999</v>
      </c>
      <c r="CW72" s="899">
        <f t="shared" si="179"/>
        <v>121.40519999999999</v>
      </c>
      <c r="CX72" s="903">
        <v>10.728</v>
      </c>
      <c r="CY72" s="899">
        <f t="shared" si="180"/>
        <v>10.728</v>
      </c>
      <c r="CZ72" s="954">
        <f t="shared" si="181"/>
        <v>950.14520000000016</v>
      </c>
      <c r="DA72" s="955">
        <f t="shared" si="182"/>
        <v>82688.416163277172</v>
      </c>
      <c r="DI72" s="893">
        <f t="shared" si="183"/>
        <v>1170.6503000000002</v>
      </c>
    </row>
    <row r="73" spans="1:113" s="906" customFormat="1">
      <c r="A73" s="806" t="s">
        <v>1286</v>
      </c>
      <c r="B73" s="953" t="s">
        <v>806</v>
      </c>
      <c r="C73" s="881" t="s">
        <v>1276</v>
      </c>
      <c r="D73" s="886"/>
      <c r="E73" s="883">
        <f t="shared" si="3"/>
        <v>0</v>
      </c>
      <c r="F73" s="886"/>
      <c r="G73" s="887"/>
      <c r="H73" s="883" t="e">
        <f>+'Acarreos Tramo 2 Fase II'!Y40</f>
        <v>#REF!</v>
      </c>
      <c r="I73" s="886"/>
      <c r="J73" s="883" t="e">
        <f>+'Acarreos Tramo 2 Fase II'!Y54</f>
        <v>#REF!</v>
      </c>
      <c r="K73" s="886"/>
      <c r="L73" s="925"/>
      <c r="M73" s="883" t="e">
        <f>+'Acarreos Tramo 2 Fase II'!Y68</f>
        <v>#REF!</v>
      </c>
      <c r="N73" s="886"/>
      <c r="O73" s="887"/>
      <c r="P73" s="883" t="e">
        <f>+'Acarreos Tramo 2 Fase II'!Y81</f>
        <v>#REF!</v>
      </c>
      <c r="Q73" s="886"/>
      <c r="R73" s="887"/>
      <c r="S73" s="883" t="e">
        <f>+'Acarreos Tramo 2 Fase II'!Y95</f>
        <v>#REF!</v>
      </c>
      <c r="T73" s="886"/>
      <c r="U73" s="887"/>
      <c r="V73" s="883" t="e">
        <f>+'Acarreos Tramo 2 Fase II'!Y108</f>
        <v>#REF!</v>
      </c>
      <c r="W73" s="888" t="e">
        <f t="shared" si="162"/>
        <v>#REF!</v>
      </c>
      <c r="X73" s="957"/>
      <c r="Y73" s="958"/>
      <c r="Z73" s="1259"/>
      <c r="AA73" s="891">
        <f t="shared" si="184"/>
        <v>0</v>
      </c>
      <c r="AB73" s="957"/>
      <c r="AC73" s="958"/>
      <c r="AD73" s="959" t="e">
        <f>+#REF!</f>
        <v>#REF!</v>
      </c>
      <c r="AE73" s="957"/>
      <c r="AF73" s="959" t="e">
        <f>+#REF!</f>
        <v>#REF!</v>
      </c>
      <c r="AG73" s="957"/>
      <c r="AH73" s="959" t="e">
        <f>+#REF!</f>
        <v>#REF!</v>
      </c>
      <c r="AI73" s="957"/>
      <c r="AJ73" s="958"/>
      <c r="AK73" s="958"/>
      <c r="AL73" s="958"/>
      <c r="AM73" s="960"/>
      <c r="AN73" s="960"/>
      <c r="AO73" s="959" t="e">
        <f>+#REF!</f>
        <v>#REF!</v>
      </c>
      <c r="AP73" s="957"/>
      <c r="AQ73" s="959" t="e">
        <f>+#REF!</f>
        <v>#REF!</v>
      </c>
      <c r="AR73" s="957"/>
      <c r="AS73" s="958"/>
      <c r="AT73" s="1259"/>
      <c r="AU73" s="891">
        <f t="shared" si="131"/>
        <v>0</v>
      </c>
      <c r="AV73" s="957"/>
      <c r="AW73" s="958"/>
      <c r="AX73" s="959" t="e">
        <f>+#REF!</f>
        <v>#REF!</v>
      </c>
      <c r="AY73" s="957"/>
      <c r="AZ73" s="959" t="e">
        <f>+#REF!</f>
        <v>#REF!</v>
      </c>
      <c r="BA73" s="957"/>
      <c r="BB73" s="958"/>
      <c r="BC73" s="959" t="e">
        <f>+#REF!</f>
        <v>#REF!</v>
      </c>
      <c r="BD73" s="893" t="e">
        <f t="shared" si="172"/>
        <v>#REF!</v>
      </c>
      <c r="BE73" s="903"/>
      <c r="BF73" s="904"/>
      <c r="BG73" s="899">
        <f t="shared" si="8"/>
        <v>0</v>
      </c>
      <c r="BH73" s="903"/>
      <c r="BI73" s="904"/>
      <c r="BJ73" s="904"/>
      <c r="BK73" s="904"/>
      <c r="BL73" s="899" t="e">
        <f>+'Acarreos Tramo 7 Fase II'!AI26</f>
        <v>#REF!</v>
      </c>
      <c r="BM73" s="903"/>
      <c r="BN73" s="904"/>
      <c r="BO73" s="899" t="e">
        <f>+'Acarreos Tramo 7 Fase II'!AI40</f>
        <v>#REF!</v>
      </c>
      <c r="BP73" s="903"/>
      <c r="BQ73" s="904"/>
      <c r="BR73" s="904"/>
      <c r="BS73" s="904"/>
      <c r="BT73" s="904"/>
      <c r="BU73" s="899" t="e">
        <f>+'Acarreos Tramo 7 Fase II'!AI53</f>
        <v>#REF!</v>
      </c>
      <c r="BV73" s="900"/>
      <c r="BW73" s="901"/>
      <c r="BX73" s="901"/>
      <c r="BY73" s="901"/>
      <c r="BZ73" s="901"/>
      <c r="CA73" s="904"/>
      <c r="CB73" s="904"/>
      <c r="CC73" s="899" t="e">
        <f>+'Acarreos Tramo 7 Fase II'!AI80</f>
        <v>#REF!</v>
      </c>
      <c r="CD73" s="903"/>
      <c r="CE73" s="904"/>
      <c r="CF73" s="904"/>
      <c r="CG73" s="904"/>
      <c r="CH73" s="899" t="e">
        <f>+'Acarreos Tramo 7 Fase II'!AI67</f>
        <v>#REF!</v>
      </c>
      <c r="CI73" s="903"/>
      <c r="CJ73" s="904"/>
      <c r="CK73" s="904"/>
      <c r="CL73" s="904"/>
      <c r="CM73" s="904"/>
      <c r="CN73" s="904"/>
      <c r="CO73" s="902" t="e">
        <f>+'Acarreos Tramo 7 Fase II'!AI107</f>
        <v>#REF!</v>
      </c>
      <c r="CP73" s="903"/>
      <c r="CQ73" s="904"/>
      <c r="CR73" s="899" t="e">
        <f>+'Acarreos Tramo 7 Fase II'!AI94</f>
        <v>#REF!</v>
      </c>
      <c r="CS73" s="903"/>
      <c r="CT73" s="904"/>
      <c r="CU73" s="904"/>
      <c r="CV73" s="904"/>
      <c r="CW73" s="899" t="e">
        <f>+'Acarreos Tramo 7 Fase II'!AI121</f>
        <v>#REF!</v>
      </c>
      <c r="CX73" s="903"/>
      <c r="CY73" s="899" t="e">
        <f>+'Acarreos Tramo 7 Fase II'!AI134</f>
        <v>#REF!</v>
      </c>
      <c r="CZ73" s="954" t="e">
        <f t="shared" si="181"/>
        <v>#REF!</v>
      </c>
      <c r="DA73" s="955" t="e">
        <f t="shared" si="182"/>
        <v>#REF!</v>
      </c>
      <c r="DI73" s="893">
        <f t="shared" si="183"/>
        <v>0</v>
      </c>
    </row>
    <row r="74" spans="1:113" s="906" customFormat="1">
      <c r="A74" s="806" t="s">
        <v>1287</v>
      </c>
      <c r="B74" s="953" t="s">
        <v>808</v>
      </c>
      <c r="C74" s="881" t="s">
        <v>47</v>
      </c>
      <c r="D74" s="886"/>
      <c r="E74" s="883">
        <f t="shared" si="3"/>
        <v>0</v>
      </c>
      <c r="F74" s="886">
        <v>230</v>
      </c>
      <c r="G74" s="887">
        <v>2347</v>
      </c>
      <c r="H74" s="883">
        <f t="shared" ref="H74:H80" si="185">+IF(C74="", 0,SUM(F74:G74))</f>
        <v>2577</v>
      </c>
      <c r="I74" s="886">
        <v>0</v>
      </c>
      <c r="J74" s="883">
        <f t="shared" ref="J74:J80" si="186">+IF(C74="", 0,I74)</f>
        <v>0</v>
      </c>
      <c r="K74" s="886">
        <v>0</v>
      </c>
      <c r="L74" s="925">
        <v>183</v>
      </c>
      <c r="M74" s="883">
        <f t="shared" ref="M74:M80" si="187">+IF(C74="",0,K74+L74)</f>
        <v>183</v>
      </c>
      <c r="N74" s="886">
        <v>560</v>
      </c>
      <c r="O74" s="887">
        <v>1634</v>
      </c>
      <c r="P74" s="883">
        <f t="shared" ref="P74:P80" si="188">+IF(C74="", 0,SUM(N74:O74))</f>
        <v>2194</v>
      </c>
      <c r="Q74" s="886">
        <v>190</v>
      </c>
      <c r="R74" s="887">
        <v>770</v>
      </c>
      <c r="S74" s="883">
        <f t="shared" ref="S74:S80" si="189">+IF(C74="",0,SUM(Q74:R74))</f>
        <v>960</v>
      </c>
      <c r="T74" s="886">
        <v>330</v>
      </c>
      <c r="U74" s="887">
        <v>925</v>
      </c>
      <c r="V74" s="883">
        <f t="shared" ref="V74:V80" si="190">+IF(C74="",0,SUM(T74:U74))</f>
        <v>1255</v>
      </c>
      <c r="W74" s="888">
        <f t="shared" si="162"/>
        <v>7169</v>
      </c>
      <c r="X74" s="889">
        <v>70</v>
      </c>
      <c r="Y74" s="890">
        <v>224</v>
      </c>
      <c r="Z74" s="1259">
        <v>540</v>
      </c>
      <c r="AA74" s="891">
        <f t="shared" si="184"/>
        <v>540</v>
      </c>
      <c r="AB74" s="889">
        <v>3238</v>
      </c>
      <c r="AC74" s="890">
        <v>3000</v>
      </c>
      <c r="AD74" s="891">
        <f t="shared" si="164"/>
        <v>6238</v>
      </c>
      <c r="AE74" s="889">
        <v>19780</v>
      </c>
      <c r="AF74" s="891">
        <f t="shared" si="165"/>
        <v>19780</v>
      </c>
      <c r="AG74" s="889">
        <v>16050</v>
      </c>
      <c r="AH74" s="891">
        <f t="shared" si="166"/>
        <v>16050</v>
      </c>
      <c r="AI74" s="889">
        <v>2117</v>
      </c>
      <c r="AJ74" s="890">
        <v>263</v>
      </c>
      <c r="AK74" s="890">
        <v>1652</v>
      </c>
      <c r="AL74" s="890">
        <v>2852</v>
      </c>
      <c r="AM74" s="892">
        <v>0</v>
      </c>
      <c r="AN74" s="892">
        <v>0</v>
      </c>
      <c r="AO74" s="891">
        <f>AI74+AM74+AN74</f>
        <v>2117</v>
      </c>
      <c r="AP74" s="889">
        <v>19300</v>
      </c>
      <c r="AQ74" s="891">
        <f t="shared" si="168"/>
        <v>19300</v>
      </c>
      <c r="AR74" s="889">
        <v>3817.640000000014</v>
      </c>
      <c r="AS74" s="890">
        <v>4304</v>
      </c>
      <c r="AT74" s="1259">
        <v>1734.3800000000047</v>
      </c>
      <c r="AU74" s="891">
        <f t="shared" si="131"/>
        <v>1734.3800000000047</v>
      </c>
      <c r="AV74" s="889">
        <v>120</v>
      </c>
      <c r="AW74" s="890">
        <v>13126.619999999999</v>
      </c>
      <c r="AX74" s="891">
        <f t="shared" si="169"/>
        <v>13246.619999999999</v>
      </c>
      <c r="AY74" s="889">
        <v>700</v>
      </c>
      <c r="AZ74" s="891">
        <f t="shared" si="170"/>
        <v>700</v>
      </c>
      <c r="BA74" s="889">
        <v>6954.12</v>
      </c>
      <c r="BB74" s="890">
        <v>3946</v>
      </c>
      <c r="BC74" s="891">
        <f t="shared" si="171"/>
        <v>10900.119999999999</v>
      </c>
      <c r="BD74" s="893">
        <f t="shared" si="172"/>
        <v>90606.12</v>
      </c>
      <c r="BE74" s="903"/>
      <c r="BF74" s="904"/>
      <c r="BG74" s="899">
        <f t="shared" si="8"/>
        <v>0</v>
      </c>
      <c r="BH74" s="903">
        <v>367.66</v>
      </c>
      <c r="BI74" s="904">
        <v>560</v>
      </c>
      <c r="BJ74" s="904">
        <v>2200</v>
      </c>
      <c r="BK74" s="904">
        <v>210</v>
      </c>
      <c r="BL74" s="899">
        <f t="shared" si="173"/>
        <v>3337.66</v>
      </c>
      <c r="BM74" s="903">
        <v>450</v>
      </c>
      <c r="BN74" s="904"/>
      <c r="BO74" s="899">
        <f t="shared" si="174"/>
        <v>450</v>
      </c>
      <c r="BP74" s="903"/>
      <c r="BQ74" s="904"/>
      <c r="BR74" s="904"/>
      <c r="BS74" s="904"/>
      <c r="BT74" s="904">
        <v>247</v>
      </c>
      <c r="BU74" s="899">
        <f t="shared" si="175"/>
        <v>247</v>
      </c>
      <c r="BV74" s="900">
        <v>318</v>
      </c>
      <c r="BW74" s="901">
        <v>370</v>
      </c>
      <c r="BX74" s="901">
        <v>3592</v>
      </c>
      <c r="BY74" s="901">
        <v>245</v>
      </c>
      <c r="BZ74" s="901">
        <v>733</v>
      </c>
      <c r="CA74" s="904">
        <v>628</v>
      </c>
      <c r="CB74" s="904">
        <v>390</v>
      </c>
      <c r="CC74" s="899">
        <f t="shared" si="176"/>
        <v>6276</v>
      </c>
      <c r="CD74" s="903">
        <v>60</v>
      </c>
      <c r="CE74" s="904">
        <v>330</v>
      </c>
      <c r="CF74" s="904">
        <v>120</v>
      </c>
      <c r="CG74" s="904">
        <v>120</v>
      </c>
      <c r="CH74" s="899">
        <f t="shared" si="177"/>
        <v>630</v>
      </c>
      <c r="CI74" s="903">
        <v>610</v>
      </c>
      <c r="CJ74" s="904">
        <v>90</v>
      </c>
      <c r="CK74" s="904">
        <v>710</v>
      </c>
      <c r="CL74" s="904">
        <v>260</v>
      </c>
      <c r="CM74" s="904">
        <v>2130</v>
      </c>
      <c r="CN74" s="904">
        <v>1655.42</v>
      </c>
      <c r="CO74" s="902">
        <f t="shared" si="154"/>
        <v>5455.42</v>
      </c>
      <c r="CP74" s="903">
        <v>630</v>
      </c>
      <c r="CQ74" s="904">
        <v>380.83</v>
      </c>
      <c r="CR74" s="899">
        <f t="shared" si="178"/>
        <v>1010.8299999999999</v>
      </c>
      <c r="CS74" s="903">
        <v>1227</v>
      </c>
      <c r="CT74" s="904">
        <v>808</v>
      </c>
      <c r="CU74" s="904">
        <v>126</v>
      </c>
      <c r="CV74" s="904">
        <v>555</v>
      </c>
      <c r="CW74" s="899">
        <f t="shared" si="179"/>
        <v>2716</v>
      </c>
      <c r="CX74" s="903">
        <v>240</v>
      </c>
      <c r="CY74" s="899">
        <f t="shared" si="180"/>
        <v>240</v>
      </c>
      <c r="CZ74" s="954">
        <f t="shared" si="181"/>
        <v>20362.91</v>
      </c>
      <c r="DA74" s="955">
        <f t="shared" si="182"/>
        <v>118138.03</v>
      </c>
      <c r="DI74" s="893">
        <f t="shared" si="183"/>
        <v>25295.91</v>
      </c>
    </row>
    <row r="75" spans="1:113" s="906" customFormat="1" ht="30">
      <c r="A75" s="806" t="s">
        <v>1288</v>
      </c>
      <c r="B75" s="953" t="s">
        <v>809</v>
      </c>
      <c r="C75" s="881" t="s">
        <v>47</v>
      </c>
      <c r="D75" s="886"/>
      <c r="E75" s="883">
        <f t="shared" si="3"/>
        <v>0</v>
      </c>
      <c r="F75" s="886">
        <v>0</v>
      </c>
      <c r="G75" s="887">
        <v>0</v>
      </c>
      <c r="H75" s="883">
        <f t="shared" si="185"/>
        <v>0</v>
      </c>
      <c r="I75" s="886">
        <v>96</v>
      </c>
      <c r="J75" s="883">
        <f t="shared" si="186"/>
        <v>96</v>
      </c>
      <c r="K75" s="886">
        <v>0</v>
      </c>
      <c r="L75" s="925">
        <v>0</v>
      </c>
      <c r="M75" s="883">
        <f t="shared" si="187"/>
        <v>0</v>
      </c>
      <c r="N75" s="886">
        <v>0</v>
      </c>
      <c r="O75" s="887">
        <v>0</v>
      </c>
      <c r="P75" s="883">
        <f t="shared" si="188"/>
        <v>0</v>
      </c>
      <c r="Q75" s="886">
        <v>0</v>
      </c>
      <c r="R75" s="887">
        <v>0</v>
      </c>
      <c r="S75" s="883">
        <f t="shared" si="189"/>
        <v>0</v>
      </c>
      <c r="T75" s="886">
        <v>0</v>
      </c>
      <c r="U75" s="887">
        <v>0</v>
      </c>
      <c r="V75" s="883">
        <f t="shared" si="190"/>
        <v>0</v>
      </c>
      <c r="W75" s="888">
        <f t="shared" si="162"/>
        <v>96</v>
      </c>
      <c r="X75" s="957">
        <v>0</v>
      </c>
      <c r="Y75" s="958">
        <v>0</v>
      </c>
      <c r="Z75" s="1259">
        <v>0</v>
      </c>
      <c r="AA75" s="959">
        <f t="shared" si="163"/>
        <v>0</v>
      </c>
      <c r="AB75" s="957">
        <v>0</v>
      </c>
      <c r="AC75" s="958">
        <v>0</v>
      </c>
      <c r="AD75" s="959">
        <f t="shared" si="164"/>
        <v>0</v>
      </c>
      <c r="AE75" s="957">
        <v>0</v>
      </c>
      <c r="AF75" s="959">
        <f t="shared" si="165"/>
        <v>0</v>
      </c>
      <c r="AG75" s="957">
        <v>0</v>
      </c>
      <c r="AH75" s="959">
        <f t="shared" si="166"/>
        <v>0</v>
      </c>
      <c r="AI75" s="957">
        <v>0</v>
      </c>
      <c r="AJ75" s="958">
        <v>0</v>
      </c>
      <c r="AK75" s="958">
        <v>0</v>
      </c>
      <c r="AL75" s="958">
        <v>0</v>
      </c>
      <c r="AM75" s="960">
        <v>0</v>
      </c>
      <c r="AN75" s="960">
        <v>0</v>
      </c>
      <c r="AO75" s="959">
        <f t="shared" si="167"/>
        <v>0</v>
      </c>
      <c r="AP75" s="957">
        <v>0</v>
      </c>
      <c r="AQ75" s="959">
        <f t="shared" si="168"/>
        <v>0</v>
      </c>
      <c r="AR75" s="957">
        <v>0</v>
      </c>
      <c r="AS75" s="958">
        <v>0</v>
      </c>
      <c r="AT75" s="1259">
        <v>0</v>
      </c>
      <c r="AU75" s="891">
        <f t="shared" si="131"/>
        <v>0</v>
      </c>
      <c r="AV75" s="957">
        <v>0</v>
      </c>
      <c r="AW75" s="958">
        <v>0</v>
      </c>
      <c r="AX75" s="959">
        <f t="shared" si="169"/>
        <v>0</v>
      </c>
      <c r="AY75" s="957">
        <v>0</v>
      </c>
      <c r="AZ75" s="959">
        <f t="shared" si="170"/>
        <v>0</v>
      </c>
      <c r="BA75" s="957">
        <v>0</v>
      </c>
      <c r="BB75" s="958">
        <v>0</v>
      </c>
      <c r="BC75" s="959">
        <f t="shared" si="171"/>
        <v>0</v>
      </c>
      <c r="BD75" s="893">
        <f t="shared" si="172"/>
        <v>0</v>
      </c>
      <c r="BE75" s="903"/>
      <c r="BF75" s="904"/>
      <c r="BG75" s="899">
        <f t="shared" si="8"/>
        <v>0</v>
      </c>
      <c r="BH75" s="903"/>
      <c r="BI75" s="904"/>
      <c r="BJ75" s="904"/>
      <c r="BK75" s="904"/>
      <c r="BL75" s="899">
        <f t="shared" si="173"/>
        <v>0</v>
      </c>
      <c r="BM75" s="903"/>
      <c r="BN75" s="904"/>
      <c r="BO75" s="899">
        <f t="shared" si="174"/>
        <v>0</v>
      </c>
      <c r="BP75" s="900"/>
      <c r="BQ75" s="901"/>
      <c r="BR75" s="901"/>
      <c r="BS75" s="901"/>
      <c r="BT75" s="904"/>
      <c r="BU75" s="899">
        <f t="shared" si="175"/>
        <v>0</v>
      </c>
      <c r="BV75" s="900"/>
      <c r="BW75" s="901"/>
      <c r="BX75" s="901"/>
      <c r="BY75" s="901"/>
      <c r="BZ75" s="901"/>
      <c r="CA75" s="901"/>
      <c r="CB75" s="904"/>
      <c r="CC75" s="899">
        <f t="shared" si="176"/>
        <v>0</v>
      </c>
      <c r="CD75" s="903"/>
      <c r="CE75" s="904"/>
      <c r="CF75" s="904"/>
      <c r="CG75" s="904"/>
      <c r="CH75" s="899">
        <f t="shared" si="177"/>
        <v>0</v>
      </c>
      <c r="CI75" s="900"/>
      <c r="CJ75" s="901"/>
      <c r="CK75" s="901"/>
      <c r="CL75" s="901"/>
      <c r="CM75" s="901"/>
      <c r="CN75" s="901"/>
      <c r="CO75" s="902">
        <f t="shared" si="154"/>
        <v>0</v>
      </c>
      <c r="CP75" s="903"/>
      <c r="CQ75" s="904"/>
      <c r="CR75" s="899">
        <f t="shared" si="178"/>
        <v>0</v>
      </c>
      <c r="CS75" s="903"/>
      <c r="CT75" s="904"/>
      <c r="CU75" s="904"/>
      <c r="CV75" s="904"/>
      <c r="CW75" s="899">
        <f t="shared" si="179"/>
        <v>0</v>
      </c>
      <c r="CX75" s="903"/>
      <c r="CY75" s="899">
        <f t="shared" si="180"/>
        <v>0</v>
      </c>
      <c r="CZ75" s="899">
        <f t="shared" si="181"/>
        <v>0</v>
      </c>
      <c r="DA75" s="963">
        <f t="shared" si="182"/>
        <v>96</v>
      </c>
      <c r="DI75" s="893">
        <f t="shared" si="183"/>
        <v>0</v>
      </c>
    </row>
    <row r="76" spans="1:113" s="906" customFormat="1">
      <c r="A76" s="806" t="s">
        <v>810</v>
      </c>
      <c r="B76" s="953" t="s">
        <v>811</v>
      </c>
      <c r="C76" s="881" t="s">
        <v>756</v>
      </c>
      <c r="D76" s="886"/>
      <c r="E76" s="883">
        <f t="shared" si="3"/>
        <v>0</v>
      </c>
      <c r="F76" s="886">
        <v>0</v>
      </c>
      <c r="G76" s="887">
        <v>0</v>
      </c>
      <c r="H76" s="883">
        <f t="shared" si="185"/>
        <v>0</v>
      </c>
      <c r="I76" s="886">
        <v>7641</v>
      </c>
      <c r="J76" s="883">
        <f t="shared" si="186"/>
        <v>7641</v>
      </c>
      <c r="K76" s="886">
        <v>0</v>
      </c>
      <c r="L76" s="925">
        <v>0</v>
      </c>
      <c r="M76" s="883">
        <f t="shared" si="187"/>
        <v>0</v>
      </c>
      <c r="N76" s="886">
        <v>0</v>
      </c>
      <c r="O76" s="887">
        <v>0</v>
      </c>
      <c r="P76" s="883">
        <f t="shared" si="188"/>
        <v>0</v>
      </c>
      <c r="Q76" s="886">
        <v>0</v>
      </c>
      <c r="R76" s="887">
        <v>0</v>
      </c>
      <c r="S76" s="883">
        <f t="shared" si="189"/>
        <v>0</v>
      </c>
      <c r="T76" s="886">
        <v>0</v>
      </c>
      <c r="U76" s="887">
        <v>0</v>
      </c>
      <c r="V76" s="883">
        <f t="shared" si="190"/>
        <v>0</v>
      </c>
      <c r="W76" s="888">
        <f t="shared" si="162"/>
        <v>7641</v>
      </c>
      <c r="X76" s="889">
        <v>0</v>
      </c>
      <c r="Y76" s="890">
        <v>0</v>
      </c>
      <c r="Z76" s="1259">
        <v>0</v>
      </c>
      <c r="AA76" s="891">
        <f t="shared" si="163"/>
        <v>0</v>
      </c>
      <c r="AB76" s="889">
        <v>0</v>
      </c>
      <c r="AC76" s="890">
        <v>0</v>
      </c>
      <c r="AD76" s="891">
        <f t="shared" si="164"/>
        <v>0</v>
      </c>
      <c r="AE76" s="889">
        <v>0</v>
      </c>
      <c r="AF76" s="891">
        <f t="shared" si="165"/>
        <v>0</v>
      </c>
      <c r="AG76" s="889">
        <v>0</v>
      </c>
      <c r="AH76" s="891">
        <f t="shared" si="166"/>
        <v>0</v>
      </c>
      <c r="AI76" s="889">
        <v>0</v>
      </c>
      <c r="AJ76" s="890">
        <v>0</v>
      </c>
      <c r="AK76" s="890">
        <v>0</v>
      </c>
      <c r="AL76" s="890">
        <v>0</v>
      </c>
      <c r="AM76" s="892">
        <v>0</v>
      </c>
      <c r="AN76" s="892">
        <v>0</v>
      </c>
      <c r="AO76" s="891">
        <f t="shared" si="167"/>
        <v>0</v>
      </c>
      <c r="AP76" s="889">
        <v>0</v>
      </c>
      <c r="AQ76" s="891">
        <f t="shared" si="168"/>
        <v>0</v>
      </c>
      <c r="AR76" s="889">
        <v>0</v>
      </c>
      <c r="AS76" s="890">
        <v>0</v>
      </c>
      <c r="AT76" s="1259">
        <v>0</v>
      </c>
      <c r="AU76" s="891">
        <f t="shared" si="131"/>
        <v>0</v>
      </c>
      <c r="AV76" s="889">
        <v>0</v>
      </c>
      <c r="AW76" s="890">
        <v>0</v>
      </c>
      <c r="AX76" s="891">
        <f t="shared" si="169"/>
        <v>0</v>
      </c>
      <c r="AY76" s="889">
        <v>0</v>
      </c>
      <c r="AZ76" s="891">
        <f t="shared" si="170"/>
        <v>0</v>
      </c>
      <c r="BA76" s="889">
        <v>0</v>
      </c>
      <c r="BB76" s="890">
        <v>0</v>
      </c>
      <c r="BC76" s="891">
        <f t="shared" si="171"/>
        <v>0</v>
      </c>
      <c r="BD76" s="893">
        <f t="shared" si="172"/>
        <v>0</v>
      </c>
      <c r="BE76" s="903"/>
      <c r="BF76" s="904"/>
      <c r="BG76" s="899">
        <f t="shared" si="8"/>
        <v>0</v>
      </c>
      <c r="BH76" s="903"/>
      <c r="BI76" s="904"/>
      <c r="BJ76" s="904"/>
      <c r="BK76" s="904"/>
      <c r="BL76" s="899">
        <f t="shared" si="173"/>
        <v>0</v>
      </c>
      <c r="BM76" s="903"/>
      <c r="BN76" s="904"/>
      <c r="BO76" s="899">
        <f t="shared" si="174"/>
        <v>0</v>
      </c>
      <c r="BP76" s="900"/>
      <c r="BQ76" s="901"/>
      <c r="BR76" s="901"/>
      <c r="BS76" s="901"/>
      <c r="BT76" s="904"/>
      <c r="BU76" s="899">
        <f t="shared" si="175"/>
        <v>0</v>
      </c>
      <c r="BV76" s="900"/>
      <c r="BW76" s="901"/>
      <c r="BX76" s="901"/>
      <c r="BY76" s="901"/>
      <c r="BZ76" s="901"/>
      <c r="CA76" s="901"/>
      <c r="CB76" s="904"/>
      <c r="CC76" s="899">
        <f t="shared" si="176"/>
        <v>0</v>
      </c>
      <c r="CD76" s="903"/>
      <c r="CE76" s="904"/>
      <c r="CF76" s="904"/>
      <c r="CG76" s="904"/>
      <c r="CH76" s="899">
        <f t="shared" si="177"/>
        <v>0</v>
      </c>
      <c r="CI76" s="900"/>
      <c r="CJ76" s="901"/>
      <c r="CK76" s="901"/>
      <c r="CL76" s="901"/>
      <c r="CM76" s="901"/>
      <c r="CN76" s="901"/>
      <c r="CO76" s="902">
        <f t="shared" si="154"/>
        <v>0</v>
      </c>
      <c r="CP76" s="903"/>
      <c r="CQ76" s="904"/>
      <c r="CR76" s="899">
        <f t="shared" si="178"/>
        <v>0</v>
      </c>
      <c r="CS76" s="903"/>
      <c r="CT76" s="904"/>
      <c r="CU76" s="904"/>
      <c r="CV76" s="904"/>
      <c r="CW76" s="899">
        <f t="shared" si="179"/>
        <v>0</v>
      </c>
      <c r="CX76" s="903"/>
      <c r="CY76" s="899">
        <f t="shared" si="180"/>
        <v>0</v>
      </c>
      <c r="CZ76" s="899">
        <f t="shared" si="181"/>
        <v>0</v>
      </c>
      <c r="DA76" s="955">
        <f t="shared" si="182"/>
        <v>7641</v>
      </c>
      <c r="DI76" s="893">
        <f t="shared" si="183"/>
        <v>0</v>
      </c>
    </row>
    <row r="77" spans="1:113" s="906" customFormat="1">
      <c r="A77" s="806" t="s">
        <v>812</v>
      </c>
      <c r="B77" s="953" t="s">
        <v>813</v>
      </c>
      <c r="C77" s="881" t="s">
        <v>756</v>
      </c>
      <c r="D77" s="886"/>
      <c r="E77" s="883">
        <f t="shared" si="3"/>
        <v>0</v>
      </c>
      <c r="F77" s="886">
        <v>0</v>
      </c>
      <c r="G77" s="887">
        <v>0</v>
      </c>
      <c r="H77" s="883">
        <f t="shared" si="185"/>
        <v>0</v>
      </c>
      <c r="I77" s="886">
        <v>0</v>
      </c>
      <c r="J77" s="883">
        <f t="shared" si="186"/>
        <v>0</v>
      </c>
      <c r="K77" s="886">
        <v>0</v>
      </c>
      <c r="L77" s="925">
        <v>0</v>
      </c>
      <c r="M77" s="883">
        <f t="shared" si="187"/>
        <v>0</v>
      </c>
      <c r="N77" s="886">
        <v>0</v>
      </c>
      <c r="O77" s="887">
        <v>0</v>
      </c>
      <c r="P77" s="883">
        <f t="shared" si="188"/>
        <v>0</v>
      </c>
      <c r="Q77" s="886">
        <v>0</v>
      </c>
      <c r="R77" s="887">
        <v>0</v>
      </c>
      <c r="S77" s="883">
        <f t="shared" si="189"/>
        <v>0</v>
      </c>
      <c r="T77" s="886">
        <v>0</v>
      </c>
      <c r="U77" s="887">
        <v>0</v>
      </c>
      <c r="V77" s="883">
        <f t="shared" si="190"/>
        <v>0</v>
      </c>
      <c r="W77" s="888">
        <f t="shared" si="162"/>
        <v>0</v>
      </c>
      <c r="X77" s="889">
        <v>0</v>
      </c>
      <c r="Y77" s="890">
        <v>0</v>
      </c>
      <c r="Z77" s="1259">
        <v>0</v>
      </c>
      <c r="AA77" s="891">
        <f t="shared" si="163"/>
        <v>0</v>
      </c>
      <c r="AB77" s="889">
        <v>0</v>
      </c>
      <c r="AC77" s="890">
        <v>0</v>
      </c>
      <c r="AD77" s="891">
        <f t="shared" si="164"/>
        <v>0</v>
      </c>
      <c r="AE77" s="889">
        <v>0</v>
      </c>
      <c r="AF77" s="891">
        <f t="shared" si="165"/>
        <v>0</v>
      </c>
      <c r="AG77" s="889">
        <v>0</v>
      </c>
      <c r="AH77" s="891">
        <f t="shared" si="166"/>
        <v>0</v>
      </c>
      <c r="AI77" s="889">
        <v>0</v>
      </c>
      <c r="AJ77" s="890">
        <v>0</v>
      </c>
      <c r="AK77" s="890">
        <v>0</v>
      </c>
      <c r="AL77" s="890">
        <v>0</v>
      </c>
      <c r="AM77" s="892">
        <v>0</v>
      </c>
      <c r="AN77" s="892">
        <v>0</v>
      </c>
      <c r="AO77" s="891">
        <f t="shared" si="167"/>
        <v>0</v>
      </c>
      <c r="AP77" s="889">
        <v>0</v>
      </c>
      <c r="AQ77" s="891">
        <f t="shared" si="168"/>
        <v>0</v>
      </c>
      <c r="AR77" s="889">
        <v>0</v>
      </c>
      <c r="AS77" s="890">
        <v>0</v>
      </c>
      <c r="AT77" s="1259">
        <v>0</v>
      </c>
      <c r="AU77" s="891">
        <f t="shared" si="131"/>
        <v>0</v>
      </c>
      <c r="AV77" s="889">
        <v>0</v>
      </c>
      <c r="AW77" s="890">
        <v>0</v>
      </c>
      <c r="AX77" s="891">
        <f t="shared" si="169"/>
        <v>0</v>
      </c>
      <c r="AY77" s="889">
        <v>0</v>
      </c>
      <c r="AZ77" s="891">
        <f t="shared" si="170"/>
        <v>0</v>
      </c>
      <c r="BA77" s="889">
        <v>0</v>
      </c>
      <c r="BB77" s="890">
        <v>0</v>
      </c>
      <c r="BC77" s="891">
        <f t="shared" si="171"/>
        <v>0</v>
      </c>
      <c r="BD77" s="893">
        <f t="shared" si="172"/>
        <v>0</v>
      </c>
      <c r="BE77" s="903"/>
      <c r="BF77" s="904"/>
      <c r="BG77" s="899">
        <f t="shared" si="8"/>
        <v>0</v>
      </c>
      <c r="BH77" s="903"/>
      <c r="BI77" s="904"/>
      <c r="BJ77" s="904"/>
      <c r="BK77" s="904"/>
      <c r="BL77" s="899">
        <f t="shared" si="173"/>
        <v>0</v>
      </c>
      <c r="BM77" s="903"/>
      <c r="BN77" s="904"/>
      <c r="BO77" s="899">
        <f t="shared" si="174"/>
        <v>0</v>
      </c>
      <c r="BP77" s="900"/>
      <c r="BQ77" s="901"/>
      <c r="BR77" s="901"/>
      <c r="BS77" s="901"/>
      <c r="BT77" s="904"/>
      <c r="BU77" s="899">
        <f t="shared" si="175"/>
        <v>0</v>
      </c>
      <c r="BV77" s="900"/>
      <c r="BW77" s="901"/>
      <c r="BX77" s="901"/>
      <c r="BY77" s="901"/>
      <c r="BZ77" s="901"/>
      <c r="CA77" s="901"/>
      <c r="CB77" s="904"/>
      <c r="CC77" s="899">
        <f t="shared" si="176"/>
        <v>0</v>
      </c>
      <c r="CD77" s="903"/>
      <c r="CE77" s="904"/>
      <c r="CF77" s="904"/>
      <c r="CG77" s="904"/>
      <c r="CH77" s="899">
        <f t="shared" si="177"/>
        <v>0</v>
      </c>
      <c r="CI77" s="900"/>
      <c r="CJ77" s="901"/>
      <c r="CK77" s="901"/>
      <c r="CL77" s="901"/>
      <c r="CM77" s="901"/>
      <c r="CN77" s="901"/>
      <c r="CO77" s="902">
        <f t="shared" si="154"/>
        <v>0</v>
      </c>
      <c r="CP77" s="903"/>
      <c r="CQ77" s="904"/>
      <c r="CR77" s="899">
        <f t="shared" si="178"/>
        <v>0</v>
      </c>
      <c r="CS77" s="903"/>
      <c r="CT77" s="904"/>
      <c r="CU77" s="904"/>
      <c r="CV77" s="904"/>
      <c r="CW77" s="899">
        <f t="shared" si="179"/>
        <v>0</v>
      </c>
      <c r="CX77" s="903"/>
      <c r="CY77" s="899">
        <f t="shared" si="180"/>
        <v>0</v>
      </c>
      <c r="CZ77" s="899">
        <f t="shared" si="181"/>
        <v>0</v>
      </c>
      <c r="DA77" s="955">
        <f t="shared" si="182"/>
        <v>0</v>
      </c>
      <c r="DI77" s="893">
        <f t="shared" si="183"/>
        <v>0</v>
      </c>
    </row>
    <row r="78" spans="1:113" s="906" customFormat="1">
      <c r="A78" s="806" t="s">
        <v>814</v>
      </c>
      <c r="B78" s="953" t="s">
        <v>815</v>
      </c>
      <c r="C78" s="881" t="s">
        <v>756</v>
      </c>
      <c r="D78" s="886"/>
      <c r="E78" s="883">
        <f t="shared" si="3"/>
        <v>0</v>
      </c>
      <c r="F78" s="886">
        <v>0</v>
      </c>
      <c r="G78" s="887">
        <v>0</v>
      </c>
      <c r="H78" s="883">
        <f t="shared" si="185"/>
        <v>0</v>
      </c>
      <c r="I78" s="886">
        <v>0</v>
      </c>
      <c r="J78" s="883">
        <f t="shared" si="186"/>
        <v>0</v>
      </c>
      <c r="K78" s="886">
        <v>0</v>
      </c>
      <c r="L78" s="925">
        <v>0</v>
      </c>
      <c r="M78" s="883">
        <f t="shared" si="187"/>
        <v>0</v>
      </c>
      <c r="N78" s="886">
        <v>0</v>
      </c>
      <c r="O78" s="887">
        <v>0</v>
      </c>
      <c r="P78" s="883">
        <f t="shared" si="188"/>
        <v>0</v>
      </c>
      <c r="Q78" s="886">
        <v>0</v>
      </c>
      <c r="R78" s="887">
        <v>0</v>
      </c>
      <c r="S78" s="883">
        <f t="shared" si="189"/>
        <v>0</v>
      </c>
      <c r="T78" s="886">
        <v>0</v>
      </c>
      <c r="U78" s="887">
        <v>0</v>
      </c>
      <c r="V78" s="883">
        <f t="shared" si="190"/>
        <v>0</v>
      </c>
      <c r="W78" s="888">
        <f t="shared" si="162"/>
        <v>0</v>
      </c>
      <c r="X78" s="889">
        <v>0</v>
      </c>
      <c r="Y78" s="890">
        <v>0</v>
      </c>
      <c r="Z78" s="1259">
        <v>0</v>
      </c>
      <c r="AA78" s="891">
        <f t="shared" si="163"/>
        <v>0</v>
      </c>
      <c r="AB78" s="889">
        <v>0</v>
      </c>
      <c r="AC78" s="890">
        <v>0</v>
      </c>
      <c r="AD78" s="891">
        <f t="shared" si="164"/>
        <v>0</v>
      </c>
      <c r="AE78" s="889">
        <v>0</v>
      </c>
      <c r="AF78" s="891">
        <f t="shared" si="165"/>
        <v>0</v>
      </c>
      <c r="AG78" s="889">
        <v>0</v>
      </c>
      <c r="AH78" s="891">
        <f t="shared" si="166"/>
        <v>0</v>
      </c>
      <c r="AI78" s="889">
        <v>0</v>
      </c>
      <c r="AJ78" s="890">
        <v>0</v>
      </c>
      <c r="AK78" s="890">
        <v>0</v>
      </c>
      <c r="AL78" s="890">
        <v>0</v>
      </c>
      <c r="AM78" s="892">
        <v>0</v>
      </c>
      <c r="AN78" s="892">
        <v>0</v>
      </c>
      <c r="AO78" s="891">
        <f t="shared" si="167"/>
        <v>0</v>
      </c>
      <c r="AP78" s="889">
        <v>0</v>
      </c>
      <c r="AQ78" s="891">
        <f t="shared" si="168"/>
        <v>0</v>
      </c>
      <c r="AR78" s="889">
        <v>0</v>
      </c>
      <c r="AS78" s="890">
        <v>0</v>
      </c>
      <c r="AT78" s="1259">
        <v>0</v>
      </c>
      <c r="AU78" s="891">
        <f t="shared" si="131"/>
        <v>0</v>
      </c>
      <c r="AV78" s="889">
        <v>0</v>
      </c>
      <c r="AW78" s="890">
        <v>0</v>
      </c>
      <c r="AX78" s="891">
        <f t="shared" si="169"/>
        <v>0</v>
      </c>
      <c r="AY78" s="889">
        <v>0</v>
      </c>
      <c r="AZ78" s="891">
        <f t="shared" si="170"/>
        <v>0</v>
      </c>
      <c r="BA78" s="889">
        <v>0</v>
      </c>
      <c r="BB78" s="890">
        <v>0</v>
      </c>
      <c r="BC78" s="891">
        <f t="shared" si="171"/>
        <v>0</v>
      </c>
      <c r="BD78" s="893">
        <f t="shared" si="172"/>
        <v>0</v>
      </c>
      <c r="BE78" s="903"/>
      <c r="BF78" s="904"/>
      <c r="BG78" s="899">
        <f t="shared" si="8"/>
        <v>0</v>
      </c>
      <c r="BH78" s="903"/>
      <c r="BI78" s="904"/>
      <c r="BJ78" s="904"/>
      <c r="BK78" s="904"/>
      <c r="BL78" s="899">
        <f t="shared" si="173"/>
        <v>0</v>
      </c>
      <c r="BM78" s="903"/>
      <c r="BN78" s="904"/>
      <c r="BO78" s="899">
        <f t="shared" si="174"/>
        <v>0</v>
      </c>
      <c r="BP78" s="900"/>
      <c r="BQ78" s="901"/>
      <c r="BR78" s="901"/>
      <c r="BS78" s="901"/>
      <c r="BT78" s="904"/>
      <c r="BU78" s="899">
        <f t="shared" si="175"/>
        <v>0</v>
      </c>
      <c r="BV78" s="900"/>
      <c r="BW78" s="901"/>
      <c r="BX78" s="901"/>
      <c r="BY78" s="901"/>
      <c r="BZ78" s="901"/>
      <c r="CA78" s="901"/>
      <c r="CB78" s="904"/>
      <c r="CC78" s="899">
        <f t="shared" si="176"/>
        <v>0</v>
      </c>
      <c r="CD78" s="903"/>
      <c r="CE78" s="904"/>
      <c r="CF78" s="904"/>
      <c r="CG78" s="904"/>
      <c r="CH78" s="899">
        <f t="shared" si="177"/>
        <v>0</v>
      </c>
      <c r="CI78" s="900"/>
      <c r="CJ78" s="901"/>
      <c r="CK78" s="901"/>
      <c r="CL78" s="901"/>
      <c r="CM78" s="901"/>
      <c r="CN78" s="901"/>
      <c r="CO78" s="902">
        <f t="shared" si="154"/>
        <v>0</v>
      </c>
      <c r="CP78" s="903"/>
      <c r="CQ78" s="904"/>
      <c r="CR78" s="899">
        <f t="shared" si="178"/>
        <v>0</v>
      </c>
      <c r="CS78" s="903"/>
      <c r="CT78" s="904"/>
      <c r="CU78" s="904"/>
      <c r="CV78" s="904"/>
      <c r="CW78" s="899">
        <f t="shared" si="179"/>
        <v>0</v>
      </c>
      <c r="CX78" s="903"/>
      <c r="CY78" s="899">
        <f t="shared" si="180"/>
        <v>0</v>
      </c>
      <c r="CZ78" s="899">
        <f t="shared" si="181"/>
        <v>0</v>
      </c>
      <c r="DA78" s="955">
        <f t="shared" si="182"/>
        <v>0</v>
      </c>
      <c r="DI78" s="893">
        <f t="shared" si="183"/>
        <v>0</v>
      </c>
    </row>
    <row r="79" spans="1:113" s="906" customFormat="1">
      <c r="A79" s="806" t="s">
        <v>816</v>
      </c>
      <c r="B79" s="953" t="s">
        <v>817</v>
      </c>
      <c r="C79" s="881" t="s">
        <v>756</v>
      </c>
      <c r="D79" s="886"/>
      <c r="E79" s="883">
        <f t="shared" si="3"/>
        <v>0</v>
      </c>
      <c r="F79" s="886">
        <v>0</v>
      </c>
      <c r="G79" s="887">
        <v>0</v>
      </c>
      <c r="H79" s="883">
        <f t="shared" si="185"/>
        <v>0</v>
      </c>
      <c r="I79" s="886">
        <v>0</v>
      </c>
      <c r="J79" s="883">
        <f t="shared" si="186"/>
        <v>0</v>
      </c>
      <c r="K79" s="886">
        <v>0</v>
      </c>
      <c r="L79" s="925">
        <v>0</v>
      </c>
      <c r="M79" s="883">
        <f t="shared" si="187"/>
        <v>0</v>
      </c>
      <c r="N79" s="886">
        <v>0</v>
      </c>
      <c r="O79" s="887">
        <v>0</v>
      </c>
      <c r="P79" s="883">
        <f t="shared" si="188"/>
        <v>0</v>
      </c>
      <c r="Q79" s="886">
        <v>0</v>
      </c>
      <c r="R79" s="887">
        <v>0</v>
      </c>
      <c r="S79" s="883">
        <f t="shared" si="189"/>
        <v>0</v>
      </c>
      <c r="T79" s="886">
        <v>0</v>
      </c>
      <c r="U79" s="887">
        <v>0</v>
      </c>
      <c r="V79" s="883">
        <f t="shared" si="190"/>
        <v>0</v>
      </c>
      <c r="W79" s="888">
        <f t="shared" si="162"/>
        <v>0</v>
      </c>
      <c r="X79" s="889">
        <v>0</v>
      </c>
      <c r="Y79" s="890">
        <v>0</v>
      </c>
      <c r="Z79" s="1259">
        <v>0</v>
      </c>
      <c r="AA79" s="891">
        <f t="shared" si="163"/>
        <v>0</v>
      </c>
      <c r="AB79" s="889">
        <v>0</v>
      </c>
      <c r="AC79" s="890">
        <v>0</v>
      </c>
      <c r="AD79" s="891">
        <f t="shared" si="164"/>
        <v>0</v>
      </c>
      <c r="AE79" s="889">
        <v>0</v>
      </c>
      <c r="AF79" s="891">
        <f t="shared" si="165"/>
        <v>0</v>
      </c>
      <c r="AG79" s="889">
        <v>0</v>
      </c>
      <c r="AH79" s="891">
        <f t="shared" si="166"/>
        <v>0</v>
      </c>
      <c r="AI79" s="889">
        <v>0</v>
      </c>
      <c r="AJ79" s="890">
        <v>0</v>
      </c>
      <c r="AK79" s="890">
        <v>0</v>
      </c>
      <c r="AL79" s="890">
        <v>0</v>
      </c>
      <c r="AM79" s="892">
        <v>0</v>
      </c>
      <c r="AN79" s="892">
        <v>0</v>
      </c>
      <c r="AO79" s="891">
        <f t="shared" si="167"/>
        <v>0</v>
      </c>
      <c r="AP79" s="889">
        <v>0</v>
      </c>
      <c r="AQ79" s="891">
        <f t="shared" si="168"/>
        <v>0</v>
      </c>
      <c r="AR79" s="889">
        <v>0</v>
      </c>
      <c r="AS79" s="890">
        <v>0</v>
      </c>
      <c r="AT79" s="1259">
        <v>0</v>
      </c>
      <c r="AU79" s="891">
        <f t="shared" si="131"/>
        <v>0</v>
      </c>
      <c r="AV79" s="889">
        <v>0</v>
      </c>
      <c r="AW79" s="890">
        <v>0</v>
      </c>
      <c r="AX79" s="891">
        <f t="shared" si="169"/>
        <v>0</v>
      </c>
      <c r="AY79" s="889">
        <v>0</v>
      </c>
      <c r="AZ79" s="891">
        <f t="shared" si="170"/>
        <v>0</v>
      </c>
      <c r="BA79" s="889">
        <v>0</v>
      </c>
      <c r="BB79" s="890">
        <v>0</v>
      </c>
      <c r="BC79" s="891">
        <f t="shared" si="171"/>
        <v>0</v>
      </c>
      <c r="BD79" s="893">
        <f t="shared" si="172"/>
        <v>0</v>
      </c>
      <c r="BE79" s="903"/>
      <c r="BF79" s="904"/>
      <c r="BG79" s="899">
        <f t="shared" si="8"/>
        <v>0</v>
      </c>
      <c r="BH79" s="903"/>
      <c r="BI79" s="904"/>
      <c r="BJ79" s="904"/>
      <c r="BK79" s="904"/>
      <c r="BL79" s="899">
        <f t="shared" si="173"/>
        <v>0</v>
      </c>
      <c r="BM79" s="903"/>
      <c r="BN79" s="904"/>
      <c r="BO79" s="899">
        <f t="shared" si="174"/>
        <v>0</v>
      </c>
      <c r="BP79" s="900"/>
      <c r="BQ79" s="901"/>
      <c r="BR79" s="901"/>
      <c r="BS79" s="901"/>
      <c r="BT79" s="904"/>
      <c r="BU79" s="899">
        <f t="shared" si="175"/>
        <v>0</v>
      </c>
      <c r="BV79" s="900"/>
      <c r="BW79" s="901"/>
      <c r="BX79" s="901"/>
      <c r="BY79" s="901"/>
      <c r="BZ79" s="901"/>
      <c r="CA79" s="901"/>
      <c r="CB79" s="904"/>
      <c r="CC79" s="899">
        <f t="shared" si="176"/>
        <v>0</v>
      </c>
      <c r="CD79" s="903"/>
      <c r="CE79" s="904"/>
      <c r="CF79" s="904"/>
      <c r="CG79" s="904"/>
      <c r="CH79" s="899">
        <f t="shared" si="177"/>
        <v>0</v>
      </c>
      <c r="CI79" s="900"/>
      <c r="CJ79" s="901"/>
      <c r="CK79" s="901"/>
      <c r="CL79" s="901"/>
      <c r="CM79" s="901"/>
      <c r="CN79" s="901"/>
      <c r="CO79" s="902">
        <f t="shared" si="154"/>
        <v>0</v>
      </c>
      <c r="CP79" s="903"/>
      <c r="CQ79" s="904"/>
      <c r="CR79" s="899">
        <f t="shared" si="178"/>
        <v>0</v>
      </c>
      <c r="CS79" s="903"/>
      <c r="CT79" s="904"/>
      <c r="CU79" s="904"/>
      <c r="CV79" s="904"/>
      <c r="CW79" s="899">
        <f t="shared" si="179"/>
        <v>0</v>
      </c>
      <c r="CX79" s="903"/>
      <c r="CY79" s="899">
        <f t="shared" si="180"/>
        <v>0</v>
      </c>
      <c r="CZ79" s="899">
        <f t="shared" si="181"/>
        <v>0</v>
      </c>
      <c r="DA79" s="955">
        <f t="shared" si="182"/>
        <v>0</v>
      </c>
      <c r="DI79" s="893">
        <f t="shared" si="183"/>
        <v>0</v>
      </c>
    </row>
    <row r="80" spans="1:113" s="906" customFormat="1">
      <c r="A80" s="806" t="s">
        <v>63</v>
      </c>
      <c r="B80" s="953" t="s">
        <v>18</v>
      </c>
      <c r="C80" s="881" t="s">
        <v>742</v>
      </c>
      <c r="D80" s="886"/>
      <c r="E80" s="883">
        <f t="shared" si="3"/>
        <v>0</v>
      </c>
      <c r="F80" s="886">
        <v>0</v>
      </c>
      <c r="G80" s="887">
        <v>0</v>
      </c>
      <c r="H80" s="883">
        <f t="shared" si="185"/>
        <v>0</v>
      </c>
      <c r="I80" s="886">
        <v>679.2</v>
      </c>
      <c r="J80" s="883">
        <f t="shared" si="186"/>
        <v>679.2</v>
      </c>
      <c r="K80" s="886">
        <v>0</v>
      </c>
      <c r="L80" s="925">
        <v>0</v>
      </c>
      <c r="M80" s="883">
        <f t="shared" si="187"/>
        <v>0</v>
      </c>
      <c r="N80" s="886">
        <v>0</v>
      </c>
      <c r="O80" s="887">
        <v>0</v>
      </c>
      <c r="P80" s="883">
        <f t="shared" si="188"/>
        <v>0</v>
      </c>
      <c r="Q80" s="886">
        <v>0</v>
      </c>
      <c r="R80" s="887">
        <v>0</v>
      </c>
      <c r="S80" s="883">
        <f t="shared" si="189"/>
        <v>0</v>
      </c>
      <c r="T80" s="886">
        <v>0</v>
      </c>
      <c r="U80" s="887">
        <v>0</v>
      </c>
      <c r="V80" s="883">
        <f t="shared" si="190"/>
        <v>0</v>
      </c>
      <c r="W80" s="888">
        <f t="shared" si="162"/>
        <v>679.2</v>
      </c>
      <c r="X80" s="889">
        <v>0</v>
      </c>
      <c r="Y80" s="890">
        <v>0</v>
      </c>
      <c r="Z80" s="1259">
        <v>0</v>
      </c>
      <c r="AA80" s="891">
        <f t="shared" si="163"/>
        <v>0</v>
      </c>
      <c r="AB80" s="889">
        <v>0</v>
      </c>
      <c r="AC80" s="890">
        <v>0</v>
      </c>
      <c r="AD80" s="891">
        <f t="shared" si="164"/>
        <v>0</v>
      </c>
      <c r="AE80" s="889">
        <v>0</v>
      </c>
      <c r="AF80" s="891">
        <f t="shared" si="165"/>
        <v>0</v>
      </c>
      <c r="AG80" s="889">
        <v>0</v>
      </c>
      <c r="AH80" s="891">
        <f t="shared" si="166"/>
        <v>0</v>
      </c>
      <c r="AI80" s="889">
        <v>0</v>
      </c>
      <c r="AJ80" s="890">
        <v>0</v>
      </c>
      <c r="AK80" s="890">
        <v>0</v>
      </c>
      <c r="AL80" s="890">
        <v>0</v>
      </c>
      <c r="AM80" s="892">
        <v>0</v>
      </c>
      <c r="AN80" s="892">
        <v>0</v>
      </c>
      <c r="AO80" s="891">
        <f t="shared" si="167"/>
        <v>0</v>
      </c>
      <c r="AP80" s="889">
        <v>0</v>
      </c>
      <c r="AQ80" s="891">
        <f t="shared" si="168"/>
        <v>0</v>
      </c>
      <c r="AR80" s="889">
        <v>0</v>
      </c>
      <c r="AS80" s="890">
        <v>0</v>
      </c>
      <c r="AT80" s="1259">
        <v>0</v>
      </c>
      <c r="AU80" s="891">
        <f t="shared" si="131"/>
        <v>0</v>
      </c>
      <c r="AV80" s="889">
        <v>0</v>
      </c>
      <c r="AW80" s="890">
        <v>0</v>
      </c>
      <c r="AX80" s="891">
        <f t="shared" si="169"/>
        <v>0</v>
      </c>
      <c r="AY80" s="889">
        <v>0</v>
      </c>
      <c r="AZ80" s="891">
        <f t="shared" si="170"/>
        <v>0</v>
      </c>
      <c r="BA80" s="889">
        <v>0</v>
      </c>
      <c r="BB80" s="890">
        <v>0</v>
      </c>
      <c r="BC80" s="891">
        <f t="shared" si="171"/>
        <v>0</v>
      </c>
      <c r="BD80" s="893">
        <f t="shared" si="172"/>
        <v>0</v>
      </c>
      <c r="BE80" s="903"/>
      <c r="BF80" s="904"/>
      <c r="BG80" s="899">
        <f t="shared" si="8"/>
        <v>0</v>
      </c>
      <c r="BH80" s="903"/>
      <c r="BI80" s="904"/>
      <c r="BJ80" s="904"/>
      <c r="BK80" s="904"/>
      <c r="BL80" s="899">
        <f t="shared" si="173"/>
        <v>0</v>
      </c>
      <c r="BM80" s="903"/>
      <c r="BN80" s="904"/>
      <c r="BO80" s="899">
        <f t="shared" si="174"/>
        <v>0</v>
      </c>
      <c r="BP80" s="900"/>
      <c r="BQ80" s="901"/>
      <c r="BR80" s="901"/>
      <c r="BS80" s="901"/>
      <c r="BT80" s="904"/>
      <c r="BU80" s="899">
        <f t="shared" si="175"/>
        <v>0</v>
      </c>
      <c r="BV80" s="900"/>
      <c r="BW80" s="901"/>
      <c r="BX80" s="901"/>
      <c r="BY80" s="901"/>
      <c r="BZ80" s="901"/>
      <c r="CA80" s="901"/>
      <c r="CB80" s="904"/>
      <c r="CC80" s="899">
        <f t="shared" si="176"/>
        <v>0</v>
      </c>
      <c r="CD80" s="903"/>
      <c r="CE80" s="904"/>
      <c r="CF80" s="904"/>
      <c r="CG80" s="904"/>
      <c r="CH80" s="899">
        <f t="shared" si="177"/>
        <v>0</v>
      </c>
      <c r="CI80" s="900"/>
      <c r="CJ80" s="901"/>
      <c r="CK80" s="901"/>
      <c r="CL80" s="901"/>
      <c r="CM80" s="901"/>
      <c r="CN80" s="901"/>
      <c r="CO80" s="902">
        <f t="shared" si="154"/>
        <v>0</v>
      </c>
      <c r="CP80" s="903"/>
      <c r="CQ80" s="904"/>
      <c r="CR80" s="899">
        <f t="shared" si="178"/>
        <v>0</v>
      </c>
      <c r="CS80" s="903"/>
      <c r="CT80" s="904"/>
      <c r="CU80" s="904"/>
      <c r="CV80" s="904"/>
      <c r="CW80" s="899">
        <f t="shared" si="179"/>
        <v>0</v>
      </c>
      <c r="CX80" s="903"/>
      <c r="CY80" s="899">
        <f t="shared" si="180"/>
        <v>0</v>
      </c>
      <c r="CZ80" s="899">
        <f t="shared" si="181"/>
        <v>0</v>
      </c>
      <c r="DA80" s="955">
        <f t="shared" si="182"/>
        <v>679.2</v>
      </c>
      <c r="DI80" s="893">
        <f t="shared" si="183"/>
        <v>0</v>
      </c>
    </row>
    <row r="81" spans="1:113" s="952" customFormat="1">
      <c r="A81" s="932"/>
      <c r="B81" s="933" t="s">
        <v>818</v>
      </c>
      <c r="C81" s="934"/>
      <c r="D81" s="935"/>
      <c r="E81" s="936"/>
      <c r="F81" s="935" t="s">
        <v>729</v>
      </c>
      <c r="G81" s="937" t="s">
        <v>729</v>
      </c>
      <c r="H81" s="936"/>
      <c r="I81" s="935" t="s">
        <v>729</v>
      </c>
      <c r="J81" s="936"/>
      <c r="K81" s="935" t="s">
        <v>729</v>
      </c>
      <c r="L81" s="938" t="s">
        <v>729</v>
      </c>
      <c r="M81" s="936"/>
      <c r="N81" s="935" t="s">
        <v>729</v>
      </c>
      <c r="O81" s="937" t="s">
        <v>729</v>
      </c>
      <c r="P81" s="936"/>
      <c r="Q81" s="935" t="s">
        <v>729</v>
      </c>
      <c r="R81" s="937" t="s">
        <v>729</v>
      </c>
      <c r="S81" s="936"/>
      <c r="T81" s="935" t="s">
        <v>729</v>
      </c>
      <c r="U81" s="937" t="s">
        <v>729</v>
      </c>
      <c r="V81" s="936"/>
      <c r="W81" s="939"/>
      <c r="X81" s="940"/>
      <c r="Y81" s="941"/>
      <c r="Z81" s="1258"/>
      <c r="AA81" s="942"/>
      <c r="AB81" s="940"/>
      <c r="AC81" s="941"/>
      <c r="AD81" s="942"/>
      <c r="AE81" s="940"/>
      <c r="AF81" s="942"/>
      <c r="AG81" s="940"/>
      <c r="AH81" s="942"/>
      <c r="AI81" s="940"/>
      <c r="AJ81" s="941"/>
      <c r="AK81" s="941"/>
      <c r="AL81" s="941"/>
      <c r="AM81" s="943"/>
      <c r="AN81" s="943"/>
      <c r="AO81" s="942"/>
      <c r="AP81" s="940"/>
      <c r="AQ81" s="942"/>
      <c r="AR81" s="940"/>
      <c r="AS81" s="941"/>
      <c r="AT81" s="1258"/>
      <c r="AU81" s="942"/>
      <c r="AV81" s="940"/>
      <c r="AW81" s="941"/>
      <c r="AX81" s="942"/>
      <c r="AY81" s="940"/>
      <c r="AZ81" s="942"/>
      <c r="BA81" s="940"/>
      <c r="BB81" s="941"/>
      <c r="BC81" s="942"/>
      <c r="BD81" s="944"/>
      <c r="BE81" s="945"/>
      <c r="BF81" s="946"/>
      <c r="BG81" s="947"/>
      <c r="BH81" s="945"/>
      <c r="BI81" s="946"/>
      <c r="BJ81" s="946"/>
      <c r="BK81" s="946"/>
      <c r="BL81" s="947"/>
      <c r="BM81" s="945"/>
      <c r="BN81" s="946"/>
      <c r="BO81" s="947"/>
      <c r="BP81" s="948"/>
      <c r="BQ81" s="949"/>
      <c r="BR81" s="949"/>
      <c r="BS81" s="949"/>
      <c r="BT81" s="946"/>
      <c r="BU81" s="947"/>
      <c r="BV81" s="948"/>
      <c r="BW81" s="949"/>
      <c r="BX81" s="949"/>
      <c r="BY81" s="949"/>
      <c r="BZ81" s="949"/>
      <c r="CA81" s="949"/>
      <c r="CB81" s="946"/>
      <c r="CC81" s="947"/>
      <c r="CD81" s="945"/>
      <c r="CE81" s="946"/>
      <c r="CF81" s="946"/>
      <c r="CG81" s="946"/>
      <c r="CH81" s="947"/>
      <c r="CI81" s="948"/>
      <c r="CJ81" s="949"/>
      <c r="CK81" s="949"/>
      <c r="CL81" s="949"/>
      <c r="CM81" s="949"/>
      <c r="CN81" s="949"/>
      <c r="CO81" s="950"/>
      <c r="CP81" s="945"/>
      <c r="CQ81" s="946"/>
      <c r="CR81" s="947"/>
      <c r="CS81" s="945"/>
      <c r="CT81" s="946"/>
      <c r="CU81" s="946"/>
      <c r="CV81" s="946"/>
      <c r="CW81" s="947"/>
      <c r="CX81" s="945"/>
      <c r="CY81" s="947"/>
      <c r="CZ81" s="947"/>
      <c r="DA81" s="956"/>
      <c r="DI81" s="944"/>
    </row>
    <row r="82" spans="1:113" s="985" customFormat="1">
      <c r="A82" s="965"/>
      <c r="B82" s="966" t="s">
        <v>819</v>
      </c>
      <c r="C82" s="967"/>
      <c r="D82" s="968"/>
      <c r="E82" s="969"/>
      <c r="F82" s="968" t="s">
        <v>729</v>
      </c>
      <c r="G82" s="970" t="s">
        <v>729</v>
      </c>
      <c r="H82" s="969"/>
      <c r="I82" s="968" t="s">
        <v>729</v>
      </c>
      <c r="J82" s="969"/>
      <c r="K82" s="968" t="s">
        <v>729</v>
      </c>
      <c r="L82" s="971" t="s">
        <v>729</v>
      </c>
      <c r="M82" s="969"/>
      <c r="N82" s="968" t="s">
        <v>729</v>
      </c>
      <c r="O82" s="970" t="s">
        <v>729</v>
      </c>
      <c r="P82" s="969"/>
      <c r="Q82" s="968" t="s">
        <v>729</v>
      </c>
      <c r="R82" s="970" t="s">
        <v>729</v>
      </c>
      <c r="S82" s="969"/>
      <c r="T82" s="968" t="s">
        <v>729</v>
      </c>
      <c r="U82" s="970" t="s">
        <v>729</v>
      </c>
      <c r="V82" s="969"/>
      <c r="W82" s="972"/>
      <c r="X82" s="973"/>
      <c r="Y82" s="974"/>
      <c r="Z82" s="1258"/>
      <c r="AA82" s="975"/>
      <c r="AB82" s="973"/>
      <c r="AC82" s="974"/>
      <c r="AD82" s="975"/>
      <c r="AE82" s="973"/>
      <c r="AF82" s="975"/>
      <c r="AG82" s="973"/>
      <c r="AH82" s="975"/>
      <c r="AI82" s="973"/>
      <c r="AJ82" s="974"/>
      <c r="AK82" s="974"/>
      <c r="AL82" s="974"/>
      <c r="AM82" s="976"/>
      <c r="AN82" s="976"/>
      <c r="AO82" s="975"/>
      <c r="AP82" s="973"/>
      <c r="AQ82" s="975"/>
      <c r="AR82" s="973"/>
      <c r="AS82" s="974"/>
      <c r="AT82" s="1258"/>
      <c r="AU82" s="975"/>
      <c r="AV82" s="973"/>
      <c r="AW82" s="974"/>
      <c r="AX82" s="975"/>
      <c r="AY82" s="973"/>
      <c r="AZ82" s="975"/>
      <c r="BA82" s="973"/>
      <c r="BB82" s="974"/>
      <c r="BC82" s="975"/>
      <c r="BD82" s="977"/>
      <c r="BE82" s="978"/>
      <c r="BF82" s="979"/>
      <c r="BG82" s="980"/>
      <c r="BH82" s="978"/>
      <c r="BI82" s="979"/>
      <c r="BJ82" s="979"/>
      <c r="BK82" s="979"/>
      <c r="BL82" s="980"/>
      <c r="BM82" s="978"/>
      <c r="BN82" s="979"/>
      <c r="BO82" s="980"/>
      <c r="BP82" s="981"/>
      <c r="BQ82" s="982"/>
      <c r="BR82" s="982"/>
      <c r="BS82" s="982"/>
      <c r="BT82" s="979"/>
      <c r="BU82" s="980"/>
      <c r="BV82" s="981"/>
      <c r="BW82" s="982"/>
      <c r="BX82" s="982"/>
      <c r="BY82" s="982"/>
      <c r="BZ82" s="982"/>
      <c r="CA82" s="982"/>
      <c r="CB82" s="979"/>
      <c r="CC82" s="980"/>
      <c r="CD82" s="978"/>
      <c r="CE82" s="979"/>
      <c r="CF82" s="979"/>
      <c r="CG82" s="979"/>
      <c r="CH82" s="980"/>
      <c r="CI82" s="981"/>
      <c r="CJ82" s="982"/>
      <c r="CK82" s="982"/>
      <c r="CL82" s="982"/>
      <c r="CM82" s="982"/>
      <c r="CN82" s="982"/>
      <c r="CO82" s="983"/>
      <c r="CP82" s="978"/>
      <c r="CQ82" s="979"/>
      <c r="CR82" s="980"/>
      <c r="CS82" s="978"/>
      <c r="CT82" s="979"/>
      <c r="CU82" s="979"/>
      <c r="CV82" s="979"/>
      <c r="CW82" s="980"/>
      <c r="CX82" s="978"/>
      <c r="CY82" s="980"/>
      <c r="CZ82" s="980"/>
      <c r="DA82" s="984"/>
      <c r="DI82" s="977"/>
    </row>
    <row r="83" spans="1:113" s="906" customFormat="1">
      <c r="A83" s="806" t="s">
        <v>1289</v>
      </c>
      <c r="B83" s="953" t="s">
        <v>1290</v>
      </c>
      <c r="C83" s="881" t="s">
        <v>76</v>
      </c>
      <c r="D83" s="886"/>
      <c r="E83" s="883">
        <f t="shared" ref="E83:E151" si="191">+IF(C83="", 0,D83)</f>
        <v>0</v>
      </c>
      <c r="F83" s="886">
        <v>0</v>
      </c>
      <c r="G83" s="887">
        <v>0</v>
      </c>
      <c r="H83" s="883">
        <f>+IF(C83="", 0,SUM(F83:G83))</f>
        <v>0</v>
      </c>
      <c r="I83" s="886">
        <v>0</v>
      </c>
      <c r="J83" s="883">
        <f>+IF(C83="", 0,I83)</f>
        <v>0</v>
      </c>
      <c r="K83" s="886">
        <v>0</v>
      </c>
      <c r="L83" s="925">
        <v>0</v>
      </c>
      <c r="M83" s="883">
        <f>+IF(C83="",0,K83+L83)</f>
        <v>0</v>
      </c>
      <c r="N83" s="886">
        <v>0</v>
      </c>
      <c r="O83" s="887">
        <v>0</v>
      </c>
      <c r="P83" s="883">
        <f>+IF(C83="", 0,SUM(N83:O83))</f>
        <v>0</v>
      </c>
      <c r="Q83" s="886">
        <v>0</v>
      </c>
      <c r="R83" s="887">
        <v>0</v>
      </c>
      <c r="S83" s="883">
        <f>+IF(C83="",0,SUM(Q83:R83))</f>
        <v>0</v>
      </c>
      <c r="T83" s="886">
        <v>0</v>
      </c>
      <c r="U83" s="887">
        <v>0</v>
      </c>
      <c r="V83" s="883">
        <f>+IF(C83="",0,SUM(T83:U83))</f>
        <v>0</v>
      </c>
      <c r="W83" s="888">
        <f t="shared" ref="W83:W99" si="192">+IF(C83="",0,E83+H83+J83+M83+P83+S83+V83)</f>
        <v>0</v>
      </c>
      <c r="X83" s="957">
        <v>0</v>
      </c>
      <c r="Y83" s="958">
        <v>0</v>
      </c>
      <c r="Z83" s="1260">
        <f>(Z5-Z4)*11.85*0.45</f>
        <v>2879.55</v>
      </c>
      <c r="AA83" s="891">
        <f t="shared" ref="AA83:AA93" si="193">SUM(Z83)</f>
        <v>2879.55</v>
      </c>
      <c r="AB83" s="957">
        <v>0</v>
      </c>
      <c r="AC83" s="958">
        <v>0</v>
      </c>
      <c r="AD83" s="959">
        <f t="shared" ref="AD83:AD99" si="194">SUM(AB83:AC83)</f>
        <v>0</v>
      </c>
      <c r="AE83" s="957">
        <v>1355.3980000000001</v>
      </c>
      <c r="AF83" s="959">
        <f t="shared" ref="AF83:AF99" si="195">+AE83</f>
        <v>1355.3980000000001</v>
      </c>
      <c r="AG83" s="957">
        <v>2453.748</v>
      </c>
      <c r="AH83" s="959">
        <f t="shared" ref="AH83:AH99" si="196">+AG83</f>
        <v>2453.748</v>
      </c>
      <c r="AI83" s="1262">
        <f>(AI5-AI4)*11.85*0.45</f>
        <v>9955.7775000000001</v>
      </c>
      <c r="AJ83" s="958">
        <v>226.54499999999999</v>
      </c>
      <c r="AK83" s="958">
        <v>120.61499999999999</v>
      </c>
      <c r="AL83" s="958">
        <v>112.09</v>
      </c>
      <c r="AM83" s="960">
        <v>0</v>
      </c>
      <c r="AN83" s="960">
        <v>0</v>
      </c>
      <c r="AO83" s="891">
        <f t="shared" ref="AO83:AO93" si="197">AI83+AM83+AN83</f>
        <v>9955.7775000000001</v>
      </c>
      <c r="AP83" s="957">
        <v>1832.7869999999998</v>
      </c>
      <c r="AQ83" s="959">
        <f t="shared" ref="AQ83:AQ99" si="198">+AP83</f>
        <v>1832.7869999999998</v>
      </c>
      <c r="AR83" s="957">
        <v>0</v>
      </c>
      <c r="AS83" s="958">
        <v>0</v>
      </c>
      <c r="AT83" s="1260">
        <f>(AT5-AT4)*11.85*0.45</f>
        <v>4591.2825000000003</v>
      </c>
      <c r="AU83" s="891">
        <f t="shared" ref="AU83:AU99" si="199">SUM(AT83)</f>
        <v>4591.2825000000003</v>
      </c>
      <c r="AV83" s="957">
        <v>105.58</v>
      </c>
      <c r="AW83" s="958">
        <v>116.13799999999999</v>
      </c>
      <c r="AX83" s="959">
        <f t="shared" ref="AX83:AX99" si="200">SUM(AV83:AW83)</f>
        <v>221.71799999999999</v>
      </c>
      <c r="AY83" s="1260">
        <f>(AY5-AY4)*11.85*0.45</f>
        <v>2879.55</v>
      </c>
      <c r="AZ83" s="959">
        <f t="shared" ref="AZ83:AZ99" si="201">+AY83</f>
        <v>2879.55</v>
      </c>
      <c r="BA83" s="957">
        <v>385.11</v>
      </c>
      <c r="BB83" s="958">
        <v>0</v>
      </c>
      <c r="BC83" s="959">
        <f t="shared" ref="BC83:BC99" si="202">SUM(BA83:BB83)</f>
        <v>385.11</v>
      </c>
      <c r="BD83" s="893">
        <f t="shared" ref="BD83:BD99" si="203">+IF(C83="",0,BC83+AZ83+AX83+AU83+AQ83+AO83+AH83+AF83+AD83+AA83)</f>
        <v>26554.920999999998</v>
      </c>
      <c r="BE83" s="903"/>
      <c r="BF83" s="904"/>
      <c r="BG83" s="899">
        <f t="shared" ref="BG83:BG151" si="204">+BE83+BF83</f>
        <v>0</v>
      </c>
      <c r="BH83" s="903"/>
      <c r="BI83" s="904"/>
      <c r="BJ83" s="904"/>
      <c r="BK83" s="904"/>
      <c r="BL83" s="899">
        <f t="shared" ref="BL83:BL99" si="205">+BH83+BI83+BJ83+BK83</f>
        <v>0</v>
      </c>
      <c r="BM83" s="903"/>
      <c r="BN83" s="904"/>
      <c r="BO83" s="899">
        <f t="shared" ref="BO83:BO99" si="206">+BM83+BN83</f>
        <v>0</v>
      </c>
      <c r="BP83" s="900"/>
      <c r="BQ83" s="901"/>
      <c r="BR83" s="901"/>
      <c r="BS83" s="901"/>
      <c r="BT83" s="904"/>
      <c r="BU83" s="899">
        <f t="shared" ref="BU83:BU99" si="207">+SUM(BP83:BT83)</f>
        <v>0</v>
      </c>
      <c r="BV83" s="903"/>
      <c r="BW83" s="904">
        <v>637.27</v>
      </c>
      <c r="BX83" s="904"/>
      <c r="BY83" s="904"/>
      <c r="BZ83" s="904"/>
      <c r="CA83" s="904"/>
      <c r="CB83" s="904"/>
      <c r="CC83" s="899">
        <f t="shared" ref="CC83:CC99" si="208">+SUM(BV83:CB83)</f>
        <v>637.27</v>
      </c>
      <c r="CD83" s="903"/>
      <c r="CE83" s="904"/>
      <c r="CF83" s="904"/>
      <c r="CG83" s="904"/>
      <c r="CH83" s="899">
        <f t="shared" ref="CH83:CH99" si="209">+SUM(CD83:CG83)</f>
        <v>0</v>
      </c>
      <c r="CI83" s="900"/>
      <c r="CJ83" s="901"/>
      <c r="CK83" s="901"/>
      <c r="CL83" s="901"/>
      <c r="CM83" s="901"/>
      <c r="CN83" s="901"/>
      <c r="CO83" s="902">
        <f t="shared" ref="CO83:CO99" si="210">+SUM(CI83:CN83)</f>
        <v>0</v>
      </c>
      <c r="CP83" s="903"/>
      <c r="CQ83" s="904"/>
      <c r="CR83" s="899">
        <f t="shared" ref="CR83:CR99" si="211">+SUM(CP83:CQ83)</f>
        <v>0</v>
      </c>
      <c r="CS83" s="903"/>
      <c r="CT83" s="904"/>
      <c r="CU83" s="904"/>
      <c r="CV83" s="904"/>
      <c r="CW83" s="899">
        <f t="shared" ref="CW83:CW99" si="212">+SUM(CS83:CV83)</f>
        <v>0</v>
      </c>
      <c r="CX83" s="903"/>
      <c r="CY83" s="899">
        <f t="shared" ref="CY83:CY99" si="213">+CX83</f>
        <v>0</v>
      </c>
      <c r="CZ83" s="954">
        <f t="shared" ref="CZ83:CZ101" si="214">+IF(C83="",0,CY83+CR83+CH83+BU83+BO83+BL83+CO83+CW83+CC83+BG83)</f>
        <v>637.27</v>
      </c>
      <c r="DA83" s="955">
        <f t="shared" ref="DA83:DA101" si="215">IF(C83="",0,CZ83+BD83+W83)</f>
        <v>27192.190999999999</v>
      </c>
      <c r="DI83" s="893">
        <f t="shared" ref="DI83:DI99" si="216">+IF(BH83="",0,DH83+DE83+DC83+CZ83+CV83+CT83+CM83+CK83+CI83+CF83)</f>
        <v>0</v>
      </c>
    </row>
    <row r="84" spans="1:113" s="906" customFormat="1">
      <c r="A84" s="806" t="s">
        <v>1291</v>
      </c>
      <c r="B84" s="953" t="s">
        <v>1292</v>
      </c>
      <c r="C84" s="881" t="s">
        <v>76</v>
      </c>
      <c r="D84" s="886"/>
      <c r="E84" s="883">
        <f t="shared" si="191"/>
        <v>0</v>
      </c>
      <c r="F84" s="886">
        <v>0</v>
      </c>
      <c r="G84" s="887">
        <v>0</v>
      </c>
      <c r="H84" s="883">
        <f>+IF(C84="", 0,SUM(F84:G84))</f>
        <v>0</v>
      </c>
      <c r="I84" s="886">
        <v>0</v>
      </c>
      <c r="J84" s="883">
        <f>+IF(C84="", 0,I84)</f>
        <v>0</v>
      </c>
      <c r="K84" s="886">
        <v>0</v>
      </c>
      <c r="L84" s="925">
        <v>0</v>
      </c>
      <c r="M84" s="883">
        <f>+IF(C84="",0,K84+L84)</f>
        <v>0</v>
      </c>
      <c r="N84" s="886">
        <v>0</v>
      </c>
      <c r="O84" s="887">
        <v>0</v>
      </c>
      <c r="P84" s="883">
        <f>+IF(C84="", 0,SUM(N84:O84))</f>
        <v>0</v>
      </c>
      <c r="Q84" s="886">
        <v>0</v>
      </c>
      <c r="R84" s="887">
        <v>0</v>
      </c>
      <c r="S84" s="883">
        <f>+IF(C84="",0,SUM(Q84:R84))</f>
        <v>0</v>
      </c>
      <c r="T84" s="886">
        <v>0</v>
      </c>
      <c r="U84" s="887">
        <v>0</v>
      </c>
      <c r="V84" s="883">
        <f>+IF(C84="",0,SUM(T84:U84))</f>
        <v>0</v>
      </c>
      <c r="W84" s="888">
        <f t="shared" si="192"/>
        <v>0</v>
      </c>
      <c r="X84" s="957">
        <v>0</v>
      </c>
      <c r="Y84" s="958">
        <v>0</v>
      </c>
      <c r="Z84" s="1260">
        <f>(Z5-Z4)*11.8*0.3</f>
        <v>1911.6</v>
      </c>
      <c r="AA84" s="891">
        <f t="shared" si="193"/>
        <v>1911.6</v>
      </c>
      <c r="AB84" s="957">
        <v>0</v>
      </c>
      <c r="AC84" s="958">
        <v>0</v>
      </c>
      <c r="AD84" s="959">
        <f t="shared" si="194"/>
        <v>0</v>
      </c>
      <c r="AE84" s="957">
        <v>1232.1800000000003</v>
      </c>
      <c r="AF84" s="959">
        <f t="shared" si="195"/>
        <v>1232.1800000000003</v>
      </c>
      <c r="AG84" s="957">
        <v>2230.6800000000003</v>
      </c>
      <c r="AH84" s="959">
        <f t="shared" si="196"/>
        <v>2230.6800000000003</v>
      </c>
      <c r="AI84" s="1262">
        <f>(AI5-AI4)*11.8*0.3</f>
        <v>6609.18</v>
      </c>
      <c r="AJ84" s="958">
        <v>205.95000000000002</v>
      </c>
      <c r="AK84" s="958">
        <v>109.65</v>
      </c>
      <c r="AL84" s="958">
        <v>101.9</v>
      </c>
      <c r="AM84" s="960">
        <v>0</v>
      </c>
      <c r="AN84" s="960">
        <v>0</v>
      </c>
      <c r="AO84" s="891">
        <f t="shared" si="197"/>
        <v>6609.18</v>
      </c>
      <c r="AP84" s="957">
        <v>1666.17</v>
      </c>
      <c r="AQ84" s="959">
        <f t="shared" si="198"/>
        <v>1666.17</v>
      </c>
      <c r="AR84" s="957">
        <v>0</v>
      </c>
      <c r="AS84" s="958">
        <v>0</v>
      </c>
      <c r="AT84" s="1260">
        <f>(AT5-AT4)*11.8*0.3</f>
        <v>3047.94</v>
      </c>
      <c r="AU84" s="891">
        <f t="shared" si="199"/>
        <v>3047.94</v>
      </c>
      <c r="AV84" s="957">
        <v>105.58</v>
      </c>
      <c r="AW84" s="958">
        <v>105.58</v>
      </c>
      <c r="AX84" s="959">
        <f t="shared" si="200"/>
        <v>211.16</v>
      </c>
      <c r="AY84" s="1260">
        <f>(AY5-AY4)*11.8*0.3</f>
        <v>1911.6</v>
      </c>
      <c r="AZ84" s="959">
        <f t="shared" si="201"/>
        <v>1911.6</v>
      </c>
      <c r="BA84" s="957">
        <v>350.1</v>
      </c>
      <c r="BB84" s="958">
        <v>0</v>
      </c>
      <c r="BC84" s="959">
        <f t="shared" si="202"/>
        <v>350.1</v>
      </c>
      <c r="BD84" s="893">
        <f t="shared" si="203"/>
        <v>19170.61</v>
      </c>
      <c r="BE84" s="903"/>
      <c r="BF84" s="904"/>
      <c r="BG84" s="899">
        <f t="shared" si="204"/>
        <v>0</v>
      </c>
      <c r="BH84" s="903"/>
      <c r="BI84" s="904"/>
      <c r="BJ84" s="904"/>
      <c r="BK84" s="904"/>
      <c r="BL84" s="899">
        <f t="shared" si="205"/>
        <v>0</v>
      </c>
      <c r="BM84" s="903"/>
      <c r="BN84" s="904"/>
      <c r="BO84" s="899">
        <f t="shared" si="206"/>
        <v>0</v>
      </c>
      <c r="BP84" s="900"/>
      <c r="BQ84" s="901"/>
      <c r="BR84" s="901"/>
      <c r="BS84" s="901"/>
      <c r="BT84" s="904"/>
      <c r="BU84" s="899">
        <f t="shared" si="207"/>
        <v>0</v>
      </c>
      <c r="BV84" s="903"/>
      <c r="BW84" s="904">
        <v>579.34</v>
      </c>
      <c r="BX84" s="904"/>
      <c r="BY84" s="904"/>
      <c r="BZ84" s="904"/>
      <c r="CA84" s="904"/>
      <c r="CB84" s="904"/>
      <c r="CC84" s="899">
        <f t="shared" si="208"/>
        <v>579.34</v>
      </c>
      <c r="CD84" s="903"/>
      <c r="CE84" s="904"/>
      <c r="CF84" s="904"/>
      <c r="CG84" s="904"/>
      <c r="CH84" s="899">
        <f t="shared" si="209"/>
        <v>0</v>
      </c>
      <c r="CI84" s="900"/>
      <c r="CJ84" s="901"/>
      <c r="CK84" s="901"/>
      <c r="CL84" s="901"/>
      <c r="CM84" s="901"/>
      <c r="CN84" s="901"/>
      <c r="CO84" s="902">
        <f t="shared" si="210"/>
        <v>0</v>
      </c>
      <c r="CP84" s="903"/>
      <c r="CQ84" s="904"/>
      <c r="CR84" s="899">
        <f t="shared" si="211"/>
        <v>0</v>
      </c>
      <c r="CS84" s="903"/>
      <c r="CT84" s="904"/>
      <c r="CU84" s="904"/>
      <c r="CV84" s="904"/>
      <c r="CW84" s="899">
        <f t="shared" si="212"/>
        <v>0</v>
      </c>
      <c r="CX84" s="903"/>
      <c r="CY84" s="899">
        <f t="shared" si="213"/>
        <v>0</v>
      </c>
      <c r="CZ84" s="954">
        <f t="shared" si="214"/>
        <v>579.34</v>
      </c>
      <c r="DA84" s="955">
        <f t="shared" si="215"/>
        <v>19749.95</v>
      </c>
      <c r="DI84" s="893">
        <f t="shared" si="216"/>
        <v>0</v>
      </c>
    </row>
    <row r="85" spans="1:113" s="906" customFormat="1">
      <c r="A85" s="806" t="s">
        <v>1293</v>
      </c>
      <c r="B85" s="953" t="s">
        <v>823</v>
      </c>
      <c r="C85" s="881" t="s">
        <v>76</v>
      </c>
      <c r="D85" s="886"/>
      <c r="E85" s="883">
        <f t="shared" si="191"/>
        <v>0</v>
      </c>
      <c r="F85" s="886">
        <v>2570.8295000000003</v>
      </c>
      <c r="G85" s="887">
        <v>8737.2009999999991</v>
      </c>
      <c r="H85" s="883">
        <f>+IF(C85="", 0,SUM(F85:G85))</f>
        <v>11308.030499999999</v>
      </c>
      <c r="I85" s="886">
        <v>8040.3905208333344</v>
      </c>
      <c r="J85" s="883">
        <f>+IF(C85="", 0,I85)</f>
        <v>8040.3905208333344</v>
      </c>
      <c r="K85" s="886">
        <v>2305.1328000000003</v>
      </c>
      <c r="L85" s="925">
        <v>1274.5600000000002</v>
      </c>
      <c r="M85" s="883">
        <f>+IF(C85="",0,K85+L85)</f>
        <v>3579.6928000000007</v>
      </c>
      <c r="N85" s="886">
        <v>8718.3937499999993</v>
      </c>
      <c r="O85" s="887">
        <v>5581.125</v>
      </c>
      <c r="P85" s="883">
        <f>+IF(C85="", 0,SUM(N85:O85))</f>
        <v>14299.518749999999</v>
      </c>
      <c r="Q85" s="886">
        <v>4402.3275999987254</v>
      </c>
      <c r="R85" s="887">
        <v>7575.509199997141</v>
      </c>
      <c r="S85" s="883">
        <f>+IF(C85="",0,SUM(Q85:R85))</f>
        <v>11977.836799995866</v>
      </c>
      <c r="T85" s="886">
        <v>2452.3125000009659</v>
      </c>
      <c r="U85" s="887">
        <v>5722.0625000022537</v>
      </c>
      <c r="V85" s="883">
        <f>+IF(C85="",0,SUM(T85:U85))</f>
        <v>8174.3750000032196</v>
      </c>
      <c r="W85" s="888">
        <f t="shared" si="192"/>
        <v>57379.844370832419</v>
      </c>
      <c r="X85" s="957">
        <v>248.19200000000001</v>
      </c>
      <c r="Y85" s="958">
        <v>652.3904</v>
      </c>
      <c r="Z85" s="1261"/>
      <c r="AA85" s="891">
        <f t="shared" si="193"/>
        <v>0</v>
      </c>
      <c r="AB85" s="957">
        <v>1984.3756159999896</v>
      </c>
      <c r="AC85" s="958">
        <v>240</v>
      </c>
      <c r="AD85" s="959">
        <f t="shared" si="194"/>
        <v>2224.3756159999893</v>
      </c>
      <c r="AE85" s="957">
        <v>10041.945510400001</v>
      </c>
      <c r="AF85" s="959">
        <f t="shared" si="195"/>
        <v>10041.945510400001</v>
      </c>
      <c r="AG85" s="957">
        <v>21926.360326400001</v>
      </c>
      <c r="AH85" s="959">
        <f t="shared" si="196"/>
        <v>21926.360326400001</v>
      </c>
      <c r="AI85" s="1263"/>
      <c r="AJ85" s="958">
        <v>932.49279999999999</v>
      </c>
      <c r="AK85" s="958">
        <v>3446.3232000000003</v>
      </c>
      <c r="AL85" s="958">
        <v>9651.1232000000018</v>
      </c>
      <c r="AM85" s="960">
        <v>0</v>
      </c>
      <c r="AN85" s="960">
        <v>0</v>
      </c>
      <c r="AO85" s="891">
        <f t="shared" si="197"/>
        <v>0</v>
      </c>
      <c r="AP85" s="957">
        <v>5149.7112044800415</v>
      </c>
      <c r="AQ85" s="959">
        <f t="shared" si="198"/>
        <v>5149.7112044800415</v>
      </c>
      <c r="AR85" s="957">
        <v>6767.9121920000243</v>
      </c>
      <c r="AS85" s="958">
        <v>7630.1311999999998</v>
      </c>
      <c r="AT85" s="1261"/>
      <c r="AU85" s="891">
        <f t="shared" si="199"/>
        <v>0</v>
      </c>
      <c r="AV85" s="957">
        <v>9.6000000000000014</v>
      </c>
      <c r="AW85" s="958">
        <v>1848.2576000000001</v>
      </c>
      <c r="AX85" s="959">
        <f t="shared" si="200"/>
        <v>1857.8576</v>
      </c>
      <c r="AY85" s="1261"/>
      <c r="AZ85" s="959">
        <f t="shared" si="201"/>
        <v>0</v>
      </c>
      <c r="BA85" s="957">
        <v>2249.1296000000002</v>
      </c>
      <c r="BB85" s="958">
        <v>315.68</v>
      </c>
      <c r="BC85" s="959">
        <f t="shared" si="202"/>
        <v>2564.8096</v>
      </c>
      <c r="BD85" s="893">
        <f t="shared" si="203"/>
        <v>43765.059857280037</v>
      </c>
      <c r="BE85" s="903"/>
      <c r="BF85" s="904"/>
      <c r="BG85" s="899">
        <f t="shared" si="204"/>
        <v>0</v>
      </c>
      <c r="BH85" s="903">
        <v>385</v>
      </c>
      <c r="BI85" s="904">
        <v>780.03</v>
      </c>
      <c r="BJ85" s="904">
        <v>3545.6</v>
      </c>
      <c r="BK85" s="904">
        <v>709.12</v>
      </c>
      <c r="BL85" s="899">
        <f t="shared" si="205"/>
        <v>5419.75</v>
      </c>
      <c r="BM85" s="903">
        <v>4254.72</v>
      </c>
      <c r="BN85" s="904">
        <v>709.12</v>
      </c>
      <c r="BO85" s="899">
        <f t="shared" si="206"/>
        <v>4963.84</v>
      </c>
      <c r="BP85" s="903"/>
      <c r="BQ85" s="904"/>
      <c r="BR85" s="904"/>
      <c r="BS85" s="904"/>
      <c r="BT85" s="904">
        <v>240</v>
      </c>
      <c r="BU85" s="899">
        <f t="shared" si="207"/>
        <v>240</v>
      </c>
      <c r="BV85" s="903">
        <v>582.66</v>
      </c>
      <c r="BW85" s="904">
        <v>265</v>
      </c>
      <c r="BX85" s="904"/>
      <c r="BY85" s="904">
        <v>983.23</v>
      </c>
      <c r="BZ85" s="904">
        <v>588.19000000000005</v>
      </c>
      <c r="CA85" s="904">
        <v>1201.73</v>
      </c>
      <c r="CB85" s="904">
        <v>115</v>
      </c>
      <c r="CC85" s="899">
        <f t="shared" si="208"/>
        <v>3735.81</v>
      </c>
      <c r="CD85" s="903">
        <v>218.49600000000001</v>
      </c>
      <c r="CE85" s="904">
        <v>1201.7280000000001</v>
      </c>
      <c r="CF85" s="904">
        <v>436.99200000000002</v>
      </c>
      <c r="CG85" s="904">
        <v>436.99200000000002</v>
      </c>
      <c r="CH85" s="899">
        <f t="shared" si="209"/>
        <v>2294.2080000000001</v>
      </c>
      <c r="CI85" s="903">
        <v>2221.3760000000002</v>
      </c>
      <c r="CJ85" s="904">
        <v>327.74</v>
      </c>
      <c r="CK85" s="904">
        <v>355</v>
      </c>
      <c r="CL85" s="904">
        <v>946.82</v>
      </c>
      <c r="CM85" s="904">
        <v>1065</v>
      </c>
      <c r="CN85" s="904">
        <v>827.71</v>
      </c>
      <c r="CO85" s="902">
        <f t="shared" si="210"/>
        <v>5743.6459999999997</v>
      </c>
      <c r="CP85" s="903">
        <v>2294.2080000000001</v>
      </c>
      <c r="CQ85" s="904">
        <v>1386.83</v>
      </c>
      <c r="CR85" s="899">
        <f t="shared" si="211"/>
        <v>3681.038</v>
      </c>
      <c r="CS85" s="903">
        <v>4468.2431999999999</v>
      </c>
      <c r="CT85" s="904">
        <v>2942.41</v>
      </c>
      <c r="CU85" s="904">
        <v>458.84</v>
      </c>
      <c r="CV85" s="904">
        <v>2021.09</v>
      </c>
      <c r="CW85" s="899">
        <f t="shared" si="212"/>
        <v>9890.5831999999991</v>
      </c>
      <c r="CX85" s="903">
        <v>120</v>
      </c>
      <c r="CY85" s="899">
        <f t="shared" si="213"/>
        <v>120</v>
      </c>
      <c r="CZ85" s="954">
        <f t="shared" si="214"/>
        <v>36088.875199999995</v>
      </c>
      <c r="DA85" s="955">
        <f t="shared" si="215"/>
        <v>137233.77942811244</v>
      </c>
      <c r="DI85" s="893">
        <f t="shared" si="216"/>
        <v>45130.743199999997</v>
      </c>
    </row>
    <row r="86" spans="1:113" s="906" customFormat="1">
      <c r="A86" s="806" t="s">
        <v>1294</v>
      </c>
      <c r="B86" s="953" t="s">
        <v>1295</v>
      </c>
      <c r="C86" s="881" t="s">
        <v>1276</v>
      </c>
      <c r="D86" s="886"/>
      <c r="E86" s="883">
        <f t="shared" si="191"/>
        <v>0</v>
      </c>
      <c r="F86" s="886"/>
      <c r="G86" s="887"/>
      <c r="H86" s="883" t="e">
        <f>+'Acarreos Tramo 2 Fase II'!Y41</f>
        <v>#REF!</v>
      </c>
      <c r="I86" s="886"/>
      <c r="J86" s="883" t="e">
        <f>+'Acarreos Tramo 2 Fase II'!Y55</f>
        <v>#REF!</v>
      </c>
      <c r="K86" s="886"/>
      <c r="L86" s="925"/>
      <c r="M86" s="883" t="e">
        <f>+'Acarreos Tramo 2 Fase II'!Y69</f>
        <v>#REF!</v>
      </c>
      <c r="N86" s="886"/>
      <c r="O86" s="887"/>
      <c r="P86" s="883" t="e">
        <f>+'Acarreos Tramo 2 Fase II'!Y82</f>
        <v>#REF!</v>
      </c>
      <c r="Q86" s="886"/>
      <c r="R86" s="887"/>
      <c r="S86" s="883" t="e">
        <f>+'Acarreos Tramo 2 Fase II'!Y96</f>
        <v>#REF!</v>
      </c>
      <c r="T86" s="886"/>
      <c r="U86" s="887"/>
      <c r="V86" s="883" t="e">
        <f>+'Acarreos Tramo 2 Fase II'!Y109</f>
        <v>#REF!</v>
      </c>
      <c r="W86" s="888" t="e">
        <f t="shared" si="192"/>
        <v>#REF!</v>
      </c>
      <c r="X86" s="957"/>
      <c r="Y86" s="958"/>
      <c r="Z86" s="1259"/>
      <c r="AA86" s="891">
        <f t="shared" si="193"/>
        <v>0</v>
      </c>
      <c r="AB86" s="957"/>
      <c r="AC86" s="958"/>
      <c r="AD86" s="959" t="e">
        <f>+#REF!</f>
        <v>#REF!</v>
      </c>
      <c r="AE86" s="957"/>
      <c r="AF86" s="959" t="e">
        <f>+#REF!</f>
        <v>#REF!</v>
      </c>
      <c r="AG86" s="957"/>
      <c r="AH86" s="959" t="e">
        <f>+#REF!</f>
        <v>#REF!</v>
      </c>
      <c r="AI86" s="957"/>
      <c r="AJ86" s="958"/>
      <c r="AK86" s="958"/>
      <c r="AL86" s="958"/>
      <c r="AM86" s="960"/>
      <c r="AN86" s="960"/>
      <c r="AO86" s="959" t="e">
        <f>+#REF!</f>
        <v>#REF!</v>
      </c>
      <c r="AP86" s="957"/>
      <c r="AQ86" s="959" t="e">
        <f>+#REF!</f>
        <v>#REF!</v>
      </c>
      <c r="AR86" s="957"/>
      <c r="AS86" s="958"/>
      <c r="AT86" s="1259"/>
      <c r="AU86" s="891">
        <f t="shared" si="199"/>
        <v>0</v>
      </c>
      <c r="AV86" s="957"/>
      <c r="AW86" s="958"/>
      <c r="AX86" s="959" t="e">
        <f>+#REF!</f>
        <v>#REF!</v>
      </c>
      <c r="AY86" s="957"/>
      <c r="AZ86" s="959" t="e">
        <f>+#REF!</f>
        <v>#REF!</v>
      </c>
      <c r="BA86" s="957"/>
      <c r="BB86" s="958"/>
      <c r="BC86" s="959" t="e">
        <f>+#REF!</f>
        <v>#REF!</v>
      </c>
      <c r="BD86" s="893" t="e">
        <f t="shared" si="203"/>
        <v>#REF!</v>
      </c>
      <c r="BE86" s="903"/>
      <c r="BF86" s="904"/>
      <c r="BG86" s="899">
        <f t="shared" si="204"/>
        <v>0</v>
      </c>
      <c r="BH86" s="903"/>
      <c r="BI86" s="904"/>
      <c r="BJ86" s="904"/>
      <c r="BK86" s="904"/>
      <c r="BL86" s="899" t="e">
        <f>+'Acarreos Tramo 7 Fase II'!AI27</f>
        <v>#REF!</v>
      </c>
      <c r="BM86" s="903"/>
      <c r="BN86" s="904"/>
      <c r="BO86" s="899" t="e">
        <f>+'Acarreos Tramo 7 Fase II'!AI41</f>
        <v>#REF!</v>
      </c>
      <c r="BP86" s="900"/>
      <c r="BQ86" s="901"/>
      <c r="BR86" s="901"/>
      <c r="BS86" s="901"/>
      <c r="BT86" s="904"/>
      <c r="BU86" s="899" t="e">
        <f>+'Acarreos Tramo 7 Fase II'!AI54</f>
        <v>#REF!</v>
      </c>
      <c r="BV86" s="903"/>
      <c r="BW86" s="904"/>
      <c r="BX86" s="904"/>
      <c r="BY86" s="904"/>
      <c r="BZ86" s="904"/>
      <c r="CA86" s="904"/>
      <c r="CB86" s="904"/>
      <c r="CC86" s="899" t="e">
        <f>+'Acarreos Tramo 7 Fase II'!AI81</f>
        <v>#REF!</v>
      </c>
      <c r="CD86" s="903"/>
      <c r="CE86" s="904"/>
      <c r="CF86" s="904"/>
      <c r="CG86" s="904"/>
      <c r="CH86" s="899" t="e">
        <f>+'Acarreos Tramo 7 Fase II'!AI68</f>
        <v>#REF!</v>
      </c>
      <c r="CI86" s="903"/>
      <c r="CJ86" s="904"/>
      <c r="CK86" s="904"/>
      <c r="CL86" s="904"/>
      <c r="CM86" s="904"/>
      <c r="CN86" s="904"/>
      <c r="CO86" s="902" t="e">
        <f>+'Acarreos Tramo 7 Fase II'!AI108</f>
        <v>#REF!</v>
      </c>
      <c r="CP86" s="903"/>
      <c r="CQ86" s="904"/>
      <c r="CR86" s="899" t="e">
        <f>+'Acarreos Tramo 7 Fase II'!AI95</f>
        <v>#REF!</v>
      </c>
      <c r="CS86" s="903"/>
      <c r="CT86" s="904"/>
      <c r="CU86" s="904"/>
      <c r="CV86" s="904"/>
      <c r="CW86" s="899" t="e">
        <f>+'Acarreos Tramo 7 Fase II'!AI122</f>
        <v>#REF!</v>
      </c>
      <c r="CX86" s="903"/>
      <c r="CY86" s="899" t="e">
        <f>+'Acarreos Tramo 7 Fase II'!AI135</f>
        <v>#REF!</v>
      </c>
      <c r="CZ86" s="954" t="e">
        <f t="shared" si="214"/>
        <v>#REF!</v>
      </c>
      <c r="DA86" s="955" t="e">
        <f t="shared" si="215"/>
        <v>#REF!</v>
      </c>
      <c r="DI86" s="893">
        <f t="shared" si="216"/>
        <v>0</v>
      </c>
    </row>
    <row r="87" spans="1:113" s="906" customFormat="1" ht="30">
      <c r="A87" s="806" t="s">
        <v>1296</v>
      </c>
      <c r="B87" s="953" t="s">
        <v>1297</v>
      </c>
      <c r="C87" s="881" t="s">
        <v>46</v>
      </c>
      <c r="D87" s="886"/>
      <c r="E87" s="883">
        <f t="shared" si="191"/>
        <v>0</v>
      </c>
      <c r="F87" s="886">
        <v>133549.450866</v>
      </c>
      <c r="G87" s="887">
        <v>453880.11754799995</v>
      </c>
      <c r="H87" s="883">
        <f t="shared" ref="H87:H94" si="217">+IF(C87="", 0,SUM(F87:G87))</f>
        <v>587429.56841399998</v>
      </c>
      <c r="I87" s="886">
        <v>417682.20677625004</v>
      </c>
      <c r="J87" s="883">
        <f t="shared" ref="J87:J94" si="218">+IF(C87="", 0,I87)</f>
        <v>417682.20677625004</v>
      </c>
      <c r="K87" s="886">
        <v>119747.03869440002</v>
      </c>
      <c r="L87" s="925">
        <v>66210.842880000011</v>
      </c>
      <c r="M87" s="883">
        <f t="shared" ref="M87:M94" si="219">+IF(C87="",0,K87+L87)</f>
        <v>185957.88157440003</v>
      </c>
      <c r="N87" s="886">
        <v>0</v>
      </c>
      <c r="O87" s="887">
        <v>0</v>
      </c>
      <c r="P87" s="883">
        <f t="shared" ref="P87:P94" si="220">+IF(C87="", 0,SUM(N87:O87))</f>
        <v>0</v>
      </c>
      <c r="Q87" s="886">
        <v>228692.11416473376</v>
      </c>
      <c r="R87" s="887">
        <v>393532.55192145146</v>
      </c>
      <c r="S87" s="883">
        <f t="shared" ref="S87:S94" si="221">+IF(C87="",0,SUM(Q87:R87))</f>
        <v>622224.66608618526</v>
      </c>
      <c r="T87" s="886">
        <v>127392.72975005017</v>
      </c>
      <c r="U87" s="887">
        <v>297249.70275011705</v>
      </c>
      <c r="V87" s="883">
        <f t="shared" ref="V87:V94" si="222">+IF(C87="",0,SUM(T87:U87))</f>
        <v>424642.43250016723</v>
      </c>
      <c r="W87" s="888">
        <f t="shared" si="192"/>
        <v>2237936.7553510023</v>
      </c>
      <c r="X87" s="957">
        <v>10945.267200000002</v>
      </c>
      <c r="Y87" s="958">
        <v>28770.416640000003</v>
      </c>
      <c r="Z87" s="1261"/>
      <c r="AA87" s="891">
        <f t="shared" si="193"/>
        <v>0</v>
      </c>
      <c r="AB87" s="957">
        <v>87510.964665599546</v>
      </c>
      <c r="AC87" s="958">
        <v>10584</v>
      </c>
      <c r="AD87" s="959">
        <f t="shared" si="194"/>
        <v>98094.964665599546</v>
      </c>
      <c r="AE87" s="957">
        <v>442849.79700864002</v>
      </c>
      <c r="AF87" s="959">
        <f t="shared" si="195"/>
        <v>442849.79700864002</v>
      </c>
      <c r="AG87" s="957">
        <v>966952.49039424025</v>
      </c>
      <c r="AH87" s="959">
        <f t="shared" si="196"/>
        <v>966952.49039424025</v>
      </c>
      <c r="AI87" s="1263">
        <v>0</v>
      </c>
      <c r="AJ87" s="958">
        <v>41122.932480000003</v>
      </c>
      <c r="AK87" s="958">
        <v>151982.85312000001</v>
      </c>
      <c r="AL87" s="958">
        <v>425614.53312000009</v>
      </c>
      <c r="AM87" s="960">
        <v>0</v>
      </c>
      <c r="AN87" s="960">
        <v>0</v>
      </c>
      <c r="AO87" s="891">
        <f t="shared" si="197"/>
        <v>0</v>
      </c>
      <c r="AP87" s="957">
        <v>227102.26411756987</v>
      </c>
      <c r="AQ87" s="959">
        <f t="shared" si="198"/>
        <v>227102.26411756987</v>
      </c>
      <c r="AR87" s="957">
        <v>298464.92766720109</v>
      </c>
      <c r="AS87" s="958">
        <v>336488.78592000005</v>
      </c>
      <c r="AT87" s="1261"/>
      <c r="AU87" s="891">
        <f t="shared" si="199"/>
        <v>0</v>
      </c>
      <c r="AV87" s="957">
        <v>423.36000000000007</v>
      </c>
      <c r="AW87" s="958">
        <v>81508.160160000014</v>
      </c>
      <c r="AX87" s="959">
        <f t="shared" si="200"/>
        <v>81931.520160000015</v>
      </c>
      <c r="AY87" s="957">
        <v>84434.918399999995</v>
      </c>
      <c r="AZ87" s="959">
        <f t="shared" si="201"/>
        <v>84434.918399999995</v>
      </c>
      <c r="BA87" s="957">
        <v>99186.615359999996</v>
      </c>
      <c r="BB87" s="958">
        <v>13921.488000000001</v>
      </c>
      <c r="BC87" s="959">
        <f t="shared" si="202"/>
        <v>113108.10335999999</v>
      </c>
      <c r="BD87" s="893">
        <f t="shared" si="203"/>
        <v>2014474.0581060499</v>
      </c>
      <c r="BE87" s="903"/>
      <c r="BF87" s="904"/>
      <c r="BG87" s="899">
        <f t="shared" si="204"/>
        <v>0</v>
      </c>
      <c r="BH87" s="903">
        <v>17018.93</v>
      </c>
      <c r="BI87" s="904">
        <v>34481.31</v>
      </c>
      <c r="BJ87" s="904">
        <v>156733.25</v>
      </c>
      <c r="BK87" s="904">
        <v>31346.65</v>
      </c>
      <c r="BL87" s="899">
        <f t="shared" si="205"/>
        <v>239580.13999999998</v>
      </c>
      <c r="BM87" s="903">
        <v>188079.9</v>
      </c>
      <c r="BN87" s="904">
        <v>31346.65</v>
      </c>
      <c r="BO87" s="899">
        <f t="shared" si="206"/>
        <v>219426.55</v>
      </c>
      <c r="BP87" s="903"/>
      <c r="BQ87" s="904"/>
      <c r="BR87" s="904"/>
      <c r="BS87" s="904"/>
      <c r="BT87" s="904">
        <v>10609.2</v>
      </c>
      <c r="BU87" s="899">
        <f t="shared" si="207"/>
        <v>10609.2</v>
      </c>
      <c r="BV87" s="903">
        <v>27105.45</v>
      </c>
      <c r="BW87" s="904">
        <v>12327.93</v>
      </c>
      <c r="BX87" s="904"/>
      <c r="BY87" s="904">
        <v>45740.44</v>
      </c>
      <c r="BZ87" s="904">
        <v>27362.99</v>
      </c>
      <c r="CA87" s="904">
        <v>55904.99</v>
      </c>
      <c r="CB87" s="904">
        <v>5349.86</v>
      </c>
      <c r="CC87" s="899">
        <f t="shared" si="208"/>
        <v>173791.66</v>
      </c>
      <c r="CD87" s="903">
        <v>11021.38</v>
      </c>
      <c r="CE87" s="904">
        <v>60617.563999999998</v>
      </c>
      <c r="CF87" s="904">
        <v>22042.75</v>
      </c>
      <c r="CG87" s="904">
        <v>22042.75</v>
      </c>
      <c r="CH87" s="899">
        <f t="shared" si="209"/>
        <v>115724.444</v>
      </c>
      <c r="CI87" s="903">
        <v>112050.65</v>
      </c>
      <c r="CJ87" s="904">
        <v>16532.060000000001</v>
      </c>
      <c r="CK87" s="904">
        <v>17906.91</v>
      </c>
      <c r="CL87" s="904">
        <v>47759.29</v>
      </c>
      <c r="CM87" s="904">
        <v>53720.73</v>
      </c>
      <c r="CN87" s="904">
        <v>41751.339999999997</v>
      </c>
      <c r="CO87" s="902">
        <f t="shared" si="210"/>
        <v>289720.98</v>
      </c>
      <c r="CP87" s="903">
        <v>115724.44</v>
      </c>
      <c r="CQ87" s="904">
        <v>69954.509999999995</v>
      </c>
      <c r="CR87" s="899">
        <f t="shared" si="211"/>
        <v>185678.95</v>
      </c>
      <c r="CS87" s="903">
        <v>225387.12</v>
      </c>
      <c r="CT87" s="904">
        <v>148421.19</v>
      </c>
      <c r="CU87" s="904">
        <v>23144.89</v>
      </c>
      <c r="CV87" s="904">
        <v>101947.72</v>
      </c>
      <c r="CW87" s="899">
        <f t="shared" si="212"/>
        <v>498900.92000000004</v>
      </c>
      <c r="CX87" s="903">
        <v>6053.04</v>
      </c>
      <c r="CY87" s="899">
        <f t="shared" si="213"/>
        <v>6053.04</v>
      </c>
      <c r="CZ87" s="954">
        <f t="shared" si="214"/>
        <v>1739485.8839999998</v>
      </c>
      <c r="DA87" s="955">
        <f t="shared" si="215"/>
        <v>5991896.6974570518</v>
      </c>
      <c r="DI87" s="893">
        <f t="shared" si="216"/>
        <v>2195575.8339999998</v>
      </c>
    </row>
    <row r="88" spans="1:113" s="906" customFormat="1">
      <c r="A88" s="806" t="s">
        <v>827</v>
      </c>
      <c r="B88" s="953" t="s">
        <v>1298</v>
      </c>
      <c r="C88" s="881" t="s">
        <v>12</v>
      </c>
      <c r="D88" s="886"/>
      <c r="E88" s="883">
        <f t="shared" si="191"/>
        <v>0</v>
      </c>
      <c r="F88" s="886">
        <v>16067.684375000001</v>
      </c>
      <c r="G88" s="887">
        <v>54607.506249999999</v>
      </c>
      <c r="H88" s="883">
        <f t="shared" si="217"/>
        <v>70675.190625000003</v>
      </c>
      <c r="I88" s="886">
        <v>0</v>
      </c>
      <c r="J88" s="883">
        <f t="shared" si="218"/>
        <v>0</v>
      </c>
      <c r="K88" s="886">
        <v>6899.7</v>
      </c>
      <c r="L88" s="925">
        <v>3815</v>
      </c>
      <c r="M88" s="883">
        <f t="shared" si="219"/>
        <v>10714.7</v>
      </c>
      <c r="N88" s="886">
        <v>36417.9</v>
      </c>
      <c r="O88" s="887">
        <v>23067</v>
      </c>
      <c r="P88" s="883">
        <f t="shared" si="220"/>
        <v>59484.9</v>
      </c>
      <c r="Q88" s="886">
        <v>29418.583591103128</v>
      </c>
      <c r="R88" s="887">
        <v>46854.560571093192</v>
      </c>
      <c r="S88" s="883">
        <f t="shared" si="221"/>
        <v>76273.144162196317</v>
      </c>
      <c r="T88" s="886">
        <v>19431.208333339127</v>
      </c>
      <c r="U88" s="887">
        <v>45339.486111124628</v>
      </c>
      <c r="V88" s="883">
        <f t="shared" si="222"/>
        <v>64770.694444463756</v>
      </c>
      <c r="W88" s="888">
        <f t="shared" si="192"/>
        <v>281918.62923166004</v>
      </c>
      <c r="X88" s="957">
        <v>771.4</v>
      </c>
      <c r="Y88" s="958">
        <v>2027.6799999999998</v>
      </c>
      <c r="Z88" s="1259">
        <v>6781</v>
      </c>
      <c r="AA88" s="891">
        <f t="shared" si="193"/>
        <v>6781</v>
      </c>
      <c r="AB88" s="957">
        <v>6503.4141999999683</v>
      </c>
      <c r="AC88" s="958">
        <v>1200</v>
      </c>
      <c r="AD88" s="959">
        <f t="shared" si="194"/>
        <v>7703.4141999999683</v>
      </c>
      <c r="AE88" s="957">
        <v>39707.727479999987</v>
      </c>
      <c r="AF88" s="959">
        <f t="shared" si="195"/>
        <v>39707.727479999987</v>
      </c>
      <c r="AG88" s="957">
        <v>80511.919179999997</v>
      </c>
      <c r="AH88" s="959">
        <f t="shared" si="196"/>
        <v>80511.919179999997</v>
      </c>
      <c r="AI88" s="957">
        <v>22778.29</v>
      </c>
      <c r="AJ88" s="958">
        <v>2898.2599999999998</v>
      </c>
      <c r="AK88" s="958">
        <v>10711.439999999999</v>
      </c>
      <c r="AL88" s="958">
        <v>31026.19</v>
      </c>
      <c r="AM88" s="960">
        <v>0</v>
      </c>
      <c r="AN88" s="960">
        <v>0</v>
      </c>
      <c r="AO88" s="891">
        <f t="shared" si="197"/>
        <v>22778.29</v>
      </c>
      <c r="AP88" s="957">
        <v>27046.247126000129</v>
      </c>
      <c r="AQ88" s="959">
        <f t="shared" si="198"/>
        <v>27046.247126000129</v>
      </c>
      <c r="AR88" s="957">
        <v>21035.196400000077</v>
      </c>
      <c r="AS88" s="958">
        <v>23715.040000000001</v>
      </c>
      <c r="AT88" s="1259">
        <v>9556.4338000000243</v>
      </c>
      <c r="AU88" s="891">
        <f t="shared" si="199"/>
        <v>9556.4338000000243</v>
      </c>
      <c r="AV88" s="957">
        <v>575.9</v>
      </c>
      <c r="AW88" s="958">
        <v>8146.348</v>
      </c>
      <c r="AX88" s="959">
        <f t="shared" si="200"/>
        <v>8722.2479999999996</v>
      </c>
      <c r="AY88" s="957">
        <v>5950.7999999999993</v>
      </c>
      <c r="AZ88" s="959">
        <f t="shared" si="201"/>
        <v>5950.7999999999993</v>
      </c>
      <c r="BA88" s="957">
        <v>9642.1479999999992</v>
      </c>
      <c r="BB88" s="958">
        <v>1578.4</v>
      </c>
      <c r="BC88" s="959">
        <f t="shared" si="202"/>
        <v>11220.547999999999</v>
      </c>
      <c r="BD88" s="893">
        <f t="shared" si="203"/>
        <v>219978.62778600011</v>
      </c>
      <c r="BE88" s="903"/>
      <c r="BF88" s="904"/>
      <c r="BG88" s="899">
        <f t="shared" si="204"/>
        <v>0</v>
      </c>
      <c r="BH88" s="903"/>
      <c r="BI88" s="904">
        <v>2392.5</v>
      </c>
      <c r="BJ88" s="904">
        <v>10875</v>
      </c>
      <c r="BK88" s="904">
        <v>2175</v>
      </c>
      <c r="BL88" s="899">
        <f t="shared" si="205"/>
        <v>15442.5</v>
      </c>
      <c r="BM88" s="903">
        <v>12984</v>
      </c>
      <c r="BN88" s="904">
        <v>2164</v>
      </c>
      <c r="BO88" s="899">
        <f t="shared" si="206"/>
        <v>15148</v>
      </c>
      <c r="BP88" s="900"/>
      <c r="BQ88" s="901"/>
      <c r="BR88" s="901"/>
      <c r="BS88" s="901"/>
      <c r="BT88" s="904"/>
      <c r="BU88" s="899">
        <f t="shared" si="207"/>
        <v>0</v>
      </c>
      <c r="BV88" s="903">
        <v>1740.8</v>
      </c>
      <c r="BW88" s="904"/>
      <c r="BX88" s="904"/>
      <c r="BY88" s="904">
        <v>2937.6</v>
      </c>
      <c r="BZ88" s="904"/>
      <c r="CA88" s="904">
        <v>3590.4</v>
      </c>
      <c r="CB88" s="904"/>
      <c r="CC88" s="899">
        <f t="shared" si="208"/>
        <v>8268.7999999999993</v>
      </c>
      <c r="CD88" s="903">
        <v>652.5</v>
      </c>
      <c r="CE88" s="904">
        <v>3588.75</v>
      </c>
      <c r="CF88" s="904">
        <v>1305</v>
      </c>
      <c r="CG88" s="904">
        <v>1305</v>
      </c>
      <c r="CH88" s="899">
        <f t="shared" si="209"/>
        <v>6851.25</v>
      </c>
      <c r="CI88" s="903">
        <v>6633.75</v>
      </c>
      <c r="CJ88" s="904">
        <v>978.75</v>
      </c>
      <c r="CK88" s="904">
        <v>1775</v>
      </c>
      <c r="CL88" s="904">
        <v>2827.5</v>
      </c>
      <c r="CM88" s="904">
        <v>5325</v>
      </c>
      <c r="CN88" s="904">
        <v>4138.55</v>
      </c>
      <c r="CO88" s="902">
        <f t="shared" si="210"/>
        <v>21678.55</v>
      </c>
      <c r="CP88" s="903">
        <v>6851.25</v>
      </c>
      <c r="CQ88" s="904">
        <v>4141.53</v>
      </c>
      <c r="CR88" s="899">
        <f t="shared" si="211"/>
        <v>10992.779999999999</v>
      </c>
      <c r="CS88" s="903">
        <v>13343.625</v>
      </c>
      <c r="CT88" s="904">
        <v>8787</v>
      </c>
      <c r="CU88" s="904">
        <v>1370.25</v>
      </c>
      <c r="CV88" s="904">
        <v>6035.63</v>
      </c>
      <c r="CW88" s="899">
        <f t="shared" si="212"/>
        <v>29536.505000000001</v>
      </c>
      <c r="CX88" s="903">
        <v>600</v>
      </c>
      <c r="CY88" s="899">
        <f t="shared" si="213"/>
        <v>600</v>
      </c>
      <c r="CZ88" s="954">
        <f t="shared" si="214"/>
        <v>108518.38500000001</v>
      </c>
      <c r="DA88" s="955">
        <f t="shared" si="215"/>
        <v>610415.6420176602</v>
      </c>
      <c r="DI88" s="893">
        <f t="shared" si="216"/>
        <v>0</v>
      </c>
    </row>
    <row r="89" spans="1:113" s="906" customFormat="1">
      <c r="A89" s="806" t="s">
        <v>342</v>
      </c>
      <c r="B89" s="953" t="s">
        <v>1299</v>
      </c>
      <c r="C89" s="881" t="s">
        <v>12</v>
      </c>
      <c r="D89" s="886"/>
      <c r="E89" s="883">
        <f t="shared" si="191"/>
        <v>0</v>
      </c>
      <c r="F89" s="886">
        <v>0</v>
      </c>
      <c r="G89" s="887">
        <v>0</v>
      </c>
      <c r="H89" s="883">
        <f t="shared" si="217"/>
        <v>0</v>
      </c>
      <c r="I89" s="886">
        <v>38131.262083333335</v>
      </c>
      <c r="J89" s="883">
        <f t="shared" si="218"/>
        <v>38131.262083333335</v>
      </c>
      <c r="K89" s="886">
        <v>0</v>
      </c>
      <c r="L89" s="925">
        <v>0</v>
      </c>
      <c r="M89" s="883">
        <f t="shared" si="219"/>
        <v>0</v>
      </c>
      <c r="N89" s="886">
        <v>0</v>
      </c>
      <c r="O89" s="887">
        <v>0</v>
      </c>
      <c r="P89" s="883">
        <f t="shared" si="220"/>
        <v>0</v>
      </c>
      <c r="Q89" s="886">
        <v>0</v>
      </c>
      <c r="R89" s="887">
        <v>0</v>
      </c>
      <c r="S89" s="883">
        <f t="shared" si="221"/>
        <v>0</v>
      </c>
      <c r="T89" s="886">
        <v>0</v>
      </c>
      <c r="U89" s="887">
        <v>0</v>
      </c>
      <c r="V89" s="883">
        <f t="shared" si="222"/>
        <v>0</v>
      </c>
      <c r="W89" s="888">
        <f t="shared" si="192"/>
        <v>38131.262083333335</v>
      </c>
      <c r="X89" s="957">
        <v>0</v>
      </c>
      <c r="Y89" s="958">
        <v>0</v>
      </c>
      <c r="Z89" s="1259">
        <v>0</v>
      </c>
      <c r="AA89" s="891">
        <f t="shared" si="193"/>
        <v>0</v>
      </c>
      <c r="AB89" s="957">
        <v>0</v>
      </c>
      <c r="AC89" s="958">
        <v>0</v>
      </c>
      <c r="AD89" s="959">
        <f t="shared" si="194"/>
        <v>0</v>
      </c>
      <c r="AE89" s="957">
        <v>0</v>
      </c>
      <c r="AF89" s="959">
        <f t="shared" si="195"/>
        <v>0</v>
      </c>
      <c r="AG89" s="957">
        <v>0</v>
      </c>
      <c r="AH89" s="959">
        <f t="shared" si="196"/>
        <v>0</v>
      </c>
      <c r="AI89" s="957">
        <v>0</v>
      </c>
      <c r="AJ89" s="958">
        <v>0</v>
      </c>
      <c r="AK89" s="958">
        <v>0</v>
      </c>
      <c r="AL89" s="958">
        <v>0</v>
      </c>
      <c r="AM89" s="960">
        <v>0</v>
      </c>
      <c r="AN89" s="960">
        <v>0</v>
      </c>
      <c r="AO89" s="959">
        <f t="shared" ref="AO89:AO99" si="223">SUM(AI89:AN89)</f>
        <v>0</v>
      </c>
      <c r="AP89" s="957">
        <v>0</v>
      </c>
      <c r="AQ89" s="959">
        <f t="shared" si="198"/>
        <v>0</v>
      </c>
      <c r="AR89" s="957">
        <v>0</v>
      </c>
      <c r="AS89" s="958">
        <v>0</v>
      </c>
      <c r="AT89" s="1259">
        <v>0</v>
      </c>
      <c r="AU89" s="891">
        <f t="shared" si="199"/>
        <v>0</v>
      </c>
      <c r="AV89" s="957">
        <v>0</v>
      </c>
      <c r="AW89" s="958">
        <v>0</v>
      </c>
      <c r="AX89" s="959">
        <f t="shared" si="200"/>
        <v>0</v>
      </c>
      <c r="AY89" s="957">
        <v>0</v>
      </c>
      <c r="AZ89" s="959">
        <f t="shared" si="201"/>
        <v>0</v>
      </c>
      <c r="BA89" s="957">
        <v>0</v>
      </c>
      <c r="BB89" s="958">
        <v>0</v>
      </c>
      <c r="BC89" s="959">
        <f t="shared" si="202"/>
        <v>0</v>
      </c>
      <c r="BD89" s="893">
        <f t="shared" si="203"/>
        <v>0</v>
      </c>
      <c r="BE89" s="903"/>
      <c r="BF89" s="904"/>
      <c r="BG89" s="899">
        <f t="shared" si="204"/>
        <v>0</v>
      </c>
      <c r="BH89" s="903"/>
      <c r="BI89" s="904"/>
      <c r="BJ89" s="904"/>
      <c r="BK89" s="904"/>
      <c r="BL89" s="899">
        <f t="shared" si="205"/>
        <v>0</v>
      </c>
      <c r="BM89" s="903"/>
      <c r="BN89" s="904"/>
      <c r="BO89" s="899">
        <f t="shared" si="206"/>
        <v>0</v>
      </c>
      <c r="BP89" s="900"/>
      <c r="BQ89" s="901"/>
      <c r="BR89" s="901"/>
      <c r="BS89" s="901"/>
      <c r="BT89" s="904"/>
      <c r="BU89" s="899">
        <f t="shared" si="207"/>
        <v>0</v>
      </c>
      <c r="BV89" s="903"/>
      <c r="BW89" s="904"/>
      <c r="BX89" s="904"/>
      <c r="BY89" s="904"/>
      <c r="BZ89" s="904"/>
      <c r="CA89" s="904"/>
      <c r="CB89" s="904"/>
      <c r="CC89" s="899">
        <f t="shared" si="208"/>
        <v>0</v>
      </c>
      <c r="CD89" s="903"/>
      <c r="CE89" s="904"/>
      <c r="CF89" s="904"/>
      <c r="CG89" s="904"/>
      <c r="CH89" s="899">
        <f t="shared" si="209"/>
        <v>0</v>
      </c>
      <c r="CI89" s="903"/>
      <c r="CJ89" s="904"/>
      <c r="CK89" s="904"/>
      <c r="CL89" s="904"/>
      <c r="CM89" s="904"/>
      <c r="CN89" s="904"/>
      <c r="CO89" s="902">
        <f t="shared" si="210"/>
        <v>0</v>
      </c>
      <c r="CP89" s="903"/>
      <c r="CQ89" s="904"/>
      <c r="CR89" s="899">
        <f t="shared" si="211"/>
        <v>0</v>
      </c>
      <c r="CS89" s="903"/>
      <c r="CT89" s="904"/>
      <c r="CU89" s="904"/>
      <c r="CV89" s="904"/>
      <c r="CW89" s="899">
        <f t="shared" si="212"/>
        <v>0</v>
      </c>
      <c r="CX89" s="903"/>
      <c r="CY89" s="899">
        <f t="shared" si="213"/>
        <v>0</v>
      </c>
      <c r="CZ89" s="954">
        <f t="shared" si="214"/>
        <v>0</v>
      </c>
      <c r="DA89" s="955">
        <f t="shared" si="215"/>
        <v>38131.262083333335</v>
      </c>
      <c r="DI89" s="893">
        <f t="shared" si="216"/>
        <v>0</v>
      </c>
    </row>
    <row r="90" spans="1:113" s="906" customFormat="1">
      <c r="A90" s="806" t="s">
        <v>256</v>
      </c>
      <c r="B90" s="953" t="s">
        <v>1300</v>
      </c>
      <c r="C90" s="881" t="s">
        <v>12</v>
      </c>
      <c r="D90" s="886"/>
      <c r="E90" s="883">
        <f t="shared" si="191"/>
        <v>0</v>
      </c>
      <c r="F90" s="886">
        <v>38939.703249999999</v>
      </c>
      <c r="G90" s="887">
        <v>159680.12985185185</v>
      </c>
      <c r="H90" s="883">
        <f t="shared" si="217"/>
        <v>198619.83310185184</v>
      </c>
      <c r="I90" s="886">
        <v>0</v>
      </c>
      <c r="J90" s="883">
        <f t="shared" si="218"/>
        <v>0</v>
      </c>
      <c r="K90" s="886">
        <v>6864.5052000000005</v>
      </c>
      <c r="L90" s="925">
        <v>3795.54</v>
      </c>
      <c r="M90" s="883">
        <f t="shared" si="219"/>
        <v>10660.0452</v>
      </c>
      <c r="N90" s="886">
        <v>34073.4</v>
      </c>
      <c r="O90" s="887">
        <v>21582</v>
      </c>
      <c r="P90" s="883">
        <f t="shared" si="220"/>
        <v>55655.4</v>
      </c>
      <c r="Q90" s="886">
        <v>15273.283591107111</v>
      </c>
      <c r="R90" s="887">
        <v>22632.398071102129</v>
      </c>
      <c r="S90" s="883">
        <f t="shared" si="221"/>
        <v>37905.681662209237</v>
      </c>
      <c r="T90" s="886">
        <v>9458.8333333352639</v>
      </c>
      <c r="U90" s="887">
        <v>22070.611111115613</v>
      </c>
      <c r="V90" s="883">
        <f t="shared" si="222"/>
        <v>31529.444444450877</v>
      </c>
      <c r="W90" s="888">
        <f t="shared" si="192"/>
        <v>334370.40440851194</v>
      </c>
      <c r="X90" s="957">
        <v>756</v>
      </c>
      <c r="Y90" s="958">
        <v>1987.2</v>
      </c>
      <c r="Z90" s="1259">
        <v>6662.2</v>
      </c>
      <c r="AA90" s="891">
        <f t="shared" si="193"/>
        <v>6662.2</v>
      </c>
      <c r="AB90" s="957">
        <v>25250.930000000022</v>
      </c>
      <c r="AC90" s="958">
        <v>26700</v>
      </c>
      <c r="AD90" s="959">
        <f t="shared" si="194"/>
        <v>51950.930000000022</v>
      </c>
      <c r="AE90" s="957">
        <v>170332.66200000001</v>
      </c>
      <c r="AF90" s="959">
        <f t="shared" si="195"/>
        <v>170332.66200000001</v>
      </c>
      <c r="AG90" s="957">
        <v>147127.01700000008</v>
      </c>
      <c r="AH90" s="959">
        <f t="shared" si="196"/>
        <v>147127.01700000008</v>
      </c>
      <c r="AI90" s="957">
        <v>22365.35</v>
      </c>
      <c r="AJ90" s="958">
        <v>2840.4</v>
      </c>
      <c r="AK90" s="958">
        <v>10497.6</v>
      </c>
      <c r="AL90" s="958">
        <v>30427.350000000002</v>
      </c>
      <c r="AM90" s="960">
        <v>0</v>
      </c>
      <c r="AN90" s="960">
        <v>0</v>
      </c>
      <c r="AO90" s="891">
        <f t="shared" si="197"/>
        <v>22365.35</v>
      </c>
      <c r="AP90" s="957">
        <v>178991.53689999995</v>
      </c>
      <c r="AQ90" s="959">
        <f t="shared" si="198"/>
        <v>178991.53689999995</v>
      </c>
      <c r="AR90" s="957">
        <v>20615.256000000078</v>
      </c>
      <c r="AS90" s="958">
        <v>23241.600000000002</v>
      </c>
      <c r="AT90" s="1259">
        <v>9365.6520000000273</v>
      </c>
      <c r="AU90" s="891">
        <f t="shared" si="199"/>
        <v>9365.6520000000273</v>
      </c>
      <c r="AV90" s="957">
        <v>1595.9</v>
      </c>
      <c r="AW90" s="958">
        <v>115662.018</v>
      </c>
      <c r="AX90" s="959">
        <f t="shared" si="200"/>
        <v>117257.91799999999</v>
      </c>
      <c r="AY90" s="957">
        <v>5832</v>
      </c>
      <c r="AZ90" s="959">
        <f t="shared" si="201"/>
        <v>5832</v>
      </c>
      <c r="BA90" s="957">
        <v>60142.168000000005</v>
      </c>
      <c r="BB90" s="958">
        <v>35119.4</v>
      </c>
      <c r="BC90" s="959">
        <f t="shared" si="202"/>
        <v>95261.567999999999</v>
      </c>
      <c r="BD90" s="893">
        <f t="shared" si="203"/>
        <v>805146.83390000009</v>
      </c>
      <c r="BE90" s="903"/>
      <c r="BF90" s="904"/>
      <c r="BG90" s="899">
        <f t="shared" si="204"/>
        <v>0</v>
      </c>
      <c r="BH90" s="903">
        <v>15236.14</v>
      </c>
      <c r="BI90" s="904">
        <v>2392.5</v>
      </c>
      <c r="BJ90" s="904">
        <v>10875</v>
      </c>
      <c r="BK90" s="904">
        <v>2175</v>
      </c>
      <c r="BL90" s="899">
        <f t="shared" si="205"/>
        <v>30678.639999999999</v>
      </c>
      <c r="BM90" s="903">
        <v>12984</v>
      </c>
      <c r="BN90" s="904">
        <v>2164</v>
      </c>
      <c r="BO90" s="899">
        <f t="shared" si="206"/>
        <v>15148</v>
      </c>
      <c r="BP90" s="903">
        <v>7933.62</v>
      </c>
      <c r="BQ90" s="904"/>
      <c r="BR90" s="904"/>
      <c r="BS90" s="904"/>
      <c r="BT90" s="904">
        <v>11078.4</v>
      </c>
      <c r="BU90" s="899">
        <f t="shared" si="207"/>
        <v>19012.02</v>
      </c>
      <c r="BV90" s="903">
        <v>1740.8</v>
      </c>
      <c r="BW90" s="904">
        <v>11697.03</v>
      </c>
      <c r="BX90" s="904"/>
      <c r="BY90" s="904">
        <v>2937.6</v>
      </c>
      <c r="BZ90" s="904">
        <v>20527.55</v>
      </c>
      <c r="CA90" s="904">
        <v>3590.4</v>
      </c>
      <c r="CB90" s="904">
        <v>7487</v>
      </c>
      <c r="CC90" s="899">
        <f t="shared" si="208"/>
        <v>47980.38</v>
      </c>
      <c r="CD90" s="903">
        <v>652.5</v>
      </c>
      <c r="CE90" s="904">
        <v>3588.75</v>
      </c>
      <c r="CF90" s="904">
        <v>1305</v>
      </c>
      <c r="CG90" s="904">
        <v>1305</v>
      </c>
      <c r="CH90" s="899">
        <f t="shared" si="209"/>
        <v>6851.25</v>
      </c>
      <c r="CI90" s="903">
        <v>6633.75</v>
      </c>
      <c r="CJ90" s="904">
        <v>978.75</v>
      </c>
      <c r="CK90" s="904">
        <v>1775</v>
      </c>
      <c r="CL90" s="904">
        <v>2827.5</v>
      </c>
      <c r="CM90" s="904">
        <v>5325</v>
      </c>
      <c r="CN90" s="904">
        <v>4138.55</v>
      </c>
      <c r="CO90" s="902">
        <f t="shared" si="210"/>
        <v>21678.55</v>
      </c>
      <c r="CP90" s="903">
        <v>6851.25</v>
      </c>
      <c r="CQ90" s="904">
        <v>4141.53</v>
      </c>
      <c r="CR90" s="899">
        <f t="shared" si="211"/>
        <v>10992.779999999999</v>
      </c>
      <c r="CS90" s="903">
        <v>13343.625</v>
      </c>
      <c r="CT90" s="904">
        <v>8787</v>
      </c>
      <c r="CU90" s="904">
        <v>1370.25</v>
      </c>
      <c r="CV90" s="904">
        <v>6035.63</v>
      </c>
      <c r="CW90" s="899">
        <f t="shared" si="212"/>
        <v>29536.505000000001</v>
      </c>
      <c r="CX90" s="903">
        <v>4210.7</v>
      </c>
      <c r="CY90" s="899">
        <f t="shared" si="213"/>
        <v>4210.7</v>
      </c>
      <c r="CZ90" s="954">
        <f t="shared" si="214"/>
        <v>186088.82500000001</v>
      </c>
      <c r="DA90" s="955">
        <f t="shared" si="215"/>
        <v>1325606.0633085121</v>
      </c>
      <c r="DI90" s="893">
        <f t="shared" si="216"/>
        <v>215950.20500000002</v>
      </c>
    </row>
    <row r="91" spans="1:113" s="906" customFormat="1">
      <c r="A91" s="806" t="s">
        <v>831</v>
      </c>
      <c r="B91" s="953" t="s">
        <v>832</v>
      </c>
      <c r="C91" s="881" t="s">
        <v>756</v>
      </c>
      <c r="D91" s="886"/>
      <c r="E91" s="883">
        <f t="shared" si="191"/>
        <v>0</v>
      </c>
      <c r="F91" s="886">
        <v>0</v>
      </c>
      <c r="G91" s="887">
        <v>0</v>
      </c>
      <c r="H91" s="883">
        <f t="shared" si="217"/>
        <v>0</v>
      </c>
      <c r="I91" s="886">
        <v>59304.137949074095</v>
      </c>
      <c r="J91" s="883">
        <f t="shared" si="218"/>
        <v>59304.137949074095</v>
      </c>
      <c r="K91" s="886">
        <v>0</v>
      </c>
      <c r="L91" s="925">
        <v>0</v>
      </c>
      <c r="M91" s="883">
        <f t="shared" si="219"/>
        <v>0</v>
      </c>
      <c r="N91" s="886">
        <v>0</v>
      </c>
      <c r="O91" s="887">
        <v>0</v>
      </c>
      <c r="P91" s="883">
        <f t="shared" si="220"/>
        <v>0</v>
      </c>
      <c r="Q91" s="886">
        <v>0</v>
      </c>
      <c r="R91" s="887">
        <v>0</v>
      </c>
      <c r="S91" s="883">
        <f t="shared" si="221"/>
        <v>0</v>
      </c>
      <c r="T91" s="886">
        <v>0</v>
      </c>
      <c r="U91" s="887">
        <v>0</v>
      </c>
      <c r="V91" s="883">
        <f t="shared" si="222"/>
        <v>0</v>
      </c>
      <c r="W91" s="888">
        <f t="shared" si="192"/>
        <v>59304.137949074095</v>
      </c>
      <c r="X91" s="957">
        <v>0</v>
      </c>
      <c r="Y91" s="958">
        <v>0</v>
      </c>
      <c r="Z91" s="1259">
        <v>0</v>
      </c>
      <c r="AA91" s="891">
        <f t="shared" si="193"/>
        <v>0</v>
      </c>
      <c r="AB91" s="957">
        <v>0</v>
      </c>
      <c r="AC91" s="958">
        <v>0</v>
      </c>
      <c r="AD91" s="959">
        <f t="shared" si="194"/>
        <v>0</v>
      </c>
      <c r="AE91" s="957">
        <v>0</v>
      </c>
      <c r="AF91" s="959">
        <f t="shared" si="195"/>
        <v>0</v>
      </c>
      <c r="AG91" s="957">
        <v>0</v>
      </c>
      <c r="AH91" s="959">
        <f t="shared" si="196"/>
        <v>0</v>
      </c>
      <c r="AI91" s="957">
        <v>0</v>
      </c>
      <c r="AJ91" s="958">
        <v>0</v>
      </c>
      <c r="AK91" s="958">
        <v>0</v>
      </c>
      <c r="AL91" s="958">
        <v>0</v>
      </c>
      <c r="AM91" s="960">
        <v>0</v>
      </c>
      <c r="AN91" s="960">
        <v>0</v>
      </c>
      <c r="AO91" s="959">
        <f t="shared" si="223"/>
        <v>0</v>
      </c>
      <c r="AP91" s="957">
        <v>0</v>
      </c>
      <c r="AQ91" s="959">
        <f t="shared" si="198"/>
        <v>0</v>
      </c>
      <c r="AR91" s="957">
        <v>0</v>
      </c>
      <c r="AS91" s="958">
        <v>0</v>
      </c>
      <c r="AT91" s="1259">
        <v>0</v>
      </c>
      <c r="AU91" s="891">
        <f t="shared" si="199"/>
        <v>0</v>
      </c>
      <c r="AV91" s="957">
        <v>0</v>
      </c>
      <c r="AW91" s="958">
        <v>0</v>
      </c>
      <c r="AX91" s="959">
        <f t="shared" si="200"/>
        <v>0</v>
      </c>
      <c r="AY91" s="957">
        <v>0</v>
      </c>
      <c r="AZ91" s="959">
        <f t="shared" si="201"/>
        <v>0</v>
      </c>
      <c r="BA91" s="957">
        <v>0</v>
      </c>
      <c r="BB91" s="958">
        <v>0</v>
      </c>
      <c r="BC91" s="959">
        <f t="shared" si="202"/>
        <v>0</v>
      </c>
      <c r="BD91" s="893">
        <f t="shared" si="203"/>
        <v>0</v>
      </c>
      <c r="BE91" s="903"/>
      <c r="BF91" s="904"/>
      <c r="BG91" s="899">
        <f t="shared" si="204"/>
        <v>0</v>
      </c>
      <c r="BH91" s="903"/>
      <c r="BI91" s="904"/>
      <c r="BJ91" s="904"/>
      <c r="BK91" s="904"/>
      <c r="BL91" s="899">
        <f t="shared" si="205"/>
        <v>0</v>
      </c>
      <c r="BM91" s="903"/>
      <c r="BN91" s="904"/>
      <c r="BO91" s="899">
        <f t="shared" si="206"/>
        <v>0</v>
      </c>
      <c r="BP91" s="900"/>
      <c r="BQ91" s="901"/>
      <c r="BR91" s="901"/>
      <c r="BS91" s="901"/>
      <c r="BT91" s="904"/>
      <c r="BU91" s="899">
        <f t="shared" si="207"/>
        <v>0</v>
      </c>
      <c r="BV91" s="903"/>
      <c r="BW91" s="904"/>
      <c r="BX91" s="904"/>
      <c r="BY91" s="904"/>
      <c r="BZ91" s="904"/>
      <c r="CA91" s="904"/>
      <c r="CB91" s="904"/>
      <c r="CC91" s="899">
        <f t="shared" si="208"/>
        <v>0</v>
      </c>
      <c r="CD91" s="903"/>
      <c r="CE91" s="904"/>
      <c r="CF91" s="904"/>
      <c r="CG91" s="904"/>
      <c r="CH91" s="899">
        <f t="shared" si="209"/>
        <v>0</v>
      </c>
      <c r="CI91" s="903"/>
      <c r="CJ91" s="904"/>
      <c r="CK91" s="904"/>
      <c r="CL91" s="904"/>
      <c r="CM91" s="904"/>
      <c r="CN91" s="904"/>
      <c r="CO91" s="902">
        <f t="shared" si="210"/>
        <v>0</v>
      </c>
      <c r="CP91" s="903"/>
      <c r="CQ91" s="904"/>
      <c r="CR91" s="899">
        <f t="shared" si="211"/>
        <v>0</v>
      </c>
      <c r="CS91" s="903"/>
      <c r="CT91" s="904"/>
      <c r="CU91" s="904"/>
      <c r="CV91" s="904"/>
      <c r="CW91" s="899">
        <f t="shared" si="212"/>
        <v>0</v>
      </c>
      <c r="CX91" s="903"/>
      <c r="CY91" s="899">
        <f t="shared" si="213"/>
        <v>0</v>
      </c>
      <c r="CZ91" s="954">
        <f t="shared" si="214"/>
        <v>0</v>
      </c>
      <c r="DA91" s="955">
        <f t="shared" si="215"/>
        <v>59304.137949074095</v>
      </c>
      <c r="DI91" s="893">
        <f t="shared" si="216"/>
        <v>0</v>
      </c>
    </row>
    <row r="92" spans="1:113" s="906" customFormat="1" ht="30">
      <c r="A92" s="806" t="s">
        <v>1301</v>
      </c>
      <c r="B92" s="953" t="s">
        <v>1302</v>
      </c>
      <c r="C92" s="881" t="s">
        <v>76</v>
      </c>
      <c r="D92" s="886"/>
      <c r="E92" s="883">
        <f t="shared" si="191"/>
        <v>0</v>
      </c>
      <c r="F92" s="886">
        <v>0</v>
      </c>
      <c r="G92" s="887">
        <v>0</v>
      </c>
      <c r="H92" s="883">
        <f t="shared" si="217"/>
        <v>0</v>
      </c>
      <c r="I92" s="886">
        <v>0</v>
      </c>
      <c r="J92" s="883">
        <f t="shared" si="218"/>
        <v>0</v>
      </c>
      <c r="K92" s="886">
        <v>0</v>
      </c>
      <c r="L92" s="925">
        <v>0</v>
      </c>
      <c r="M92" s="883">
        <f t="shared" si="219"/>
        <v>0</v>
      </c>
      <c r="N92" s="886">
        <v>0</v>
      </c>
      <c r="O92" s="887">
        <v>0</v>
      </c>
      <c r="P92" s="883">
        <f t="shared" si="220"/>
        <v>0</v>
      </c>
      <c r="Q92" s="886">
        <v>0</v>
      </c>
      <c r="R92" s="887">
        <v>0</v>
      </c>
      <c r="S92" s="883">
        <f t="shared" si="221"/>
        <v>0</v>
      </c>
      <c r="T92" s="886">
        <v>0</v>
      </c>
      <c r="U92" s="887">
        <v>0</v>
      </c>
      <c r="V92" s="883">
        <f t="shared" si="222"/>
        <v>0</v>
      </c>
      <c r="W92" s="888">
        <f t="shared" si="192"/>
        <v>0</v>
      </c>
      <c r="X92" s="957">
        <v>0</v>
      </c>
      <c r="Y92" s="958">
        <v>0</v>
      </c>
      <c r="Z92" s="1259">
        <v>58.114000000000011</v>
      </c>
      <c r="AA92" s="891">
        <f t="shared" si="193"/>
        <v>58.114000000000011</v>
      </c>
      <c r="AB92" s="957">
        <v>596.85182000000168</v>
      </c>
      <c r="AC92" s="958">
        <v>807.00000000000011</v>
      </c>
      <c r="AD92" s="959">
        <f t="shared" si="194"/>
        <v>1403.8518200000017</v>
      </c>
      <c r="AE92" s="957">
        <v>4582.4527079999998</v>
      </c>
      <c r="AF92" s="959">
        <f t="shared" si="195"/>
        <v>4582.4527079999998</v>
      </c>
      <c r="AG92" s="957">
        <v>2930.7102779999996</v>
      </c>
      <c r="AH92" s="959">
        <f t="shared" si="196"/>
        <v>2930.7102779999996</v>
      </c>
      <c r="AI92" s="957">
        <v>72.52000000000001</v>
      </c>
      <c r="AJ92" s="958">
        <v>72.08250000000001</v>
      </c>
      <c r="AK92" s="958">
        <v>38.377500000000005</v>
      </c>
      <c r="AL92" s="958">
        <v>35.665000000000006</v>
      </c>
      <c r="AM92" s="960">
        <v>0</v>
      </c>
      <c r="AN92" s="960">
        <v>0</v>
      </c>
      <c r="AO92" s="891">
        <f t="shared" si="197"/>
        <v>72.52000000000001</v>
      </c>
      <c r="AP92" s="957">
        <v>5399.0808645999941</v>
      </c>
      <c r="AQ92" s="959">
        <f t="shared" si="198"/>
        <v>5399.0808645999941</v>
      </c>
      <c r="AR92" s="957">
        <v>0</v>
      </c>
      <c r="AS92" s="958">
        <v>0</v>
      </c>
      <c r="AT92" s="1259">
        <v>0</v>
      </c>
      <c r="AU92" s="891">
        <f t="shared" si="199"/>
        <v>0</v>
      </c>
      <c r="AV92" s="957">
        <v>69.233000000000004</v>
      </c>
      <c r="AW92" s="958">
        <v>3450.1057800000008</v>
      </c>
      <c r="AX92" s="959">
        <f t="shared" si="200"/>
        <v>3519.338780000001</v>
      </c>
      <c r="AY92" s="957">
        <v>0</v>
      </c>
      <c r="AZ92" s="959">
        <f t="shared" si="201"/>
        <v>0</v>
      </c>
      <c r="BA92" s="957">
        <v>1724.1932800000004</v>
      </c>
      <c r="BB92" s="958">
        <v>1061.4740000000002</v>
      </c>
      <c r="BC92" s="959">
        <f t="shared" si="202"/>
        <v>2785.6672800000006</v>
      </c>
      <c r="BD92" s="893">
        <f t="shared" si="203"/>
        <v>20751.735730599998</v>
      </c>
      <c r="BE92" s="903"/>
      <c r="BF92" s="904"/>
      <c r="BG92" s="899">
        <f t="shared" si="204"/>
        <v>0</v>
      </c>
      <c r="BH92" s="903">
        <v>115.6</v>
      </c>
      <c r="BI92" s="904"/>
      <c r="BJ92" s="904"/>
      <c r="BK92" s="904"/>
      <c r="BL92" s="899">
        <f t="shared" si="205"/>
        <v>115.6</v>
      </c>
      <c r="BM92" s="903"/>
      <c r="BN92" s="904"/>
      <c r="BO92" s="899">
        <f t="shared" si="206"/>
        <v>0</v>
      </c>
      <c r="BP92" s="903">
        <v>424</v>
      </c>
      <c r="BQ92" s="904"/>
      <c r="BR92" s="904"/>
      <c r="BS92" s="904"/>
      <c r="BT92" s="904">
        <v>72</v>
      </c>
      <c r="BU92" s="899">
        <f t="shared" si="207"/>
        <v>496</v>
      </c>
      <c r="BV92" s="903"/>
      <c r="BW92" s="904">
        <v>282.27</v>
      </c>
      <c r="BX92" s="904"/>
      <c r="BY92" s="904"/>
      <c r="BZ92" s="904">
        <v>96</v>
      </c>
      <c r="CA92" s="904"/>
      <c r="CB92" s="904">
        <v>34.5</v>
      </c>
      <c r="CC92" s="899">
        <f t="shared" si="208"/>
        <v>412.77</v>
      </c>
      <c r="CD92" s="903"/>
      <c r="CE92" s="904"/>
      <c r="CF92" s="904"/>
      <c r="CG92" s="904"/>
      <c r="CH92" s="899">
        <f t="shared" si="209"/>
        <v>0</v>
      </c>
      <c r="CI92" s="903"/>
      <c r="CJ92" s="904"/>
      <c r="CK92" s="904"/>
      <c r="CL92" s="904"/>
      <c r="CM92" s="904"/>
      <c r="CN92" s="904"/>
      <c r="CO92" s="902">
        <f t="shared" si="210"/>
        <v>0</v>
      </c>
      <c r="CP92" s="903"/>
      <c r="CQ92" s="904"/>
      <c r="CR92" s="899">
        <f t="shared" si="211"/>
        <v>0</v>
      </c>
      <c r="CS92" s="903"/>
      <c r="CT92" s="904"/>
      <c r="CU92" s="904"/>
      <c r="CV92" s="904"/>
      <c r="CW92" s="899">
        <f t="shared" si="212"/>
        <v>0</v>
      </c>
      <c r="CX92" s="903"/>
      <c r="CY92" s="899">
        <f t="shared" si="213"/>
        <v>0</v>
      </c>
      <c r="CZ92" s="954">
        <f t="shared" si="214"/>
        <v>1024.3699999999999</v>
      </c>
      <c r="DA92" s="955">
        <f t="shared" si="215"/>
        <v>21776.105730599997</v>
      </c>
      <c r="DI92" s="893">
        <f t="shared" si="216"/>
        <v>1024.3699999999999</v>
      </c>
    </row>
    <row r="93" spans="1:113" s="906" customFormat="1" ht="30">
      <c r="A93" s="806" t="s">
        <v>1303</v>
      </c>
      <c r="B93" s="953" t="s">
        <v>1304</v>
      </c>
      <c r="C93" s="881" t="s">
        <v>76</v>
      </c>
      <c r="D93" s="886"/>
      <c r="E93" s="883">
        <f t="shared" si="191"/>
        <v>0</v>
      </c>
      <c r="F93" s="886">
        <v>1481.1997456018519</v>
      </c>
      <c r="G93" s="887">
        <v>6339.5058696759261</v>
      </c>
      <c r="H93" s="883">
        <f t="shared" si="217"/>
        <v>7820.7056152777777</v>
      </c>
      <c r="I93" s="886">
        <v>7420.6689807870398</v>
      </c>
      <c r="J93" s="883">
        <f t="shared" si="218"/>
        <v>7420.6689807870398</v>
      </c>
      <c r="K93" s="886">
        <v>618.11816999999996</v>
      </c>
      <c r="L93" s="925">
        <v>341.77150000000006</v>
      </c>
      <c r="M93" s="883">
        <f t="shared" si="219"/>
        <v>959.88967000000002</v>
      </c>
      <c r="N93" s="886">
        <v>1533.3029999999999</v>
      </c>
      <c r="O93" s="887">
        <v>971.18999999999994</v>
      </c>
      <c r="P93" s="883">
        <f t="shared" si="220"/>
        <v>2504.4929999999999</v>
      </c>
      <c r="Q93" s="886">
        <v>1368.9041499997197</v>
      </c>
      <c r="R93" s="887">
        <v>2032.4545499993706</v>
      </c>
      <c r="S93" s="883">
        <f t="shared" si="221"/>
        <v>3401.3586999990903</v>
      </c>
      <c r="T93" s="886">
        <v>849.55500000009647</v>
      </c>
      <c r="U93" s="887">
        <v>1982.2950000002249</v>
      </c>
      <c r="V93" s="883">
        <f t="shared" si="222"/>
        <v>2831.8500000003214</v>
      </c>
      <c r="W93" s="888">
        <f t="shared" si="192"/>
        <v>24938.965966064232</v>
      </c>
      <c r="X93" s="957">
        <v>68.040000000000006</v>
      </c>
      <c r="Y93" s="958">
        <v>178.84799999999998</v>
      </c>
      <c r="Z93" s="1260">
        <f>(Z5-Z4)*10.8*0.15</f>
        <v>874.8</v>
      </c>
      <c r="AA93" s="891">
        <f t="shared" si="193"/>
        <v>874.8</v>
      </c>
      <c r="AB93" s="957">
        <v>1160.9749199999987</v>
      </c>
      <c r="AC93" s="958">
        <v>900</v>
      </c>
      <c r="AD93" s="959">
        <f t="shared" si="194"/>
        <v>2060.9749199999987</v>
      </c>
      <c r="AE93" s="957">
        <v>7044.0606479999997</v>
      </c>
      <c r="AF93" s="959">
        <f t="shared" si="195"/>
        <v>7044.0606479999997</v>
      </c>
      <c r="AG93" s="957">
        <v>8233.4020679999994</v>
      </c>
      <c r="AH93" s="959">
        <f t="shared" si="196"/>
        <v>8233.4020679999994</v>
      </c>
      <c r="AI93" s="1262">
        <f>(AI5-AI4)*10.8*0.15</f>
        <v>3024.5400000000004</v>
      </c>
      <c r="AJ93" s="958">
        <v>255.636</v>
      </c>
      <c r="AK93" s="958">
        <v>944.78400000000011</v>
      </c>
      <c r="AL93" s="958">
        <v>2645.7839999999997</v>
      </c>
      <c r="AM93" s="960">
        <v>0</v>
      </c>
      <c r="AN93" s="960">
        <v>0</v>
      </c>
      <c r="AO93" s="891">
        <f t="shared" si="197"/>
        <v>3024.5400000000004</v>
      </c>
      <c r="AP93" s="957">
        <v>6390.0320676000056</v>
      </c>
      <c r="AQ93" s="959">
        <f t="shared" si="198"/>
        <v>6390.0320676000056</v>
      </c>
      <c r="AR93" s="957">
        <v>1855.3730400000068</v>
      </c>
      <c r="AS93" s="958">
        <v>2091.7440000000001</v>
      </c>
      <c r="AT93" s="1260">
        <f>(AT5-AT4)*10.8*0.15</f>
        <v>1394.8200000000002</v>
      </c>
      <c r="AU93" s="891">
        <f t="shared" si="199"/>
        <v>1394.8200000000002</v>
      </c>
      <c r="AV93" s="957">
        <v>36</v>
      </c>
      <c r="AW93" s="958">
        <v>4023.5459999999998</v>
      </c>
      <c r="AX93" s="959">
        <f t="shared" si="200"/>
        <v>4059.5459999999998</v>
      </c>
      <c r="AY93" s="1260">
        <f>(AY5-AY4)*10.8*0.15</f>
        <v>874.8</v>
      </c>
      <c r="AZ93" s="959">
        <f t="shared" si="201"/>
        <v>874.8</v>
      </c>
      <c r="BA93" s="957">
        <v>2272.2359999999999</v>
      </c>
      <c r="BB93" s="958">
        <v>1183.8</v>
      </c>
      <c r="BC93" s="959">
        <f t="shared" si="202"/>
        <v>3456.0360000000001</v>
      </c>
      <c r="BD93" s="893">
        <f t="shared" si="203"/>
        <v>37413.011703600008</v>
      </c>
      <c r="BE93" s="903"/>
      <c r="BF93" s="904"/>
      <c r="BG93" s="899">
        <f t="shared" si="204"/>
        <v>0</v>
      </c>
      <c r="BH93" s="903">
        <v>396.17</v>
      </c>
      <c r="BI93" s="904">
        <v>214.89</v>
      </c>
      <c r="BJ93" s="904">
        <v>976.75</v>
      </c>
      <c r="BK93" s="904">
        <v>195.35</v>
      </c>
      <c r="BL93" s="899">
        <f t="shared" si="205"/>
        <v>1783.1599999999999</v>
      </c>
      <c r="BM93" s="903">
        <v>1168.56</v>
      </c>
      <c r="BN93" s="904">
        <v>195.69</v>
      </c>
      <c r="BO93" s="899">
        <f t="shared" si="206"/>
        <v>1364.25</v>
      </c>
      <c r="BP93" s="903"/>
      <c r="BQ93" s="904"/>
      <c r="BR93" s="904"/>
      <c r="BS93" s="904"/>
      <c r="BT93" s="904">
        <v>197.57</v>
      </c>
      <c r="BU93" s="899">
        <f t="shared" si="207"/>
        <v>197.57</v>
      </c>
      <c r="BV93" s="903">
        <v>242.99</v>
      </c>
      <c r="BW93" s="904">
        <v>202.04</v>
      </c>
      <c r="BX93" s="904"/>
      <c r="BY93" s="904">
        <v>410.05</v>
      </c>
      <c r="BZ93" s="904">
        <v>353.86</v>
      </c>
      <c r="CA93" s="904">
        <v>501.17</v>
      </c>
      <c r="CB93" s="904">
        <v>184.32</v>
      </c>
      <c r="CC93" s="899">
        <f t="shared" si="208"/>
        <v>1894.43</v>
      </c>
      <c r="CD93" s="903">
        <v>58.604999999999997</v>
      </c>
      <c r="CE93" s="904">
        <v>322.33</v>
      </c>
      <c r="CF93" s="904">
        <v>117.21</v>
      </c>
      <c r="CG93" s="904">
        <v>117.21</v>
      </c>
      <c r="CH93" s="899">
        <f t="shared" si="209"/>
        <v>615.35500000000002</v>
      </c>
      <c r="CI93" s="903">
        <v>595.8175</v>
      </c>
      <c r="CJ93" s="904">
        <v>87.91</v>
      </c>
      <c r="CK93" s="904">
        <v>538.25</v>
      </c>
      <c r="CL93" s="904">
        <v>253.96</v>
      </c>
      <c r="CM93" s="904">
        <v>1622.21</v>
      </c>
      <c r="CN93" s="904">
        <v>1272.3599999999999</v>
      </c>
      <c r="CO93" s="902">
        <f t="shared" si="210"/>
        <v>4370.5074999999997</v>
      </c>
      <c r="CP93" s="903">
        <v>615.35249999999996</v>
      </c>
      <c r="CQ93" s="904">
        <v>371.98</v>
      </c>
      <c r="CR93" s="899">
        <f t="shared" si="211"/>
        <v>987.33249999999998</v>
      </c>
      <c r="CS93" s="903">
        <v>1198.47225</v>
      </c>
      <c r="CT93" s="904">
        <v>789.21</v>
      </c>
      <c r="CU93" s="904">
        <v>123.07</v>
      </c>
      <c r="CV93" s="904">
        <v>542.1</v>
      </c>
      <c r="CW93" s="899">
        <f t="shared" si="212"/>
        <v>2652.8522499999999</v>
      </c>
      <c r="CX93" s="903">
        <v>181.94</v>
      </c>
      <c r="CY93" s="899">
        <f t="shared" si="213"/>
        <v>181.94</v>
      </c>
      <c r="CZ93" s="954">
        <f t="shared" si="214"/>
        <v>14047.39725</v>
      </c>
      <c r="DA93" s="955">
        <f t="shared" si="215"/>
        <v>76399.374919664246</v>
      </c>
      <c r="DI93" s="893">
        <f t="shared" si="216"/>
        <v>18252.194749999999</v>
      </c>
    </row>
    <row r="94" spans="1:113" s="906" customFormat="1">
      <c r="A94" s="806" t="s">
        <v>837</v>
      </c>
      <c r="B94" s="953" t="s">
        <v>838</v>
      </c>
      <c r="C94" s="881" t="s">
        <v>742</v>
      </c>
      <c r="D94" s="886"/>
      <c r="E94" s="883">
        <f t="shared" si="191"/>
        <v>0</v>
      </c>
      <c r="F94" s="886">
        <v>0</v>
      </c>
      <c r="G94" s="887">
        <v>0</v>
      </c>
      <c r="H94" s="883">
        <f t="shared" si="217"/>
        <v>0</v>
      </c>
      <c r="I94" s="886">
        <v>0</v>
      </c>
      <c r="J94" s="883">
        <f t="shared" si="218"/>
        <v>0</v>
      </c>
      <c r="K94" s="886">
        <v>0</v>
      </c>
      <c r="L94" s="925">
        <v>0</v>
      </c>
      <c r="M94" s="883">
        <f t="shared" si="219"/>
        <v>0</v>
      </c>
      <c r="N94" s="886">
        <v>0</v>
      </c>
      <c r="O94" s="887">
        <v>0</v>
      </c>
      <c r="P94" s="883">
        <f t="shared" si="220"/>
        <v>0</v>
      </c>
      <c r="Q94" s="886">
        <v>0</v>
      </c>
      <c r="R94" s="887">
        <v>0</v>
      </c>
      <c r="S94" s="883">
        <f t="shared" si="221"/>
        <v>0</v>
      </c>
      <c r="T94" s="886">
        <v>0</v>
      </c>
      <c r="U94" s="887">
        <v>0</v>
      </c>
      <c r="V94" s="883">
        <f t="shared" si="222"/>
        <v>0</v>
      </c>
      <c r="W94" s="888">
        <f t="shared" si="192"/>
        <v>0</v>
      </c>
      <c r="X94" s="957">
        <v>0</v>
      </c>
      <c r="Y94" s="958">
        <v>0</v>
      </c>
      <c r="Z94" s="1259">
        <v>0</v>
      </c>
      <c r="AA94" s="959">
        <f t="shared" ref="AA94:AA99" si="224">SUM(X94:Z94)</f>
        <v>0</v>
      </c>
      <c r="AB94" s="957">
        <v>0</v>
      </c>
      <c r="AC94" s="958">
        <v>0</v>
      </c>
      <c r="AD94" s="959">
        <f t="shared" si="194"/>
        <v>0</v>
      </c>
      <c r="AE94" s="957">
        <v>0</v>
      </c>
      <c r="AF94" s="959">
        <f t="shared" si="195"/>
        <v>0</v>
      </c>
      <c r="AG94" s="957">
        <v>0</v>
      </c>
      <c r="AH94" s="959">
        <f t="shared" si="196"/>
        <v>0</v>
      </c>
      <c r="AI94" s="957">
        <v>0</v>
      </c>
      <c r="AJ94" s="958">
        <v>0</v>
      </c>
      <c r="AK94" s="958">
        <v>0</v>
      </c>
      <c r="AL94" s="958">
        <v>0</v>
      </c>
      <c r="AM94" s="960">
        <v>0</v>
      </c>
      <c r="AN94" s="960">
        <v>0</v>
      </c>
      <c r="AO94" s="959">
        <f t="shared" si="223"/>
        <v>0</v>
      </c>
      <c r="AP94" s="957">
        <v>0</v>
      </c>
      <c r="AQ94" s="959">
        <f t="shared" si="198"/>
        <v>0</v>
      </c>
      <c r="AR94" s="957">
        <v>0</v>
      </c>
      <c r="AS94" s="958">
        <v>0</v>
      </c>
      <c r="AT94" s="1259">
        <v>0</v>
      </c>
      <c r="AU94" s="891">
        <f t="shared" si="199"/>
        <v>0</v>
      </c>
      <c r="AV94" s="957">
        <v>0</v>
      </c>
      <c r="AW94" s="958">
        <v>0</v>
      </c>
      <c r="AX94" s="959">
        <f t="shared" si="200"/>
        <v>0</v>
      </c>
      <c r="AY94" s="957">
        <v>0</v>
      </c>
      <c r="AZ94" s="959">
        <f t="shared" si="201"/>
        <v>0</v>
      </c>
      <c r="BA94" s="957">
        <v>0</v>
      </c>
      <c r="BB94" s="958">
        <v>0</v>
      </c>
      <c r="BC94" s="959">
        <f t="shared" si="202"/>
        <v>0</v>
      </c>
      <c r="BD94" s="893">
        <f t="shared" si="203"/>
        <v>0</v>
      </c>
      <c r="BE94" s="903"/>
      <c r="BF94" s="904"/>
      <c r="BG94" s="899">
        <f t="shared" si="204"/>
        <v>0</v>
      </c>
      <c r="BH94" s="903"/>
      <c r="BI94" s="904"/>
      <c r="BJ94" s="904"/>
      <c r="BK94" s="904"/>
      <c r="BL94" s="899">
        <f t="shared" si="205"/>
        <v>0</v>
      </c>
      <c r="BM94" s="903"/>
      <c r="BN94" s="904"/>
      <c r="BO94" s="899">
        <f t="shared" si="206"/>
        <v>0</v>
      </c>
      <c r="BP94" s="900"/>
      <c r="BQ94" s="901"/>
      <c r="BR94" s="901"/>
      <c r="BS94" s="901"/>
      <c r="BT94" s="904"/>
      <c r="BU94" s="899">
        <f t="shared" si="207"/>
        <v>0</v>
      </c>
      <c r="BV94" s="900"/>
      <c r="BW94" s="901"/>
      <c r="BX94" s="901"/>
      <c r="BY94" s="901"/>
      <c r="BZ94" s="901"/>
      <c r="CA94" s="901"/>
      <c r="CB94" s="904"/>
      <c r="CC94" s="899">
        <f t="shared" si="208"/>
        <v>0</v>
      </c>
      <c r="CD94" s="903"/>
      <c r="CE94" s="904"/>
      <c r="CF94" s="904"/>
      <c r="CG94" s="904"/>
      <c r="CH94" s="899">
        <f t="shared" si="209"/>
        <v>0</v>
      </c>
      <c r="CI94" s="903"/>
      <c r="CJ94" s="904"/>
      <c r="CK94" s="904"/>
      <c r="CL94" s="904"/>
      <c r="CM94" s="904"/>
      <c r="CN94" s="904"/>
      <c r="CO94" s="902">
        <f t="shared" si="210"/>
        <v>0</v>
      </c>
      <c r="CP94" s="903"/>
      <c r="CQ94" s="904"/>
      <c r="CR94" s="899">
        <f t="shared" si="211"/>
        <v>0</v>
      </c>
      <c r="CS94" s="903"/>
      <c r="CT94" s="904"/>
      <c r="CU94" s="904"/>
      <c r="CV94" s="904"/>
      <c r="CW94" s="899">
        <f t="shared" si="212"/>
        <v>0</v>
      </c>
      <c r="CX94" s="903"/>
      <c r="CY94" s="899">
        <f t="shared" si="213"/>
        <v>0</v>
      </c>
      <c r="CZ94" s="954">
        <f t="shared" si="214"/>
        <v>0</v>
      </c>
      <c r="DA94" s="955">
        <f t="shared" si="215"/>
        <v>0</v>
      </c>
      <c r="DI94" s="893">
        <f t="shared" si="216"/>
        <v>0</v>
      </c>
    </row>
    <row r="95" spans="1:113" s="964" customFormat="1">
      <c r="A95" s="806" t="s">
        <v>1305</v>
      </c>
      <c r="B95" s="953" t="s">
        <v>1306</v>
      </c>
      <c r="C95" s="881" t="s">
        <v>1276</v>
      </c>
      <c r="D95" s="886"/>
      <c r="E95" s="883">
        <f t="shared" si="191"/>
        <v>0</v>
      </c>
      <c r="F95" s="886"/>
      <c r="G95" s="887"/>
      <c r="H95" s="883" t="e">
        <f>+'Acarreos Tramo 2 Fase II'!Y42</f>
        <v>#REF!</v>
      </c>
      <c r="I95" s="886"/>
      <c r="J95" s="883" t="e">
        <f>+'Acarreos Tramo 2 Fase II'!Y56</f>
        <v>#REF!</v>
      </c>
      <c r="K95" s="886"/>
      <c r="L95" s="925"/>
      <c r="M95" s="883" t="e">
        <f>+'Acarreos Tramo 2 Fase II'!Y70</f>
        <v>#REF!</v>
      </c>
      <c r="N95" s="886"/>
      <c r="O95" s="887"/>
      <c r="P95" s="883" t="e">
        <f>+'Acarreos Tramo 2 Fase II'!Y83</f>
        <v>#REF!</v>
      </c>
      <c r="Q95" s="886"/>
      <c r="R95" s="887"/>
      <c r="S95" s="883" t="e">
        <f>+'Acarreos Tramo 2 Fase II'!Y97</f>
        <v>#REF!</v>
      </c>
      <c r="T95" s="886"/>
      <c r="U95" s="887"/>
      <c r="V95" s="883" t="e">
        <f>+'Acarreos Tramo 2 Fase II'!Y110</f>
        <v>#REF!</v>
      </c>
      <c r="W95" s="888" t="e">
        <f t="shared" si="192"/>
        <v>#REF!</v>
      </c>
      <c r="X95" s="957"/>
      <c r="Y95" s="958"/>
      <c r="Z95" s="1259"/>
      <c r="AA95" s="959" t="e">
        <f>+#REF!</f>
        <v>#REF!</v>
      </c>
      <c r="AB95" s="957"/>
      <c r="AC95" s="958"/>
      <c r="AD95" s="959" t="e">
        <f>+#REF!</f>
        <v>#REF!</v>
      </c>
      <c r="AE95" s="957"/>
      <c r="AF95" s="959" t="e">
        <f>+#REF!</f>
        <v>#REF!</v>
      </c>
      <c r="AG95" s="957"/>
      <c r="AH95" s="959" t="e">
        <f>+#REF!</f>
        <v>#REF!</v>
      </c>
      <c r="AI95" s="957"/>
      <c r="AJ95" s="958"/>
      <c r="AK95" s="958"/>
      <c r="AL95" s="958"/>
      <c r="AM95" s="960"/>
      <c r="AN95" s="960"/>
      <c r="AO95" s="959" t="e">
        <f>+#REF!</f>
        <v>#REF!</v>
      </c>
      <c r="AP95" s="957"/>
      <c r="AQ95" s="959" t="e">
        <f>+#REF!</f>
        <v>#REF!</v>
      </c>
      <c r="AR95" s="957"/>
      <c r="AS95" s="958"/>
      <c r="AT95" s="1259"/>
      <c r="AU95" s="891">
        <f t="shared" si="199"/>
        <v>0</v>
      </c>
      <c r="AV95" s="957"/>
      <c r="AW95" s="958"/>
      <c r="AX95" s="959" t="e">
        <f>+#REF!</f>
        <v>#REF!</v>
      </c>
      <c r="AY95" s="957"/>
      <c r="AZ95" s="959" t="e">
        <f>+#REF!</f>
        <v>#REF!</v>
      </c>
      <c r="BA95" s="957"/>
      <c r="BB95" s="958"/>
      <c r="BC95" s="959" t="e">
        <f>+#REF!</f>
        <v>#REF!</v>
      </c>
      <c r="BD95" s="893" t="e">
        <f t="shared" si="203"/>
        <v>#REF!</v>
      </c>
      <c r="BE95" s="886"/>
      <c r="BF95" s="887"/>
      <c r="BG95" s="883">
        <f t="shared" si="204"/>
        <v>0</v>
      </c>
      <c r="BH95" s="886"/>
      <c r="BI95" s="887"/>
      <c r="BJ95" s="887"/>
      <c r="BK95" s="887"/>
      <c r="BL95" s="883" t="e">
        <f>+'Acarreos Tramo 7 Fase II'!AI28</f>
        <v>#REF!</v>
      </c>
      <c r="BM95" s="886"/>
      <c r="BN95" s="887"/>
      <c r="BO95" s="883" t="e">
        <f>+'Acarreos Tramo 7 Fase II'!AI42</f>
        <v>#REF!</v>
      </c>
      <c r="BP95" s="986"/>
      <c r="BQ95" s="987"/>
      <c r="BR95" s="987"/>
      <c r="BS95" s="987"/>
      <c r="BT95" s="887"/>
      <c r="BU95" s="883" t="e">
        <f>+'Acarreos Tramo 7 Fase II'!AI55</f>
        <v>#REF!</v>
      </c>
      <c r="BV95" s="986"/>
      <c r="BW95" s="987"/>
      <c r="BX95" s="987"/>
      <c r="BY95" s="987"/>
      <c r="BZ95" s="987"/>
      <c r="CA95" s="987"/>
      <c r="CB95" s="887"/>
      <c r="CC95" s="883" t="e">
        <f>+'Acarreos Tramo 7 Fase II'!AI82</f>
        <v>#REF!</v>
      </c>
      <c r="CD95" s="886"/>
      <c r="CE95" s="887"/>
      <c r="CF95" s="887"/>
      <c r="CG95" s="887"/>
      <c r="CH95" s="883" t="e">
        <f>+'Acarreos Tramo 7 Fase II'!AI69</f>
        <v>#REF!</v>
      </c>
      <c r="CI95" s="886"/>
      <c r="CJ95" s="887"/>
      <c r="CK95" s="887"/>
      <c r="CL95" s="887"/>
      <c r="CM95" s="887"/>
      <c r="CN95" s="887"/>
      <c r="CO95" s="902" t="e">
        <f>+'Acarreos Tramo 7 Fase II'!AI109</f>
        <v>#REF!</v>
      </c>
      <c r="CP95" s="886"/>
      <c r="CQ95" s="887"/>
      <c r="CR95" s="883" t="e">
        <f>+'Acarreos Tramo 7 Fase II'!AI96</f>
        <v>#REF!</v>
      </c>
      <c r="CS95" s="886"/>
      <c r="CT95" s="887"/>
      <c r="CU95" s="887"/>
      <c r="CV95" s="887"/>
      <c r="CW95" s="883" t="e">
        <f>+'Acarreos Tramo 7 Fase II'!AI123</f>
        <v>#REF!</v>
      </c>
      <c r="CX95" s="886"/>
      <c r="CY95" s="883" t="e">
        <f>+'Acarreos Tramo 7 Fase II'!AI136</f>
        <v>#REF!</v>
      </c>
      <c r="CZ95" s="954" t="e">
        <f t="shared" si="214"/>
        <v>#REF!</v>
      </c>
      <c r="DA95" s="963" t="e">
        <f t="shared" si="215"/>
        <v>#REF!</v>
      </c>
      <c r="DI95" s="893">
        <f t="shared" si="216"/>
        <v>0</v>
      </c>
    </row>
    <row r="96" spans="1:113" s="906" customFormat="1" ht="30">
      <c r="A96" s="806" t="s">
        <v>1307</v>
      </c>
      <c r="B96" s="953" t="s">
        <v>1308</v>
      </c>
      <c r="C96" s="881" t="s">
        <v>12</v>
      </c>
      <c r="D96" s="886"/>
      <c r="E96" s="883">
        <f t="shared" si="191"/>
        <v>0</v>
      </c>
      <c r="F96" s="886">
        <v>0</v>
      </c>
      <c r="G96" s="887">
        <v>0</v>
      </c>
      <c r="H96" s="883">
        <f>+IF(C96="", 0,SUM(F96:G96))</f>
        <v>0</v>
      </c>
      <c r="I96" s="886">
        <v>0</v>
      </c>
      <c r="J96" s="883">
        <f>+IF(C96="", 0,I96)</f>
        <v>0</v>
      </c>
      <c r="K96" s="886">
        <v>0</v>
      </c>
      <c r="L96" s="925">
        <v>0</v>
      </c>
      <c r="M96" s="883">
        <f t="shared" ref="M96:M101" si="225">+IF(C96="",0,K96+L96)</f>
        <v>0</v>
      </c>
      <c r="N96" s="886">
        <v>33760.800000000003</v>
      </c>
      <c r="O96" s="887">
        <v>21384</v>
      </c>
      <c r="P96" s="883">
        <f>+IF(C96="", 0,SUM(N96:O96))</f>
        <v>55144.800000000003</v>
      </c>
      <c r="Q96" s="886">
        <v>0</v>
      </c>
      <c r="R96" s="887">
        <v>0</v>
      </c>
      <c r="S96" s="883">
        <f>+IF(C96="",0,SUM(Q96:R96))</f>
        <v>0</v>
      </c>
      <c r="T96" s="886">
        <v>0</v>
      </c>
      <c r="U96" s="887">
        <v>0</v>
      </c>
      <c r="V96" s="883">
        <f>+IF(C96="",0,SUM(T96:U96))</f>
        <v>0</v>
      </c>
      <c r="W96" s="888">
        <f t="shared" si="192"/>
        <v>55144.800000000003</v>
      </c>
      <c r="X96" s="957">
        <v>0</v>
      </c>
      <c r="Y96" s="958">
        <v>0</v>
      </c>
      <c r="Z96" s="1259">
        <v>0</v>
      </c>
      <c r="AA96" s="959">
        <f t="shared" si="224"/>
        <v>0</v>
      </c>
      <c r="AB96" s="957">
        <v>0</v>
      </c>
      <c r="AC96" s="958">
        <v>0</v>
      </c>
      <c r="AD96" s="959">
        <f t="shared" si="194"/>
        <v>0</v>
      </c>
      <c r="AE96" s="957">
        <v>0</v>
      </c>
      <c r="AF96" s="959">
        <f t="shared" si="195"/>
        <v>0</v>
      </c>
      <c r="AG96" s="957">
        <v>0</v>
      </c>
      <c r="AH96" s="959">
        <f t="shared" si="196"/>
        <v>0</v>
      </c>
      <c r="AI96" s="957">
        <v>0</v>
      </c>
      <c r="AJ96" s="958">
        <v>0</v>
      </c>
      <c r="AK96" s="958">
        <v>0</v>
      </c>
      <c r="AL96" s="958">
        <v>0</v>
      </c>
      <c r="AM96" s="960">
        <v>0</v>
      </c>
      <c r="AN96" s="960">
        <v>0</v>
      </c>
      <c r="AO96" s="959">
        <f t="shared" si="223"/>
        <v>0</v>
      </c>
      <c r="AP96" s="957">
        <v>0</v>
      </c>
      <c r="AQ96" s="959">
        <f t="shared" si="198"/>
        <v>0</v>
      </c>
      <c r="AR96" s="957">
        <v>0</v>
      </c>
      <c r="AS96" s="958">
        <v>0</v>
      </c>
      <c r="AT96" s="1259">
        <v>0</v>
      </c>
      <c r="AU96" s="891">
        <f t="shared" si="199"/>
        <v>0</v>
      </c>
      <c r="AV96" s="957">
        <v>0</v>
      </c>
      <c r="AW96" s="958">
        <v>0</v>
      </c>
      <c r="AX96" s="959">
        <f t="shared" si="200"/>
        <v>0</v>
      </c>
      <c r="AY96" s="957">
        <v>0</v>
      </c>
      <c r="AZ96" s="959">
        <f t="shared" si="201"/>
        <v>0</v>
      </c>
      <c r="BA96" s="957">
        <v>0</v>
      </c>
      <c r="BB96" s="958">
        <v>0</v>
      </c>
      <c r="BC96" s="959">
        <f t="shared" si="202"/>
        <v>0</v>
      </c>
      <c r="BD96" s="893">
        <f t="shared" si="203"/>
        <v>0</v>
      </c>
      <c r="BE96" s="903"/>
      <c r="BF96" s="904"/>
      <c r="BG96" s="899">
        <f t="shared" si="204"/>
        <v>0</v>
      </c>
      <c r="BH96" s="903"/>
      <c r="BI96" s="904"/>
      <c r="BJ96" s="904"/>
      <c r="BK96" s="904"/>
      <c r="BL96" s="899">
        <f t="shared" si="205"/>
        <v>0</v>
      </c>
      <c r="BM96" s="903"/>
      <c r="BN96" s="904"/>
      <c r="BO96" s="899">
        <f t="shared" si="206"/>
        <v>0</v>
      </c>
      <c r="BP96" s="903"/>
      <c r="BQ96" s="904"/>
      <c r="BR96" s="904"/>
      <c r="BS96" s="904"/>
      <c r="BT96" s="904"/>
      <c r="BU96" s="899">
        <f t="shared" si="207"/>
        <v>0</v>
      </c>
      <c r="BV96" s="900"/>
      <c r="BW96" s="901"/>
      <c r="BX96" s="901"/>
      <c r="BY96" s="901"/>
      <c r="BZ96" s="901"/>
      <c r="CA96" s="904"/>
      <c r="CB96" s="904"/>
      <c r="CC96" s="899">
        <f t="shared" si="208"/>
        <v>0</v>
      </c>
      <c r="CD96" s="903"/>
      <c r="CE96" s="904"/>
      <c r="CF96" s="904"/>
      <c r="CG96" s="904"/>
      <c r="CH96" s="899">
        <f t="shared" si="209"/>
        <v>0</v>
      </c>
      <c r="CI96" s="903"/>
      <c r="CJ96" s="904"/>
      <c r="CK96" s="904"/>
      <c r="CL96" s="904"/>
      <c r="CM96" s="904"/>
      <c r="CN96" s="904"/>
      <c r="CO96" s="902">
        <f t="shared" si="210"/>
        <v>0</v>
      </c>
      <c r="CP96" s="903"/>
      <c r="CQ96" s="904"/>
      <c r="CR96" s="899">
        <f t="shared" si="211"/>
        <v>0</v>
      </c>
      <c r="CS96" s="903"/>
      <c r="CT96" s="904"/>
      <c r="CU96" s="904"/>
      <c r="CV96" s="904"/>
      <c r="CW96" s="899">
        <f t="shared" si="212"/>
        <v>0</v>
      </c>
      <c r="CX96" s="903"/>
      <c r="CY96" s="899">
        <f t="shared" si="213"/>
        <v>0</v>
      </c>
      <c r="CZ96" s="954">
        <f t="shared" si="214"/>
        <v>0</v>
      </c>
      <c r="DA96" s="955">
        <f t="shared" si="215"/>
        <v>55144.800000000003</v>
      </c>
      <c r="DI96" s="893">
        <f t="shared" si="216"/>
        <v>0</v>
      </c>
    </row>
    <row r="97" spans="1:113" s="906" customFormat="1" ht="30">
      <c r="A97" s="806" t="s">
        <v>1307</v>
      </c>
      <c r="B97" s="953" t="s">
        <v>1308</v>
      </c>
      <c r="C97" s="881" t="s">
        <v>12</v>
      </c>
      <c r="D97" s="886"/>
      <c r="E97" s="883">
        <f t="shared" si="191"/>
        <v>0</v>
      </c>
      <c r="F97" s="886">
        <v>0</v>
      </c>
      <c r="G97" s="887">
        <v>0</v>
      </c>
      <c r="H97" s="883">
        <f>+IF(C97="", 0,SUM(F97:G97))</f>
        <v>0</v>
      </c>
      <c r="I97" s="886">
        <v>0</v>
      </c>
      <c r="J97" s="883">
        <f>+IF(C97="", 0,I97)</f>
        <v>0</v>
      </c>
      <c r="K97" s="886">
        <v>0</v>
      </c>
      <c r="L97" s="925">
        <v>0</v>
      </c>
      <c r="M97" s="883">
        <f t="shared" si="225"/>
        <v>0</v>
      </c>
      <c r="N97" s="886">
        <v>0</v>
      </c>
      <c r="O97" s="887">
        <v>0</v>
      </c>
      <c r="P97" s="883">
        <f>+IF(C97="", 0,SUM(N97:O97))</f>
        <v>0</v>
      </c>
      <c r="Q97" s="886">
        <v>0</v>
      </c>
      <c r="R97" s="887">
        <v>0</v>
      </c>
      <c r="S97" s="883">
        <f>+IF(C97="",0,SUM(Q97:R97))</f>
        <v>0</v>
      </c>
      <c r="T97" s="886">
        <v>0</v>
      </c>
      <c r="U97" s="887">
        <v>0</v>
      </c>
      <c r="V97" s="883">
        <f>+IF(C97="",0,SUM(T97:U97))</f>
        <v>0</v>
      </c>
      <c r="W97" s="888">
        <f t="shared" si="192"/>
        <v>0</v>
      </c>
      <c r="X97" s="957">
        <v>0</v>
      </c>
      <c r="Y97" s="958">
        <v>0</v>
      </c>
      <c r="Z97" s="1259">
        <v>0</v>
      </c>
      <c r="AA97" s="959">
        <f t="shared" si="224"/>
        <v>0</v>
      </c>
      <c r="AB97" s="957">
        <v>0</v>
      </c>
      <c r="AC97" s="958">
        <v>0</v>
      </c>
      <c r="AD97" s="959">
        <f t="shared" si="194"/>
        <v>0</v>
      </c>
      <c r="AE97" s="957">
        <v>0</v>
      </c>
      <c r="AF97" s="959">
        <f t="shared" si="195"/>
        <v>0</v>
      </c>
      <c r="AG97" s="957">
        <v>0</v>
      </c>
      <c r="AH97" s="959">
        <f t="shared" si="196"/>
        <v>0</v>
      </c>
      <c r="AI97" s="957">
        <v>0</v>
      </c>
      <c r="AJ97" s="958">
        <v>0</v>
      </c>
      <c r="AK97" s="958">
        <v>0</v>
      </c>
      <c r="AL97" s="958">
        <v>0</v>
      </c>
      <c r="AM97" s="960">
        <v>0</v>
      </c>
      <c r="AN97" s="960">
        <v>0</v>
      </c>
      <c r="AO97" s="959">
        <f t="shared" si="223"/>
        <v>0</v>
      </c>
      <c r="AP97" s="957">
        <v>0</v>
      </c>
      <c r="AQ97" s="959">
        <f t="shared" si="198"/>
        <v>0</v>
      </c>
      <c r="AR97" s="957">
        <v>0</v>
      </c>
      <c r="AS97" s="958">
        <v>0</v>
      </c>
      <c r="AT97" s="1259">
        <v>0</v>
      </c>
      <c r="AU97" s="891">
        <f t="shared" si="199"/>
        <v>0</v>
      </c>
      <c r="AV97" s="957">
        <v>0</v>
      </c>
      <c r="AW97" s="958">
        <v>0</v>
      </c>
      <c r="AX97" s="959">
        <f t="shared" si="200"/>
        <v>0</v>
      </c>
      <c r="AY97" s="957">
        <v>0</v>
      </c>
      <c r="AZ97" s="959">
        <f t="shared" si="201"/>
        <v>0</v>
      </c>
      <c r="BA97" s="957">
        <v>0</v>
      </c>
      <c r="BB97" s="958">
        <v>0</v>
      </c>
      <c r="BC97" s="959">
        <f t="shared" si="202"/>
        <v>0</v>
      </c>
      <c r="BD97" s="893">
        <f t="shared" si="203"/>
        <v>0</v>
      </c>
      <c r="BE97" s="903"/>
      <c r="BF97" s="904"/>
      <c r="BG97" s="899">
        <f t="shared" si="204"/>
        <v>0</v>
      </c>
      <c r="BH97" s="903"/>
      <c r="BI97" s="904"/>
      <c r="BJ97" s="904"/>
      <c r="BK97" s="904"/>
      <c r="BL97" s="899">
        <f t="shared" si="205"/>
        <v>0</v>
      </c>
      <c r="BM97" s="903"/>
      <c r="BN97" s="904"/>
      <c r="BO97" s="899">
        <f t="shared" si="206"/>
        <v>0</v>
      </c>
      <c r="BP97" s="900"/>
      <c r="BQ97" s="901"/>
      <c r="BR97" s="901"/>
      <c r="BS97" s="901"/>
      <c r="BT97" s="904"/>
      <c r="BU97" s="899">
        <f t="shared" si="207"/>
        <v>0</v>
      </c>
      <c r="BV97" s="900"/>
      <c r="BW97" s="901"/>
      <c r="BX97" s="901"/>
      <c r="BY97" s="901"/>
      <c r="BZ97" s="901"/>
      <c r="CA97" s="901"/>
      <c r="CB97" s="904"/>
      <c r="CC97" s="899">
        <f t="shared" si="208"/>
        <v>0</v>
      </c>
      <c r="CD97" s="903"/>
      <c r="CE97" s="904"/>
      <c r="CF97" s="904"/>
      <c r="CG97" s="904"/>
      <c r="CH97" s="899">
        <f t="shared" si="209"/>
        <v>0</v>
      </c>
      <c r="CI97" s="903"/>
      <c r="CJ97" s="904"/>
      <c r="CK97" s="904"/>
      <c r="CL97" s="904"/>
      <c r="CM97" s="904"/>
      <c r="CN97" s="904"/>
      <c r="CO97" s="902">
        <f t="shared" si="210"/>
        <v>0</v>
      </c>
      <c r="CP97" s="903"/>
      <c r="CQ97" s="904"/>
      <c r="CR97" s="899">
        <f t="shared" si="211"/>
        <v>0</v>
      </c>
      <c r="CS97" s="903"/>
      <c r="CT97" s="904"/>
      <c r="CU97" s="904"/>
      <c r="CV97" s="904"/>
      <c r="CW97" s="899">
        <f t="shared" si="212"/>
        <v>0</v>
      </c>
      <c r="CX97" s="903"/>
      <c r="CY97" s="899">
        <f t="shared" si="213"/>
        <v>0</v>
      </c>
      <c r="CZ97" s="954">
        <f t="shared" si="214"/>
        <v>0</v>
      </c>
      <c r="DA97" s="955">
        <f t="shared" si="215"/>
        <v>0</v>
      </c>
      <c r="DI97" s="893">
        <f t="shared" si="216"/>
        <v>0</v>
      </c>
    </row>
    <row r="98" spans="1:113" s="906" customFormat="1">
      <c r="A98" s="806" t="s">
        <v>1309</v>
      </c>
      <c r="B98" s="953" t="s">
        <v>844</v>
      </c>
      <c r="C98" s="881" t="s">
        <v>1276</v>
      </c>
      <c r="D98" s="886"/>
      <c r="E98" s="883">
        <f t="shared" si="191"/>
        <v>0</v>
      </c>
      <c r="F98" s="886">
        <v>0</v>
      </c>
      <c r="G98" s="887">
        <v>0</v>
      </c>
      <c r="H98" s="883" t="e">
        <f>+'Acarreos Tramo 2 Fase II'!Y43</f>
        <v>#REF!</v>
      </c>
      <c r="I98" s="886"/>
      <c r="J98" s="883" t="e">
        <f>+'Acarreos Tramo 2 Fase II'!Y57</f>
        <v>#REF!</v>
      </c>
      <c r="K98" s="886"/>
      <c r="L98" s="925"/>
      <c r="M98" s="883">
        <f t="shared" si="225"/>
        <v>0</v>
      </c>
      <c r="N98" s="886"/>
      <c r="O98" s="887"/>
      <c r="P98" s="883" t="e">
        <f>+'Acarreos Tramo 2 Fase II'!Y84</f>
        <v>#REF!</v>
      </c>
      <c r="Q98" s="886"/>
      <c r="R98" s="887"/>
      <c r="S98" s="883">
        <f>+IF(C98="",0,SUM(Q98:R98))</f>
        <v>0</v>
      </c>
      <c r="T98" s="886"/>
      <c r="U98" s="887"/>
      <c r="V98" s="883" t="e">
        <f>+'Acarreos Tramo 2 Fase II'!Y111</f>
        <v>#REF!</v>
      </c>
      <c r="W98" s="888" t="e">
        <f t="shared" si="192"/>
        <v>#REF!</v>
      </c>
      <c r="X98" s="957"/>
      <c r="Y98" s="958"/>
      <c r="Z98" s="1259"/>
      <c r="AA98" s="959">
        <f t="shared" si="224"/>
        <v>0</v>
      </c>
      <c r="AB98" s="957"/>
      <c r="AC98" s="958"/>
      <c r="AD98" s="959" t="e">
        <f>+#REF!</f>
        <v>#REF!</v>
      </c>
      <c r="AE98" s="957"/>
      <c r="AF98" s="959" t="e">
        <f>+#REF!</f>
        <v>#REF!</v>
      </c>
      <c r="AG98" s="957"/>
      <c r="AH98" s="959" t="e">
        <f>+#REF!</f>
        <v>#REF!</v>
      </c>
      <c r="AI98" s="957"/>
      <c r="AJ98" s="958"/>
      <c r="AK98" s="958"/>
      <c r="AL98" s="958"/>
      <c r="AM98" s="960"/>
      <c r="AN98" s="960"/>
      <c r="AO98" s="959">
        <f t="shared" si="223"/>
        <v>0</v>
      </c>
      <c r="AP98" s="957"/>
      <c r="AQ98" s="959" t="e">
        <f>+#REF!</f>
        <v>#REF!</v>
      </c>
      <c r="AR98" s="957"/>
      <c r="AS98" s="958"/>
      <c r="AT98" s="1259"/>
      <c r="AU98" s="891">
        <f t="shared" si="199"/>
        <v>0</v>
      </c>
      <c r="AV98" s="957"/>
      <c r="AW98" s="958"/>
      <c r="AX98" s="959" t="e">
        <f>+#REF!</f>
        <v>#REF!</v>
      </c>
      <c r="AY98" s="957"/>
      <c r="AZ98" s="959">
        <f t="shared" si="201"/>
        <v>0</v>
      </c>
      <c r="BA98" s="957"/>
      <c r="BB98" s="958"/>
      <c r="BC98" s="959" t="e">
        <f>+#REF!</f>
        <v>#REF!</v>
      </c>
      <c r="BD98" s="893" t="e">
        <f t="shared" si="203"/>
        <v>#REF!</v>
      </c>
      <c r="BE98" s="903"/>
      <c r="BF98" s="904"/>
      <c r="BG98" s="899">
        <f t="shared" si="204"/>
        <v>0</v>
      </c>
      <c r="BH98" s="903"/>
      <c r="BI98" s="904"/>
      <c r="BJ98" s="904"/>
      <c r="BK98" s="904"/>
      <c r="BL98" s="899" t="e">
        <f>+'Acarreos Tramo 7 Fase II'!AI29</f>
        <v>#REF!</v>
      </c>
      <c r="BM98" s="903"/>
      <c r="BN98" s="904"/>
      <c r="BO98" s="899">
        <f t="shared" si="206"/>
        <v>0</v>
      </c>
      <c r="BP98" s="900"/>
      <c r="BQ98" s="901"/>
      <c r="BR98" s="901"/>
      <c r="BS98" s="901"/>
      <c r="BT98" s="904"/>
      <c r="BU98" s="899" t="e">
        <f>+'Acarreos Tramo 7 Fase II'!AI56</f>
        <v>#REF!</v>
      </c>
      <c r="BV98" s="900"/>
      <c r="BW98" s="901"/>
      <c r="BX98" s="901"/>
      <c r="BY98" s="901"/>
      <c r="BZ98" s="901"/>
      <c r="CA98" s="901"/>
      <c r="CB98" s="904"/>
      <c r="CC98" s="899" t="e">
        <f>+'Acarreos Tramo 7 Fase II'!AI83</f>
        <v>#REF!</v>
      </c>
      <c r="CD98" s="903"/>
      <c r="CE98" s="904"/>
      <c r="CF98" s="904"/>
      <c r="CG98" s="904"/>
      <c r="CH98" s="899">
        <f t="shared" si="209"/>
        <v>0</v>
      </c>
      <c r="CI98" s="903"/>
      <c r="CJ98" s="904"/>
      <c r="CK98" s="904"/>
      <c r="CL98" s="904"/>
      <c r="CM98" s="904"/>
      <c r="CN98" s="904"/>
      <c r="CO98" s="902" t="e">
        <f>+'Acarreos Tramo 7 Fase II'!AI110</f>
        <v>#REF!</v>
      </c>
      <c r="CP98" s="903"/>
      <c r="CQ98" s="904"/>
      <c r="CR98" s="899">
        <f t="shared" si="211"/>
        <v>0</v>
      </c>
      <c r="CS98" s="903"/>
      <c r="CT98" s="904"/>
      <c r="CU98" s="904"/>
      <c r="CV98" s="904"/>
      <c r="CW98" s="899">
        <f t="shared" si="212"/>
        <v>0</v>
      </c>
      <c r="CX98" s="903"/>
      <c r="CY98" s="899" t="e">
        <f>+'Acarreos Tramo 7 Fase II'!AI137</f>
        <v>#REF!</v>
      </c>
      <c r="CZ98" s="954" t="e">
        <f t="shared" si="214"/>
        <v>#REF!</v>
      </c>
      <c r="DA98" s="955" t="e">
        <f t="shared" si="215"/>
        <v>#REF!</v>
      </c>
      <c r="DI98" s="893">
        <f t="shared" si="216"/>
        <v>0</v>
      </c>
    </row>
    <row r="99" spans="1:113" s="906" customFormat="1" ht="30">
      <c r="A99" s="806" t="s">
        <v>1310</v>
      </c>
      <c r="B99" s="953" t="s">
        <v>1308</v>
      </c>
      <c r="C99" s="881" t="s">
        <v>76</v>
      </c>
      <c r="D99" s="886"/>
      <c r="E99" s="883">
        <f t="shared" si="191"/>
        <v>0</v>
      </c>
      <c r="F99" s="886">
        <v>465.78541689814824</v>
      </c>
      <c r="G99" s="887">
        <v>1644.5006229166668</v>
      </c>
      <c r="H99" s="883">
        <f>+IF(C99="", 0,SUM(F99:G99))</f>
        <v>2110.286039814815</v>
      </c>
      <c r="I99" s="886">
        <v>1164.0210891203706</v>
      </c>
      <c r="J99" s="883">
        <f>+IF(C99="", 0,I99)</f>
        <v>1164.0210891203706</v>
      </c>
      <c r="K99" s="886">
        <v>0</v>
      </c>
      <c r="L99" s="925">
        <v>0</v>
      </c>
      <c r="M99" s="883">
        <f t="shared" si="225"/>
        <v>0</v>
      </c>
      <c r="N99" s="886">
        <v>0</v>
      </c>
      <c r="O99" s="887">
        <v>0</v>
      </c>
      <c r="P99" s="883">
        <f>+IF(C99="", 0,SUM(N99:O99))</f>
        <v>0</v>
      </c>
      <c r="Q99" s="886">
        <v>0</v>
      </c>
      <c r="R99" s="887">
        <v>0</v>
      </c>
      <c r="S99" s="883">
        <f>+IF(C99="",0,SUM(Q99:R99))</f>
        <v>0</v>
      </c>
      <c r="T99" s="886">
        <v>327.12</v>
      </c>
      <c r="U99" s="887">
        <v>829.255</v>
      </c>
      <c r="V99" s="883">
        <f>+IF(C99="",0,SUM(T99:U99))</f>
        <v>1156.375</v>
      </c>
      <c r="W99" s="888">
        <f t="shared" si="192"/>
        <v>4430.6821289351856</v>
      </c>
      <c r="X99" s="957">
        <v>0</v>
      </c>
      <c r="Y99" s="958">
        <v>0</v>
      </c>
      <c r="Z99" s="1259">
        <v>0</v>
      </c>
      <c r="AA99" s="959">
        <f t="shared" si="224"/>
        <v>0</v>
      </c>
      <c r="AB99" s="957">
        <v>543.60110000000157</v>
      </c>
      <c r="AC99" s="958">
        <v>735.00000000000011</v>
      </c>
      <c r="AD99" s="959">
        <f t="shared" si="194"/>
        <v>1278.6011000000017</v>
      </c>
      <c r="AE99" s="957">
        <v>3780.8233400000004</v>
      </c>
      <c r="AF99" s="959">
        <f t="shared" si="195"/>
        <v>3780.8233400000004</v>
      </c>
      <c r="AG99" s="957">
        <v>1958.1531899999995</v>
      </c>
      <c r="AH99" s="959">
        <f t="shared" si="196"/>
        <v>1958.1531899999995</v>
      </c>
      <c r="AI99" s="957">
        <v>0</v>
      </c>
      <c r="AJ99" s="958">
        <v>0</v>
      </c>
      <c r="AK99" s="958">
        <v>0</v>
      </c>
      <c r="AL99" s="958">
        <v>0</v>
      </c>
      <c r="AM99" s="960">
        <v>0</v>
      </c>
      <c r="AN99" s="960">
        <v>0</v>
      </c>
      <c r="AO99" s="959">
        <f t="shared" si="223"/>
        <v>0</v>
      </c>
      <c r="AP99" s="957">
        <v>4386.248082999994</v>
      </c>
      <c r="AQ99" s="959">
        <f t="shared" si="198"/>
        <v>4386.248082999994</v>
      </c>
      <c r="AR99" s="957">
        <v>0</v>
      </c>
      <c r="AS99" s="958">
        <v>0</v>
      </c>
      <c r="AT99" s="1259">
        <v>0</v>
      </c>
      <c r="AU99" s="891">
        <f t="shared" si="199"/>
        <v>0</v>
      </c>
      <c r="AV99" s="957">
        <v>29.400000000000002</v>
      </c>
      <c r="AW99" s="958">
        <v>3103.3219000000008</v>
      </c>
      <c r="AX99" s="959">
        <f t="shared" si="200"/>
        <v>3132.7219000000009</v>
      </c>
      <c r="AY99" s="957">
        <v>0</v>
      </c>
      <c r="AZ99" s="959">
        <f t="shared" si="201"/>
        <v>0</v>
      </c>
      <c r="BA99" s="957">
        <v>1458.7594000000004</v>
      </c>
      <c r="BB99" s="958">
        <v>966.7700000000001</v>
      </c>
      <c r="BC99" s="959">
        <f t="shared" si="202"/>
        <v>2425.5294000000004</v>
      </c>
      <c r="BD99" s="893">
        <f t="shared" si="203"/>
        <v>16962.077012999995</v>
      </c>
      <c r="BE99" s="903"/>
      <c r="BF99" s="904"/>
      <c r="BG99" s="899">
        <f t="shared" si="204"/>
        <v>0</v>
      </c>
      <c r="BH99" s="903">
        <v>269.39</v>
      </c>
      <c r="BI99" s="904"/>
      <c r="BJ99" s="904"/>
      <c r="BK99" s="904"/>
      <c r="BL99" s="899">
        <f t="shared" si="205"/>
        <v>269.39</v>
      </c>
      <c r="BM99" s="903"/>
      <c r="BN99" s="904"/>
      <c r="BO99" s="899">
        <f t="shared" si="206"/>
        <v>0</v>
      </c>
      <c r="BP99" s="900"/>
      <c r="BQ99" s="901"/>
      <c r="BR99" s="901"/>
      <c r="BS99" s="901"/>
      <c r="BT99" s="904">
        <v>246.96</v>
      </c>
      <c r="BU99" s="899">
        <f t="shared" si="207"/>
        <v>246.96</v>
      </c>
      <c r="BV99" s="900"/>
      <c r="BW99" s="904">
        <v>121.22</v>
      </c>
      <c r="BX99" s="904"/>
      <c r="BY99" s="904"/>
      <c r="BZ99" s="904">
        <v>186.06</v>
      </c>
      <c r="CA99" s="901"/>
      <c r="CB99" s="904">
        <v>115.2</v>
      </c>
      <c r="CC99" s="899">
        <f t="shared" si="208"/>
        <v>422.47999999999996</v>
      </c>
      <c r="CD99" s="903"/>
      <c r="CE99" s="904"/>
      <c r="CF99" s="904"/>
      <c r="CG99" s="904"/>
      <c r="CH99" s="899">
        <f t="shared" si="209"/>
        <v>0</v>
      </c>
      <c r="CI99" s="903"/>
      <c r="CJ99" s="904"/>
      <c r="CK99" s="904">
        <v>238.37</v>
      </c>
      <c r="CL99" s="904"/>
      <c r="CM99" s="904">
        <v>718.41</v>
      </c>
      <c r="CN99" s="904">
        <v>563.47</v>
      </c>
      <c r="CO99" s="902">
        <f t="shared" si="210"/>
        <v>1520.25</v>
      </c>
      <c r="CP99" s="903"/>
      <c r="CQ99" s="904"/>
      <c r="CR99" s="899">
        <f t="shared" si="211"/>
        <v>0</v>
      </c>
      <c r="CS99" s="903"/>
      <c r="CT99" s="904"/>
      <c r="CU99" s="904"/>
      <c r="CV99" s="904"/>
      <c r="CW99" s="899">
        <f t="shared" si="212"/>
        <v>0</v>
      </c>
      <c r="CX99" s="903">
        <v>80.58</v>
      </c>
      <c r="CY99" s="899">
        <f t="shared" si="213"/>
        <v>80.58</v>
      </c>
      <c r="CZ99" s="954">
        <f t="shared" si="214"/>
        <v>2539.6600000000003</v>
      </c>
      <c r="DA99" s="955">
        <f t="shared" si="215"/>
        <v>23932.419141935181</v>
      </c>
      <c r="DI99" s="893">
        <f t="shared" si="216"/>
        <v>3496.44</v>
      </c>
    </row>
    <row r="100" spans="1:113" s="1009" customFormat="1">
      <c r="A100" s="988">
        <v>464</v>
      </c>
      <c r="B100" s="989" t="s">
        <v>1367</v>
      </c>
      <c r="C100" s="990" t="s">
        <v>756</v>
      </c>
      <c r="D100" s="991"/>
      <c r="E100" s="992"/>
      <c r="F100" s="991" t="s">
        <v>729</v>
      </c>
      <c r="G100" s="993" t="s">
        <v>729</v>
      </c>
      <c r="H100" s="992">
        <f>+IF(C100="", 0,SUM(F100:G100))</f>
        <v>0</v>
      </c>
      <c r="I100" s="991" t="s">
        <v>729</v>
      </c>
      <c r="J100" s="992" t="str">
        <f>+IF(C100="", 0,I100)</f>
        <v/>
      </c>
      <c r="K100" s="991"/>
      <c r="L100" s="994"/>
      <c r="M100" s="992">
        <f t="shared" si="225"/>
        <v>0</v>
      </c>
      <c r="N100" s="991"/>
      <c r="O100" s="993"/>
      <c r="P100" s="992"/>
      <c r="Q100" s="991"/>
      <c r="R100" s="993"/>
      <c r="S100" s="992"/>
      <c r="T100" s="991"/>
      <c r="U100" s="993"/>
      <c r="V100" s="992"/>
      <c r="W100" s="995"/>
      <c r="X100" s="996">
        <v>0</v>
      </c>
      <c r="Y100" s="997">
        <v>0</v>
      </c>
      <c r="Z100" s="1259">
        <v>0</v>
      </c>
      <c r="AA100" s="998"/>
      <c r="AB100" s="996">
        <v>1619</v>
      </c>
      <c r="AC100" s="997">
        <v>1500</v>
      </c>
      <c r="AD100" s="998"/>
      <c r="AE100" s="996">
        <v>10100</v>
      </c>
      <c r="AF100" s="998"/>
      <c r="AG100" s="996">
        <v>10000</v>
      </c>
      <c r="AH100" s="998"/>
      <c r="AI100" s="996">
        <v>0</v>
      </c>
      <c r="AJ100" s="997">
        <v>0</v>
      </c>
      <c r="AK100" s="997">
        <v>0</v>
      </c>
      <c r="AL100" s="997">
        <v>0</v>
      </c>
      <c r="AM100" s="999">
        <v>0</v>
      </c>
      <c r="AN100" s="999">
        <v>0</v>
      </c>
      <c r="AO100" s="998">
        <f>SUM(AI100:AN100)</f>
        <v>0</v>
      </c>
      <c r="AP100" s="996">
        <v>10000</v>
      </c>
      <c r="AQ100" s="998"/>
      <c r="AR100" s="996">
        <v>0</v>
      </c>
      <c r="AS100" s="997">
        <v>0</v>
      </c>
      <c r="AT100" s="1259">
        <v>0</v>
      </c>
      <c r="AU100" s="998"/>
      <c r="AV100" s="996">
        <v>60</v>
      </c>
      <c r="AW100" s="997">
        <v>6626</v>
      </c>
      <c r="AX100" s="998"/>
      <c r="AY100" s="996">
        <v>0</v>
      </c>
      <c r="AZ100" s="998"/>
      <c r="BA100" s="996">
        <v>3477.06</v>
      </c>
      <c r="BB100" s="997">
        <v>1973</v>
      </c>
      <c r="BC100" s="998"/>
      <c r="BD100" s="1000"/>
      <c r="BE100" s="1001"/>
      <c r="BF100" s="1002"/>
      <c r="BG100" s="1003">
        <f>+BE100+BF100</f>
        <v>0</v>
      </c>
      <c r="BH100" s="1001">
        <v>770</v>
      </c>
      <c r="BI100" s="1002"/>
      <c r="BJ100" s="1002"/>
      <c r="BK100" s="1002"/>
      <c r="BL100" s="1003">
        <f>+BH100+BI100+BJ100+BK100</f>
        <v>770</v>
      </c>
      <c r="BM100" s="1001"/>
      <c r="BN100" s="1002"/>
      <c r="BO100" s="1003">
        <f>+BM100+BN100</f>
        <v>0</v>
      </c>
      <c r="BP100" s="1004"/>
      <c r="BQ100" s="1005"/>
      <c r="BR100" s="1005"/>
      <c r="BS100" s="1005"/>
      <c r="BT100" s="1002"/>
      <c r="BU100" s="1003">
        <f>+SUM(BP100:BT100)</f>
        <v>0</v>
      </c>
      <c r="BV100" s="1004"/>
      <c r="BW100" s="1005">
        <v>536</v>
      </c>
      <c r="BX100" s="1005"/>
      <c r="BY100" s="1005"/>
      <c r="BZ100" s="1005">
        <v>870</v>
      </c>
      <c r="CA100" s="1005"/>
      <c r="CB100" s="1002">
        <v>480</v>
      </c>
      <c r="CC100" s="1003">
        <f>+SUM(BV100:CB100)</f>
        <v>1886</v>
      </c>
      <c r="CD100" s="1001"/>
      <c r="CE100" s="1002"/>
      <c r="CF100" s="1002"/>
      <c r="CG100" s="1002"/>
      <c r="CH100" s="1003">
        <f>+SUM(CD100:CG100)</f>
        <v>0</v>
      </c>
      <c r="CI100" s="1001"/>
      <c r="CJ100" s="1002"/>
      <c r="CK100" s="1002">
        <v>710</v>
      </c>
      <c r="CL100" s="1002"/>
      <c r="CM100" s="1002">
        <v>2130</v>
      </c>
      <c r="CN100" s="1002">
        <v>1655.42</v>
      </c>
      <c r="CO100" s="1006">
        <f>+SUM(CI100:CN100)</f>
        <v>4495.42</v>
      </c>
      <c r="CP100" s="1001"/>
      <c r="CQ100" s="1002"/>
      <c r="CR100" s="1003">
        <f>+SUM(CP100:CQ100)</f>
        <v>0</v>
      </c>
      <c r="CS100" s="1001"/>
      <c r="CT100" s="1002"/>
      <c r="CU100" s="1002"/>
      <c r="CV100" s="1002"/>
      <c r="CW100" s="1003">
        <f>+SUM(CS100:CV100)</f>
        <v>0</v>
      </c>
      <c r="CX100" s="1001">
        <v>240</v>
      </c>
      <c r="CY100" s="1003">
        <f>+CX100</f>
        <v>240</v>
      </c>
      <c r="CZ100" s="1007">
        <f t="shared" si="214"/>
        <v>7391.42</v>
      </c>
      <c r="DA100" s="1008">
        <f t="shared" si="215"/>
        <v>7391.42</v>
      </c>
      <c r="DI100" s="1000"/>
    </row>
    <row r="101" spans="1:113" s="1009" customFormat="1">
      <c r="A101" s="988">
        <v>430.1</v>
      </c>
      <c r="B101" s="989" t="s">
        <v>1368</v>
      </c>
      <c r="C101" s="990" t="s">
        <v>756</v>
      </c>
      <c r="D101" s="991"/>
      <c r="E101" s="992"/>
      <c r="F101" s="991" t="s">
        <v>729</v>
      </c>
      <c r="G101" s="993" t="s">
        <v>729</v>
      </c>
      <c r="H101" s="992">
        <f>+IF(C101="", 0,SUM(F101:G101))</f>
        <v>0</v>
      </c>
      <c r="I101" s="991" t="s">
        <v>729</v>
      </c>
      <c r="J101" s="992" t="str">
        <f>+IF(C101="", 0,I101)</f>
        <v/>
      </c>
      <c r="K101" s="991"/>
      <c r="L101" s="994"/>
      <c r="M101" s="992">
        <f t="shared" si="225"/>
        <v>0</v>
      </c>
      <c r="N101" s="991"/>
      <c r="O101" s="993"/>
      <c r="P101" s="992"/>
      <c r="Q101" s="991"/>
      <c r="R101" s="993"/>
      <c r="S101" s="992"/>
      <c r="T101" s="991"/>
      <c r="U101" s="993"/>
      <c r="V101" s="992"/>
      <c r="W101" s="995"/>
      <c r="X101" s="996"/>
      <c r="Y101" s="997"/>
      <c r="Z101" s="1259"/>
      <c r="AA101" s="998"/>
      <c r="AB101" s="996"/>
      <c r="AC101" s="997"/>
      <c r="AD101" s="998"/>
      <c r="AE101" s="996"/>
      <c r="AF101" s="998"/>
      <c r="AG101" s="996"/>
      <c r="AH101" s="998"/>
      <c r="AI101" s="996"/>
      <c r="AJ101" s="997"/>
      <c r="AK101" s="997"/>
      <c r="AL101" s="997"/>
      <c r="AM101" s="999"/>
      <c r="AN101" s="999"/>
      <c r="AO101" s="998">
        <f>SUM(AI101:AN101)</f>
        <v>0</v>
      </c>
      <c r="AP101" s="996"/>
      <c r="AQ101" s="998"/>
      <c r="AR101" s="996"/>
      <c r="AS101" s="997"/>
      <c r="AT101" s="1259"/>
      <c r="AU101" s="998"/>
      <c r="AV101" s="996"/>
      <c r="AW101" s="997"/>
      <c r="AX101" s="998"/>
      <c r="AY101" s="996"/>
      <c r="AZ101" s="998"/>
      <c r="BA101" s="996"/>
      <c r="BB101" s="997"/>
      <c r="BC101" s="998"/>
      <c r="BD101" s="1000"/>
      <c r="BE101" s="1001"/>
      <c r="BF101" s="1002"/>
      <c r="BG101" s="1003">
        <f>+BE101+BF101</f>
        <v>0</v>
      </c>
      <c r="BH101" s="1001"/>
      <c r="BI101" s="1002"/>
      <c r="BJ101" s="1002"/>
      <c r="BK101" s="1002"/>
      <c r="BL101" s="1003">
        <f>+BH101+BI101+BJ101+BK101</f>
        <v>0</v>
      </c>
      <c r="BM101" s="1001"/>
      <c r="BN101" s="1002"/>
      <c r="BO101" s="1003">
        <f>+BM101+BN101</f>
        <v>0</v>
      </c>
      <c r="BP101" s="1004"/>
      <c r="BQ101" s="1005"/>
      <c r="BR101" s="1005"/>
      <c r="BS101" s="1005"/>
      <c r="BT101" s="1002"/>
      <c r="BU101" s="1003">
        <f>+SUM(BP101:BT101)</f>
        <v>0</v>
      </c>
      <c r="BV101" s="1004"/>
      <c r="BW101" s="1005"/>
      <c r="BX101" s="1005"/>
      <c r="BY101" s="1005"/>
      <c r="BZ101" s="1005"/>
      <c r="CA101" s="1005"/>
      <c r="CB101" s="1002"/>
      <c r="CC101" s="1003">
        <f>+SUM(BV101:CB101)</f>
        <v>0</v>
      </c>
      <c r="CD101" s="1001"/>
      <c r="CE101" s="1002"/>
      <c r="CF101" s="1002"/>
      <c r="CG101" s="1002"/>
      <c r="CH101" s="1003">
        <f>+SUM(CD101:CG101)</f>
        <v>0</v>
      </c>
      <c r="CI101" s="1001"/>
      <c r="CJ101" s="1002"/>
      <c r="CK101" s="1002"/>
      <c r="CL101" s="1002"/>
      <c r="CM101" s="1002"/>
      <c r="CN101" s="1002"/>
      <c r="CO101" s="1006">
        <f>+SUM(CI101:CN101)</f>
        <v>0</v>
      </c>
      <c r="CP101" s="1001"/>
      <c r="CQ101" s="1002"/>
      <c r="CR101" s="1003">
        <f>+SUM(CP101:CQ101)</f>
        <v>0</v>
      </c>
      <c r="CS101" s="1001"/>
      <c r="CT101" s="1002"/>
      <c r="CU101" s="1002"/>
      <c r="CV101" s="1002"/>
      <c r="CW101" s="1003">
        <f>+SUM(CS101:CV101)</f>
        <v>0</v>
      </c>
      <c r="CX101" s="1001"/>
      <c r="CY101" s="1003">
        <f>+CX101</f>
        <v>0</v>
      </c>
      <c r="CZ101" s="1007">
        <f t="shared" si="214"/>
        <v>0</v>
      </c>
      <c r="DA101" s="1008">
        <f t="shared" si="215"/>
        <v>0</v>
      </c>
      <c r="DI101" s="1000"/>
    </row>
    <row r="102" spans="1:113" s="952" customFormat="1">
      <c r="A102" s="932"/>
      <c r="B102" s="933" t="s">
        <v>845</v>
      </c>
      <c r="C102" s="934"/>
      <c r="D102" s="935"/>
      <c r="E102" s="936"/>
      <c r="F102" s="935" t="s">
        <v>729</v>
      </c>
      <c r="G102" s="937" t="s">
        <v>729</v>
      </c>
      <c r="H102" s="936"/>
      <c r="I102" s="935" t="s">
        <v>729</v>
      </c>
      <c r="J102" s="936"/>
      <c r="K102" s="935" t="s">
        <v>729</v>
      </c>
      <c r="L102" s="938" t="s">
        <v>729</v>
      </c>
      <c r="M102" s="936"/>
      <c r="N102" s="935" t="s">
        <v>729</v>
      </c>
      <c r="O102" s="937" t="s">
        <v>729</v>
      </c>
      <c r="P102" s="936"/>
      <c r="Q102" s="935" t="s">
        <v>729</v>
      </c>
      <c r="R102" s="937" t="s">
        <v>729</v>
      </c>
      <c r="S102" s="936"/>
      <c r="T102" s="935" t="s">
        <v>729</v>
      </c>
      <c r="U102" s="937" t="s">
        <v>729</v>
      </c>
      <c r="V102" s="936"/>
      <c r="W102" s="939"/>
      <c r="X102" s="940"/>
      <c r="Y102" s="941"/>
      <c r="Z102" s="1258"/>
      <c r="AA102" s="942"/>
      <c r="AB102" s="940"/>
      <c r="AC102" s="941"/>
      <c r="AD102" s="942"/>
      <c r="AE102" s="940"/>
      <c r="AF102" s="942"/>
      <c r="AG102" s="940"/>
      <c r="AH102" s="942"/>
      <c r="AI102" s="940"/>
      <c r="AJ102" s="941"/>
      <c r="AK102" s="941"/>
      <c r="AL102" s="941"/>
      <c r="AM102" s="943"/>
      <c r="AN102" s="943"/>
      <c r="AO102" s="942"/>
      <c r="AP102" s="940"/>
      <c r="AQ102" s="942"/>
      <c r="AR102" s="940"/>
      <c r="AS102" s="941"/>
      <c r="AT102" s="1258"/>
      <c r="AU102" s="942"/>
      <c r="AV102" s="940"/>
      <c r="AW102" s="941"/>
      <c r="AX102" s="942"/>
      <c r="AY102" s="940"/>
      <c r="AZ102" s="942"/>
      <c r="BA102" s="940"/>
      <c r="BB102" s="941"/>
      <c r="BC102" s="942"/>
      <c r="BD102" s="944"/>
      <c r="BE102" s="945"/>
      <c r="BF102" s="946"/>
      <c r="BG102" s="947"/>
      <c r="BH102" s="945"/>
      <c r="BI102" s="946"/>
      <c r="BJ102" s="946"/>
      <c r="BK102" s="946"/>
      <c r="BL102" s="947"/>
      <c r="BM102" s="945"/>
      <c r="BN102" s="946"/>
      <c r="BO102" s="947"/>
      <c r="BP102" s="948"/>
      <c r="BQ102" s="949"/>
      <c r="BR102" s="949"/>
      <c r="BS102" s="949"/>
      <c r="BT102" s="946"/>
      <c r="BU102" s="947"/>
      <c r="BV102" s="948"/>
      <c r="BW102" s="949"/>
      <c r="BX102" s="949"/>
      <c r="BY102" s="949"/>
      <c r="BZ102" s="949"/>
      <c r="CA102" s="949"/>
      <c r="CB102" s="946"/>
      <c r="CC102" s="947"/>
      <c r="CD102" s="945"/>
      <c r="CE102" s="946"/>
      <c r="CF102" s="946"/>
      <c r="CG102" s="946"/>
      <c r="CH102" s="947"/>
      <c r="CI102" s="948"/>
      <c r="CJ102" s="949"/>
      <c r="CK102" s="949"/>
      <c r="CL102" s="949"/>
      <c r="CM102" s="949"/>
      <c r="CN102" s="949"/>
      <c r="CO102" s="950"/>
      <c r="CP102" s="945"/>
      <c r="CQ102" s="946"/>
      <c r="CR102" s="947"/>
      <c r="CS102" s="945"/>
      <c r="CT102" s="946"/>
      <c r="CU102" s="946"/>
      <c r="CV102" s="946"/>
      <c r="CW102" s="947"/>
      <c r="CX102" s="945"/>
      <c r="CY102" s="947"/>
      <c r="CZ102" s="947"/>
      <c r="DA102" s="956"/>
      <c r="DI102" s="944"/>
    </row>
    <row r="103" spans="1:113" s="985" customFormat="1">
      <c r="A103" s="965"/>
      <c r="B103" s="966" t="s">
        <v>846</v>
      </c>
      <c r="C103" s="967"/>
      <c r="D103" s="968"/>
      <c r="E103" s="969"/>
      <c r="F103" s="968" t="s">
        <v>729</v>
      </c>
      <c r="G103" s="970" t="s">
        <v>729</v>
      </c>
      <c r="H103" s="969"/>
      <c r="I103" s="968" t="s">
        <v>729</v>
      </c>
      <c r="J103" s="969"/>
      <c r="K103" s="968" t="s">
        <v>729</v>
      </c>
      <c r="L103" s="971" t="s">
        <v>729</v>
      </c>
      <c r="M103" s="969"/>
      <c r="N103" s="968" t="s">
        <v>729</v>
      </c>
      <c r="O103" s="970" t="s">
        <v>729</v>
      </c>
      <c r="P103" s="969"/>
      <c r="Q103" s="968" t="s">
        <v>729</v>
      </c>
      <c r="R103" s="970" t="s">
        <v>729</v>
      </c>
      <c r="S103" s="969"/>
      <c r="T103" s="968" t="s">
        <v>729</v>
      </c>
      <c r="U103" s="970" t="s">
        <v>729</v>
      </c>
      <c r="V103" s="969"/>
      <c r="W103" s="972"/>
      <c r="X103" s="973"/>
      <c r="Y103" s="974"/>
      <c r="Z103" s="1258"/>
      <c r="AA103" s="975"/>
      <c r="AB103" s="973"/>
      <c r="AC103" s="974"/>
      <c r="AD103" s="975"/>
      <c r="AE103" s="973"/>
      <c r="AF103" s="975"/>
      <c r="AG103" s="973"/>
      <c r="AH103" s="975"/>
      <c r="AI103" s="973"/>
      <c r="AJ103" s="974"/>
      <c r="AK103" s="974"/>
      <c r="AL103" s="974"/>
      <c r="AM103" s="976"/>
      <c r="AN103" s="976"/>
      <c r="AO103" s="975"/>
      <c r="AP103" s="973"/>
      <c r="AQ103" s="975"/>
      <c r="AR103" s="973"/>
      <c r="AS103" s="974"/>
      <c r="AT103" s="1258"/>
      <c r="AU103" s="975"/>
      <c r="AV103" s="973"/>
      <c r="AW103" s="974"/>
      <c r="AX103" s="975"/>
      <c r="AY103" s="973"/>
      <c r="AZ103" s="975"/>
      <c r="BA103" s="973"/>
      <c r="BB103" s="974"/>
      <c r="BC103" s="975"/>
      <c r="BD103" s="977"/>
      <c r="BE103" s="978"/>
      <c r="BF103" s="979"/>
      <c r="BG103" s="980"/>
      <c r="BH103" s="978"/>
      <c r="BI103" s="979"/>
      <c r="BJ103" s="979"/>
      <c r="BK103" s="979"/>
      <c r="BL103" s="980"/>
      <c r="BM103" s="978"/>
      <c r="BN103" s="979"/>
      <c r="BO103" s="980"/>
      <c r="BP103" s="981"/>
      <c r="BQ103" s="982"/>
      <c r="BR103" s="982"/>
      <c r="BS103" s="982"/>
      <c r="BT103" s="979"/>
      <c r="BU103" s="980"/>
      <c r="BV103" s="981"/>
      <c r="BW103" s="982"/>
      <c r="BX103" s="982"/>
      <c r="BY103" s="982"/>
      <c r="BZ103" s="982"/>
      <c r="CA103" s="982"/>
      <c r="CB103" s="979"/>
      <c r="CC103" s="980"/>
      <c r="CD103" s="978"/>
      <c r="CE103" s="979"/>
      <c r="CF103" s="979"/>
      <c r="CG103" s="979"/>
      <c r="CH103" s="980"/>
      <c r="CI103" s="981"/>
      <c r="CJ103" s="982"/>
      <c r="CK103" s="982"/>
      <c r="CL103" s="982"/>
      <c r="CM103" s="982"/>
      <c r="CN103" s="982"/>
      <c r="CO103" s="983"/>
      <c r="CP103" s="978"/>
      <c r="CQ103" s="979"/>
      <c r="CR103" s="980"/>
      <c r="CS103" s="978"/>
      <c r="CT103" s="979"/>
      <c r="CU103" s="979"/>
      <c r="CV103" s="979"/>
      <c r="CW103" s="980"/>
      <c r="CX103" s="978"/>
      <c r="CY103" s="980"/>
      <c r="CZ103" s="980"/>
      <c r="DA103" s="984"/>
      <c r="DI103" s="977"/>
    </row>
    <row r="104" spans="1:113" s="906" customFormat="1">
      <c r="A104" s="806" t="s">
        <v>346</v>
      </c>
      <c r="B104" s="953" t="s">
        <v>771</v>
      </c>
      <c r="C104" s="881" t="s">
        <v>76</v>
      </c>
      <c r="D104" s="886"/>
      <c r="E104" s="883">
        <f t="shared" si="191"/>
        <v>0</v>
      </c>
      <c r="F104" s="886">
        <v>0</v>
      </c>
      <c r="G104" s="887">
        <v>0</v>
      </c>
      <c r="H104" s="883">
        <f t="shared" ref="H104:H118" si="226">+IF(C104="", 0,SUM(F104:G104))</f>
        <v>0</v>
      </c>
      <c r="I104" s="886">
        <v>48</v>
      </c>
      <c r="J104" s="883">
        <f t="shared" ref="J104:J118" si="227">+IF(C104="", 0,I104)</f>
        <v>48</v>
      </c>
      <c r="K104" s="886">
        <v>0</v>
      </c>
      <c r="L104" s="925">
        <v>0</v>
      </c>
      <c r="M104" s="883">
        <f t="shared" ref="M104:M118" si="228">+IF(C104="",0,K104+L104)</f>
        <v>0</v>
      </c>
      <c r="N104" s="886">
        <v>0</v>
      </c>
      <c r="O104" s="887">
        <v>0</v>
      </c>
      <c r="P104" s="883">
        <f t="shared" ref="P104:P118" si="229">+IF(C104="", 0,SUM(N104:O104))</f>
        <v>0</v>
      </c>
      <c r="Q104" s="886">
        <v>0</v>
      </c>
      <c r="R104" s="887">
        <v>0</v>
      </c>
      <c r="S104" s="883">
        <f t="shared" ref="S104:S118" si="230">+IF(C104="",0,SUM(Q104:R104))</f>
        <v>0</v>
      </c>
      <c r="T104" s="886">
        <v>0</v>
      </c>
      <c r="U104" s="887">
        <v>488.78155141611444</v>
      </c>
      <c r="V104" s="883">
        <f t="shared" ref="V104:V118" si="231">+IF(C104="",0,SUM(T104:U104))</f>
        <v>488.78155141611444</v>
      </c>
      <c r="W104" s="888">
        <f t="shared" ref="W104:W118" si="232">+IF(C104="",0,E104+H104+J104+M104+P104+S104+V104)</f>
        <v>536.78155141611444</v>
      </c>
      <c r="X104" s="889">
        <v>0</v>
      </c>
      <c r="Y104" s="890">
        <v>0</v>
      </c>
      <c r="Z104" s="1259">
        <v>0</v>
      </c>
      <c r="AA104" s="891">
        <f t="shared" ref="AA104:AA118" si="233">SUM(X104:Z104)</f>
        <v>0</v>
      </c>
      <c r="AB104" s="889">
        <v>0</v>
      </c>
      <c r="AC104" s="890">
        <v>0</v>
      </c>
      <c r="AD104" s="891">
        <f t="shared" ref="AD104:AD118" si="234">SUM(AB104:AC104)</f>
        <v>0</v>
      </c>
      <c r="AE104" s="889">
        <v>216.07874271390597</v>
      </c>
      <c r="AF104" s="891">
        <f t="shared" ref="AF104:AF118" si="235">+AE104</f>
        <v>216.07874271390597</v>
      </c>
      <c r="AG104" s="889">
        <v>0</v>
      </c>
      <c r="AH104" s="891">
        <f t="shared" ref="AH104:AH118" si="236">+AG104</f>
        <v>0</v>
      </c>
      <c r="AI104" s="889">
        <v>202.072</v>
      </c>
      <c r="AJ104" s="890">
        <v>0</v>
      </c>
      <c r="AK104" s="890">
        <v>0</v>
      </c>
      <c r="AL104" s="890">
        <v>222.42475987415736</v>
      </c>
      <c r="AM104" s="892">
        <v>0</v>
      </c>
      <c r="AN104" s="892">
        <v>0</v>
      </c>
      <c r="AO104" s="891">
        <f t="shared" ref="AO104" si="237">AI104+AM104+AN104</f>
        <v>202.072</v>
      </c>
      <c r="AP104" s="889">
        <v>0</v>
      </c>
      <c r="AQ104" s="891">
        <f t="shared" ref="AQ104:AQ118" si="238">+AP104</f>
        <v>0</v>
      </c>
      <c r="AR104" s="889">
        <v>0</v>
      </c>
      <c r="AS104" s="890">
        <v>0</v>
      </c>
      <c r="AT104" s="1259">
        <v>0</v>
      </c>
      <c r="AU104" s="891">
        <f t="shared" ref="AU104:AU118" si="239">SUM(AR104:AT104)</f>
        <v>0</v>
      </c>
      <c r="AV104" s="889">
        <v>0</v>
      </c>
      <c r="AW104" s="890">
        <v>0</v>
      </c>
      <c r="AX104" s="891">
        <f t="shared" ref="AX104:AX118" si="240">SUM(AV104:AW104)</f>
        <v>0</v>
      </c>
      <c r="AY104" s="889">
        <v>0</v>
      </c>
      <c r="AZ104" s="891">
        <f t="shared" ref="AZ104:AZ118" si="241">+AY104</f>
        <v>0</v>
      </c>
      <c r="BA104" s="889">
        <v>0</v>
      </c>
      <c r="BB104" s="890">
        <v>0</v>
      </c>
      <c r="BC104" s="891">
        <f t="shared" ref="BC104:BC118" si="242">SUM(BA104:BB104)</f>
        <v>0</v>
      </c>
      <c r="BD104" s="893">
        <f t="shared" ref="BD104:BD118" si="243">+IF(C104="",0,BC104+AZ104+AX104+AU104+AQ104+AO104+AH104+AF104+AD104+AA104)</f>
        <v>418.15074271390597</v>
      </c>
      <c r="BE104" s="903"/>
      <c r="BF104" s="904"/>
      <c r="BG104" s="899">
        <f t="shared" si="204"/>
        <v>0</v>
      </c>
      <c r="BH104" s="903"/>
      <c r="BI104" s="904"/>
      <c r="BJ104" s="904"/>
      <c r="BK104" s="904"/>
      <c r="BL104" s="899">
        <f t="shared" ref="BL104:BL118" si="244">+BH104+BI104+BJ104+BK104</f>
        <v>0</v>
      </c>
      <c r="BM104" s="903"/>
      <c r="BN104" s="904"/>
      <c r="BO104" s="899">
        <f t="shared" ref="BO104:BO118" si="245">+BM104+BN104</f>
        <v>0</v>
      </c>
      <c r="BP104" s="900"/>
      <c r="BQ104" s="901"/>
      <c r="BR104" s="901"/>
      <c r="BS104" s="901"/>
      <c r="BT104" s="904"/>
      <c r="BU104" s="899">
        <f t="shared" ref="BU104:BU118" si="246">+SUM(BP104:BT104)</f>
        <v>0</v>
      </c>
      <c r="BV104" s="900"/>
      <c r="BW104" s="901"/>
      <c r="BX104" s="901"/>
      <c r="BY104" s="901"/>
      <c r="BZ104" s="901"/>
      <c r="CA104" s="901"/>
      <c r="CB104" s="904"/>
      <c r="CC104" s="899">
        <f t="shared" ref="CC104:CC118" si="247">+SUM(BV104:CB104)</f>
        <v>0</v>
      </c>
      <c r="CD104" s="903"/>
      <c r="CE104" s="904"/>
      <c r="CF104" s="904"/>
      <c r="CG104" s="904"/>
      <c r="CH104" s="899">
        <f t="shared" ref="CH104:CH118" si="248">+SUM(CD104:CG104)</f>
        <v>0</v>
      </c>
      <c r="CI104" s="900"/>
      <c r="CJ104" s="901"/>
      <c r="CK104" s="901"/>
      <c r="CL104" s="901"/>
      <c r="CM104" s="901"/>
      <c r="CN104" s="901"/>
      <c r="CO104" s="902">
        <f t="shared" ref="CO104:CO118" si="249">+SUM(CI104:CN104)</f>
        <v>0</v>
      </c>
      <c r="CP104" s="903"/>
      <c r="CQ104" s="904"/>
      <c r="CR104" s="899">
        <f t="shared" ref="CR104:CR118" si="250">+SUM(CP104:CQ104)</f>
        <v>0</v>
      </c>
      <c r="CS104" s="903"/>
      <c r="CT104" s="904"/>
      <c r="CU104" s="904"/>
      <c r="CV104" s="904"/>
      <c r="CW104" s="899">
        <f t="shared" ref="CW104:CW118" si="251">+SUM(CS104:CV104)</f>
        <v>0</v>
      </c>
      <c r="CX104" s="903"/>
      <c r="CY104" s="899">
        <f t="shared" ref="CY104:CY118" si="252">+CX104</f>
        <v>0</v>
      </c>
      <c r="CZ104" s="954">
        <f t="shared" ref="CZ104:CZ123" si="253">+IF(C104="",0,CY104+CR104+CH104+BU104+BO104+BL104+CO104+CW104+CC104+BG104)</f>
        <v>0</v>
      </c>
      <c r="DA104" s="955">
        <f t="shared" ref="DA104:DA123" si="254">IF(C104="",0,CZ104+BD104+W104)</f>
        <v>954.93229413002041</v>
      </c>
      <c r="DI104" s="893">
        <f t="shared" ref="DI104:DI118" si="255">+IF(BH104="",0,DH104+DE104+DC104+CZ104+CV104+CT104+CM104+CK104+CI104+CF104)</f>
        <v>0</v>
      </c>
    </row>
    <row r="105" spans="1:113" s="906" customFormat="1">
      <c r="A105" s="806" t="s">
        <v>347</v>
      </c>
      <c r="B105" s="953" t="s">
        <v>1277</v>
      </c>
      <c r="C105" s="881" t="s">
        <v>76</v>
      </c>
      <c r="D105" s="886"/>
      <c r="E105" s="883">
        <f t="shared" si="191"/>
        <v>0</v>
      </c>
      <c r="F105" s="886">
        <v>0</v>
      </c>
      <c r="G105" s="887">
        <v>0</v>
      </c>
      <c r="H105" s="883">
        <f t="shared" si="226"/>
        <v>0</v>
      </c>
      <c r="I105" s="886">
        <v>0</v>
      </c>
      <c r="J105" s="883">
        <f t="shared" si="227"/>
        <v>0</v>
      </c>
      <c r="K105" s="886">
        <v>0</v>
      </c>
      <c r="L105" s="925">
        <v>0</v>
      </c>
      <c r="M105" s="883">
        <f t="shared" si="228"/>
        <v>0</v>
      </c>
      <c r="N105" s="886">
        <v>0</v>
      </c>
      <c r="O105" s="887">
        <v>0</v>
      </c>
      <c r="P105" s="883">
        <f t="shared" si="229"/>
        <v>0</v>
      </c>
      <c r="Q105" s="886">
        <v>0</v>
      </c>
      <c r="R105" s="887">
        <v>0</v>
      </c>
      <c r="S105" s="883">
        <f t="shared" si="230"/>
        <v>0</v>
      </c>
      <c r="T105" s="886">
        <v>0</v>
      </c>
      <c r="U105" s="887">
        <v>0</v>
      </c>
      <c r="V105" s="883">
        <f t="shared" si="231"/>
        <v>0</v>
      </c>
      <c r="W105" s="888">
        <f t="shared" si="232"/>
        <v>0</v>
      </c>
      <c r="X105" s="889">
        <v>0</v>
      </c>
      <c r="Y105" s="890">
        <v>0</v>
      </c>
      <c r="Z105" s="1259">
        <v>0</v>
      </c>
      <c r="AA105" s="891">
        <f t="shared" si="233"/>
        <v>0</v>
      </c>
      <c r="AB105" s="889">
        <v>0</v>
      </c>
      <c r="AC105" s="890">
        <v>0</v>
      </c>
      <c r="AD105" s="891">
        <f t="shared" si="234"/>
        <v>0</v>
      </c>
      <c r="AE105" s="889">
        <v>0</v>
      </c>
      <c r="AF105" s="891">
        <f t="shared" si="235"/>
        <v>0</v>
      </c>
      <c r="AG105" s="889">
        <v>0</v>
      </c>
      <c r="AH105" s="891">
        <f t="shared" si="236"/>
        <v>0</v>
      </c>
      <c r="AI105" s="889">
        <v>0</v>
      </c>
      <c r="AJ105" s="890">
        <v>0</v>
      </c>
      <c r="AK105" s="890">
        <v>0</v>
      </c>
      <c r="AL105" s="890">
        <v>0</v>
      </c>
      <c r="AM105" s="892">
        <v>0</v>
      </c>
      <c r="AN105" s="892">
        <v>0</v>
      </c>
      <c r="AO105" s="891">
        <f t="shared" ref="AO105:AO118" si="256">SUM(AI105:AN105)</f>
        <v>0</v>
      </c>
      <c r="AP105" s="889">
        <v>0</v>
      </c>
      <c r="AQ105" s="891">
        <f t="shared" si="238"/>
        <v>0</v>
      </c>
      <c r="AR105" s="889">
        <v>0</v>
      </c>
      <c r="AS105" s="890">
        <v>0</v>
      </c>
      <c r="AT105" s="1259">
        <v>0</v>
      </c>
      <c r="AU105" s="891">
        <f t="shared" si="239"/>
        <v>0</v>
      </c>
      <c r="AV105" s="889">
        <v>0</v>
      </c>
      <c r="AW105" s="890">
        <v>0</v>
      </c>
      <c r="AX105" s="891">
        <f t="shared" si="240"/>
        <v>0</v>
      </c>
      <c r="AY105" s="889">
        <v>0</v>
      </c>
      <c r="AZ105" s="891">
        <f t="shared" si="241"/>
        <v>0</v>
      </c>
      <c r="BA105" s="889">
        <v>0</v>
      </c>
      <c r="BB105" s="890">
        <v>0</v>
      </c>
      <c r="BC105" s="891">
        <f t="shared" si="242"/>
        <v>0</v>
      </c>
      <c r="BD105" s="893">
        <f t="shared" si="243"/>
        <v>0</v>
      </c>
      <c r="BE105" s="903"/>
      <c r="BF105" s="904"/>
      <c r="BG105" s="899">
        <f t="shared" si="204"/>
        <v>0</v>
      </c>
      <c r="BH105" s="903"/>
      <c r="BI105" s="904"/>
      <c r="BJ105" s="904"/>
      <c r="BK105" s="904"/>
      <c r="BL105" s="899">
        <f t="shared" si="244"/>
        <v>0</v>
      </c>
      <c r="BM105" s="903"/>
      <c r="BN105" s="904"/>
      <c r="BO105" s="899">
        <f t="shared" si="245"/>
        <v>0</v>
      </c>
      <c r="BP105" s="900"/>
      <c r="BQ105" s="901"/>
      <c r="BR105" s="901"/>
      <c r="BS105" s="901"/>
      <c r="BT105" s="904"/>
      <c r="BU105" s="899">
        <f t="shared" si="246"/>
        <v>0</v>
      </c>
      <c r="BV105" s="900"/>
      <c r="BW105" s="901"/>
      <c r="BX105" s="901"/>
      <c r="BY105" s="901"/>
      <c r="BZ105" s="901"/>
      <c r="CA105" s="901"/>
      <c r="CB105" s="904"/>
      <c r="CC105" s="899">
        <f t="shared" si="247"/>
        <v>0</v>
      </c>
      <c r="CD105" s="903"/>
      <c r="CE105" s="904"/>
      <c r="CF105" s="904"/>
      <c r="CG105" s="904"/>
      <c r="CH105" s="899">
        <f t="shared" si="248"/>
        <v>0</v>
      </c>
      <c r="CI105" s="900"/>
      <c r="CJ105" s="901"/>
      <c r="CK105" s="901"/>
      <c r="CL105" s="901"/>
      <c r="CM105" s="901"/>
      <c r="CN105" s="901"/>
      <c r="CO105" s="902">
        <f t="shared" si="249"/>
        <v>0</v>
      </c>
      <c r="CP105" s="903"/>
      <c r="CQ105" s="904"/>
      <c r="CR105" s="899">
        <f t="shared" si="250"/>
        <v>0</v>
      </c>
      <c r="CS105" s="903"/>
      <c r="CT105" s="904"/>
      <c r="CU105" s="904"/>
      <c r="CV105" s="904"/>
      <c r="CW105" s="899">
        <f t="shared" si="251"/>
        <v>0</v>
      </c>
      <c r="CX105" s="903"/>
      <c r="CY105" s="899">
        <f t="shared" si="252"/>
        <v>0</v>
      </c>
      <c r="CZ105" s="954">
        <f t="shared" si="253"/>
        <v>0</v>
      </c>
      <c r="DA105" s="955">
        <f t="shared" si="254"/>
        <v>0</v>
      </c>
      <c r="DI105" s="893">
        <f t="shared" si="255"/>
        <v>0</v>
      </c>
    </row>
    <row r="106" spans="1:113" s="906" customFormat="1">
      <c r="A106" s="806" t="s">
        <v>433</v>
      </c>
      <c r="B106" s="953" t="s">
        <v>847</v>
      </c>
      <c r="C106" s="881" t="s">
        <v>740</v>
      </c>
      <c r="D106" s="886"/>
      <c r="E106" s="883">
        <f t="shared" si="191"/>
        <v>0</v>
      </c>
      <c r="F106" s="886">
        <v>0</v>
      </c>
      <c r="G106" s="887">
        <v>0</v>
      </c>
      <c r="H106" s="883">
        <f t="shared" si="226"/>
        <v>0</v>
      </c>
      <c r="I106" s="886">
        <v>44</v>
      </c>
      <c r="J106" s="883">
        <f t="shared" si="227"/>
        <v>44</v>
      </c>
      <c r="K106" s="886">
        <v>0</v>
      </c>
      <c r="L106" s="925">
        <v>0</v>
      </c>
      <c r="M106" s="883">
        <f t="shared" si="228"/>
        <v>0</v>
      </c>
      <c r="N106" s="886">
        <v>24</v>
      </c>
      <c r="O106" s="887">
        <v>0</v>
      </c>
      <c r="P106" s="883">
        <f t="shared" si="229"/>
        <v>24</v>
      </c>
      <c r="Q106" s="886">
        <v>0</v>
      </c>
      <c r="R106" s="887">
        <v>0</v>
      </c>
      <c r="S106" s="883">
        <f t="shared" si="230"/>
        <v>0</v>
      </c>
      <c r="T106" s="886">
        <v>0</v>
      </c>
      <c r="U106" s="887">
        <v>0</v>
      </c>
      <c r="V106" s="883">
        <f t="shared" si="231"/>
        <v>0</v>
      </c>
      <c r="W106" s="888">
        <f t="shared" si="232"/>
        <v>68</v>
      </c>
      <c r="X106" s="889">
        <v>0</v>
      </c>
      <c r="Y106" s="890">
        <v>0</v>
      </c>
      <c r="Z106" s="1259">
        <v>0</v>
      </c>
      <c r="AA106" s="891">
        <f t="shared" si="233"/>
        <v>0</v>
      </c>
      <c r="AB106" s="889">
        <v>0</v>
      </c>
      <c r="AC106" s="890">
        <v>0</v>
      </c>
      <c r="AD106" s="891">
        <f t="shared" si="234"/>
        <v>0</v>
      </c>
      <c r="AE106" s="889">
        <v>0</v>
      </c>
      <c r="AF106" s="891">
        <f t="shared" si="235"/>
        <v>0</v>
      </c>
      <c r="AG106" s="889">
        <v>0</v>
      </c>
      <c r="AH106" s="891">
        <f t="shared" si="236"/>
        <v>0</v>
      </c>
      <c r="AI106" s="889">
        <v>0</v>
      </c>
      <c r="AJ106" s="890">
        <v>0</v>
      </c>
      <c r="AK106" s="890">
        <v>0</v>
      </c>
      <c r="AL106" s="890">
        <v>0</v>
      </c>
      <c r="AM106" s="892">
        <v>0</v>
      </c>
      <c r="AN106" s="892">
        <v>0</v>
      </c>
      <c r="AO106" s="891">
        <f t="shared" si="256"/>
        <v>0</v>
      </c>
      <c r="AP106" s="889">
        <v>0</v>
      </c>
      <c r="AQ106" s="891">
        <f t="shared" si="238"/>
        <v>0</v>
      </c>
      <c r="AR106" s="889">
        <v>0</v>
      </c>
      <c r="AS106" s="890">
        <v>0</v>
      </c>
      <c r="AT106" s="1259">
        <v>0</v>
      </c>
      <c r="AU106" s="891">
        <f t="shared" si="239"/>
        <v>0</v>
      </c>
      <c r="AV106" s="889">
        <v>0</v>
      </c>
      <c r="AW106" s="890">
        <v>0</v>
      </c>
      <c r="AX106" s="891">
        <f t="shared" si="240"/>
        <v>0</v>
      </c>
      <c r="AY106" s="889">
        <v>0</v>
      </c>
      <c r="AZ106" s="891">
        <f t="shared" si="241"/>
        <v>0</v>
      </c>
      <c r="BA106" s="889">
        <v>0</v>
      </c>
      <c r="BB106" s="890">
        <v>0</v>
      </c>
      <c r="BC106" s="891">
        <f t="shared" si="242"/>
        <v>0</v>
      </c>
      <c r="BD106" s="893">
        <f t="shared" si="243"/>
        <v>0</v>
      </c>
      <c r="BE106" s="903"/>
      <c r="BF106" s="904"/>
      <c r="BG106" s="899">
        <f t="shared" si="204"/>
        <v>0</v>
      </c>
      <c r="BH106" s="903"/>
      <c r="BI106" s="904"/>
      <c r="BJ106" s="904"/>
      <c r="BK106" s="904"/>
      <c r="BL106" s="899">
        <f t="shared" si="244"/>
        <v>0</v>
      </c>
      <c r="BM106" s="903"/>
      <c r="BN106" s="904"/>
      <c r="BO106" s="899">
        <f t="shared" si="245"/>
        <v>0</v>
      </c>
      <c r="BP106" s="900"/>
      <c r="BQ106" s="901"/>
      <c r="BR106" s="901"/>
      <c r="BS106" s="901"/>
      <c r="BT106" s="904"/>
      <c r="BU106" s="899">
        <f t="shared" si="246"/>
        <v>0</v>
      </c>
      <c r="BV106" s="900"/>
      <c r="BW106" s="901"/>
      <c r="BX106" s="901"/>
      <c r="BY106" s="901"/>
      <c r="BZ106" s="901"/>
      <c r="CA106" s="901"/>
      <c r="CB106" s="904"/>
      <c r="CC106" s="899">
        <f t="shared" si="247"/>
        <v>0</v>
      </c>
      <c r="CD106" s="903"/>
      <c r="CE106" s="904"/>
      <c r="CF106" s="904"/>
      <c r="CG106" s="904">
        <v>6</v>
      </c>
      <c r="CH106" s="899">
        <f t="shared" si="248"/>
        <v>6</v>
      </c>
      <c r="CI106" s="903">
        <v>8</v>
      </c>
      <c r="CJ106" s="904"/>
      <c r="CK106" s="904">
        <v>8</v>
      </c>
      <c r="CL106" s="901"/>
      <c r="CM106" s="901"/>
      <c r="CN106" s="901"/>
      <c r="CO106" s="902">
        <f t="shared" si="249"/>
        <v>16</v>
      </c>
      <c r="CP106" s="903">
        <v>8</v>
      </c>
      <c r="CQ106" s="904"/>
      <c r="CR106" s="899">
        <f t="shared" si="250"/>
        <v>8</v>
      </c>
      <c r="CS106" s="903"/>
      <c r="CT106" s="904"/>
      <c r="CU106" s="904"/>
      <c r="CV106" s="904"/>
      <c r="CW106" s="899">
        <f t="shared" si="251"/>
        <v>0</v>
      </c>
      <c r="CX106" s="903"/>
      <c r="CY106" s="899">
        <f t="shared" si="252"/>
        <v>0</v>
      </c>
      <c r="CZ106" s="954">
        <f t="shared" si="253"/>
        <v>30</v>
      </c>
      <c r="DA106" s="955">
        <f t="shared" si="254"/>
        <v>98</v>
      </c>
      <c r="DI106" s="893">
        <f t="shared" si="255"/>
        <v>0</v>
      </c>
    </row>
    <row r="107" spans="1:113" s="906" customFormat="1" ht="30">
      <c r="A107" s="806" t="s">
        <v>1278</v>
      </c>
      <c r="B107" s="953" t="s">
        <v>776</v>
      </c>
      <c r="C107" s="881" t="s">
        <v>76</v>
      </c>
      <c r="D107" s="886"/>
      <c r="E107" s="883">
        <f t="shared" si="191"/>
        <v>0</v>
      </c>
      <c r="F107" s="886">
        <v>0</v>
      </c>
      <c r="G107" s="887">
        <v>0</v>
      </c>
      <c r="H107" s="883">
        <f t="shared" si="226"/>
        <v>0</v>
      </c>
      <c r="I107" s="886">
        <v>0</v>
      </c>
      <c r="J107" s="883">
        <f t="shared" si="227"/>
        <v>0</v>
      </c>
      <c r="K107" s="886">
        <v>0</v>
      </c>
      <c r="L107" s="925">
        <v>0</v>
      </c>
      <c r="M107" s="883">
        <f t="shared" si="228"/>
        <v>0</v>
      </c>
      <c r="N107" s="886">
        <v>0</v>
      </c>
      <c r="O107" s="887">
        <v>0</v>
      </c>
      <c r="P107" s="883">
        <f t="shared" si="229"/>
        <v>0</v>
      </c>
      <c r="Q107" s="886">
        <v>0</v>
      </c>
      <c r="R107" s="887">
        <v>0</v>
      </c>
      <c r="S107" s="883">
        <f t="shared" si="230"/>
        <v>0</v>
      </c>
      <c r="T107" s="886">
        <v>0</v>
      </c>
      <c r="U107" s="887">
        <v>0</v>
      </c>
      <c r="V107" s="883">
        <f t="shared" si="231"/>
        <v>0</v>
      </c>
      <c r="W107" s="888">
        <f t="shared" si="232"/>
        <v>0</v>
      </c>
      <c r="X107" s="889">
        <v>0</v>
      </c>
      <c r="Y107" s="890">
        <v>0</v>
      </c>
      <c r="Z107" s="1259">
        <v>0</v>
      </c>
      <c r="AA107" s="891">
        <f t="shared" si="233"/>
        <v>0</v>
      </c>
      <c r="AB107" s="889">
        <v>0</v>
      </c>
      <c r="AC107" s="890">
        <v>0</v>
      </c>
      <c r="AD107" s="891">
        <f t="shared" si="234"/>
        <v>0</v>
      </c>
      <c r="AE107" s="889">
        <v>0</v>
      </c>
      <c r="AF107" s="891">
        <f t="shared" si="235"/>
        <v>0</v>
      </c>
      <c r="AG107" s="889">
        <v>0</v>
      </c>
      <c r="AH107" s="891">
        <f t="shared" si="236"/>
        <v>0</v>
      </c>
      <c r="AI107" s="889">
        <v>125.62799999999999</v>
      </c>
      <c r="AJ107" s="890">
        <v>0</v>
      </c>
      <c r="AK107" s="890">
        <v>0</v>
      </c>
      <c r="AL107" s="890">
        <v>0</v>
      </c>
      <c r="AM107" s="892">
        <v>0</v>
      </c>
      <c r="AN107" s="892">
        <v>0</v>
      </c>
      <c r="AO107" s="891">
        <f t="shared" ref="AO107" si="257">AI107+AM107+AN107</f>
        <v>125.62799999999999</v>
      </c>
      <c r="AP107" s="889">
        <v>0</v>
      </c>
      <c r="AQ107" s="891">
        <f t="shared" si="238"/>
        <v>0</v>
      </c>
      <c r="AR107" s="889">
        <v>0</v>
      </c>
      <c r="AS107" s="890">
        <v>0</v>
      </c>
      <c r="AT107" s="1259">
        <v>0</v>
      </c>
      <c r="AU107" s="891">
        <f t="shared" si="239"/>
        <v>0</v>
      </c>
      <c r="AV107" s="889">
        <v>0</v>
      </c>
      <c r="AW107" s="890">
        <v>0</v>
      </c>
      <c r="AX107" s="891">
        <f t="shared" si="240"/>
        <v>0</v>
      </c>
      <c r="AY107" s="889">
        <v>0</v>
      </c>
      <c r="AZ107" s="891">
        <f t="shared" si="241"/>
        <v>0</v>
      </c>
      <c r="BA107" s="889">
        <v>0</v>
      </c>
      <c r="BB107" s="890">
        <v>0</v>
      </c>
      <c r="BC107" s="891">
        <f t="shared" si="242"/>
        <v>0</v>
      </c>
      <c r="BD107" s="893">
        <f t="shared" si="243"/>
        <v>125.62799999999999</v>
      </c>
      <c r="BE107" s="903"/>
      <c r="BF107" s="904"/>
      <c r="BG107" s="899">
        <f t="shared" si="204"/>
        <v>0</v>
      </c>
      <c r="BH107" s="903"/>
      <c r="BI107" s="904"/>
      <c r="BJ107" s="904"/>
      <c r="BK107" s="904"/>
      <c r="BL107" s="899">
        <f t="shared" si="244"/>
        <v>0</v>
      </c>
      <c r="BM107" s="903"/>
      <c r="BN107" s="904"/>
      <c r="BO107" s="899">
        <f t="shared" si="245"/>
        <v>0</v>
      </c>
      <c r="BP107" s="900"/>
      <c r="BQ107" s="901"/>
      <c r="BR107" s="901"/>
      <c r="BS107" s="901"/>
      <c r="BT107" s="904"/>
      <c r="BU107" s="899">
        <f t="shared" si="246"/>
        <v>0</v>
      </c>
      <c r="BV107" s="900"/>
      <c r="BW107" s="901"/>
      <c r="BX107" s="901"/>
      <c r="BY107" s="901"/>
      <c r="BZ107" s="901"/>
      <c r="CA107" s="901"/>
      <c r="CB107" s="904"/>
      <c r="CC107" s="899">
        <f t="shared" si="247"/>
        <v>0</v>
      </c>
      <c r="CD107" s="903"/>
      <c r="CE107" s="904"/>
      <c r="CF107" s="904"/>
      <c r="CG107" s="904"/>
      <c r="CH107" s="899">
        <f t="shared" si="248"/>
        <v>0</v>
      </c>
      <c r="CI107" s="900"/>
      <c r="CJ107" s="901"/>
      <c r="CK107" s="901"/>
      <c r="CL107" s="901"/>
      <c r="CM107" s="901"/>
      <c r="CN107" s="901"/>
      <c r="CO107" s="902">
        <f t="shared" si="249"/>
        <v>0</v>
      </c>
      <c r="CP107" s="903"/>
      <c r="CQ107" s="904"/>
      <c r="CR107" s="899">
        <f t="shared" si="250"/>
        <v>0</v>
      </c>
      <c r="CS107" s="903"/>
      <c r="CT107" s="904"/>
      <c r="CU107" s="904"/>
      <c r="CV107" s="904"/>
      <c r="CW107" s="899">
        <f t="shared" si="251"/>
        <v>0</v>
      </c>
      <c r="CX107" s="903"/>
      <c r="CY107" s="899">
        <f t="shared" si="252"/>
        <v>0</v>
      </c>
      <c r="CZ107" s="954">
        <f t="shared" si="253"/>
        <v>0</v>
      </c>
      <c r="DA107" s="955">
        <f t="shared" si="254"/>
        <v>125.62799999999999</v>
      </c>
      <c r="DI107" s="893">
        <f t="shared" si="255"/>
        <v>0</v>
      </c>
    </row>
    <row r="108" spans="1:113" s="906" customFormat="1" ht="30">
      <c r="A108" s="806" t="s">
        <v>1311</v>
      </c>
      <c r="B108" s="953" t="s">
        <v>1312</v>
      </c>
      <c r="C108" s="881" t="s">
        <v>47</v>
      </c>
      <c r="D108" s="886"/>
      <c r="E108" s="883">
        <f t="shared" si="191"/>
        <v>0</v>
      </c>
      <c r="F108" s="886">
        <v>0</v>
      </c>
      <c r="G108" s="887">
        <v>0</v>
      </c>
      <c r="H108" s="883">
        <f t="shared" si="226"/>
        <v>0</v>
      </c>
      <c r="I108" s="886">
        <v>0</v>
      </c>
      <c r="J108" s="883">
        <f t="shared" si="227"/>
        <v>0</v>
      </c>
      <c r="K108" s="886">
        <v>0</v>
      </c>
      <c r="L108" s="925">
        <v>0</v>
      </c>
      <c r="M108" s="883">
        <f t="shared" si="228"/>
        <v>0</v>
      </c>
      <c r="N108" s="886">
        <v>0</v>
      </c>
      <c r="O108" s="887">
        <v>0</v>
      </c>
      <c r="P108" s="883">
        <f t="shared" si="229"/>
        <v>0</v>
      </c>
      <c r="Q108" s="886">
        <v>0</v>
      </c>
      <c r="R108" s="887">
        <v>0</v>
      </c>
      <c r="S108" s="883">
        <f t="shared" si="230"/>
        <v>0</v>
      </c>
      <c r="T108" s="886">
        <v>0</v>
      </c>
      <c r="U108" s="887">
        <v>243.1</v>
      </c>
      <c r="V108" s="883">
        <f t="shared" si="231"/>
        <v>243.1</v>
      </c>
      <c r="W108" s="888">
        <f t="shared" si="232"/>
        <v>243.1</v>
      </c>
      <c r="X108" s="889">
        <v>0</v>
      </c>
      <c r="Y108" s="890">
        <v>0</v>
      </c>
      <c r="Z108" s="1259">
        <v>0</v>
      </c>
      <c r="AA108" s="891">
        <f t="shared" si="233"/>
        <v>0</v>
      </c>
      <c r="AB108" s="889">
        <v>0</v>
      </c>
      <c r="AC108" s="890">
        <v>0</v>
      </c>
      <c r="AD108" s="891">
        <f t="shared" si="234"/>
        <v>0</v>
      </c>
      <c r="AE108" s="889">
        <v>0</v>
      </c>
      <c r="AF108" s="891">
        <f t="shared" si="235"/>
        <v>0</v>
      </c>
      <c r="AG108" s="889">
        <v>0</v>
      </c>
      <c r="AH108" s="891">
        <f t="shared" si="236"/>
        <v>0</v>
      </c>
      <c r="AI108" s="889">
        <v>0</v>
      </c>
      <c r="AJ108" s="890">
        <v>0</v>
      </c>
      <c r="AK108" s="890">
        <v>0</v>
      </c>
      <c r="AL108" s="890">
        <v>0</v>
      </c>
      <c r="AM108" s="892">
        <v>0</v>
      </c>
      <c r="AN108" s="892">
        <v>0</v>
      </c>
      <c r="AO108" s="891">
        <f t="shared" si="256"/>
        <v>0</v>
      </c>
      <c r="AP108" s="889">
        <v>0</v>
      </c>
      <c r="AQ108" s="891">
        <f t="shared" si="238"/>
        <v>0</v>
      </c>
      <c r="AR108" s="889">
        <v>0</v>
      </c>
      <c r="AS108" s="890">
        <v>0</v>
      </c>
      <c r="AT108" s="1259">
        <v>0</v>
      </c>
      <c r="AU108" s="891">
        <f t="shared" si="239"/>
        <v>0</v>
      </c>
      <c r="AV108" s="889">
        <v>0</v>
      </c>
      <c r="AW108" s="890">
        <v>0</v>
      </c>
      <c r="AX108" s="891">
        <f t="shared" si="240"/>
        <v>0</v>
      </c>
      <c r="AY108" s="889">
        <v>0</v>
      </c>
      <c r="AZ108" s="891">
        <f t="shared" si="241"/>
        <v>0</v>
      </c>
      <c r="BA108" s="889">
        <v>0</v>
      </c>
      <c r="BB108" s="890">
        <v>0</v>
      </c>
      <c r="BC108" s="891">
        <f t="shared" si="242"/>
        <v>0</v>
      </c>
      <c r="BD108" s="893">
        <f t="shared" si="243"/>
        <v>0</v>
      </c>
      <c r="BE108" s="903"/>
      <c r="BF108" s="904"/>
      <c r="BG108" s="899">
        <f t="shared" si="204"/>
        <v>0</v>
      </c>
      <c r="BH108" s="903"/>
      <c r="BI108" s="904"/>
      <c r="BJ108" s="904"/>
      <c r="BK108" s="904"/>
      <c r="BL108" s="899">
        <f t="shared" si="244"/>
        <v>0</v>
      </c>
      <c r="BM108" s="903"/>
      <c r="BN108" s="904"/>
      <c r="BO108" s="899">
        <f t="shared" si="245"/>
        <v>0</v>
      </c>
      <c r="BP108" s="900"/>
      <c r="BQ108" s="901"/>
      <c r="BR108" s="901"/>
      <c r="BS108" s="901"/>
      <c r="BT108" s="904"/>
      <c r="BU108" s="899">
        <f t="shared" si="246"/>
        <v>0</v>
      </c>
      <c r="BV108" s="900"/>
      <c r="BW108" s="901"/>
      <c r="BX108" s="901"/>
      <c r="BY108" s="901"/>
      <c r="BZ108" s="901"/>
      <c r="CA108" s="901"/>
      <c r="CB108" s="904"/>
      <c r="CC108" s="899">
        <f t="shared" si="247"/>
        <v>0</v>
      </c>
      <c r="CD108" s="903"/>
      <c r="CE108" s="904"/>
      <c r="CF108" s="904"/>
      <c r="CG108" s="904"/>
      <c r="CH108" s="899">
        <f t="shared" si="248"/>
        <v>0</v>
      </c>
      <c r="CI108" s="900"/>
      <c r="CJ108" s="901"/>
      <c r="CK108" s="901"/>
      <c r="CL108" s="901"/>
      <c r="CM108" s="901"/>
      <c r="CN108" s="901"/>
      <c r="CO108" s="902">
        <f t="shared" si="249"/>
        <v>0</v>
      </c>
      <c r="CP108" s="903"/>
      <c r="CQ108" s="904"/>
      <c r="CR108" s="899">
        <f t="shared" si="250"/>
        <v>0</v>
      </c>
      <c r="CS108" s="903"/>
      <c r="CT108" s="904"/>
      <c r="CU108" s="904"/>
      <c r="CV108" s="904"/>
      <c r="CW108" s="899">
        <f t="shared" si="251"/>
        <v>0</v>
      </c>
      <c r="CX108" s="903"/>
      <c r="CY108" s="899">
        <f t="shared" si="252"/>
        <v>0</v>
      </c>
      <c r="CZ108" s="954">
        <f t="shared" si="253"/>
        <v>0</v>
      </c>
      <c r="DA108" s="955">
        <f t="shared" si="254"/>
        <v>243.1</v>
      </c>
      <c r="DI108" s="893">
        <f t="shared" si="255"/>
        <v>0</v>
      </c>
    </row>
    <row r="109" spans="1:113" s="906" customFormat="1" ht="30">
      <c r="A109" s="806" t="s">
        <v>1313</v>
      </c>
      <c r="B109" s="953" t="s">
        <v>1314</v>
      </c>
      <c r="C109" s="881" t="s">
        <v>742</v>
      </c>
      <c r="D109" s="886"/>
      <c r="E109" s="883">
        <f t="shared" si="191"/>
        <v>0</v>
      </c>
      <c r="F109" s="886">
        <v>0</v>
      </c>
      <c r="G109" s="887">
        <v>0</v>
      </c>
      <c r="H109" s="883">
        <f t="shared" si="226"/>
        <v>0</v>
      </c>
      <c r="I109" s="886">
        <v>0</v>
      </c>
      <c r="J109" s="883">
        <f t="shared" si="227"/>
        <v>0</v>
      </c>
      <c r="K109" s="886">
        <v>0</v>
      </c>
      <c r="L109" s="925">
        <v>0</v>
      </c>
      <c r="M109" s="883">
        <f t="shared" si="228"/>
        <v>0</v>
      </c>
      <c r="N109" s="886">
        <v>0</v>
      </c>
      <c r="O109" s="887">
        <v>0</v>
      </c>
      <c r="P109" s="883">
        <f t="shared" si="229"/>
        <v>0</v>
      </c>
      <c r="Q109" s="886">
        <v>0</v>
      </c>
      <c r="R109" s="887">
        <v>0</v>
      </c>
      <c r="S109" s="883">
        <f t="shared" si="230"/>
        <v>0</v>
      </c>
      <c r="T109" s="886">
        <v>0</v>
      </c>
      <c r="U109" s="887">
        <v>397.13501052559297</v>
      </c>
      <c r="V109" s="883">
        <f t="shared" si="231"/>
        <v>397.13501052559297</v>
      </c>
      <c r="W109" s="888">
        <f t="shared" si="232"/>
        <v>397.13501052559297</v>
      </c>
      <c r="X109" s="889">
        <v>0</v>
      </c>
      <c r="Y109" s="890">
        <v>0</v>
      </c>
      <c r="Z109" s="1259">
        <v>0</v>
      </c>
      <c r="AA109" s="891">
        <f t="shared" si="233"/>
        <v>0</v>
      </c>
      <c r="AB109" s="889">
        <v>0</v>
      </c>
      <c r="AC109" s="890">
        <v>0</v>
      </c>
      <c r="AD109" s="891">
        <f t="shared" si="234"/>
        <v>0</v>
      </c>
      <c r="AE109" s="889">
        <v>0</v>
      </c>
      <c r="AF109" s="891">
        <f t="shared" si="235"/>
        <v>0</v>
      </c>
      <c r="AG109" s="889">
        <v>0</v>
      </c>
      <c r="AH109" s="891">
        <f t="shared" si="236"/>
        <v>0</v>
      </c>
      <c r="AI109" s="889">
        <v>0</v>
      </c>
      <c r="AJ109" s="890">
        <v>0</v>
      </c>
      <c r="AK109" s="890">
        <v>0</v>
      </c>
      <c r="AL109" s="890">
        <v>0</v>
      </c>
      <c r="AM109" s="892">
        <v>0</v>
      </c>
      <c r="AN109" s="892">
        <v>0</v>
      </c>
      <c r="AO109" s="891">
        <f t="shared" si="256"/>
        <v>0</v>
      </c>
      <c r="AP109" s="889">
        <v>0</v>
      </c>
      <c r="AQ109" s="891">
        <f t="shared" si="238"/>
        <v>0</v>
      </c>
      <c r="AR109" s="889">
        <v>0</v>
      </c>
      <c r="AS109" s="890">
        <v>0</v>
      </c>
      <c r="AT109" s="1259">
        <v>0</v>
      </c>
      <c r="AU109" s="891">
        <f t="shared" si="239"/>
        <v>0</v>
      </c>
      <c r="AV109" s="889">
        <v>0</v>
      </c>
      <c r="AW109" s="890">
        <v>0</v>
      </c>
      <c r="AX109" s="891">
        <f t="shared" si="240"/>
        <v>0</v>
      </c>
      <c r="AY109" s="889">
        <v>0</v>
      </c>
      <c r="AZ109" s="891">
        <f t="shared" si="241"/>
        <v>0</v>
      </c>
      <c r="BA109" s="889">
        <v>0</v>
      </c>
      <c r="BB109" s="890">
        <v>0</v>
      </c>
      <c r="BC109" s="891">
        <f t="shared" si="242"/>
        <v>0</v>
      </c>
      <c r="BD109" s="893">
        <f t="shared" si="243"/>
        <v>0</v>
      </c>
      <c r="BE109" s="903"/>
      <c r="BF109" s="904"/>
      <c r="BG109" s="899">
        <f t="shared" si="204"/>
        <v>0</v>
      </c>
      <c r="BH109" s="903"/>
      <c r="BI109" s="904"/>
      <c r="BJ109" s="904"/>
      <c r="BK109" s="904"/>
      <c r="BL109" s="899">
        <f t="shared" si="244"/>
        <v>0</v>
      </c>
      <c r="BM109" s="903"/>
      <c r="BN109" s="904"/>
      <c r="BO109" s="899">
        <f t="shared" si="245"/>
        <v>0</v>
      </c>
      <c r="BP109" s="900"/>
      <c r="BQ109" s="901"/>
      <c r="BR109" s="901"/>
      <c r="BS109" s="901"/>
      <c r="BT109" s="904"/>
      <c r="BU109" s="899">
        <f t="shared" si="246"/>
        <v>0</v>
      </c>
      <c r="BV109" s="900"/>
      <c r="BW109" s="901"/>
      <c r="BX109" s="901"/>
      <c r="BY109" s="901"/>
      <c r="BZ109" s="901"/>
      <c r="CA109" s="901"/>
      <c r="CB109" s="904"/>
      <c r="CC109" s="899">
        <f t="shared" si="247"/>
        <v>0</v>
      </c>
      <c r="CD109" s="903"/>
      <c r="CE109" s="904"/>
      <c r="CF109" s="904"/>
      <c r="CG109" s="904"/>
      <c r="CH109" s="899">
        <f t="shared" si="248"/>
        <v>0</v>
      </c>
      <c r="CI109" s="900"/>
      <c r="CJ109" s="901"/>
      <c r="CK109" s="901"/>
      <c r="CL109" s="901"/>
      <c r="CM109" s="901"/>
      <c r="CN109" s="901"/>
      <c r="CO109" s="902">
        <f t="shared" si="249"/>
        <v>0</v>
      </c>
      <c r="CP109" s="903"/>
      <c r="CQ109" s="904"/>
      <c r="CR109" s="899">
        <f t="shared" si="250"/>
        <v>0</v>
      </c>
      <c r="CS109" s="903"/>
      <c r="CT109" s="904"/>
      <c r="CU109" s="904"/>
      <c r="CV109" s="904"/>
      <c r="CW109" s="899">
        <f t="shared" si="251"/>
        <v>0</v>
      </c>
      <c r="CX109" s="903"/>
      <c r="CY109" s="899">
        <f t="shared" si="252"/>
        <v>0</v>
      </c>
      <c r="CZ109" s="954">
        <f t="shared" si="253"/>
        <v>0</v>
      </c>
      <c r="DA109" s="955">
        <f t="shared" si="254"/>
        <v>397.13501052559297</v>
      </c>
      <c r="DI109" s="893">
        <f t="shared" si="255"/>
        <v>0</v>
      </c>
    </row>
    <row r="110" spans="1:113" s="906" customFormat="1">
      <c r="A110" s="806" t="s">
        <v>51</v>
      </c>
      <c r="B110" s="953" t="s">
        <v>1259</v>
      </c>
      <c r="C110" s="881" t="s">
        <v>76</v>
      </c>
      <c r="D110" s="886"/>
      <c r="E110" s="883">
        <f t="shared" si="191"/>
        <v>0</v>
      </c>
      <c r="F110" s="886">
        <v>0</v>
      </c>
      <c r="G110" s="887">
        <v>0</v>
      </c>
      <c r="H110" s="883">
        <f t="shared" si="226"/>
        <v>0</v>
      </c>
      <c r="I110" s="886">
        <v>463.40333969999995</v>
      </c>
      <c r="J110" s="883">
        <f t="shared" si="227"/>
        <v>463.40333969999995</v>
      </c>
      <c r="K110" s="886">
        <v>0</v>
      </c>
      <c r="L110" s="925">
        <v>0</v>
      </c>
      <c r="M110" s="883">
        <f t="shared" si="228"/>
        <v>0</v>
      </c>
      <c r="N110" s="886">
        <v>0</v>
      </c>
      <c r="O110" s="887">
        <v>0</v>
      </c>
      <c r="P110" s="883">
        <f t="shared" si="229"/>
        <v>0</v>
      </c>
      <c r="Q110" s="886">
        <v>0</v>
      </c>
      <c r="R110" s="887">
        <v>0</v>
      </c>
      <c r="S110" s="883">
        <f t="shared" si="230"/>
        <v>0</v>
      </c>
      <c r="T110" s="886">
        <v>0</v>
      </c>
      <c r="U110" s="887">
        <v>567.74368463301005</v>
      </c>
      <c r="V110" s="883">
        <f t="shared" si="231"/>
        <v>567.74368463301005</v>
      </c>
      <c r="W110" s="888">
        <f t="shared" si="232"/>
        <v>1031.14702433301</v>
      </c>
      <c r="X110" s="889">
        <v>0</v>
      </c>
      <c r="Y110" s="890">
        <v>0</v>
      </c>
      <c r="Z110" s="1259">
        <v>0</v>
      </c>
      <c r="AA110" s="891">
        <f t="shared" si="233"/>
        <v>0</v>
      </c>
      <c r="AB110" s="889">
        <v>0</v>
      </c>
      <c r="AC110" s="890">
        <v>0</v>
      </c>
      <c r="AD110" s="891">
        <f t="shared" si="234"/>
        <v>0</v>
      </c>
      <c r="AE110" s="889">
        <v>0</v>
      </c>
      <c r="AF110" s="891">
        <f t="shared" si="235"/>
        <v>0</v>
      </c>
      <c r="AG110" s="889">
        <v>0</v>
      </c>
      <c r="AH110" s="891">
        <f t="shared" si="236"/>
        <v>0</v>
      </c>
      <c r="AI110" s="889">
        <v>0</v>
      </c>
      <c r="AJ110" s="890">
        <v>0</v>
      </c>
      <c r="AK110" s="890">
        <v>0</v>
      </c>
      <c r="AL110" s="890">
        <v>0</v>
      </c>
      <c r="AM110" s="892">
        <v>0</v>
      </c>
      <c r="AN110" s="892">
        <v>0</v>
      </c>
      <c r="AO110" s="891">
        <f t="shared" si="256"/>
        <v>0</v>
      </c>
      <c r="AP110" s="889">
        <v>0</v>
      </c>
      <c r="AQ110" s="891">
        <f t="shared" si="238"/>
        <v>0</v>
      </c>
      <c r="AR110" s="889">
        <v>0</v>
      </c>
      <c r="AS110" s="890">
        <v>0</v>
      </c>
      <c r="AT110" s="1259">
        <v>0</v>
      </c>
      <c r="AU110" s="891">
        <f t="shared" si="239"/>
        <v>0</v>
      </c>
      <c r="AV110" s="889">
        <v>0</v>
      </c>
      <c r="AW110" s="890">
        <v>0</v>
      </c>
      <c r="AX110" s="891">
        <f t="shared" si="240"/>
        <v>0</v>
      </c>
      <c r="AY110" s="889">
        <v>0</v>
      </c>
      <c r="AZ110" s="891">
        <f t="shared" si="241"/>
        <v>0</v>
      </c>
      <c r="BA110" s="889">
        <v>0</v>
      </c>
      <c r="BB110" s="890">
        <v>0</v>
      </c>
      <c r="BC110" s="891">
        <f t="shared" si="242"/>
        <v>0</v>
      </c>
      <c r="BD110" s="893">
        <f t="shared" si="243"/>
        <v>0</v>
      </c>
      <c r="BE110" s="903"/>
      <c r="BF110" s="904"/>
      <c r="BG110" s="899">
        <f t="shared" si="204"/>
        <v>0</v>
      </c>
      <c r="BH110" s="903"/>
      <c r="BI110" s="904"/>
      <c r="BJ110" s="904"/>
      <c r="BK110" s="904"/>
      <c r="BL110" s="899">
        <f t="shared" si="244"/>
        <v>0</v>
      </c>
      <c r="BM110" s="903"/>
      <c r="BN110" s="904"/>
      <c r="BO110" s="899">
        <f t="shared" si="245"/>
        <v>0</v>
      </c>
      <c r="BP110" s="900"/>
      <c r="BQ110" s="901"/>
      <c r="BR110" s="901"/>
      <c r="BS110" s="901"/>
      <c r="BT110" s="904"/>
      <c r="BU110" s="899">
        <f t="shared" si="246"/>
        <v>0</v>
      </c>
      <c r="BV110" s="900"/>
      <c r="BW110" s="901"/>
      <c r="BX110" s="901"/>
      <c r="BY110" s="901"/>
      <c r="BZ110" s="901"/>
      <c r="CA110" s="901"/>
      <c r="CB110" s="904"/>
      <c r="CC110" s="899">
        <f t="shared" si="247"/>
        <v>0</v>
      </c>
      <c r="CD110" s="903"/>
      <c r="CE110" s="904"/>
      <c r="CF110" s="904"/>
      <c r="CG110" s="904"/>
      <c r="CH110" s="899">
        <f t="shared" si="248"/>
        <v>0</v>
      </c>
      <c r="CI110" s="903"/>
      <c r="CJ110" s="904"/>
      <c r="CK110" s="904"/>
      <c r="CL110" s="904"/>
      <c r="CM110" s="904"/>
      <c r="CN110" s="904"/>
      <c r="CO110" s="902">
        <f t="shared" si="249"/>
        <v>0</v>
      </c>
      <c r="CP110" s="903"/>
      <c r="CQ110" s="904"/>
      <c r="CR110" s="899">
        <f t="shared" si="250"/>
        <v>0</v>
      </c>
      <c r="CS110" s="903"/>
      <c r="CT110" s="904"/>
      <c r="CU110" s="904"/>
      <c r="CV110" s="904"/>
      <c r="CW110" s="899">
        <f t="shared" si="251"/>
        <v>0</v>
      </c>
      <c r="CX110" s="903"/>
      <c r="CY110" s="899">
        <f t="shared" si="252"/>
        <v>0</v>
      </c>
      <c r="CZ110" s="954">
        <f t="shared" si="253"/>
        <v>0</v>
      </c>
      <c r="DA110" s="955">
        <f t="shared" si="254"/>
        <v>1031.14702433301</v>
      </c>
      <c r="DI110" s="893">
        <f t="shared" si="255"/>
        <v>0</v>
      </c>
    </row>
    <row r="111" spans="1:113" s="906" customFormat="1">
      <c r="A111" s="806" t="s">
        <v>59</v>
      </c>
      <c r="B111" s="953" t="s">
        <v>1315</v>
      </c>
      <c r="C111" s="881" t="s">
        <v>76</v>
      </c>
      <c r="D111" s="886"/>
      <c r="E111" s="883">
        <f t="shared" si="191"/>
        <v>0</v>
      </c>
      <c r="F111" s="886">
        <v>0</v>
      </c>
      <c r="G111" s="887">
        <v>0</v>
      </c>
      <c r="H111" s="883">
        <f t="shared" si="226"/>
        <v>0</v>
      </c>
      <c r="I111" s="886">
        <v>53.691519999999997</v>
      </c>
      <c r="J111" s="883">
        <f t="shared" si="227"/>
        <v>53.691519999999997</v>
      </c>
      <c r="K111" s="886">
        <v>0</v>
      </c>
      <c r="L111" s="925">
        <v>0</v>
      </c>
      <c r="M111" s="883">
        <f t="shared" si="228"/>
        <v>0</v>
      </c>
      <c r="N111" s="886">
        <v>0</v>
      </c>
      <c r="O111" s="887">
        <v>0</v>
      </c>
      <c r="P111" s="883">
        <f t="shared" si="229"/>
        <v>0</v>
      </c>
      <c r="Q111" s="886">
        <v>0</v>
      </c>
      <c r="R111" s="887">
        <v>0</v>
      </c>
      <c r="S111" s="883">
        <f t="shared" si="230"/>
        <v>0</v>
      </c>
      <c r="T111" s="886">
        <v>0</v>
      </c>
      <c r="U111" s="887">
        <v>899.91231200000004</v>
      </c>
      <c r="V111" s="883">
        <f t="shared" si="231"/>
        <v>899.91231200000004</v>
      </c>
      <c r="W111" s="888">
        <f t="shared" si="232"/>
        <v>953.60383200000001</v>
      </c>
      <c r="X111" s="889">
        <v>0</v>
      </c>
      <c r="Y111" s="890">
        <v>0</v>
      </c>
      <c r="Z111" s="1259">
        <v>0</v>
      </c>
      <c r="AA111" s="891">
        <f t="shared" si="233"/>
        <v>0</v>
      </c>
      <c r="AB111" s="889">
        <v>0</v>
      </c>
      <c r="AC111" s="890">
        <v>0</v>
      </c>
      <c r="AD111" s="891">
        <f t="shared" si="234"/>
        <v>0</v>
      </c>
      <c r="AE111" s="889">
        <v>305.76074271390598</v>
      </c>
      <c r="AF111" s="891">
        <f t="shared" si="235"/>
        <v>305.76074271390598</v>
      </c>
      <c r="AG111" s="889">
        <v>0</v>
      </c>
      <c r="AH111" s="891">
        <f t="shared" si="236"/>
        <v>0</v>
      </c>
      <c r="AI111" s="889">
        <v>177.86620000000002</v>
      </c>
      <c r="AJ111" s="890">
        <v>0</v>
      </c>
      <c r="AK111" s="890">
        <v>0</v>
      </c>
      <c r="AL111" s="890">
        <v>374.90741228718343</v>
      </c>
      <c r="AM111" s="892">
        <v>31.552</v>
      </c>
      <c r="AN111" s="892">
        <v>32.799999999999997</v>
      </c>
      <c r="AO111" s="891">
        <f t="shared" ref="AO111:AO116" si="258">AI111+AM111+AN111</f>
        <v>242.21820000000002</v>
      </c>
      <c r="AP111" s="889">
        <v>0</v>
      </c>
      <c r="AQ111" s="891">
        <f t="shared" si="238"/>
        <v>0</v>
      </c>
      <c r="AR111" s="889">
        <v>0</v>
      </c>
      <c r="AS111" s="890">
        <v>0</v>
      </c>
      <c r="AT111" s="1259">
        <v>0</v>
      </c>
      <c r="AU111" s="891">
        <f t="shared" si="239"/>
        <v>0</v>
      </c>
      <c r="AV111" s="889">
        <v>0</v>
      </c>
      <c r="AW111" s="890">
        <v>0</v>
      </c>
      <c r="AX111" s="891">
        <f t="shared" si="240"/>
        <v>0</v>
      </c>
      <c r="AY111" s="889">
        <v>0</v>
      </c>
      <c r="AZ111" s="891">
        <f t="shared" si="241"/>
        <v>0</v>
      </c>
      <c r="BA111" s="889">
        <v>0</v>
      </c>
      <c r="BB111" s="890">
        <v>0</v>
      </c>
      <c r="BC111" s="891">
        <f t="shared" si="242"/>
        <v>0</v>
      </c>
      <c r="BD111" s="893">
        <f t="shared" si="243"/>
        <v>547.97894271390601</v>
      </c>
      <c r="BE111" s="903"/>
      <c r="BF111" s="904"/>
      <c r="BG111" s="899">
        <f t="shared" si="204"/>
        <v>0</v>
      </c>
      <c r="BH111" s="903">
        <v>106.38</v>
      </c>
      <c r="BI111" s="904"/>
      <c r="BJ111" s="904"/>
      <c r="BK111" s="904"/>
      <c r="BL111" s="899">
        <f t="shared" si="244"/>
        <v>106.38</v>
      </c>
      <c r="BM111" s="903"/>
      <c r="BN111" s="904"/>
      <c r="BO111" s="899">
        <f t="shared" si="245"/>
        <v>0</v>
      </c>
      <c r="BP111" s="900"/>
      <c r="BQ111" s="901"/>
      <c r="BR111" s="901"/>
      <c r="BS111" s="901"/>
      <c r="BT111" s="904"/>
      <c r="BU111" s="899">
        <f t="shared" si="246"/>
        <v>0</v>
      </c>
      <c r="BV111" s="900"/>
      <c r="BW111" s="901"/>
      <c r="BX111" s="901"/>
      <c r="BY111" s="901"/>
      <c r="BZ111" s="901"/>
      <c r="CA111" s="901"/>
      <c r="CB111" s="904"/>
      <c r="CC111" s="899">
        <f t="shared" si="247"/>
        <v>0</v>
      </c>
      <c r="CD111" s="903"/>
      <c r="CE111" s="904"/>
      <c r="CF111" s="904"/>
      <c r="CG111" s="904">
        <v>135.0318</v>
      </c>
      <c r="CH111" s="899">
        <f t="shared" si="248"/>
        <v>135.0318</v>
      </c>
      <c r="CI111" s="903">
        <v>155.8408</v>
      </c>
      <c r="CJ111" s="904"/>
      <c r="CK111" s="904">
        <v>215.626</v>
      </c>
      <c r="CL111" s="904"/>
      <c r="CM111" s="904"/>
      <c r="CN111" s="904">
        <v>17.545000000000002</v>
      </c>
      <c r="CO111" s="902">
        <f t="shared" si="249"/>
        <v>389.01180000000005</v>
      </c>
      <c r="CP111" s="903">
        <v>301.50880000000001</v>
      </c>
      <c r="CQ111" s="904">
        <v>180.43299999999999</v>
      </c>
      <c r="CR111" s="899">
        <f t="shared" si="250"/>
        <v>481.9418</v>
      </c>
      <c r="CS111" s="903"/>
      <c r="CT111" s="904">
        <v>161.97</v>
      </c>
      <c r="CU111" s="904"/>
      <c r="CV111" s="904"/>
      <c r="CW111" s="899">
        <f t="shared" si="251"/>
        <v>161.97</v>
      </c>
      <c r="CX111" s="903"/>
      <c r="CY111" s="899">
        <f t="shared" si="252"/>
        <v>0</v>
      </c>
      <c r="CZ111" s="954">
        <f t="shared" si="253"/>
        <v>1274.3354000000002</v>
      </c>
      <c r="DA111" s="955">
        <f t="shared" si="254"/>
        <v>2775.9181747139064</v>
      </c>
      <c r="DI111" s="893">
        <f t="shared" si="255"/>
        <v>1807.7722000000001</v>
      </c>
    </row>
    <row r="112" spans="1:113" s="906" customFormat="1">
      <c r="A112" s="806" t="s">
        <v>277</v>
      </c>
      <c r="B112" s="953" t="s">
        <v>1316</v>
      </c>
      <c r="C112" s="881" t="s">
        <v>76</v>
      </c>
      <c r="D112" s="886"/>
      <c r="E112" s="883">
        <f t="shared" si="191"/>
        <v>0</v>
      </c>
      <c r="F112" s="886">
        <v>0</v>
      </c>
      <c r="G112" s="887">
        <v>0</v>
      </c>
      <c r="H112" s="883">
        <f t="shared" si="226"/>
        <v>0</v>
      </c>
      <c r="I112" s="886">
        <v>299.48</v>
      </c>
      <c r="J112" s="883">
        <f t="shared" si="227"/>
        <v>299.48</v>
      </c>
      <c r="K112" s="886">
        <v>0</v>
      </c>
      <c r="L112" s="925">
        <v>0</v>
      </c>
      <c r="M112" s="883">
        <f t="shared" si="228"/>
        <v>0</v>
      </c>
      <c r="N112" s="886">
        <v>387.84454158104745</v>
      </c>
      <c r="O112" s="887">
        <v>0</v>
      </c>
      <c r="P112" s="883">
        <f t="shared" si="229"/>
        <v>387.84454158104745</v>
      </c>
      <c r="Q112" s="886">
        <v>0</v>
      </c>
      <c r="R112" s="887">
        <v>0</v>
      </c>
      <c r="S112" s="883">
        <f t="shared" si="230"/>
        <v>0</v>
      </c>
      <c r="T112" s="886">
        <v>0</v>
      </c>
      <c r="U112" s="887">
        <v>198.34999999999997</v>
      </c>
      <c r="V112" s="883">
        <f t="shared" si="231"/>
        <v>198.34999999999997</v>
      </c>
      <c r="W112" s="888">
        <f t="shared" si="232"/>
        <v>885.67454158104738</v>
      </c>
      <c r="X112" s="889">
        <v>0</v>
      </c>
      <c r="Y112" s="890">
        <v>0</v>
      </c>
      <c r="Z112" s="1259">
        <v>0</v>
      </c>
      <c r="AA112" s="891">
        <f t="shared" si="233"/>
        <v>0</v>
      </c>
      <c r="AB112" s="889">
        <v>0</v>
      </c>
      <c r="AC112" s="890">
        <v>0</v>
      </c>
      <c r="AD112" s="891">
        <f t="shared" si="234"/>
        <v>0</v>
      </c>
      <c r="AE112" s="889">
        <v>90.172240000000002</v>
      </c>
      <c r="AF112" s="891">
        <f t="shared" si="235"/>
        <v>90.172240000000002</v>
      </c>
      <c r="AG112" s="889">
        <v>0</v>
      </c>
      <c r="AH112" s="891">
        <f t="shared" si="236"/>
        <v>0</v>
      </c>
      <c r="AI112" s="889">
        <v>48.67</v>
      </c>
      <c r="AJ112" s="890">
        <v>0</v>
      </c>
      <c r="AK112" s="890">
        <v>0</v>
      </c>
      <c r="AL112" s="890">
        <v>189.35999999999999</v>
      </c>
      <c r="AM112" s="892">
        <v>0</v>
      </c>
      <c r="AN112" s="892">
        <v>1.87</v>
      </c>
      <c r="AO112" s="891">
        <f t="shared" si="258"/>
        <v>50.54</v>
      </c>
      <c r="AP112" s="889">
        <v>0</v>
      </c>
      <c r="AQ112" s="891">
        <f t="shared" si="238"/>
        <v>0</v>
      </c>
      <c r="AR112" s="889">
        <v>0</v>
      </c>
      <c r="AS112" s="890">
        <v>0</v>
      </c>
      <c r="AT112" s="1259">
        <v>0</v>
      </c>
      <c r="AU112" s="891">
        <f t="shared" si="239"/>
        <v>0</v>
      </c>
      <c r="AV112" s="889">
        <v>0</v>
      </c>
      <c r="AW112" s="890">
        <v>0</v>
      </c>
      <c r="AX112" s="891">
        <f t="shared" si="240"/>
        <v>0</v>
      </c>
      <c r="AY112" s="889">
        <v>0</v>
      </c>
      <c r="AZ112" s="891">
        <f t="shared" si="241"/>
        <v>0</v>
      </c>
      <c r="BA112" s="889">
        <v>0</v>
      </c>
      <c r="BB112" s="890">
        <v>0</v>
      </c>
      <c r="BC112" s="891">
        <f t="shared" si="242"/>
        <v>0</v>
      </c>
      <c r="BD112" s="893">
        <f t="shared" si="243"/>
        <v>140.71224000000001</v>
      </c>
      <c r="BE112" s="903"/>
      <c r="BF112" s="904"/>
      <c r="BG112" s="899">
        <f t="shared" si="204"/>
        <v>0</v>
      </c>
      <c r="BH112" s="903"/>
      <c r="BI112" s="904"/>
      <c r="BJ112" s="904"/>
      <c r="BK112" s="904"/>
      <c r="BL112" s="899">
        <f t="shared" si="244"/>
        <v>0</v>
      </c>
      <c r="BM112" s="903"/>
      <c r="BN112" s="904"/>
      <c r="BO112" s="899">
        <f t="shared" si="245"/>
        <v>0</v>
      </c>
      <c r="BP112" s="900"/>
      <c r="BQ112" s="901"/>
      <c r="BR112" s="901"/>
      <c r="BS112" s="901"/>
      <c r="BT112" s="904">
        <v>1.44</v>
      </c>
      <c r="BU112" s="899">
        <f t="shared" si="246"/>
        <v>1.44</v>
      </c>
      <c r="BV112" s="900"/>
      <c r="BW112" s="901"/>
      <c r="BX112" s="901"/>
      <c r="BY112" s="901"/>
      <c r="BZ112" s="901"/>
      <c r="CA112" s="901"/>
      <c r="CB112" s="904"/>
      <c r="CC112" s="899">
        <f t="shared" si="247"/>
        <v>0</v>
      </c>
      <c r="CD112" s="903"/>
      <c r="CE112" s="904"/>
      <c r="CF112" s="904"/>
      <c r="CG112" s="904">
        <v>9.375</v>
      </c>
      <c r="CH112" s="899">
        <f t="shared" si="248"/>
        <v>9.375</v>
      </c>
      <c r="CI112" s="903">
        <v>30</v>
      </c>
      <c r="CJ112" s="904"/>
      <c r="CK112" s="904">
        <v>46.08</v>
      </c>
      <c r="CL112" s="904"/>
      <c r="CM112" s="904"/>
      <c r="CN112" s="904"/>
      <c r="CO112" s="902">
        <f t="shared" si="249"/>
        <v>76.08</v>
      </c>
      <c r="CP112" s="903">
        <v>30</v>
      </c>
      <c r="CQ112" s="904">
        <v>14.4</v>
      </c>
      <c r="CR112" s="899">
        <f t="shared" si="250"/>
        <v>44.4</v>
      </c>
      <c r="CS112" s="903"/>
      <c r="CT112" s="904">
        <v>54.67</v>
      </c>
      <c r="CU112" s="904"/>
      <c r="CV112" s="904"/>
      <c r="CW112" s="899">
        <f t="shared" si="251"/>
        <v>54.67</v>
      </c>
      <c r="CX112" s="903"/>
      <c r="CY112" s="899">
        <f t="shared" si="252"/>
        <v>0</v>
      </c>
      <c r="CZ112" s="954">
        <f t="shared" si="253"/>
        <v>185.96499999999997</v>
      </c>
      <c r="DA112" s="955">
        <f t="shared" si="254"/>
        <v>1212.3517815810474</v>
      </c>
      <c r="DI112" s="893">
        <f t="shared" si="255"/>
        <v>0</v>
      </c>
    </row>
    <row r="113" spans="1:113" s="906" customFormat="1">
      <c r="A113" s="806" t="s">
        <v>75</v>
      </c>
      <c r="B113" s="953" t="s">
        <v>1282</v>
      </c>
      <c r="C113" s="881" t="s">
        <v>46</v>
      </c>
      <c r="D113" s="886"/>
      <c r="E113" s="883">
        <f t="shared" si="191"/>
        <v>0</v>
      </c>
      <c r="F113" s="886">
        <v>0</v>
      </c>
      <c r="G113" s="887">
        <v>0</v>
      </c>
      <c r="H113" s="883">
        <f t="shared" si="226"/>
        <v>0</v>
      </c>
      <c r="I113" s="886">
        <v>69269.963563434911</v>
      </c>
      <c r="J113" s="883">
        <f t="shared" si="227"/>
        <v>69269.963563434911</v>
      </c>
      <c r="K113" s="886">
        <v>0</v>
      </c>
      <c r="L113" s="925">
        <v>0</v>
      </c>
      <c r="M113" s="883">
        <f t="shared" si="228"/>
        <v>0</v>
      </c>
      <c r="N113" s="886">
        <v>46653.837400000004</v>
      </c>
      <c r="O113" s="887">
        <v>0</v>
      </c>
      <c r="P113" s="883">
        <f t="shared" si="229"/>
        <v>46653.837400000004</v>
      </c>
      <c r="Q113" s="886">
        <v>0</v>
      </c>
      <c r="R113" s="887">
        <v>0</v>
      </c>
      <c r="S113" s="883">
        <f t="shared" si="230"/>
        <v>0</v>
      </c>
      <c r="T113" s="886">
        <v>0</v>
      </c>
      <c r="U113" s="887">
        <v>161135.26169999992</v>
      </c>
      <c r="V113" s="883">
        <f t="shared" si="231"/>
        <v>161135.26169999992</v>
      </c>
      <c r="W113" s="888">
        <f t="shared" si="232"/>
        <v>277059.06266343483</v>
      </c>
      <c r="X113" s="889">
        <v>0</v>
      </c>
      <c r="Y113" s="890">
        <v>0</v>
      </c>
      <c r="Z113" s="1259">
        <v>0</v>
      </c>
      <c r="AA113" s="891">
        <f t="shared" si="233"/>
        <v>0</v>
      </c>
      <c r="AB113" s="889">
        <v>0</v>
      </c>
      <c r="AC113" s="890">
        <v>0</v>
      </c>
      <c r="AD113" s="891">
        <f t="shared" si="234"/>
        <v>0</v>
      </c>
      <c r="AE113" s="889">
        <v>51540.69225</v>
      </c>
      <c r="AF113" s="891">
        <f t="shared" si="235"/>
        <v>51540.69225</v>
      </c>
      <c r="AG113" s="889">
        <v>0</v>
      </c>
      <c r="AH113" s="891">
        <f t="shared" si="236"/>
        <v>0</v>
      </c>
      <c r="AI113" s="889">
        <v>21451.887499999997</v>
      </c>
      <c r="AJ113" s="890">
        <v>0</v>
      </c>
      <c r="AK113" s="890">
        <v>0</v>
      </c>
      <c r="AL113" s="890">
        <v>74799.356249999997</v>
      </c>
      <c r="AM113" s="892">
        <v>4519.9000000000005</v>
      </c>
      <c r="AN113" s="892">
        <v>2527.9920000000002</v>
      </c>
      <c r="AO113" s="891">
        <f t="shared" si="258"/>
        <v>28499.779499999997</v>
      </c>
      <c r="AP113" s="889">
        <v>0</v>
      </c>
      <c r="AQ113" s="891">
        <f t="shared" si="238"/>
        <v>0</v>
      </c>
      <c r="AR113" s="889">
        <v>0</v>
      </c>
      <c r="AS113" s="890">
        <v>0</v>
      </c>
      <c r="AT113" s="1259">
        <v>0</v>
      </c>
      <c r="AU113" s="891">
        <f t="shared" si="239"/>
        <v>0</v>
      </c>
      <c r="AV113" s="889">
        <v>0</v>
      </c>
      <c r="AW113" s="890">
        <v>0</v>
      </c>
      <c r="AX113" s="891">
        <f t="shared" si="240"/>
        <v>0</v>
      </c>
      <c r="AY113" s="889">
        <v>0</v>
      </c>
      <c r="AZ113" s="891">
        <f t="shared" si="241"/>
        <v>0</v>
      </c>
      <c r="BA113" s="889">
        <v>0</v>
      </c>
      <c r="BB113" s="890">
        <v>0</v>
      </c>
      <c r="BC113" s="891">
        <f t="shared" si="242"/>
        <v>0</v>
      </c>
      <c r="BD113" s="893">
        <f t="shared" si="243"/>
        <v>80040.471749999997</v>
      </c>
      <c r="BE113" s="903"/>
      <c r="BF113" s="904"/>
      <c r="BG113" s="899">
        <f t="shared" si="204"/>
        <v>0</v>
      </c>
      <c r="BH113" s="903">
        <v>17697.07</v>
      </c>
      <c r="BI113" s="904"/>
      <c r="BJ113" s="904"/>
      <c r="BK113" s="904"/>
      <c r="BL113" s="899">
        <f t="shared" si="244"/>
        <v>17697.07</v>
      </c>
      <c r="BM113" s="903"/>
      <c r="BN113" s="904"/>
      <c r="BO113" s="899">
        <f t="shared" si="245"/>
        <v>0</v>
      </c>
      <c r="BP113" s="900"/>
      <c r="BQ113" s="901"/>
      <c r="BR113" s="901"/>
      <c r="BS113" s="901"/>
      <c r="BT113" s="904">
        <v>269</v>
      </c>
      <c r="BU113" s="899">
        <f t="shared" si="246"/>
        <v>269</v>
      </c>
      <c r="BV113" s="900"/>
      <c r="BW113" s="901"/>
      <c r="BX113" s="901"/>
      <c r="BY113" s="901"/>
      <c r="BZ113" s="901"/>
      <c r="CA113" s="901"/>
      <c r="CB113" s="904"/>
      <c r="CC113" s="899">
        <f t="shared" si="247"/>
        <v>0</v>
      </c>
      <c r="CD113" s="903"/>
      <c r="CE113" s="904"/>
      <c r="CF113" s="904"/>
      <c r="CG113" s="904">
        <v>43988.683299999997</v>
      </c>
      <c r="CH113" s="899">
        <f t="shared" si="248"/>
        <v>43988.683299999997</v>
      </c>
      <c r="CI113" s="903">
        <v>68291.274000000005</v>
      </c>
      <c r="CJ113" s="904"/>
      <c r="CK113" s="904">
        <v>55093.2045</v>
      </c>
      <c r="CL113" s="904"/>
      <c r="CM113" s="904"/>
      <c r="CN113" s="904">
        <v>2544.5300000000002</v>
      </c>
      <c r="CO113" s="902">
        <f t="shared" si="249"/>
        <v>125929.0085</v>
      </c>
      <c r="CP113" s="903">
        <v>37117.68</v>
      </c>
      <c r="CQ113" s="904">
        <v>22189.42</v>
      </c>
      <c r="CR113" s="899">
        <f t="shared" si="250"/>
        <v>59307.1</v>
      </c>
      <c r="CS113" s="903"/>
      <c r="CT113" s="904">
        <v>19472.39</v>
      </c>
      <c r="CU113" s="904"/>
      <c r="CV113" s="904"/>
      <c r="CW113" s="899">
        <f t="shared" si="251"/>
        <v>19472.39</v>
      </c>
      <c r="CX113" s="903"/>
      <c r="CY113" s="899">
        <f t="shared" si="252"/>
        <v>0</v>
      </c>
      <c r="CZ113" s="954">
        <f t="shared" si="253"/>
        <v>266663.25179999997</v>
      </c>
      <c r="DA113" s="955">
        <f t="shared" si="254"/>
        <v>623762.78621343477</v>
      </c>
      <c r="DI113" s="893">
        <f t="shared" si="255"/>
        <v>409520.12029999995</v>
      </c>
    </row>
    <row r="114" spans="1:113" s="906" customFormat="1">
      <c r="A114" s="806" t="s">
        <v>290</v>
      </c>
      <c r="B114" s="953" t="s">
        <v>1317</v>
      </c>
      <c r="C114" s="881" t="s">
        <v>1318</v>
      </c>
      <c r="D114" s="886"/>
      <c r="E114" s="883">
        <f t="shared" si="191"/>
        <v>0</v>
      </c>
      <c r="F114" s="886">
        <v>0</v>
      </c>
      <c r="G114" s="887">
        <v>0</v>
      </c>
      <c r="H114" s="883">
        <f t="shared" si="226"/>
        <v>0</v>
      </c>
      <c r="I114" s="886">
        <v>171346.11439999999</v>
      </c>
      <c r="J114" s="883">
        <f t="shared" si="227"/>
        <v>171346.11439999999</v>
      </c>
      <c r="K114" s="886">
        <v>0</v>
      </c>
      <c r="L114" s="925">
        <v>0</v>
      </c>
      <c r="M114" s="883">
        <f t="shared" si="228"/>
        <v>0</v>
      </c>
      <c r="N114" s="886">
        <v>117588.7972</v>
      </c>
      <c r="O114" s="887">
        <v>0</v>
      </c>
      <c r="P114" s="883">
        <f t="shared" si="229"/>
        <v>117588.7972</v>
      </c>
      <c r="Q114" s="886">
        <v>0</v>
      </c>
      <c r="R114" s="887">
        <v>0</v>
      </c>
      <c r="S114" s="883">
        <f t="shared" si="230"/>
        <v>0</v>
      </c>
      <c r="T114" s="886">
        <v>0</v>
      </c>
      <c r="U114" s="887">
        <v>160133.31200000001</v>
      </c>
      <c r="V114" s="883">
        <f t="shared" si="231"/>
        <v>160133.31200000001</v>
      </c>
      <c r="W114" s="888">
        <f t="shared" si="232"/>
        <v>449068.22360000003</v>
      </c>
      <c r="X114" s="889">
        <v>0</v>
      </c>
      <c r="Y114" s="890">
        <v>0</v>
      </c>
      <c r="Z114" s="1259">
        <v>0</v>
      </c>
      <c r="AA114" s="891">
        <f t="shared" si="233"/>
        <v>0</v>
      </c>
      <c r="AB114" s="889">
        <v>0</v>
      </c>
      <c r="AC114" s="890">
        <v>0</v>
      </c>
      <c r="AD114" s="891">
        <f t="shared" si="234"/>
        <v>0</v>
      </c>
      <c r="AE114" s="889">
        <v>29515.360000000001</v>
      </c>
      <c r="AF114" s="891">
        <f t="shared" si="235"/>
        <v>29515.360000000001</v>
      </c>
      <c r="AG114" s="889">
        <v>0</v>
      </c>
      <c r="AH114" s="891">
        <f t="shared" si="236"/>
        <v>0</v>
      </c>
      <c r="AI114" s="889">
        <v>0</v>
      </c>
      <c r="AJ114" s="890">
        <v>0</v>
      </c>
      <c r="AK114" s="890">
        <v>0</v>
      </c>
      <c r="AL114" s="890">
        <v>107756.47959999999</v>
      </c>
      <c r="AM114" s="892">
        <v>0</v>
      </c>
      <c r="AN114" s="892">
        <v>0</v>
      </c>
      <c r="AO114" s="891">
        <f t="shared" si="258"/>
        <v>0</v>
      </c>
      <c r="AP114" s="889">
        <v>0</v>
      </c>
      <c r="AQ114" s="891">
        <f t="shared" si="238"/>
        <v>0</v>
      </c>
      <c r="AR114" s="889">
        <v>0</v>
      </c>
      <c r="AS114" s="890">
        <v>0</v>
      </c>
      <c r="AT114" s="1259">
        <v>0</v>
      </c>
      <c r="AU114" s="891">
        <f t="shared" si="239"/>
        <v>0</v>
      </c>
      <c r="AV114" s="889">
        <v>0</v>
      </c>
      <c r="AW114" s="890">
        <v>0</v>
      </c>
      <c r="AX114" s="891">
        <f t="shared" si="240"/>
        <v>0</v>
      </c>
      <c r="AY114" s="889">
        <v>0</v>
      </c>
      <c r="AZ114" s="891">
        <f t="shared" si="241"/>
        <v>0</v>
      </c>
      <c r="BA114" s="889">
        <v>0</v>
      </c>
      <c r="BB114" s="890">
        <v>0</v>
      </c>
      <c r="BC114" s="891">
        <f t="shared" si="242"/>
        <v>0</v>
      </c>
      <c r="BD114" s="893">
        <f t="shared" si="243"/>
        <v>29515.360000000001</v>
      </c>
      <c r="BE114" s="903"/>
      <c r="BF114" s="904"/>
      <c r="BG114" s="899">
        <f t="shared" si="204"/>
        <v>0</v>
      </c>
      <c r="BH114" s="903"/>
      <c r="BI114" s="904"/>
      <c r="BJ114" s="904"/>
      <c r="BK114" s="904"/>
      <c r="BL114" s="899">
        <f t="shared" si="244"/>
        <v>0</v>
      </c>
      <c r="BM114" s="903"/>
      <c r="BN114" s="904"/>
      <c r="BO114" s="899">
        <f t="shared" si="245"/>
        <v>0</v>
      </c>
      <c r="BP114" s="900"/>
      <c r="BQ114" s="901"/>
      <c r="BR114" s="901"/>
      <c r="BS114" s="901"/>
      <c r="BT114" s="904"/>
      <c r="BU114" s="899">
        <f t="shared" si="246"/>
        <v>0</v>
      </c>
      <c r="BV114" s="900"/>
      <c r="BW114" s="901"/>
      <c r="BX114" s="901"/>
      <c r="BY114" s="901"/>
      <c r="BZ114" s="901"/>
      <c r="CA114" s="901"/>
      <c r="CB114" s="904"/>
      <c r="CC114" s="899">
        <f t="shared" si="247"/>
        <v>0</v>
      </c>
      <c r="CD114" s="903"/>
      <c r="CE114" s="904"/>
      <c r="CF114" s="904"/>
      <c r="CG114" s="904"/>
      <c r="CH114" s="899">
        <f t="shared" si="248"/>
        <v>0</v>
      </c>
      <c r="CI114" s="903"/>
      <c r="CJ114" s="904"/>
      <c r="CK114" s="904"/>
      <c r="CL114" s="904"/>
      <c r="CM114" s="904"/>
      <c r="CN114" s="904"/>
      <c r="CO114" s="902">
        <f t="shared" si="249"/>
        <v>0</v>
      </c>
      <c r="CP114" s="903"/>
      <c r="CQ114" s="904"/>
      <c r="CR114" s="899">
        <f t="shared" si="250"/>
        <v>0</v>
      </c>
      <c r="CS114" s="903"/>
      <c r="CT114" s="904"/>
      <c r="CU114" s="904"/>
      <c r="CV114" s="904"/>
      <c r="CW114" s="899">
        <f t="shared" si="251"/>
        <v>0</v>
      </c>
      <c r="CX114" s="903"/>
      <c r="CY114" s="899">
        <f t="shared" si="252"/>
        <v>0</v>
      </c>
      <c r="CZ114" s="954">
        <f t="shared" si="253"/>
        <v>0</v>
      </c>
      <c r="DA114" s="955">
        <f t="shared" si="254"/>
        <v>478583.58360000001</v>
      </c>
      <c r="DI114" s="893">
        <f t="shared" si="255"/>
        <v>0</v>
      </c>
    </row>
    <row r="115" spans="1:113" s="906" customFormat="1">
      <c r="A115" s="806" t="s">
        <v>854</v>
      </c>
      <c r="B115" s="953" t="s">
        <v>1319</v>
      </c>
      <c r="C115" s="881" t="s">
        <v>19</v>
      </c>
      <c r="D115" s="886"/>
      <c r="E115" s="883">
        <f t="shared" si="191"/>
        <v>0</v>
      </c>
      <c r="F115" s="886">
        <v>0</v>
      </c>
      <c r="G115" s="887">
        <v>0</v>
      </c>
      <c r="H115" s="883">
        <f t="shared" si="226"/>
        <v>0</v>
      </c>
      <c r="I115" s="886">
        <v>16</v>
      </c>
      <c r="J115" s="883">
        <f t="shared" si="227"/>
        <v>16</v>
      </c>
      <c r="K115" s="886">
        <v>0</v>
      </c>
      <c r="L115" s="925">
        <v>0</v>
      </c>
      <c r="M115" s="883">
        <f t="shared" si="228"/>
        <v>0</v>
      </c>
      <c r="N115" s="886">
        <v>0</v>
      </c>
      <c r="O115" s="887">
        <v>0</v>
      </c>
      <c r="P115" s="883">
        <f t="shared" si="229"/>
        <v>0</v>
      </c>
      <c r="Q115" s="886">
        <v>0</v>
      </c>
      <c r="R115" s="887">
        <v>0</v>
      </c>
      <c r="S115" s="883">
        <f t="shared" si="230"/>
        <v>0</v>
      </c>
      <c r="T115" s="886">
        <v>0</v>
      </c>
      <c r="U115" s="887">
        <v>224</v>
      </c>
      <c r="V115" s="883">
        <f t="shared" si="231"/>
        <v>224</v>
      </c>
      <c r="W115" s="888">
        <f t="shared" si="232"/>
        <v>240</v>
      </c>
      <c r="X115" s="889">
        <v>0</v>
      </c>
      <c r="Y115" s="890">
        <v>0</v>
      </c>
      <c r="Z115" s="1259">
        <v>0</v>
      </c>
      <c r="AA115" s="891">
        <f t="shared" si="233"/>
        <v>0</v>
      </c>
      <c r="AB115" s="889">
        <v>0</v>
      </c>
      <c r="AC115" s="890">
        <v>0</v>
      </c>
      <c r="AD115" s="891">
        <f t="shared" si="234"/>
        <v>0</v>
      </c>
      <c r="AE115" s="889">
        <v>12</v>
      </c>
      <c r="AF115" s="891">
        <f t="shared" si="235"/>
        <v>12</v>
      </c>
      <c r="AG115" s="889">
        <v>0</v>
      </c>
      <c r="AH115" s="891">
        <f t="shared" si="236"/>
        <v>0</v>
      </c>
      <c r="AI115" s="889">
        <v>12</v>
      </c>
      <c r="AJ115" s="890">
        <v>0</v>
      </c>
      <c r="AK115" s="890">
        <v>0</v>
      </c>
      <c r="AL115" s="890">
        <v>12</v>
      </c>
      <c r="AM115" s="892">
        <v>0</v>
      </c>
      <c r="AN115" s="892">
        <v>0</v>
      </c>
      <c r="AO115" s="891">
        <f t="shared" si="258"/>
        <v>12</v>
      </c>
      <c r="AP115" s="889">
        <v>0</v>
      </c>
      <c r="AQ115" s="891">
        <f t="shared" si="238"/>
        <v>0</v>
      </c>
      <c r="AR115" s="889">
        <v>0</v>
      </c>
      <c r="AS115" s="890">
        <v>0</v>
      </c>
      <c r="AT115" s="1259">
        <v>0</v>
      </c>
      <c r="AU115" s="891">
        <f t="shared" si="239"/>
        <v>0</v>
      </c>
      <c r="AV115" s="889">
        <v>0</v>
      </c>
      <c r="AW115" s="890">
        <v>0</v>
      </c>
      <c r="AX115" s="891">
        <f t="shared" si="240"/>
        <v>0</v>
      </c>
      <c r="AY115" s="889">
        <v>0</v>
      </c>
      <c r="AZ115" s="891">
        <f t="shared" si="241"/>
        <v>0</v>
      </c>
      <c r="BA115" s="889">
        <v>0</v>
      </c>
      <c r="BB115" s="890">
        <v>0</v>
      </c>
      <c r="BC115" s="891">
        <f t="shared" si="242"/>
        <v>0</v>
      </c>
      <c r="BD115" s="893">
        <f t="shared" si="243"/>
        <v>24</v>
      </c>
      <c r="BE115" s="903"/>
      <c r="BF115" s="904"/>
      <c r="BG115" s="899">
        <f t="shared" si="204"/>
        <v>0</v>
      </c>
      <c r="BH115" s="903"/>
      <c r="BI115" s="904"/>
      <c r="BJ115" s="904"/>
      <c r="BK115" s="904"/>
      <c r="BL115" s="899">
        <f t="shared" si="244"/>
        <v>0</v>
      </c>
      <c r="BM115" s="903"/>
      <c r="BN115" s="904"/>
      <c r="BO115" s="899">
        <f t="shared" si="245"/>
        <v>0</v>
      </c>
      <c r="BP115" s="900"/>
      <c r="BQ115" s="901"/>
      <c r="BR115" s="901"/>
      <c r="BS115" s="901"/>
      <c r="BT115" s="904"/>
      <c r="BU115" s="899">
        <f t="shared" si="246"/>
        <v>0</v>
      </c>
      <c r="BV115" s="900"/>
      <c r="BW115" s="901"/>
      <c r="BX115" s="901"/>
      <c r="BY115" s="901"/>
      <c r="BZ115" s="901"/>
      <c r="CA115" s="901"/>
      <c r="CB115" s="904"/>
      <c r="CC115" s="899">
        <f t="shared" si="247"/>
        <v>0</v>
      </c>
      <c r="CD115" s="903"/>
      <c r="CE115" s="904"/>
      <c r="CF115" s="904"/>
      <c r="CG115" s="904"/>
      <c r="CH115" s="899">
        <f t="shared" si="248"/>
        <v>0</v>
      </c>
      <c r="CI115" s="903"/>
      <c r="CJ115" s="904"/>
      <c r="CK115" s="904"/>
      <c r="CL115" s="904"/>
      <c r="CM115" s="904"/>
      <c r="CN115" s="904"/>
      <c r="CO115" s="902">
        <f t="shared" si="249"/>
        <v>0</v>
      </c>
      <c r="CP115" s="903"/>
      <c r="CQ115" s="904"/>
      <c r="CR115" s="899">
        <f t="shared" si="250"/>
        <v>0</v>
      </c>
      <c r="CS115" s="903"/>
      <c r="CT115" s="904"/>
      <c r="CU115" s="904"/>
      <c r="CV115" s="904"/>
      <c r="CW115" s="899">
        <f t="shared" si="251"/>
        <v>0</v>
      </c>
      <c r="CX115" s="903"/>
      <c r="CY115" s="899">
        <f t="shared" si="252"/>
        <v>0</v>
      </c>
      <c r="CZ115" s="954">
        <f t="shared" si="253"/>
        <v>0</v>
      </c>
      <c r="DA115" s="955">
        <f t="shared" si="254"/>
        <v>264</v>
      </c>
      <c r="DI115" s="893">
        <f t="shared" si="255"/>
        <v>0</v>
      </c>
    </row>
    <row r="116" spans="1:113" s="906" customFormat="1">
      <c r="A116" s="806" t="s">
        <v>1320</v>
      </c>
      <c r="B116" s="953" t="s">
        <v>1321</v>
      </c>
      <c r="C116" s="881" t="s">
        <v>47</v>
      </c>
      <c r="D116" s="886"/>
      <c r="E116" s="883">
        <f t="shared" si="191"/>
        <v>0</v>
      </c>
      <c r="F116" s="886">
        <v>0</v>
      </c>
      <c r="G116" s="887">
        <v>0</v>
      </c>
      <c r="H116" s="883">
        <f t="shared" si="226"/>
        <v>0</v>
      </c>
      <c r="I116" s="886">
        <v>0</v>
      </c>
      <c r="J116" s="883">
        <f t="shared" si="227"/>
        <v>0</v>
      </c>
      <c r="K116" s="886">
        <v>0</v>
      </c>
      <c r="L116" s="925">
        <v>0</v>
      </c>
      <c r="M116" s="883">
        <f t="shared" si="228"/>
        <v>0</v>
      </c>
      <c r="N116" s="886">
        <v>0</v>
      </c>
      <c r="O116" s="887">
        <v>0</v>
      </c>
      <c r="P116" s="883">
        <f t="shared" si="229"/>
        <v>0</v>
      </c>
      <c r="Q116" s="886">
        <v>0</v>
      </c>
      <c r="R116" s="887">
        <v>0</v>
      </c>
      <c r="S116" s="883">
        <f t="shared" si="230"/>
        <v>0</v>
      </c>
      <c r="T116" s="886">
        <v>0</v>
      </c>
      <c r="U116" s="887">
        <v>23.2</v>
      </c>
      <c r="V116" s="883">
        <f t="shared" si="231"/>
        <v>23.2</v>
      </c>
      <c r="W116" s="888">
        <f t="shared" si="232"/>
        <v>23.2</v>
      </c>
      <c r="X116" s="889">
        <v>0</v>
      </c>
      <c r="Y116" s="890">
        <v>0</v>
      </c>
      <c r="Z116" s="1259">
        <v>0</v>
      </c>
      <c r="AA116" s="891">
        <f t="shared" si="233"/>
        <v>0</v>
      </c>
      <c r="AB116" s="889">
        <v>0</v>
      </c>
      <c r="AC116" s="890">
        <v>0</v>
      </c>
      <c r="AD116" s="891">
        <f t="shared" si="234"/>
        <v>0</v>
      </c>
      <c r="AE116" s="889">
        <v>21.6</v>
      </c>
      <c r="AF116" s="891">
        <f t="shared" si="235"/>
        <v>21.6</v>
      </c>
      <c r="AG116" s="889">
        <v>0</v>
      </c>
      <c r="AH116" s="891">
        <f t="shared" si="236"/>
        <v>0</v>
      </c>
      <c r="AI116" s="889">
        <v>23.6</v>
      </c>
      <c r="AJ116" s="890">
        <v>0</v>
      </c>
      <c r="AK116" s="890">
        <v>0</v>
      </c>
      <c r="AL116" s="890">
        <v>22.7</v>
      </c>
      <c r="AM116" s="892">
        <v>0</v>
      </c>
      <c r="AN116" s="892">
        <v>0</v>
      </c>
      <c r="AO116" s="891">
        <f t="shared" si="258"/>
        <v>23.6</v>
      </c>
      <c r="AP116" s="889">
        <v>0</v>
      </c>
      <c r="AQ116" s="891">
        <f t="shared" si="238"/>
        <v>0</v>
      </c>
      <c r="AR116" s="889">
        <v>0</v>
      </c>
      <c r="AS116" s="890">
        <v>0</v>
      </c>
      <c r="AT116" s="1259">
        <v>0</v>
      </c>
      <c r="AU116" s="891">
        <f t="shared" si="239"/>
        <v>0</v>
      </c>
      <c r="AV116" s="889">
        <v>0</v>
      </c>
      <c r="AW116" s="890">
        <v>0</v>
      </c>
      <c r="AX116" s="891">
        <f t="shared" si="240"/>
        <v>0</v>
      </c>
      <c r="AY116" s="889">
        <v>0</v>
      </c>
      <c r="AZ116" s="891">
        <f t="shared" si="241"/>
        <v>0</v>
      </c>
      <c r="BA116" s="889">
        <v>0</v>
      </c>
      <c r="BB116" s="890">
        <v>0</v>
      </c>
      <c r="BC116" s="891">
        <f t="shared" si="242"/>
        <v>0</v>
      </c>
      <c r="BD116" s="893">
        <f t="shared" si="243"/>
        <v>45.2</v>
      </c>
      <c r="BE116" s="903"/>
      <c r="BF116" s="904"/>
      <c r="BG116" s="899">
        <f t="shared" si="204"/>
        <v>0</v>
      </c>
      <c r="BH116" s="903"/>
      <c r="BI116" s="904"/>
      <c r="BJ116" s="904"/>
      <c r="BK116" s="904"/>
      <c r="BL116" s="899">
        <f t="shared" si="244"/>
        <v>0</v>
      </c>
      <c r="BM116" s="903"/>
      <c r="BN116" s="904"/>
      <c r="BO116" s="899">
        <f t="shared" si="245"/>
        <v>0</v>
      </c>
      <c r="BP116" s="900"/>
      <c r="BQ116" s="901"/>
      <c r="BR116" s="901"/>
      <c r="BS116" s="901"/>
      <c r="BT116" s="904"/>
      <c r="BU116" s="899">
        <f t="shared" si="246"/>
        <v>0</v>
      </c>
      <c r="BV116" s="900"/>
      <c r="BW116" s="901"/>
      <c r="BX116" s="901"/>
      <c r="BY116" s="901"/>
      <c r="BZ116" s="901"/>
      <c r="CA116" s="901"/>
      <c r="CB116" s="904"/>
      <c r="CC116" s="899">
        <f t="shared" si="247"/>
        <v>0</v>
      </c>
      <c r="CD116" s="903"/>
      <c r="CE116" s="904"/>
      <c r="CF116" s="904"/>
      <c r="CG116" s="904"/>
      <c r="CH116" s="899">
        <f t="shared" si="248"/>
        <v>0</v>
      </c>
      <c r="CI116" s="903"/>
      <c r="CJ116" s="904"/>
      <c r="CK116" s="904"/>
      <c r="CL116" s="904"/>
      <c r="CM116" s="904"/>
      <c r="CN116" s="904"/>
      <c r="CO116" s="902">
        <f t="shared" si="249"/>
        <v>0</v>
      </c>
      <c r="CP116" s="903"/>
      <c r="CQ116" s="904"/>
      <c r="CR116" s="899">
        <f t="shared" si="250"/>
        <v>0</v>
      </c>
      <c r="CS116" s="903"/>
      <c r="CT116" s="904"/>
      <c r="CU116" s="904"/>
      <c r="CV116" s="904"/>
      <c r="CW116" s="899">
        <f t="shared" si="251"/>
        <v>0</v>
      </c>
      <c r="CX116" s="903"/>
      <c r="CY116" s="899">
        <f t="shared" si="252"/>
        <v>0</v>
      </c>
      <c r="CZ116" s="954">
        <f t="shared" si="253"/>
        <v>0</v>
      </c>
      <c r="DA116" s="955">
        <f t="shared" si="254"/>
        <v>68.400000000000006</v>
      </c>
      <c r="DI116" s="893">
        <f t="shared" si="255"/>
        <v>0</v>
      </c>
    </row>
    <row r="117" spans="1:113" s="906" customFormat="1">
      <c r="A117" s="806" t="s">
        <v>859</v>
      </c>
      <c r="B117" s="953" t="s">
        <v>860</v>
      </c>
      <c r="C117" s="881" t="s">
        <v>742</v>
      </c>
      <c r="D117" s="886"/>
      <c r="E117" s="883">
        <f t="shared" si="191"/>
        <v>0</v>
      </c>
      <c r="F117" s="886">
        <v>0</v>
      </c>
      <c r="G117" s="887">
        <v>0</v>
      </c>
      <c r="H117" s="883">
        <f t="shared" si="226"/>
        <v>0</v>
      </c>
      <c r="I117" s="886">
        <v>0</v>
      </c>
      <c r="J117" s="883">
        <f t="shared" si="227"/>
        <v>0</v>
      </c>
      <c r="K117" s="886">
        <v>0</v>
      </c>
      <c r="L117" s="925">
        <v>0</v>
      </c>
      <c r="M117" s="883">
        <f t="shared" si="228"/>
        <v>0</v>
      </c>
      <c r="N117" s="886">
        <v>0</v>
      </c>
      <c r="O117" s="887">
        <v>0</v>
      </c>
      <c r="P117" s="883">
        <f t="shared" si="229"/>
        <v>0</v>
      </c>
      <c r="Q117" s="886">
        <v>0</v>
      </c>
      <c r="R117" s="887">
        <v>0</v>
      </c>
      <c r="S117" s="883">
        <f t="shared" si="230"/>
        <v>0</v>
      </c>
      <c r="T117" s="886">
        <v>0</v>
      </c>
      <c r="U117" s="887">
        <v>0</v>
      </c>
      <c r="V117" s="883">
        <f t="shared" si="231"/>
        <v>0</v>
      </c>
      <c r="W117" s="888">
        <f t="shared" si="232"/>
        <v>0</v>
      </c>
      <c r="X117" s="889">
        <v>0</v>
      </c>
      <c r="Y117" s="890">
        <v>0</v>
      </c>
      <c r="Z117" s="1259">
        <v>0</v>
      </c>
      <c r="AA117" s="891">
        <f t="shared" si="233"/>
        <v>0</v>
      </c>
      <c r="AB117" s="889">
        <v>0</v>
      </c>
      <c r="AC117" s="890">
        <v>0</v>
      </c>
      <c r="AD117" s="891">
        <f t="shared" si="234"/>
        <v>0</v>
      </c>
      <c r="AE117" s="889">
        <v>0</v>
      </c>
      <c r="AF117" s="891">
        <f t="shared" si="235"/>
        <v>0</v>
      </c>
      <c r="AG117" s="889">
        <v>0</v>
      </c>
      <c r="AH117" s="891">
        <f t="shared" si="236"/>
        <v>0</v>
      </c>
      <c r="AI117" s="889">
        <v>0</v>
      </c>
      <c r="AJ117" s="890">
        <v>0</v>
      </c>
      <c r="AK117" s="890">
        <v>0</v>
      </c>
      <c r="AL117" s="890">
        <v>0</v>
      </c>
      <c r="AM117" s="892">
        <v>0</v>
      </c>
      <c r="AN117" s="892">
        <v>0</v>
      </c>
      <c r="AO117" s="891">
        <f t="shared" si="256"/>
        <v>0</v>
      </c>
      <c r="AP117" s="889">
        <v>0</v>
      </c>
      <c r="AQ117" s="891">
        <f t="shared" si="238"/>
        <v>0</v>
      </c>
      <c r="AR117" s="889">
        <v>0</v>
      </c>
      <c r="AS117" s="890">
        <v>0</v>
      </c>
      <c r="AT117" s="1259">
        <v>0</v>
      </c>
      <c r="AU117" s="891">
        <f t="shared" si="239"/>
        <v>0</v>
      </c>
      <c r="AV117" s="889">
        <v>0</v>
      </c>
      <c r="AW117" s="890">
        <v>0</v>
      </c>
      <c r="AX117" s="891">
        <f t="shared" si="240"/>
        <v>0</v>
      </c>
      <c r="AY117" s="889">
        <v>0</v>
      </c>
      <c r="AZ117" s="891">
        <f t="shared" si="241"/>
        <v>0</v>
      </c>
      <c r="BA117" s="889">
        <v>0</v>
      </c>
      <c r="BB117" s="890">
        <v>0</v>
      </c>
      <c r="BC117" s="891">
        <f t="shared" si="242"/>
        <v>0</v>
      </c>
      <c r="BD117" s="893">
        <f t="shared" si="243"/>
        <v>0</v>
      </c>
      <c r="BE117" s="903"/>
      <c r="BF117" s="904"/>
      <c r="BG117" s="899">
        <f t="shared" si="204"/>
        <v>0</v>
      </c>
      <c r="BH117" s="903"/>
      <c r="BI117" s="904"/>
      <c r="BJ117" s="904"/>
      <c r="BK117" s="904"/>
      <c r="BL117" s="899">
        <f t="shared" si="244"/>
        <v>0</v>
      </c>
      <c r="BM117" s="903"/>
      <c r="BN117" s="904"/>
      <c r="BO117" s="899">
        <f t="shared" si="245"/>
        <v>0</v>
      </c>
      <c r="BP117" s="900"/>
      <c r="BQ117" s="901"/>
      <c r="BR117" s="901"/>
      <c r="BS117" s="901"/>
      <c r="BT117" s="904"/>
      <c r="BU117" s="899">
        <f t="shared" si="246"/>
        <v>0</v>
      </c>
      <c r="BV117" s="900"/>
      <c r="BW117" s="901"/>
      <c r="BX117" s="901"/>
      <c r="BY117" s="901"/>
      <c r="BZ117" s="901"/>
      <c r="CA117" s="901"/>
      <c r="CB117" s="904"/>
      <c r="CC117" s="899">
        <f t="shared" si="247"/>
        <v>0</v>
      </c>
      <c r="CD117" s="903"/>
      <c r="CE117" s="904"/>
      <c r="CF117" s="904"/>
      <c r="CG117" s="904"/>
      <c r="CH117" s="899">
        <f t="shared" si="248"/>
        <v>0</v>
      </c>
      <c r="CI117" s="903"/>
      <c r="CJ117" s="904"/>
      <c r="CK117" s="904"/>
      <c r="CL117" s="904"/>
      <c r="CM117" s="904"/>
      <c r="CN117" s="904"/>
      <c r="CO117" s="902">
        <f t="shared" si="249"/>
        <v>0</v>
      </c>
      <c r="CP117" s="903"/>
      <c r="CQ117" s="904"/>
      <c r="CR117" s="899">
        <f t="shared" si="250"/>
        <v>0</v>
      </c>
      <c r="CS117" s="903"/>
      <c r="CT117" s="904"/>
      <c r="CU117" s="904"/>
      <c r="CV117" s="904"/>
      <c r="CW117" s="899">
        <f t="shared" si="251"/>
        <v>0</v>
      </c>
      <c r="CX117" s="903"/>
      <c r="CY117" s="899">
        <f t="shared" si="252"/>
        <v>0</v>
      </c>
      <c r="CZ117" s="954">
        <f t="shared" si="253"/>
        <v>0</v>
      </c>
      <c r="DA117" s="955">
        <f t="shared" si="254"/>
        <v>0</v>
      </c>
      <c r="DI117" s="893">
        <f t="shared" si="255"/>
        <v>0</v>
      </c>
    </row>
    <row r="118" spans="1:113" s="906" customFormat="1" ht="45">
      <c r="A118" s="806" t="s">
        <v>64</v>
      </c>
      <c r="B118" s="953" t="s">
        <v>1322</v>
      </c>
      <c r="C118" s="881" t="s">
        <v>76</v>
      </c>
      <c r="D118" s="886"/>
      <c r="E118" s="883">
        <f t="shared" si="191"/>
        <v>0</v>
      </c>
      <c r="F118" s="886">
        <v>0</v>
      </c>
      <c r="G118" s="887">
        <v>0</v>
      </c>
      <c r="H118" s="883">
        <f t="shared" si="226"/>
        <v>0</v>
      </c>
      <c r="I118" s="886">
        <v>0</v>
      </c>
      <c r="J118" s="883">
        <f t="shared" si="227"/>
        <v>0</v>
      </c>
      <c r="K118" s="886">
        <v>0</v>
      </c>
      <c r="L118" s="925">
        <v>0</v>
      </c>
      <c r="M118" s="883">
        <f t="shared" si="228"/>
        <v>0</v>
      </c>
      <c r="N118" s="886">
        <v>0</v>
      </c>
      <c r="O118" s="887">
        <v>0</v>
      </c>
      <c r="P118" s="883">
        <f t="shared" si="229"/>
        <v>0</v>
      </c>
      <c r="Q118" s="886">
        <v>0</v>
      </c>
      <c r="R118" s="887">
        <v>0</v>
      </c>
      <c r="S118" s="883">
        <f t="shared" si="230"/>
        <v>0</v>
      </c>
      <c r="T118" s="886">
        <v>0</v>
      </c>
      <c r="U118" s="887">
        <v>288</v>
      </c>
      <c r="V118" s="883">
        <f t="shared" si="231"/>
        <v>288</v>
      </c>
      <c r="W118" s="888">
        <f t="shared" si="232"/>
        <v>288</v>
      </c>
      <c r="X118" s="889">
        <v>0</v>
      </c>
      <c r="Y118" s="890">
        <v>0</v>
      </c>
      <c r="Z118" s="1259">
        <v>0</v>
      </c>
      <c r="AA118" s="891">
        <f t="shared" si="233"/>
        <v>0</v>
      </c>
      <c r="AB118" s="889">
        <v>0</v>
      </c>
      <c r="AC118" s="890">
        <v>0</v>
      </c>
      <c r="AD118" s="891">
        <f t="shared" si="234"/>
        <v>0</v>
      </c>
      <c r="AE118" s="889">
        <v>0</v>
      </c>
      <c r="AF118" s="891">
        <f t="shared" si="235"/>
        <v>0</v>
      </c>
      <c r="AG118" s="889">
        <v>0</v>
      </c>
      <c r="AH118" s="891">
        <f t="shared" si="236"/>
        <v>0</v>
      </c>
      <c r="AI118" s="889">
        <v>0</v>
      </c>
      <c r="AJ118" s="890">
        <v>0</v>
      </c>
      <c r="AK118" s="890">
        <v>0</v>
      </c>
      <c r="AL118" s="890">
        <v>0</v>
      </c>
      <c r="AM118" s="892">
        <v>0</v>
      </c>
      <c r="AN118" s="892">
        <v>0</v>
      </c>
      <c r="AO118" s="891">
        <f t="shared" si="256"/>
        <v>0</v>
      </c>
      <c r="AP118" s="889">
        <v>0</v>
      </c>
      <c r="AQ118" s="891">
        <f t="shared" si="238"/>
        <v>0</v>
      </c>
      <c r="AR118" s="889">
        <v>0</v>
      </c>
      <c r="AS118" s="890">
        <v>0</v>
      </c>
      <c r="AT118" s="1259">
        <v>0</v>
      </c>
      <c r="AU118" s="891">
        <f t="shared" si="239"/>
        <v>0</v>
      </c>
      <c r="AV118" s="889">
        <v>0</v>
      </c>
      <c r="AW118" s="890">
        <v>0</v>
      </c>
      <c r="AX118" s="891">
        <f t="shared" si="240"/>
        <v>0</v>
      </c>
      <c r="AY118" s="889">
        <v>0</v>
      </c>
      <c r="AZ118" s="891">
        <f t="shared" si="241"/>
        <v>0</v>
      </c>
      <c r="BA118" s="889">
        <v>0</v>
      </c>
      <c r="BB118" s="890">
        <v>0</v>
      </c>
      <c r="BC118" s="891">
        <f t="shared" si="242"/>
        <v>0</v>
      </c>
      <c r="BD118" s="893">
        <f t="shared" si="243"/>
        <v>0</v>
      </c>
      <c r="BE118" s="903"/>
      <c r="BF118" s="904"/>
      <c r="BG118" s="899">
        <f t="shared" si="204"/>
        <v>0</v>
      </c>
      <c r="BH118" s="903"/>
      <c r="BI118" s="904"/>
      <c r="BJ118" s="904"/>
      <c r="BK118" s="904"/>
      <c r="BL118" s="899">
        <f t="shared" si="244"/>
        <v>0</v>
      </c>
      <c r="BM118" s="903"/>
      <c r="BN118" s="904"/>
      <c r="BO118" s="899">
        <f t="shared" si="245"/>
        <v>0</v>
      </c>
      <c r="BP118" s="900"/>
      <c r="BQ118" s="901"/>
      <c r="BR118" s="901"/>
      <c r="BS118" s="901"/>
      <c r="BT118" s="904"/>
      <c r="BU118" s="899">
        <f t="shared" si="246"/>
        <v>0</v>
      </c>
      <c r="BV118" s="900"/>
      <c r="BW118" s="901"/>
      <c r="BX118" s="901"/>
      <c r="BY118" s="901"/>
      <c r="BZ118" s="901"/>
      <c r="CA118" s="901"/>
      <c r="CB118" s="904"/>
      <c r="CC118" s="899">
        <f t="shared" si="247"/>
        <v>0</v>
      </c>
      <c r="CD118" s="903"/>
      <c r="CE118" s="904"/>
      <c r="CF118" s="904"/>
      <c r="CG118" s="904"/>
      <c r="CH118" s="899">
        <f t="shared" si="248"/>
        <v>0</v>
      </c>
      <c r="CI118" s="903"/>
      <c r="CJ118" s="904"/>
      <c r="CK118" s="904"/>
      <c r="CL118" s="904"/>
      <c r="CM118" s="904"/>
      <c r="CN118" s="904"/>
      <c r="CO118" s="902">
        <f t="shared" si="249"/>
        <v>0</v>
      </c>
      <c r="CP118" s="903"/>
      <c r="CQ118" s="904"/>
      <c r="CR118" s="899">
        <f t="shared" si="250"/>
        <v>0</v>
      </c>
      <c r="CS118" s="903"/>
      <c r="CT118" s="904"/>
      <c r="CU118" s="904"/>
      <c r="CV118" s="904"/>
      <c r="CW118" s="899">
        <f t="shared" si="251"/>
        <v>0</v>
      </c>
      <c r="CX118" s="903"/>
      <c r="CY118" s="899">
        <f t="shared" si="252"/>
        <v>0</v>
      </c>
      <c r="CZ118" s="954">
        <f t="shared" si="253"/>
        <v>0</v>
      </c>
      <c r="DA118" s="955">
        <f t="shared" si="254"/>
        <v>288</v>
      </c>
      <c r="DI118" s="893">
        <f t="shared" si="255"/>
        <v>0</v>
      </c>
    </row>
    <row r="119" spans="1:113" s="1009" customFormat="1">
      <c r="A119" s="988"/>
      <c r="B119" s="989" t="s">
        <v>1369</v>
      </c>
      <c r="C119" s="990" t="s">
        <v>12</v>
      </c>
      <c r="D119" s="991"/>
      <c r="E119" s="992"/>
      <c r="F119" s="991"/>
      <c r="G119" s="993"/>
      <c r="H119" s="992"/>
      <c r="I119" s="991"/>
      <c r="J119" s="992"/>
      <c r="K119" s="991"/>
      <c r="L119" s="994"/>
      <c r="M119" s="992"/>
      <c r="N119" s="991"/>
      <c r="O119" s="993"/>
      <c r="P119" s="992"/>
      <c r="Q119" s="991"/>
      <c r="R119" s="993"/>
      <c r="S119" s="992"/>
      <c r="T119" s="991"/>
      <c r="U119" s="993"/>
      <c r="V119" s="992"/>
      <c r="W119" s="995"/>
      <c r="X119" s="996"/>
      <c r="Y119" s="997"/>
      <c r="Z119" s="1259"/>
      <c r="AA119" s="998"/>
      <c r="AB119" s="996"/>
      <c r="AC119" s="997"/>
      <c r="AD119" s="998"/>
      <c r="AE119" s="996"/>
      <c r="AF119" s="998"/>
      <c r="AG119" s="996"/>
      <c r="AH119" s="998"/>
      <c r="AI119" s="996"/>
      <c r="AJ119" s="997"/>
      <c r="AK119" s="997"/>
      <c r="AL119" s="997"/>
      <c r="AM119" s="999"/>
      <c r="AN119" s="999"/>
      <c r="AO119" s="998"/>
      <c r="AP119" s="996"/>
      <c r="AQ119" s="998"/>
      <c r="AR119" s="996"/>
      <c r="AS119" s="997"/>
      <c r="AT119" s="1259"/>
      <c r="AU119" s="998"/>
      <c r="AV119" s="996"/>
      <c r="AW119" s="997"/>
      <c r="AX119" s="998"/>
      <c r="AY119" s="996"/>
      <c r="AZ119" s="998"/>
      <c r="BA119" s="996"/>
      <c r="BB119" s="997"/>
      <c r="BC119" s="998"/>
      <c r="BD119" s="1000"/>
      <c r="BE119" s="1001"/>
      <c r="BF119" s="1002"/>
      <c r="BG119" s="1003"/>
      <c r="BH119" s="1001"/>
      <c r="BI119" s="1002"/>
      <c r="BJ119" s="1002"/>
      <c r="BK119" s="1002"/>
      <c r="BL119" s="1003"/>
      <c r="BM119" s="1001"/>
      <c r="BN119" s="1002"/>
      <c r="BO119" s="1003"/>
      <c r="BP119" s="1004"/>
      <c r="BQ119" s="1005"/>
      <c r="BR119" s="1005"/>
      <c r="BS119" s="1002">
        <v>6.74</v>
      </c>
      <c r="BT119" s="1002"/>
      <c r="BU119" s="1003">
        <f>+SUM(BP119:BT119)</f>
        <v>6.74</v>
      </c>
      <c r="BV119" s="1004"/>
      <c r="BW119" s="1005"/>
      <c r="BX119" s="1005"/>
      <c r="BY119" s="1005"/>
      <c r="BZ119" s="1005"/>
      <c r="CA119" s="1005"/>
      <c r="CB119" s="1002"/>
      <c r="CC119" s="1003"/>
      <c r="CD119" s="1001"/>
      <c r="CE119" s="1002"/>
      <c r="CF119" s="1002"/>
      <c r="CG119" s="1002"/>
      <c r="CH119" s="1003"/>
      <c r="CI119" s="1001"/>
      <c r="CJ119" s="1002"/>
      <c r="CK119" s="1002"/>
      <c r="CL119" s="1002"/>
      <c r="CM119" s="1002"/>
      <c r="CN119" s="1002">
        <v>39.6</v>
      </c>
      <c r="CO119" s="1006">
        <f>+SUM(CI119:CN119)</f>
        <v>39.6</v>
      </c>
      <c r="CP119" s="1001"/>
      <c r="CQ119" s="1002"/>
      <c r="CR119" s="1003"/>
      <c r="CS119" s="1001"/>
      <c r="CT119" s="1002"/>
      <c r="CU119" s="1002"/>
      <c r="CV119" s="1002"/>
      <c r="CW119" s="1003"/>
      <c r="CX119" s="1001"/>
      <c r="CY119" s="1003"/>
      <c r="CZ119" s="1007">
        <f t="shared" si="253"/>
        <v>46.34</v>
      </c>
      <c r="DA119" s="1008">
        <f t="shared" si="254"/>
        <v>46.34</v>
      </c>
      <c r="DI119" s="1000"/>
    </row>
    <row r="120" spans="1:113" s="1009" customFormat="1">
      <c r="A120" s="988"/>
      <c r="B120" s="989" t="s">
        <v>1370</v>
      </c>
      <c r="C120" s="990" t="s">
        <v>12</v>
      </c>
      <c r="D120" s="991"/>
      <c r="E120" s="992"/>
      <c r="F120" s="991"/>
      <c r="G120" s="993"/>
      <c r="H120" s="992"/>
      <c r="I120" s="991"/>
      <c r="J120" s="992"/>
      <c r="K120" s="991"/>
      <c r="L120" s="994"/>
      <c r="M120" s="992"/>
      <c r="N120" s="991"/>
      <c r="O120" s="993"/>
      <c r="P120" s="992"/>
      <c r="Q120" s="991"/>
      <c r="R120" s="993"/>
      <c r="S120" s="992"/>
      <c r="T120" s="991"/>
      <c r="U120" s="993"/>
      <c r="V120" s="992"/>
      <c r="W120" s="995"/>
      <c r="X120" s="996"/>
      <c r="Y120" s="997"/>
      <c r="Z120" s="1259"/>
      <c r="AA120" s="998"/>
      <c r="AB120" s="996"/>
      <c r="AC120" s="997"/>
      <c r="AD120" s="998"/>
      <c r="AE120" s="996"/>
      <c r="AF120" s="998"/>
      <c r="AG120" s="996"/>
      <c r="AH120" s="998"/>
      <c r="AI120" s="996"/>
      <c r="AJ120" s="997"/>
      <c r="AK120" s="997"/>
      <c r="AL120" s="997"/>
      <c r="AM120" s="999"/>
      <c r="AN120" s="999"/>
      <c r="AO120" s="998"/>
      <c r="AP120" s="996"/>
      <c r="AQ120" s="998"/>
      <c r="AR120" s="996"/>
      <c r="AS120" s="997"/>
      <c r="AT120" s="1259"/>
      <c r="AU120" s="998"/>
      <c r="AV120" s="996"/>
      <c r="AW120" s="997"/>
      <c r="AX120" s="998"/>
      <c r="AY120" s="996"/>
      <c r="AZ120" s="998"/>
      <c r="BA120" s="996"/>
      <c r="BB120" s="997"/>
      <c r="BC120" s="998"/>
      <c r="BD120" s="1000"/>
      <c r="BE120" s="1001"/>
      <c r="BF120" s="1002"/>
      <c r="BG120" s="1003"/>
      <c r="BH120" s="1001"/>
      <c r="BI120" s="1002"/>
      <c r="BJ120" s="1002"/>
      <c r="BK120" s="1002"/>
      <c r="BL120" s="1003"/>
      <c r="BM120" s="1001"/>
      <c r="BN120" s="1002"/>
      <c r="BO120" s="1003"/>
      <c r="BP120" s="1004"/>
      <c r="BQ120" s="1005"/>
      <c r="BR120" s="1005"/>
      <c r="BS120" s="1002">
        <v>32.89</v>
      </c>
      <c r="BT120" s="1002"/>
      <c r="BU120" s="1003">
        <f>+SUM(BP120:BT120)</f>
        <v>32.89</v>
      </c>
      <c r="BV120" s="1004"/>
      <c r="BW120" s="1005"/>
      <c r="BX120" s="1005"/>
      <c r="BY120" s="1005"/>
      <c r="BZ120" s="1005"/>
      <c r="CA120" s="1005"/>
      <c r="CB120" s="1002"/>
      <c r="CC120" s="1003"/>
      <c r="CD120" s="1001"/>
      <c r="CE120" s="1002"/>
      <c r="CF120" s="1002"/>
      <c r="CG120" s="1002"/>
      <c r="CH120" s="1003"/>
      <c r="CI120" s="1001"/>
      <c r="CJ120" s="1002"/>
      <c r="CK120" s="1002"/>
      <c r="CL120" s="1002"/>
      <c r="CM120" s="1002"/>
      <c r="CN120" s="1002">
        <v>94.92</v>
      </c>
      <c r="CO120" s="1006">
        <f>+SUM(CI120:CN120)</f>
        <v>94.92</v>
      </c>
      <c r="CP120" s="1001"/>
      <c r="CQ120" s="1002"/>
      <c r="CR120" s="1003"/>
      <c r="CS120" s="1001"/>
      <c r="CT120" s="1002"/>
      <c r="CU120" s="1002"/>
      <c r="CV120" s="1002"/>
      <c r="CW120" s="1003"/>
      <c r="CX120" s="1001"/>
      <c r="CY120" s="1003"/>
      <c r="CZ120" s="1007">
        <f t="shared" si="253"/>
        <v>127.81</v>
      </c>
      <c r="DA120" s="1008">
        <f t="shared" si="254"/>
        <v>127.81</v>
      </c>
      <c r="DI120" s="1000"/>
    </row>
    <row r="121" spans="1:113" s="1009" customFormat="1">
      <c r="A121" s="988"/>
      <c r="B121" s="989" t="s">
        <v>1371</v>
      </c>
      <c r="C121" s="990" t="s">
        <v>12</v>
      </c>
      <c r="D121" s="991"/>
      <c r="E121" s="992"/>
      <c r="F121" s="991"/>
      <c r="G121" s="993"/>
      <c r="H121" s="992"/>
      <c r="I121" s="991"/>
      <c r="J121" s="992"/>
      <c r="K121" s="991"/>
      <c r="L121" s="994"/>
      <c r="M121" s="992"/>
      <c r="N121" s="991"/>
      <c r="O121" s="993"/>
      <c r="P121" s="992"/>
      <c r="Q121" s="991"/>
      <c r="R121" s="993"/>
      <c r="S121" s="992"/>
      <c r="T121" s="991"/>
      <c r="U121" s="993"/>
      <c r="V121" s="992"/>
      <c r="W121" s="995"/>
      <c r="X121" s="996"/>
      <c r="Y121" s="997"/>
      <c r="Z121" s="1259"/>
      <c r="AA121" s="998"/>
      <c r="AB121" s="996"/>
      <c r="AC121" s="997"/>
      <c r="AD121" s="998"/>
      <c r="AE121" s="996"/>
      <c r="AF121" s="998"/>
      <c r="AG121" s="996"/>
      <c r="AH121" s="998"/>
      <c r="AI121" s="996"/>
      <c r="AJ121" s="997"/>
      <c r="AK121" s="997"/>
      <c r="AL121" s="997"/>
      <c r="AM121" s="999"/>
      <c r="AN121" s="999"/>
      <c r="AO121" s="998"/>
      <c r="AP121" s="996"/>
      <c r="AQ121" s="998"/>
      <c r="AR121" s="996"/>
      <c r="AS121" s="997"/>
      <c r="AT121" s="1259"/>
      <c r="AU121" s="998"/>
      <c r="AV121" s="996"/>
      <c r="AW121" s="997"/>
      <c r="AX121" s="998"/>
      <c r="AY121" s="996"/>
      <c r="AZ121" s="998"/>
      <c r="BA121" s="996"/>
      <c r="BB121" s="997"/>
      <c r="BC121" s="998"/>
      <c r="BD121" s="1000"/>
      <c r="BE121" s="1001"/>
      <c r="BF121" s="1002"/>
      <c r="BG121" s="1003"/>
      <c r="BH121" s="1001"/>
      <c r="BI121" s="1002"/>
      <c r="BJ121" s="1002"/>
      <c r="BK121" s="1002"/>
      <c r="BL121" s="1003"/>
      <c r="BM121" s="1001"/>
      <c r="BN121" s="1002"/>
      <c r="BO121" s="1003"/>
      <c r="BP121" s="1004"/>
      <c r="BQ121" s="1005"/>
      <c r="BR121" s="1005"/>
      <c r="BS121" s="1002">
        <v>0.64</v>
      </c>
      <c r="BT121" s="1002"/>
      <c r="BU121" s="1003">
        <f>+SUM(BP121:BT121)</f>
        <v>0.64</v>
      </c>
      <c r="BV121" s="1004"/>
      <c r="BW121" s="1005"/>
      <c r="BX121" s="1005"/>
      <c r="BY121" s="1005"/>
      <c r="BZ121" s="1005"/>
      <c r="CA121" s="1005"/>
      <c r="CB121" s="1002"/>
      <c r="CC121" s="1003"/>
      <c r="CD121" s="1001"/>
      <c r="CE121" s="1002"/>
      <c r="CF121" s="1002"/>
      <c r="CG121" s="1002"/>
      <c r="CH121" s="1003"/>
      <c r="CI121" s="1001"/>
      <c r="CJ121" s="1002"/>
      <c r="CK121" s="1002"/>
      <c r="CL121" s="1002"/>
      <c r="CM121" s="1002"/>
      <c r="CN121" s="1002">
        <v>39.6</v>
      </c>
      <c r="CO121" s="1006">
        <f>+SUM(CI121:CN121)</f>
        <v>39.6</v>
      </c>
      <c r="CP121" s="1001"/>
      <c r="CQ121" s="1002"/>
      <c r="CR121" s="1003"/>
      <c r="CS121" s="1001"/>
      <c r="CT121" s="1002"/>
      <c r="CU121" s="1002"/>
      <c r="CV121" s="1002"/>
      <c r="CW121" s="1003"/>
      <c r="CX121" s="1001"/>
      <c r="CY121" s="1003"/>
      <c r="CZ121" s="1007">
        <f t="shared" si="253"/>
        <v>40.24</v>
      </c>
      <c r="DA121" s="1008">
        <f t="shared" si="254"/>
        <v>40.24</v>
      </c>
      <c r="DI121" s="1000"/>
    </row>
    <row r="122" spans="1:113" s="1009" customFormat="1">
      <c r="A122" s="988"/>
      <c r="B122" s="989" t="s">
        <v>1372</v>
      </c>
      <c r="C122" s="990" t="s">
        <v>4</v>
      </c>
      <c r="D122" s="991"/>
      <c r="E122" s="992"/>
      <c r="F122" s="991"/>
      <c r="G122" s="993"/>
      <c r="H122" s="992"/>
      <c r="I122" s="991"/>
      <c r="J122" s="992"/>
      <c r="K122" s="991"/>
      <c r="L122" s="994"/>
      <c r="M122" s="992"/>
      <c r="N122" s="991"/>
      <c r="O122" s="993"/>
      <c r="P122" s="992"/>
      <c r="Q122" s="991"/>
      <c r="R122" s="993"/>
      <c r="S122" s="992"/>
      <c r="T122" s="991"/>
      <c r="U122" s="993"/>
      <c r="V122" s="992"/>
      <c r="W122" s="995"/>
      <c r="X122" s="996"/>
      <c r="Y122" s="997"/>
      <c r="Z122" s="1259"/>
      <c r="AA122" s="998"/>
      <c r="AB122" s="996"/>
      <c r="AC122" s="997"/>
      <c r="AD122" s="998"/>
      <c r="AE122" s="996"/>
      <c r="AF122" s="998"/>
      <c r="AG122" s="996"/>
      <c r="AH122" s="998"/>
      <c r="AI122" s="996"/>
      <c r="AJ122" s="997"/>
      <c r="AK122" s="997"/>
      <c r="AL122" s="997"/>
      <c r="AM122" s="999"/>
      <c r="AN122" s="999"/>
      <c r="AO122" s="998"/>
      <c r="AP122" s="996"/>
      <c r="AQ122" s="998"/>
      <c r="AR122" s="996"/>
      <c r="AS122" s="997"/>
      <c r="AT122" s="1259"/>
      <c r="AU122" s="998"/>
      <c r="AV122" s="996"/>
      <c r="AW122" s="997"/>
      <c r="AX122" s="998"/>
      <c r="AY122" s="996"/>
      <c r="AZ122" s="998"/>
      <c r="BA122" s="996"/>
      <c r="BB122" s="997"/>
      <c r="BC122" s="998"/>
      <c r="BD122" s="1000"/>
      <c r="BE122" s="1001"/>
      <c r="BF122" s="1002"/>
      <c r="BG122" s="1003"/>
      <c r="BH122" s="1001"/>
      <c r="BI122" s="1002"/>
      <c r="BJ122" s="1002"/>
      <c r="BK122" s="1002"/>
      <c r="BL122" s="1003"/>
      <c r="BM122" s="1001"/>
      <c r="BN122" s="1002"/>
      <c r="BO122" s="1003"/>
      <c r="BP122" s="1004"/>
      <c r="BQ122" s="1005"/>
      <c r="BR122" s="1005"/>
      <c r="BS122" s="1002">
        <v>48</v>
      </c>
      <c r="BT122" s="1002"/>
      <c r="BU122" s="1003">
        <f>+SUM(BP122:BT122)</f>
        <v>48</v>
      </c>
      <c r="BV122" s="1004"/>
      <c r="BW122" s="1005"/>
      <c r="BX122" s="1005"/>
      <c r="BY122" s="1005"/>
      <c r="BZ122" s="1005"/>
      <c r="CA122" s="1005"/>
      <c r="CB122" s="1002"/>
      <c r="CC122" s="1003"/>
      <c r="CD122" s="1001"/>
      <c r="CE122" s="1002"/>
      <c r="CF122" s="1002"/>
      <c r="CG122" s="1002"/>
      <c r="CH122" s="1003"/>
      <c r="CI122" s="1001"/>
      <c r="CJ122" s="1002"/>
      <c r="CK122" s="1002"/>
      <c r="CL122" s="1002"/>
      <c r="CM122" s="1002"/>
      <c r="CN122" s="1002">
        <v>77.14</v>
      </c>
      <c r="CO122" s="1006">
        <f>+SUM(CI122:CN122)</f>
        <v>77.14</v>
      </c>
      <c r="CP122" s="1001"/>
      <c r="CQ122" s="1002"/>
      <c r="CR122" s="1003"/>
      <c r="CS122" s="1001"/>
      <c r="CT122" s="1002"/>
      <c r="CU122" s="1002"/>
      <c r="CV122" s="1002"/>
      <c r="CW122" s="1003"/>
      <c r="CX122" s="1001"/>
      <c r="CY122" s="1003"/>
      <c r="CZ122" s="1007">
        <f t="shared" si="253"/>
        <v>125.14</v>
      </c>
      <c r="DA122" s="1008">
        <f t="shared" si="254"/>
        <v>125.14</v>
      </c>
      <c r="DI122" s="1000"/>
    </row>
    <row r="123" spans="1:113" s="1009" customFormat="1">
      <c r="A123" s="988"/>
      <c r="B123" s="989" t="s">
        <v>1373</v>
      </c>
      <c r="C123" s="990" t="s">
        <v>12</v>
      </c>
      <c r="D123" s="991"/>
      <c r="E123" s="992"/>
      <c r="F123" s="991"/>
      <c r="G123" s="993"/>
      <c r="H123" s="992"/>
      <c r="I123" s="991"/>
      <c r="J123" s="992"/>
      <c r="K123" s="991"/>
      <c r="L123" s="994"/>
      <c r="M123" s="992"/>
      <c r="N123" s="991"/>
      <c r="O123" s="993"/>
      <c r="P123" s="992"/>
      <c r="Q123" s="991"/>
      <c r="R123" s="993"/>
      <c r="S123" s="992"/>
      <c r="T123" s="991"/>
      <c r="U123" s="993"/>
      <c r="V123" s="992"/>
      <c r="W123" s="995"/>
      <c r="X123" s="996"/>
      <c r="Y123" s="997"/>
      <c r="Z123" s="1259"/>
      <c r="AA123" s="998"/>
      <c r="AB123" s="996"/>
      <c r="AC123" s="997"/>
      <c r="AD123" s="998"/>
      <c r="AE123" s="996"/>
      <c r="AF123" s="998"/>
      <c r="AG123" s="996"/>
      <c r="AH123" s="998"/>
      <c r="AI123" s="996"/>
      <c r="AJ123" s="997"/>
      <c r="AK123" s="997"/>
      <c r="AL123" s="997"/>
      <c r="AM123" s="999"/>
      <c r="AN123" s="999"/>
      <c r="AO123" s="998"/>
      <c r="AP123" s="996"/>
      <c r="AQ123" s="998"/>
      <c r="AR123" s="996"/>
      <c r="AS123" s="997"/>
      <c r="AT123" s="1259"/>
      <c r="AU123" s="998"/>
      <c r="AV123" s="996"/>
      <c r="AW123" s="997"/>
      <c r="AX123" s="998"/>
      <c r="AY123" s="996"/>
      <c r="AZ123" s="998"/>
      <c r="BA123" s="996"/>
      <c r="BB123" s="997"/>
      <c r="BC123" s="998"/>
      <c r="BD123" s="1000"/>
      <c r="BE123" s="1001"/>
      <c r="BF123" s="1002"/>
      <c r="BG123" s="1003"/>
      <c r="BH123" s="1001"/>
      <c r="BI123" s="1002"/>
      <c r="BJ123" s="1002"/>
      <c r="BK123" s="1002"/>
      <c r="BL123" s="1003"/>
      <c r="BM123" s="1001"/>
      <c r="BN123" s="1002"/>
      <c r="BO123" s="1003"/>
      <c r="BP123" s="1004"/>
      <c r="BQ123" s="1005"/>
      <c r="BR123" s="1005"/>
      <c r="BS123" s="1002">
        <v>110.5</v>
      </c>
      <c r="BT123" s="1002"/>
      <c r="BU123" s="1003">
        <f>+SUM(BP123:BT123)</f>
        <v>110.5</v>
      </c>
      <c r="BV123" s="1004"/>
      <c r="BW123" s="1005"/>
      <c r="BX123" s="1005"/>
      <c r="BY123" s="1005"/>
      <c r="BZ123" s="1005"/>
      <c r="CA123" s="1005"/>
      <c r="CB123" s="1002"/>
      <c r="CC123" s="1003"/>
      <c r="CD123" s="1001"/>
      <c r="CE123" s="1002"/>
      <c r="CF123" s="1002"/>
      <c r="CG123" s="1002"/>
      <c r="CH123" s="1003"/>
      <c r="CI123" s="1001"/>
      <c r="CJ123" s="1002"/>
      <c r="CK123" s="1002"/>
      <c r="CL123" s="1002"/>
      <c r="CM123" s="1002"/>
      <c r="CN123" s="1002">
        <v>94.92</v>
      </c>
      <c r="CO123" s="1006">
        <f>+SUM(CI123:CN123)</f>
        <v>94.92</v>
      </c>
      <c r="CP123" s="1001"/>
      <c r="CQ123" s="1002"/>
      <c r="CR123" s="1003"/>
      <c r="CS123" s="1001"/>
      <c r="CT123" s="1002"/>
      <c r="CU123" s="1002"/>
      <c r="CV123" s="1002"/>
      <c r="CW123" s="1003"/>
      <c r="CX123" s="1001"/>
      <c r="CY123" s="1003"/>
      <c r="CZ123" s="1007">
        <f t="shared" si="253"/>
        <v>205.42000000000002</v>
      </c>
      <c r="DA123" s="1008">
        <f t="shared" si="254"/>
        <v>205.42000000000002</v>
      </c>
      <c r="DI123" s="1000"/>
    </row>
    <row r="124" spans="1:113" s="985" customFormat="1">
      <c r="A124" s="965"/>
      <c r="B124" s="966" t="s">
        <v>862</v>
      </c>
      <c r="C124" s="967"/>
      <c r="D124" s="968"/>
      <c r="E124" s="969"/>
      <c r="F124" s="968" t="s">
        <v>729</v>
      </c>
      <c r="G124" s="970" t="s">
        <v>729</v>
      </c>
      <c r="H124" s="969"/>
      <c r="I124" s="968" t="s">
        <v>729</v>
      </c>
      <c r="J124" s="969"/>
      <c r="K124" s="968" t="s">
        <v>729</v>
      </c>
      <c r="L124" s="971" t="s">
        <v>729</v>
      </c>
      <c r="M124" s="969"/>
      <c r="N124" s="968" t="s">
        <v>729</v>
      </c>
      <c r="O124" s="970" t="s">
        <v>729</v>
      </c>
      <c r="P124" s="969"/>
      <c r="Q124" s="968" t="s">
        <v>729</v>
      </c>
      <c r="R124" s="970" t="s">
        <v>729</v>
      </c>
      <c r="S124" s="969"/>
      <c r="T124" s="968" t="s">
        <v>729</v>
      </c>
      <c r="U124" s="970" t="s">
        <v>729</v>
      </c>
      <c r="V124" s="969"/>
      <c r="W124" s="972"/>
      <c r="X124" s="973"/>
      <c r="Y124" s="974"/>
      <c r="Z124" s="1258"/>
      <c r="AA124" s="975"/>
      <c r="AB124" s="973"/>
      <c r="AC124" s="974"/>
      <c r="AD124" s="975"/>
      <c r="AE124" s="973"/>
      <c r="AF124" s="975"/>
      <c r="AG124" s="973"/>
      <c r="AH124" s="975"/>
      <c r="AI124" s="973"/>
      <c r="AJ124" s="974"/>
      <c r="AK124" s="974"/>
      <c r="AL124" s="974"/>
      <c r="AM124" s="976"/>
      <c r="AN124" s="976"/>
      <c r="AO124" s="975"/>
      <c r="AP124" s="973"/>
      <c r="AQ124" s="975"/>
      <c r="AR124" s="973"/>
      <c r="AS124" s="974"/>
      <c r="AT124" s="1258"/>
      <c r="AU124" s="975"/>
      <c r="AV124" s="973"/>
      <c r="AW124" s="974"/>
      <c r="AX124" s="975"/>
      <c r="AY124" s="973"/>
      <c r="AZ124" s="975"/>
      <c r="BA124" s="973"/>
      <c r="BB124" s="974"/>
      <c r="BC124" s="975"/>
      <c r="BD124" s="977"/>
      <c r="BE124" s="978"/>
      <c r="BF124" s="979"/>
      <c r="BG124" s="980"/>
      <c r="BH124" s="978"/>
      <c r="BI124" s="979"/>
      <c r="BJ124" s="979"/>
      <c r="BK124" s="979"/>
      <c r="BL124" s="980"/>
      <c r="BM124" s="978"/>
      <c r="BN124" s="979"/>
      <c r="BO124" s="980"/>
      <c r="BP124" s="981"/>
      <c r="BQ124" s="982"/>
      <c r="BR124" s="982"/>
      <c r="BS124" s="982"/>
      <c r="BT124" s="979"/>
      <c r="BU124" s="980"/>
      <c r="BV124" s="981"/>
      <c r="BW124" s="982"/>
      <c r="BX124" s="982"/>
      <c r="BY124" s="982"/>
      <c r="BZ124" s="982"/>
      <c r="CA124" s="982"/>
      <c r="CB124" s="979"/>
      <c r="CC124" s="980"/>
      <c r="CD124" s="978"/>
      <c r="CE124" s="979"/>
      <c r="CF124" s="979"/>
      <c r="CG124" s="979"/>
      <c r="CH124" s="980"/>
      <c r="CI124" s="981"/>
      <c r="CJ124" s="982"/>
      <c r="CK124" s="982"/>
      <c r="CL124" s="982"/>
      <c r="CM124" s="982"/>
      <c r="CN124" s="982"/>
      <c r="CO124" s="983"/>
      <c r="CP124" s="978"/>
      <c r="CQ124" s="979"/>
      <c r="CR124" s="980"/>
      <c r="CS124" s="978"/>
      <c r="CT124" s="979"/>
      <c r="CU124" s="979"/>
      <c r="CV124" s="979"/>
      <c r="CW124" s="980"/>
      <c r="CX124" s="978"/>
      <c r="CY124" s="980"/>
      <c r="CZ124" s="980"/>
      <c r="DA124" s="984"/>
      <c r="DI124" s="977"/>
    </row>
    <row r="125" spans="1:113" s="906" customFormat="1">
      <c r="A125" s="806" t="s">
        <v>346</v>
      </c>
      <c r="B125" s="953" t="s">
        <v>771</v>
      </c>
      <c r="C125" s="881" t="s">
        <v>76</v>
      </c>
      <c r="D125" s="886">
        <v>383</v>
      </c>
      <c r="E125" s="883">
        <f t="shared" si="191"/>
        <v>383</v>
      </c>
      <c r="F125" s="886"/>
      <c r="G125" s="887">
        <v>766</v>
      </c>
      <c r="H125" s="883">
        <f t="shared" ref="H125:H142" si="259">+IF(C125="", 0,SUM(F125:G125))</f>
        <v>766</v>
      </c>
      <c r="I125" s="886">
        <v>383</v>
      </c>
      <c r="J125" s="883">
        <f t="shared" ref="J125:J142" si="260">+IF(C125="", 0,I125)</f>
        <v>383</v>
      </c>
      <c r="K125" s="886">
        <v>0</v>
      </c>
      <c r="L125" s="925">
        <v>0</v>
      </c>
      <c r="M125" s="883">
        <f t="shared" ref="M125:M142" si="261">+IF(C125="",0,K125+L125)</f>
        <v>0</v>
      </c>
      <c r="N125" s="886">
        <v>0</v>
      </c>
      <c r="O125" s="887">
        <v>0</v>
      </c>
      <c r="P125" s="883">
        <f t="shared" ref="P125:P142" si="262">+IF(C125="", 0,SUM(N125:O125))</f>
        <v>0</v>
      </c>
      <c r="Q125" s="886">
        <v>0</v>
      </c>
      <c r="R125" s="887">
        <v>0</v>
      </c>
      <c r="S125" s="883">
        <f t="shared" ref="S125:S142" si="263">+IF(C125="",0,SUM(Q125:R125))</f>
        <v>0</v>
      </c>
      <c r="T125" s="886">
        <v>0</v>
      </c>
      <c r="U125" s="887">
        <v>383</v>
      </c>
      <c r="V125" s="883">
        <f t="shared" ref="V125:V142" si="264">+IF(C125="",0,SUM(T125:U125))</f>
        <v>383</v>
      </c>
      <c r="W125" s="888">
        <f t="shared" ref="W125:W142" si="265">+IF(C125="",0,E125+H125+J125+M125+P125+S125+V125)</f>
        <v>1915</v>
      </c>
      <c r="X125" s="889">
        <v>0</v>
      </c>
      <c r="Y125" s="890">
        <v>0</v>
      </c>
      <c r="Z125" s="1259">
        <v>0</v>
      </c>
      <c r="AA125" s="891">
        <f t="shared" ref="AA125:AA142" si="266">SUM(X125:Z125)</f>
        <v>0</v>
      </c>
      <c r="AB125" s="889">
        <v>0</v>
      </c>
      <c r="AC125" s="890">
        <v>0</v>
      </c>
      <c r="AD125" s="891">
        <f t="shared" ref="AD125:AD142" si="267">SUM(AB125:AC125)</f>
        <v>0</v>
      </c>
      <c r="AE125" s="889">
        <v>766</v>
      </c>
      <c r="AF125" s="891">
        <f t="shared" ref="AF125:AF142" si="268">+AE125</f>
        <v>766</v>
      </c>
      <c r="AG125" s="889">
        <v>0</v>
      </c>
      <c r="AH125" s="891">
        <f t="shared" ref="AH125:AH142" si="269">+AG125</f>
        <v>0</v>
      </c>
      <c r="AI125" s="889">
        <v>0</v>
      </c>
      <c r="AJ125" s="890">
        <v>0</v>
      </c>
      <c r="AK125" s="890">
        <v>0</v>
      </c>
      <c r="AL125" s="890">
        <v>0</v>
      </c>
      <c r="AM125" s="892">
        <v>0</v>
      </c>
      <c r="AN125" s="892">
        <v>0</v>
      </c>
      <c r="AO125" s="891">
        <f t="shared" ref="AO125:AO142" si="270">SUM(AI125:AN125)</f>
        <v>0</v>
      </c>
      <c r="AP125" s="889">
        <v>383</v>
      </c>
      <c r="AQ125" s="891">
        <f t="shared" ref="AQ125:AQ142" si="271">+AP125</f>
        <v>383</v>
      </c>
      <c r="AR125" s="889">
        <v>0</v>
      </c>
      <c r="AS125" s="890">
        <v>0</v>
      </c>
      <c r="AT125" s="1259">
        <v>0</v>
      </c>
      <c r="AU125" s="891">
        <f t="shared" ref="AU125:AU154" si="272">SUM(AT125)</f>
        <v>0</v>
      </c>
      <c r="AV125" s="889">
        <v>0</v>
      </c>
      <c r="AW125" s="890">
        <v>0</v>
      </c>
      <c r="AX125" s="891">
        <f t="shared" ref="AX125:AX142" si="273">SUM(AV125:AW125)</f>
        <v>0</v>
      </c>
      <c r="AY125" s="889">
        <v>0</v>
      </c>
      <c r="AZ125" s="891">
        <f t="shared" ref="AZ125:AZ142" si="274">+AY125</f>
        <v>0</v>
      </c>
      <c r="BA125" s="889">
        <v>0</v>
      </c>
      <c r="BB125" s="890">
        <v>383</v>
      </c>
      <c r="BC125" s="891">
        <f t="shared" ref="BC125:BC142" si="275">SUM(BA125:BB125)</f>
        <v>383</v>
      </c>
      <c r="BD125" s="893">
        <f t="shared" ref="BD125:BD142" si="276">+IF(C125="",0,BC125+AZ125+AX125+AU125+AQ125+AO125+AH125+AF125+AD125+AA125)</f>
        <v>1532</v>
      </c>
      <c r="BE125" s="903">
        <v>383</v>
      </c>
      <c r="BF125" s="904">
        <v>383</v>
      </c>
      <c r="BG125" s="899">
        <f t="shared" si="204"/>
        <v>766</v>
      </c>
      <c r="BH125" s="903"/>
      <c r="BI125" s="904"/>
      <c r="BJ125" s="904"/>
      <c r="BK125" s="904"/>
      <c r="BL125" s="899">
        <f t="shared" ref="BL125:BL142" si="277">+BH125+BI125+BJ125+BK125</f>
        <v>0</v>
      </c>
      <c r="BM125" s="903"/>
      <c r="BN125" s="904"/>
      <c r="BO125" s="899">
        <f t="shared" ref="BO125:BO142" si="278">+BM125+BN125</f>
        <v>0</v>
      </c>
      <c r="BP125" s="900"/>
      <c r="BQ125" s="901"/>
      <c r="BR125" s="901"/>
      <c r="BS125" s="901"/>
      <c r="BT125" s="904"/>
      <c r="BU125" s="899">
        <f t="shared" ref="BU125:BU142" si="279">+SUM(BP125:BT125)</f>
        <v>0</v>
      </c>
      <c r="BV125" s="900"/>
      <c r="BW125" s="901"/>
      <c r="BX125" s="901"/>
      <c r="BY125" s="901"/>
      <c r="BZ125" s="901"/>
      <c r="CA125" s="901"/>
      <c r="CB125" s="904"/>
      <c r="CC125" s="899">
        <f t="shared" ref="CC125:CC142" si="280">+SUM(BV125:CB125)</f>
        <v>0</v>
      </c>
      <c r="CD125" s="903"/>
      <c r="CE125" s="904"/>
      <c r="CF125" s="904"/>
      <c r="CG125" s="904"/>
      <c r="CH125" s="899">
        <f t="shared" ref="CH125:CH142" si="281">+SUM(CD125:CG125)</f>
        <v>0</v>
      </c>
      <c r="CI125" s="900"/>
      <c r="CJ125" s="901"/>
      <c r="CK125" s="901">
        <v>383</v>
      </c>
      <c r="CL125" s="901"/>
      <c r="CM125" s="901">
        <v>383</v>
      </c>
      <c r="CN125" s="901"/>
      <c r="CO125" s="902">
        <f t="shared" ref="CO125:CO142" si="282">+SUM(CI125:CN125)</f>
        <v>766</v>
      </c>
      <c r="CP125" s="903"/>
      <c r="CQ125" s="904"/>
      <c r="CR125" s="899">
        <f t="shared" ref="CR125:CR142" si="283">+SUM(CP125:CQ125)</f>
        <v>0</v>
      </c>
      <c r="CS125" s="903"/>
      <c r="CT125" s="904"/>
      <c r="CU125" s="904"/>
      <c r="CV125" s="904"/>
      <c r="CW125" s="899">
        <f t="shared" ref="CW125:CW142" si="284">+SUM(CS125:CV125)</f>
        <v>0</v>
      </c>
      <c r="CX125" s="903"/>
      <c r="CY125" s="899">
        <f t="shared" ref="CY125:CY142" si="285">+CX125</f>
        <v>0</v>
      </c>
      <c r="CZ125" s="954">
        <f t="shared" ref="CZ125:CZ142" si="286">+IF(C125="",0,CY125+CR125+CH125+BU125+BO125+BL125+CO125+CW125+CC125+BG125)</f>
        <v>1532</v>
      </c>
      <c r="DA125" s="955">
        <f t="shared" ref="DA125:DA142" si="287">IF(C125="",0,CZ125+BD125+W125)</f>
        <v>4979</v>
      </c>
      <c r="DI125" s="893">
        <f t="shared" ref="DI125:DI142" si="288">+IF(BH125="",0,DH125+DE125+DC125+CZ125+CV125+CT125+CM125+CK125+CI125+CF125)</f>
        <v>0</v>
      </c>
    </row>
    <row r="126" spans="1:113" s="906" customFormat="1">
      <c r="A126" s="806" t="s">
        <v>347</v>
      </c>
      <c r="B126" s="953" t="s">
        <v>1277</v>
      </c>
      <c r="C126" s="881" t="s">
        <v>76</v>
      </c>
      <c r="D126" s="886">
        <v>0</v>
      </c>
      <c r="E126" s="883">
        <f t="shared" si="191"/>
        <v>0</v>
      </c>
      <c r="F126" s="886"/>
      <c r="G126" s="887">
        <v>0</v>
      </c>
      <c r="H126" s="883">
        <f t="shared" si="259"/>
        <v>0</v>
      </c>
      <c r="I126" s="886">
        <v>0</v>
      </c>
      <c r="J126" s="883">
        <f t="shared" si="260"/>
        <v>0</v>
      </c>
      <c r="K126" s="886">
        <v>0</v>
      </c>
      <c r="L126" s="925">
        <v>0</v>
      </c>
      <c r="M126" s="883">
        <f t="shared" si="261"/>
        <v>0</v>
      </c>
      <c r="N126" s="886">
        <v>0</v>
      </c>
      <c r="O126" s="887">
        <v>0</v>
      </c>
      <c r="P126" s="883">
        <f t="shared" si="262"/>
        <v>0</v>
      </c>
      <c r="Q126" s="886">
        <v>0</v>
      </c>
      <c r="R126" s="887">
        <v>0</v>
      </c>
      <c r="S126" s="883">
        <f t="shared" si="263"/>
        <v>0</v>
      </c>
      <c r="T126" s="886">
        <v>0</v>
      </c>
      <c r="U126" s="887">
        <v>0</v>
      </c>
      <c r="V126" s="883">
        <f t="shared" si="264"/>
        <v>0</v>
      </c>
      <c r="W126" s="888">
        <f t="shared" si="265"/>
        <v>0</v>
      </c>
      <c r="X126" s="889">
        <v>0</v>
      </c>
      <c r="Y126" s="890">
        <v>0</v>
      </c>
      <c r="Z126" s="1259">
        <v>0</v>
      </c>
      <c r="AA126" s="891">
        <f t="shared" si="266"/>
        <v>0</v>
      </c>
      <c r="AB126" s="889">
        <v>0</v>
      </c>
      <c r="AC126" s="890">
        <v>0</v>
      </c>
      <c r="AD126" s="891">
        <f t="shared" si="267"/>
        <v>0</v>
      </c>
      <c r="AE126" s="889">
        <v>0</v>
      </c>
      <c r="AF126" s="891">
        <f t="shared" si="268"/>
        <v>0</v>
      </c>
      <c r="AG126" s="889">
        <v>0</v>
      </c>
      <c r="AH126" s="891">
        <f t="shared" si="269"/>
        <v>0</v>
      </c>
      <c r="AI126" s="889">
        <v>0</v>
      </c>
      <c r="AJ126" s="890">
        <v>0</v>
      </c>
      <c r="AK126" s="890">
        <v>0</v>
      </c>
      <c r="AL126" s="890">
        <v>0</v>
      </c>
      <c r="AM126" s="892">
        <v>0</v>
      </c>
      <c r="AN126" s="892">
        <v>0</v>
      </c>
      <c r="AO126" s="891">
        <f t="shared" si="270"/>
        <v>0</v>
      </c>
      <c r="AP126" s="889">
        <v>0</v>
      </c>
      <c r="AQ126" s="891">
        <f t="shared" si="271"/>
        <v>0</v>
      </c>
      <c r="AR126" s="889">
        <v>0</v>
      </c>
      <c r="AS126" s="890">
        <v>0</v>
      </c>
      <c r="AT126" s="1259">
        <v>0</v>
      </c>
      <c r="AU126" s="891">
        <f t="shared" si="272"/>
        <v>0</v>
      </c>
      <c r="AV126" s="889">
        <v>0</v>
      </c>
      <c r="AW126" s="890">
        <v>0</v>
      </c>
      <c r="AX126" s="891">
        <f t="shared" si="273"/>
        <v>0</v>
      </c>
      <c r="AY126" s="889">
        <v>0</v>
      </c>
      <c r="AZ126" s="891">
        <f t="shared" si="274"/>
        <v>0</v>
      </c>
      <c r="BA126" s="889">
        <v>0</v>
      </c>
      <c r="BB126" s="890">
        <v>0</v>
      </c>
      <c r="BC126" s="891">
        <f t="shared" si="275"/>
        <v>0</v>
      </c>
      <c r="BD126" s="893">
        <f t="shared" si="276"/>
        <v>0</v>
      </c>
      <c r="BE126" s="903"/>
      <c r="BF126" s="904"/>
      <c r="BG126" s="899">
        <f t="shared" si="204"/>
        <v>0</v>
      </c>
      <c r="BH126" s="903"/>
      <c r="BI126" s="904"/>
      <c r="BJ126" s="904"/>
      <c r="BK126" s="904"/>
      <c r="BL126" s="899">
        <f t="shared" si="277"/>
        <v>0</v>
      </c>
      <c r="BM126" s="903"/>
      <c r="BN126" s="904"/>
      <c r="BO126" s="899">
        <f t="shared" si="278"/>
        <v>0</v>
      </c>
      <c r="BP126" s="900"/>
      <c r="BQ126" s="901"/>
      <c r="BR126" s="901"/>
      <c r="BS126" s="901"/>
      <c r="BT126" s="904"/>
      <c r="BU126" s="899">
        <f t="shared" si="279"/>
        <v>0</v>
      </c>
      <c r="BV126" s="900"/>
      <c r="BW126" s="901"/>
      <c r="BX126" s="901"/>
      <c r="BY126" s="901"/>
      <c r="BZ126" s="901"/>
      <c r="CA126" s="901"/>
      <c r="CB126" s="904"/>
      <c r="CC126" s="899">
        <f t="shared" si="280"/>
        <v>0</v>
      </c>
      <c r="CD126" s="903"/>
      <c r="CE126" s="904"/>
      <c r="CF126" s="904"/>
      <c r="CG126" s="904"/>
      <c r="CH126" s="899">
        <f t="shared" si="281"/>
        <v>0</v>
      </c>
      <c r="CI126" s="900"/>
      <c r="CJ126" s="901"/>
      <c r="CK126" s="901"/>
      <c r="CL126" s="901"/>
      <c r="CM126" s="901"/>
      <c r="CN126" s="901"/>
      <c r="CO126" s="902">
        <f t="shared" si="282"/>
        <v>0</v>
      </c>
      <c r="CP126" s="903"/>
      <c r="CQ126" s="904"/>
      <c r="CR126" s="899">
        <f t="shared" si="283"/>
        <v>0</v>
      </c>
      <c r="CS126" s="903"/>
      <c r="CT126" s="904"/>
      <c r="CU126" s="904"/>
      <c r="CV126" s="904"/>
      <c r="CW126" s="899">
        <f t="shared" si="284"/>
        <v>0</v>
      </c>
      <c r="CX126" s="903"/>
      <c r="CY126" s="899">
        <f t="shared" si="285"/>
        <v>0</v>
      </c>
      <c r="CZ126" s="954">
        <f t="shared" si="286"/>
        <v>0</v>
      </c>
      <c r="DA126" s="955">
        <f t="shared" si="287"/>
        <v>0</v>
      </c>
      <c r="DI126" s="893">
        <f t="shared" si="288"/>
        <v>0</v>
      </c>
    </row>
    <row r="127" spans="1:113" s="906" customFormat="1">
      <c r="A127" s="806" t="s">
        <v>433</v>
      </c>
      <c r="B127" s="953" t="s">
        <v>847</v>
      </c>
      <c r="C127" s="881" t="s">
        <v>740</v>
      </c>
      <c r="D127" s="886">
        <v>0</v>
      </c>
      <c r="E127" s="883">
        <f t="shared" si="191"/>
        <v>0</v>
      </c>
      <c r="F127" s="886"/>
      <c r="G127" s="887">
        <v>0</v>
      </c>
      <c r="H127" s="883">
        <f t="shared" si="259"/>
        <v>0</v>
      </c>
      <c r="I127" s="886">
        <v>0</v>
      </c>
      <c r="J127" s="883">
        <f t="shared" si="260"/>
        <v>0</v>
      </c>
      <c r="K127" s="886">
        <v>0</v>
      </c>
      <c r="L127" s="925">
        <v>0</v>
      </c>
      <c r="M127" s="883">
        <f t="shared" si="261"/>
        <v>0</v>
      </c>
      <c r="N127" s="886">
        <v>0</v>
      </c>
      <c r="O127" s="887">
        <v>0</v>
      </c>
      <c r="P127" s="883">
        <f t="shared" si="262"/>
        <v>0</v>
      </c>
      <c r="Q127" s="886">
        <v>0</v>
      </c>
      <c r="R127" s="887">
        <v>0</v>
      </c>
      <c r="S127" s="883">
        <f t="shared" si="263"/>
        <v>0</v>
      </c>
      <c r="T127" s="886">
        <v>0</v>
      </c>
      <c r="U127" s="887">
        <v>0</v>
      </c>
      <c r="V127" s="883">
        <f t="shared" si="264"/>
        <v>0</v>
      </c>
      <c r="W127" s="888">
        <f t="shared" si="265"/>
        <v>0</v>
      </c>
      <c r="X127" s="889">
        <v>0</v>
      </c>
      <c r="Y127" s="890">
        <v>0</v>
      </c>
      <c r="Z127" s="1259">
        <v>0</v>
      </c>
      <c r="AA127" s="891">
        <f t="shared" si="266"/>
        <v>0</v>
      </c>
      <c r="AB127" s="889">
        <v>0</v>
      </c>
      <c r="AC127" s="890">
        <v>0</v>
      </c>
      <c r="AD127" s="891">
        <f t="shared" si="267"/>
        <v>0</v>
      </c>
      <c r="AE127" s="889">
        <v>0</v>
      </c>
      <c r="AF127" s="891">
        <f t="shared" si="268"/>
        <v>0</v>
      </c>
      <c r="AG127" s="889">
        <v>0</v>
      </c>
      <c r="AH127" s="891">
        <f t="shared" si="269"/>
        <v>0</v>
      </c>
      <c r="AI127" s="889">
        <v>0</v>
      </c>
      <c r="AJ127" s="890">
        <v>0</v>
      </c>
      <c r="AK127" s="890">
        <v>0</v>
      </c>
      <c r="AL127" s="890">
        <v>0</v>
      </c>
      <c r="AM127" s="892">
        <v>0</v>
      </c>
      <c r="AN127" s="892">
        <v>0</v>
      </c>
      <c r="AO127" s="891">
        <f t="shared" si="270"/>
        <v>0</v>
      </c>
      <c r="AP127" s="889">
        <v>0</v>
      </c>
      <c r="AQ127" s="891">
        <f t="shared" si="271"/>
        <v>0</v>
      </c>
      <c r="AR127" s="889">
        <v>0</v>
      </c>
      <c r="AS127" s="890">
        <v>0</v>
      </c>
      <c r="AT127" s="1259">
        <v>0</v>
      </c>
      <c r="AU127" s="891">
        <f t="shared" si="272"/>
        <v>0</v>
      </c>
      <c r="AV127" s="889">
        <v>0</v>
      </c>
      <c r="AW127" s="890">
        <v>0</v>
      </c>
      <c r="AX127" s="891">
        <f t="shared" si="273"/>
        <v>0</v>
      </c>
      <c r="AY127" s="889">
        <v>0</v>
      </c>
      <c r="AZ127" s="891">
        <f t="shared" si="274"/>
        <v>0</v>
      </c>
      <c r="BA127" s="889">
        <v>0</v>
      </c>
      <c r="BB127" s="890">
        <v>0</v>
      </c>
      <c r="BC127" s="891">
        <f t="shared" si="275"/>
        <v>0</v>
      </c>
      <c r="BD127" s="893">
        <f t="shared" si="276"/>
        <v>0</v>
      </c>
      <c r="BE127" s="903"/>
      <c r="BF127" s="904"/>
      <c r="BG127" s="899">
        <f t="shared" si="204"/>
        <v>0</v>
      </c>
      <c r="BH127" s="903"/>
      <c r="BI127" s="904"/>
      <c r="BJ127" s="904"/>
      <c r="BK127" s="904"/>
      <c r="BL127" s="899">
        <f t="shared" si="277"/>
        <v>0</v>
      </c>
      <c r="BM127" s="903"/>
      <c r="BN127" s="904"/>
      <c r="BO127" s="899">
        <f t="shared" si="278"/>
        <v>0</v>
      </c>
      <c r="BP127" s="900"/>
      <c r="BQ127" s="901"/>
      <c r="BR127" s="901"/>
      <c r="BS127" s="901"/>
      <c r="BT127" s="904"/>
      <c r="BU127" s="899">
        <f t="shared" si="279"/>
        <v>0</v>
      </c>
      <c r="BV127" s="900"/>
      <c r="BW127" s="901"/>
      <c r="BX127" s="901"/>
      <c r="BY127" s="901"/>
      <c r="BZ127" s="901"/>
      <c r="CA127" s="901"/>
      <c r="CB127" s="904"/>
      <c r="CC127" s="899">
        <f t="shared" si="280"/>
        <v>0</v>
      </c>
      <c r="CD127" s="903"/>
      <c r="CE127" s="904"/>
      <c r="CF127" s="904"/>
      <c r="CG127" s="904"/>
      <c r="CH127" s="899">
        <f t="shared" si="281"/>
        <v>0</v>
      </c>
      <c r="CI127" s="900"/>
      <c r="CJ127" s="901"/>
      <c r="CK127" s="901"/>
      <c r="CL127" s="901"/>
      <c r="CM127" s="901"/>
      <c r="CN127" s="901"/>
      <c r="CO127" s="902">
        <f t="shared" si="282"/>
        <v>0</v>
      </c>
      <c r="CP127" s="903"/>
      <c r="CQ127" s="904"/>
      <c r="CR127" s="899">
        <f t="shared" si="283"/>
        <v>0</v>
      </c>
      <c r="CS127" s="903"/>
      <c r="CT127" s="904"/>
      <c r="CU127" s="904"/>
      <c r="CV127" s="904"/>
      <c r="CW127" s="899">
        <f t="shared" si="284"/>
        <v>0</v>
      </c>
      <c r="CX127" s="903"/>
      <c r="CY127" s="899">
        <f t="shared" si="285"/>
        <v>0</v>
      </c>
      <c r="CZ127" s="954">
        <f t="shared" si="286"/>
        <v>0</v>
      </c>
      <c r="DA127" s="955">
        <f t="shared" si="287"/>
        <v>0</v>
      </c>
      <c r="DI127" s="893">
        <f t="shared" si="288"/>
        <v>0</v>
      </c>
    </row>
    <row r="128" spans="1:113" s="906" customFormat="1" ht="30">
      <c r="A128" s="806" t="s">
        <v>1278</v>
      </c>
      <c r="B128" s="953" t="s">
        <v>776</v>
      </c>
      <c r="C128" s="881" t="s">
        <v>76</v>
      </c>
      <c r="D128" s="886">
        <v>300.75</v>
      </c>
      <c r="E128" s="883">
        <f t="shared" si="191"/>
        <v>300.75</v>
      </c>
      <c r="F128" s="886"/>
      <c r="G128" s="887">
        <v>601.5</v>
      </c>
      <c r="H128" s="883">
        <f t="shared" si="259"/>
        <v>601.5</v>
      </c>
      <c r="I128" s="886">
        <v>300.75</v>
      </c>
      <c r="J128" s="883">
        <f t="shared" si="260"/>
        <v>300.75</v>
      </c>
      <c r="K128" s="886">
        <v>0</v>
      </c>
      <c r="L128" s="925">
        <v>0</v>
      </c>
      <c r="M128" s="883">
        <f t="shared" si="261"/>
        <v>0</v>
      </c>
      <c r="N128" s="886">
        <v>0</v>
      </c>
      <c r="O128" s="887">
        <v>0</v>
      </c>
      <c r="P128" s="883">
        <f t="shared" si="262"/>
        <v>0</v>
      </c>
      <c r="Q128" s="886">
        <v>0</v>
      </c>
      <c r="R128" s="887">
        <v>0</v>
      </c>
      <c r="S128" s="883">
        <f t="shared" si="263"/>
        <v>0</v>
      </c>
      <c r="T128" s="886">
        <v>0</v>
      </c>
      <c r="U128" s="887">
        <v>300.75</v>
      </c>
      <c r="V128" s="883">
        <f t="shared" si="264"/>
        <v>300.75</v>
      </c>
      <c r="W128" s="888">
        <f t="shared" si="265"/>
        <v>1503.75</v>
      </c>
      <c r="X128" s="889">
        <v>0</v>
      </c>
      <c r="Y128" s="890">
        <v>0</v>
      </c>
      <c r="Z128" s="1259">
        <v>0</v>
      </c>
      <c r="AA128" s="891">
        <f t="shared" si="266"/>
        <v>0</v>
      </c>
      <c r="AB128" s="889">
        <v>0</v>
      </c>
      <c r="AC128" s="890">
        <v>0</v>
      </c>
      <c r="AD128" s="891">
        <f t="shared" si="267"/>
        <v>0</v>
      </c>
      <c r="AE128" s="889">
        <v>601.5</v>
      </c>
      <c r="AF128" s="891">
        <f t="shared" si="268"/>
        <v>601.5</v>
      </c>
      <c r="AG128" s="889">
        <v>0</v>
      </c>
      <c r="AH128" s="891">
        <f t="shared" si="269"/>
        <v>0</v>
      </c>
      <c r="AI128" s="889">
        <v>0</v>
      </c>
      <c r="AJ128" s="890">
        <v>0</v>
      </c>
      <c r="AK128" s="890">
        <v>0</v>
      </c>
      <c r="AL128" s="890">
        <v>0</v>
      </c>
      <c r="AM128" s="892">
        <v>0</v>
      </c>
      <c r="AN128" s="892">
        <v>0</v>
      </c>
      <c r="AO128" s="891">
        <f t="shared" si="270"/>
        <v>0</v>
      </c>
      <c r="AP128" s="889">
        <v>300.75</v>
      </c>
      <c r="AQ128" s="891">
        <f t="shared" si="271"/>
        <v>300.75</v>
      </c>
      <c r="AR128" s="889">
        <v>0</v>
      </c>
      <c r="AS128" s="890">
        <v>0</v>
      </c>
      <c r="AT128" s="1259">
        <v>0</v>
      </c>
      <c r="AU128" s="891">
        <f t="shared" si="272"/>
        <v>0</v>
      </c>
      <c r="AV128" s="889">
        <v>0</v>
      </c>
      <c r="AW128" s="890">
        <v>0</v>
      </c>
      <c r="AX128" s="891">
        <f t="shared" si="273"/>
        <v>0</v>
      </c>
      <c r="AY128" s="889">
        <v>0</v>
      </c>
      <c r="AZ128" s="891">
        <f t="shared" si="274"/>
        <v>0</v>
      </c>
      <c r="BA128" s="889">
        <v>0</v>
      </c>
      <c r="BB128" s="890">
        <v>300.75</v>
      </c>
      <c r="BC128" s="891">
        <f t="shared" si="275"/>
        <v>300.75</v>
      </c>
      <c r="BD128" s="893">
        <f t="shared" si="276"/>
        <v>1203</v>
      </c>
      <c r="BE128" s="903">
        <v>300.75</v>
      </c>
      <c r="BF128" s="904">
        <v>300.75</v>
      </c>
      <c r="BG128" s="899">
        <f t="shared" si="204"/>
        <v>601.5</v>
      </c>
      <c r="BH128" s="903"/>
      <c r="BI128" s="904"/>
      <c r="BJ128" s="904"/>
      <c r="BK128" s="904"/>
      <c r="BL128" s="899">
        <f t="shared" si="277"/>
        <v>0</v>
      </c>
      <c r="BM128" s="903"/>
      <c r="BN128" s="904"/>
      <c r="BO128" s="899">
        <f t="shared" si="278"/>
        <v>0</v>
      </c>
      <c r="BP128" s="900"/>
      <c r="BQ128" s="901"/>
      <c r="BR128" s="901"/>
      <c r="BS128" s="901"/>
      <c r="BT128" s="904"/>
      <c r="BU128" s="899">
        <f t="shared" si="279"/>
        <v>0</v>
      </c>
      <c r="BV128" s="900"/>
      <c r="BW128" s="901"/>
      <c r="BX128" s="901"/>
      <c r="BY128" s="901"/>
      <c r="BZ128" s="901"/>
      <c r="CA128" s="901"/>
      <c r="CB128" s="904"/>
      <c r="CC128" s="899">
        <f t="shared" si="280"/>
        <v>0</v>
      </c>
      <c r="CD128" s="903"/>
      <c r="CE128" s="904"/>
      <c r="CF128" s="904"/>
      <c r="CG128" s="904"/>
      <c r="CH128" s="899">
        <f t="shared" si="281"/>
        <v>0</v>
      </c>
      <c r="CI128" s="900"/>
      <c r="CJ128" s="901"/>
      <c r="CK128" s="901">
        <v>300.75</v>
      </c>
      <c r="CL128" s="901"/>
      <c r="CM128" s="901">
        <v>300.75</v>
      </c>
      <c r="CN128" s="901"/>
      <c r="CO128" s="902">
        <f t="shared" si="282"/>
        <v>601.5</v>
      </c>
      <c r="CP128" s="903"/>
      <c r="CQ128" s="904"/>
      <c r="CR128" s="899">
        <f t="shared" si="283"/>
        <v>0</v>
      </c>
      <c r="CS128" s="903"/>
      <c r="CT128" s="904"/>
      <c r="CU128" s="904"/>
      <c r="CV128" s="904"/>
      <c r="CW128" s="899">
        <f t="shared" si="284"/>
        <v>0</v>
      </c>
      <c r="CX128" s="903"/>
      <c r="CY128" s="899">
        <f t="shared" si="285"/>
        <v>0</v>
      </c>
      <c r="CZ128" s="954">
        <f t="shared" si="286"/>
        <v>1203</v>
      </c>
      <c r="DA128" s="955">
        <f t="shared" si="287"/>
        <v>3909.75</v>
      </c>
      <c r="DI128" s="893">
        <f t="shared" si="288"/>
        <v>0</v>
      </c>
    </row>
    <row r="129" spans="1:113" s="906" customFormat="1" ht="30">
      <c r="A129" s="806" t="s">
        <v>1311</v>
      </c>
      <c r="B129" s="953" t="s">
        <v>1312</v>
      </c>
      <c r="C129" s="881" t="s">
        <v>47</v>
      </c>
      <c r="D129" s="886">
        <v>0</v>
      </c>
      <c r="E129" s="883">
        <f t="shared" si="191"/>
        <v>0</v>
      </c>
      <c r="F129" s="886"/>
      <c r="G129" s="887">
        <v>0</v>
      </c>
      <c r="H129" s="883">
        <f t="shared" si="259"/>
        <v>0</v>
      </c>
      <c r="I129" s="886">
        <v>0</v>
      </c>
      <c r="J129" s="883">
        <f t="shared" si="260"/>
        <v>0</v>
      </c>
      <c r="K129" s="886">
        <v>0</v>
      </c>
      <c r="L129" s="925">
        <v>0</v>
      </c>
      <c r="M129" s="883">
        <f t="shared" si="261"/>
        <v>0</v>
      </c>
      <c r="N129" s="886">
        <v>0</v>
      </c>
      <c r="O129" s="887">
        <v>0</v>
      </c>
      <c r="P129" s="883">
        <f t="shared" si="262"/>
        <v>0</v>
      </c>
      <c r="Q129" s="886">
        <v>0</v>
      </c>
      <c r="R129" s="887">
        <v>0</v>
      </c>
      <c r="S129" s="883">
        <f t="shared" si="263"/>
        <v>0</v>
      </c>
      <c r="T129" s="886">
        <v>0</v>
      </c>
      <c r="U129" s="887">
        <v>0</v>
      </c>
      <c r="V129" s="883">
        <f t="shared" si="264"/>
        <v>0</v>
      </c>
      <c r="W129" s="888">
        <f t="shared" si="265"/>
        <v>0</v>
      </c>
      <c r="X129" s="889">
        <v>0</v>
      </c>
      <c r="Y129" s="890">
        <v>0</v>
      </c>
      <c r="Z129" s="1259">
        <v>0</v>
      </c>
      <c r="AA129" s="891">
        <f t="shared" si="266"/>
        <v>0</v>
      </c>
      <c r="AB129" s="889">
        <v>0</v>
      </c>
      <c r="AC129" s="890">
        <v>0</v>
      </c>
      <c r="AD129" s="891">
        <f t="shared" si="267"/>
        <v>0</v>
      </c>
      <c r="AE129" s="889">
        <v>0</v>
      </c>
      <c r="AF129" s="891">
        <f t="shared" si="268"/>
        <v>0</v>
      </c>
      <c r="AG129" s="889">
        <v>0</v>
      </c>
      <c r="AH129" s="891">
        <f t="shared" si="269"/>
        <v>0</v>
      </c>
      <c r="AI129" s="889">
        <v>0</v>
      </c>
      <c r="AJ129" s="890">
        <v>0</v>
      </c>
      <c r="AK129" s="890">
        <v>0</v>
      </c>
      <c r="AL129" s="890">
        <v>0</v>
      </c>
      <c r="AM129" s="892">
        <v>0</v>
      </c>
      <c r="AN129" s="892">
        <v>0</v>
      </c>
      <c r="AO129" s="891">
        <f t="shared" si="270"/>
        <v>0</v>
      </c>
      <c r="AP129" s="889">
        <v>0</v>
      </c>
      <c r="AQ129" s="891">
        <f t="shared" si="271"/>
        <v>0</v>
      </c>
      <c r="AR129" s="889">
        <v>0</v>
      </c>
      <c r="AS129" s="890">
        <v>0</v>
      </c>
      <c r="AT129" s="1259">
        <v>0</v>
      </c>
      <c r="AU129" s="891">
        <f t="shared" si="272"/>
        <v>0</v>
      </c>
      <c r="AV129" s="889">
        <v>0</v>
      </c>
      <c r="AW129" s="890">
        <v>0</v>
      </c>
      <c r="AX129" s="891">
        <f t="shared" si="273"/>
        <v>0</v>
      </c>
      <c r="AY129" s="889">
        <v>0</v>
      </c>
      <c r="AZ129" s="891">
        <f t="shared" si="274"/>
        <v>0</v>
      </c>
      <c r="BA129" s="889">
        <v>0</v>
      </c>
      <c r="BB129" s="890">
        <v>0</v>
      </c>
      <c r="BC129" s="891">
        <f t="shared" si="275"/>
        <v>0</v>
      </c>
      <c r="BD129" s="893">
        <f t="shared" si="276"/>
        <v>0</v>
      </c>
      <c r="BE129" s="903"/>
      <c r="BF129" s="904"/>
      <c r="BG129" s="899">
        <f t="shared" si="204"/>
        <v>0</v>
      </c>
      <c r="BH129" s="903"/>
      <c r="BI129" s="904"/>
      <c r="BJ129" s="904"/>
      <c r="BK129" s="904"/>
      <c r="BL129" s="899">
        <f t="shared" si="277"/>
        <v>0</v>
      </c>
      <c r="BM129" s="903"/>
      <c r="BN129" s="904"/>
      <c r="BO129" s="899">
        <f t="shared" si="278"/>
        <v>0</v>
      </c>
      <c r="BP129" s="900"/>
      <c r="BQ129" s="901"/>
      <c r="BR129" s="901"/>
      <c r="BS129" s="901"/>
      <c r="BT129" s="904"/>
      <c r="BU129" s="899">
        <f t="shared" si="279"/>
        <v>0</v>
      </c>
      <c r="BV129" s="900"/>
      <c r="BW129" s="901"/>
      <c r="BX129" s="901"/>
      <c r="BY129" s="901"/>
      <c r="BZ129" s="901"/>
      <c r="CA129" s="901"/>
      <c r="CB129" s="904"/>
      <c r="CC129" s="899">
        <f t="shared" si="280"/>
        <v>0</v>
      </c>
      <c r="CD129" s="903"/>
      <c r="CE129" s="904"/>
      <c r="CF129" s="904"/>
      <c r="CG129" s="904"/>
      <c r="CH129" s="899">
        <f t="shared" si="281"/>
        <v>0</v>
      </c>
      <c r="CI129" s="900"/>
      <c r="CJ129" s="901"/>
      <c r="CK129" s="901"/>
      <c r="CL129" s="901"/>
      <c r="CM129" s="901"/>
      <c r="CN129" s="901"/>
      <c r="CO129" s="902">
        <f t="shared" si="282"/>
        <v>0</v>
      </c>
      <c r="CP129" s="903"/>
      <c r="CQ129" s="904"/>
      <c r="CR129" s="899">
        <f t="shared" si="283"/>
        <v>0</v>
      </c>
      <c r="CS129" s="903"/>
      <c r="CT129" s="904"/>
      <c r="CU129" s="904"/>
      <c r="CV129" s="904"/>
      <c r="CW129" s="899">
        <f t="shared" si="284"/>
        <v>0</v>
      </c>
      <c r="CX129" s="903"/>
      <c r="CY129" s="899">
        <f t="shared" si="285"/>
        <v>0</v>
      </c>
      <c r="CZ129" s="954">
        <f t="shared" si="286"/>
        <v>0</v>
      </c>
      <c r="DA129" s="955">
        <f t="shared" si="287"/>
        <v>0</v>
      </c>
      <c r="DI129" s="893">
        <f t="shared" si="288"/>
        <v>0</v>
      </c>
    </row>
    <row r="130" spans="1:113" s="906" customFormat="1" ht="30">
      <c r="A130" s="806" t="s">
        <v>1313</v>
      </c>
      <c r="B130" s="953" t="s">
        <v>1314</v>
      </c>
      <c r="C130" s="881" t="s">
        <v>742</v>
      </c>
      <c r="D130" s="886">
        <v>0</v>
      </c>
      <c r="E130" s="883">
        <f t="shared" si="191"/>
        <v>0</v>
      </c>
      <c r="F130" s="886"/>
      <c r="G130" s="887">
        <v>0</v>
      </c>
      <c r="H130" s="883">
        <f t="shared" si="259"/>
        <v>0</v>
      </c>
      <c r="I130" s="886">
        <v>0</v>
      </c>
      <c r="J130" s="883">
        <f t="shared" si="260"/>
        <v>0</v>
      </c>
      <c r="K130" s="886">
        <v>0</v>
      </c>
      <c r="L130" s="925">
        <v>0</v>
      </c>
      <c r="M130" s="883">
        <f t="shared" si="261"/>
        <v>0</v>
      </c>
      <c r="N130" s="886">
        <v>0</v>
      </c>
      <c r="O130" s="887">
        <v>0</v>
      </c>
      <c r="P130" s="883">
        <f t="shared" si="262"/>
        <v>0</v>
      </c>
      <c r="Q130" s="886">
        <v>0</v>
      </c>
      <c r="R130" s="887">
        <v>0</v>
      </c>
      <c r="S130" s="883">
        <f t="shared" si="263"/>
        <v>0</v>
      </c>
      <c r="T130" s="886">
        <v>0</v>
      </c>
      <c r="U130" s="887">
        <v>0</v>
      </c>
      <c r="V130" s="883">
        <f t="shared" si="264"/>
        <v>0</v>
      </c>
      <c r="W130" s="888">
        <f t="shared" si="265"/>
        <v>0</v>
      </c>
      <c r="X130" s="889">
        <v>0</v>
      </c>
      <c r="Y130" s="890">
        <v>0</v>
      </c>
      <c r="Z130" s="1259">
        <v>0</v>
      </c>
      <c r="AA130" s="891">
        <f t="shared" si="266"/>
        <v>0</v>
      </c>
      <c r="AB130" s="889">
        <v>0</v>
      </c>
      <c r="AC130" s="890">
        <v>0</v>
      </c>
      <c r="AD130" s="891">
        <f t="shared" si="267"/>
        <v>0</v>
      </c>
      <c r="AE130" s="889">
        <v>0</v>
      </c>
      <c r="AF130" s="891">
        <f t="shared" si="268"/>
        <v>0</v>
      </c>
      <c r="AG130" s="889">
        <v>0</v>
      </c>
      <c r="AH130" s="891">
        <f t="shared" si="269"/>
        <v>0</v>
      </c>
      <c r="AI130" s="889">
        <v>0</v>
      </c>
      <c r="AJ130" s="890">
        <v>0</v>
      </c>
      <c r="AK130" s="890">
        <v>0</v>
      </c>
      <c r="AL130" s="890">
        <v>0</v>
      </c>
      <c r="AM130" s="892">
        <v>0</v>
      </c>
      <c r="AN130" s="892">
        <v>0</v>
      </c>
      <c r="AO130" s="891">
        <f t="shared" si="270"/>
        <v>0</v>
      </c>
      <c r="AP130" s="889">
        <v>0</v>
      </c>
      <c r="AQ130" s="891">
        <f t="shared" si="271"/>
        <v>0</v>
      </c>
      <c r="AR130" s="889">
        <v>0</v>
      </c>
      <c r="AS130" s="890">
        <v>0</v>
      </c>
      <c r="AT130" s="1259">
        <v>0</v>
      </c>
      <c r="AU130" s="891">
        <f t="shared" si="272"/>
        <v>0</v>
      </c>
      <c r="AV130" s="889">
        <v>0</v>
      </c>
      <c r="AW130" s="890">
        <v>0</v>
      </c>
      <c r="AX130" s="891">
        <f t="shared" si="273"/>
        <v>0</v>
      </c>
      <c r="AY130" s="889">
        <v>0</v>
      </c>
      <c r="AZ130" s="891">
        <f t="shared" si="274"/>
        <v>0</v>
      </c>
      <c r="BA130" s="889">
        <v>0</v>
      </c>
      <c r="BB130" s="890">
        <v>0</v>
      </c>
      <c r="BC130" s="891">
        <f t="shared" si="275"/>
        <v>0</v>
      </c>
      <c r="BD130" s="893">
        <f t="shared" si="276"/>
        <v>0</v>
      </c>
      <c r="BE130" s="903"/>
      <c r="BF130" s="904"/>
      <c r="BG130" s="899">
        <f t="shared" si="204"/>
        <v>0</v>
      </c>
      <c r="BH130" s="903"/>
      <c r="BI130" s="904"/>
      <c r="BJ130" s="904"/>
      <c r="BK130" s="904"/>
      <c r="BL130" s="899">
        <f t="shared" si="277"/>
        <v>0</v>
      </c>
      <c r="BM130" s="903"/>
      <c r="BN130" s="904"/>
      <c r="BO130" s="899">
        <f t="shared" si="278"/>
        <v>0</v>
      </c>
      <c r="BP130" s="900"/>
      <c r="BQ130" s="901"/>
      <c r="BR130" s="901"/>
      <c r="BS130" s="901"/>
      <c r="BT130" s="904"/>
      <c r="BU130" s="899">
        <f t="shared" si="279"/>
        <v>0</v>
      </c>
      <c r="BV130" s="900"/>
      <c r="BW130" s="901"/>
      <c r="BX130" s="901"/>
      <c r="BY130" s="901"/>
      <c r="BZ130" s="901"/>
      <c r="CA130" s="901"/>
      <c r="CB130" s="904"/>
      <c r="CC130" s="899">
        <f t="shared" si="280"/>
        <v>0</v>
      </c>
      <c r="CD130" s="903"/>
      <c r="CE130" s="904"/>
      <c r="CF130" s="904"/>
      <c r="CG130" s="904"/>
      <c r="CH130" s="899">
        <f t="shared" si="281"/>
        <v>0</v>
      </c>
      <c r="CI130" s="900"/>
      <c r="CJ130" s="901"/>
      <c r="CK130" s="901"/>
      <c r="CL130" s="901"/>
      <c r="CM130" s="901"/>
      <c r="CN130" s="901"/>
      <c r="CO130" s="902">
        <f t="shared" si="282"/>
        <v>0</v>
      </c>
      <c r="CP130" s="903"/>
      <c r="CQ130" s="904"/>
      <c r="CR130" s="899">
        <f t="shared" si="283"/>
        <v>0</v>
      </c>
      <c r="CS130" s="903"/>
      <c r="CT130" s="904"/>
      <c r="CU130" s="904"/>
      <c r="CV130" s="904"/>
      <c r="CW130" s="899">
        <f t="shared" si="284"/>
        <v>0</v>
      </c>
      <c r="CX130" s="903"/>
      <c r="CY130" s="899">
        <f t="shared" si="285"/>
        <v>0</v>
      </c>
      <c r="CZ130" s="954">
        <f t="shared" si="286"/>
        <v>0</v>
      </c>
      <c r="DA130" s="955">
        <f t="shared" si="287"/>
        <v>0</v>
      </c>
      <c r="DI130" s="893">
        <f t="shared" si="288"/>
        <v>0</v>
      </c>
    </row>
    <row r="131" spans="1:113" s="906" customFormat="1">
      <c r="A131" s="806" t="s">
        <v>51</v>
      </c>
      <c r="B131" s="953" t="s">
        <v>1259</v>
      </c>
      <c r="C131" s="881" t="s">
        <v>76</v>
      </c>
      <c r="D131" s="886">
        <v>0</v>
      </c>
      <c r="E131" s="883">
        <f t="shared" si="191"/>
        <v>0</v>
      </c>
      <c r="F131" s="886"/>
      <c r="G131" s="887">
        <v>0</v>
      </c>
      <c r="H131" s="883">
        <f t="shared" si="259"/>
        <v>0</v>
      </c>
      <c r="I131" s="886">
        <v>0</v>
      </c>
      <c r="J131" s="883">
        <f t="shared" si="260"/>
        <v>0</v>
      </c>
      <c r="K131" s="886">
        <v>0</v>
      </c>
      <c r="L131" s="925">
        <v>0</v>
      </c>
      <c r="M131" s="883">
        <f t="shared" si="261"/>
        <v>0</v>
      </c>
      <c r="N131" s="886">
        <v>0</v>
      </c>
      <c r="O131" s="887">
        <v>0</v>
      </c>
      <c r="P131" s="883">
        <f t="shared" si="262"/>
        <v>0</v>
      </c>
      <c r="Q131" s="886">
        <v>0</v>
      </c>
      <c r="R131" s="887">
        <v>0</v>
      </c>
      <c r="S131" s="883">
        <f t="shared" si="263"/>
        <v>0</v>
      </c>
      <c r="T131" s="886">
        <v>0</v>
      </c>
      <c r="U131" s="887">
        <v>0</v>
      </c>
      <c r="V131" s="883">
        <f t="shared" si="264"/>
        <v>0</v>
      </c>
      <c r="W131" s="888">
        <f t="shared" si="265"/>
        <v>0</v>
      </c>
      <c r="X131" s="889">
        <v>0</v>
      </c>
      <c r="Y131" s="890">
        <v>0</v>
      </c>
      <c r="Z131" s="1259">
        <v>0</v>
      </c>
      <c r="AA131" s="891">
        <f t="shared" si="266"/>
        <v>0</v>
      </c>
      <c r="AB131" s="889">
        <v>0</v>
      </c>
      <c r="AC131" s="890">
        <v>0</v>
      </c>
      <c r="AD131" s="891">
        <f t="shared" si="267"/>
        <v>0</v>
      </c>
      <c r="AE131" s="889">
        <v>0</v>
      </c>
      <c r="AF131" s="891">
        <f t="shared" si="268"/>
        <v>0</v>
      </c>
      <c r="AG131" s="889">
        <v>0</v>
      </c>
      <c r="AH131" s="891">
        <f t="shared" si="269"/>
        <v>0</v>
      </c>
      <c r="AI131" s="889">
        <v>0</v>
      </c>
      <c r="AJ131" s="890">
        <v>0</v>
      </c>
      <c r="AK131" s="890">
        <v>0</v>
      </c>
      <c r="AL131" s="890">
        <v>0</v>
      </c>
      <c r="AM131" s="892">
        <v>0</v>
      </c>
      <c r="AN131" s="892">
        <v>0</v>
      </c>
      <c r="AO131" s="891">
        <f t="shared" si="270"/>
        <v>0</v>
      </c>
      <c r="AP131" s="889">
        <v>0</v>
      </c>
      <c r="AQ131" s="891">
        <f t="shared" si="271"/>
        <v>0</v>
      </c>
      <c r="AR131" s="889">
        <v>0</v>
      </c>
      <c r="AS131" s="890">
        <v>0</v>
      </c>
      <c r="AT131" s="1259">
        <v>0</v>
      </c>
      <c r="AU131" s="891">
        <f t="shared" si="272"/>
        <v>0</v>
      </c>
      <c r="AV131" s="889">
        <v>0</v>
      </c>
      <c r="AW131" s="890">
        <v>0</v>
      </c>
      <c r="AX131" s="891">
        <f t="shared" si="273"/>
        <v>0</v>
      </c>
      <c r="AY131" s="889">
        <v>0</v>
      </c>
      <c r="AZ131" s="891">
        <f t="shared" si="274"/>
        <v>0</v>
      </c>
      <c r="BA131" s="889">
        <v>0</v>
      </c>
      <c r="BB131" s="890">
        <v>0</v>
      </c>
      <c r="BC131" s="891">
        <f t="shared" si="275"/>
        <v>0</v>
      </c>
      <c r="BD131" s="893">
        <f t="shared" si="276"/>
        <v>0</v>
      </c>
      <c r="BE131" s="903"/>
      <c r="BF131" s="904"/>
      <c r="BG131" s="899">
        <f t="shared" si="204"/>
        <v>0</v>
      </c>
      <c r="BH131" s="903"/>
      <c r="BI131" s="904"/>
      <c r="BJ131" s="904"/>
      <c r="BK131" s="904"/>
      <c r="BL131" s="899">
        <f t="shared" si="277"/>
        <v>0</v>
      </c>
      <c r="BM131" s="903"/>
      <c r="BN131" s="904"/>
      <c r="BO131" s="899">
        <f t="shared" si="278"/>
        <v>0</v>
      </c>
      <c r="BP131" s="900"/>
      <c r="BQ131" s="901"/>
      <c r="BR131" s="901"/>
      <c r="BS131" s="901"/>
      <c r="BT131" s="904"/>
      <c r="BU131" s="899">
        <f t="shared" si="279"/>
        <v>0</v>
      </c>
      <c r="BV131" s="900"/>
      <c r="BW131" s="901"/>
      <c r="BX131" s="901"/>
      <c r="BY131" s="901"/>
      <c r="BZ131" s="901"/>
      <c r="CA131" s="901"/>
      <c r="CB131" s="904"/>
      <c r="CC131" s="899">
        <f t="shared" si="280"/>
        <v>0</v>
      </c>
      <c r="CD131" s="903"/>
      <c r="CE131" s="904"/>
      <c r="CF131" s="904"/>
      <c r="CG131" s="904"/>
      <c r="CH131" s="899">
        <f t="shared" si="281"/>
        <v>0</v>
      </c>
      <c r="CI131" s="900"/>
      <c r="CJ131" s="901"/>
      <c r="CK131" s="901"/>
      <c r="CL131" s="901"/>
      <c r="CM131" s="901"/>
      <c r="CN131" s="901"/>
      <c r="CO131" s="902">
        <f t="shared" si="282"/>
        <v>0</v>
      </c>
      <c r="CP131" s="903"/>
      <c r="CQ131" s="904"/>
      <c r="CR131" s="899">
        <f t="shared" si="283"/>
        <v>0</v>
      </c>
      <c r="CS131" s="903"/>
      <c r="CT131" s="904"/>
      <c r="CU131" s="904"/>
      <c r="CV131" s="904"/>
      <c r="CW131" s="899">
        <f t="shared" si="284"/>
        <v>0</v>
      </c>
      <c r="CX131" s="903"/>
      <c r="CY131" s="899">
        <f t="shared" si="285"/>
        <v>0</v>
      </c>
      <c r="CZ131" s="954">
        <f t="shared" si="286"/>
        <v>0</v>
      </c>
      <c r="DA131" s="955">
        <f t="shared" si="287"/>
        <v>0</v>
      </c>
      <c r="DI131" s="893">
        <f t="shared" si="288"/>
        <v>0</v>
      </c>
    </row>
    <row r="132" spans="1:113" s="906" customFormat="1">
      <c r="A132" s="806" t="s">
        <v>59</v>
      </c>
      <c r="B132" s="953" t="s">
        <v>1315</v>
      </c>
      <c r="C132" s="881" t="s">
        <v>76</v>
      </c>
      <c r="D132" s="886">
        <v>181.38022000000001</v>
      </c>
      <c r="E132" s="883">
        <f t="shared" si="191"/>
        <v>181.38022000000001</v>
      </c>
      <c r="F132" s="886"/>
      <c r="G132" s="887">
        <v>362.76044000000002</v>
      </c>
      <c r="H132" s="883">
        <f t="shared" si="259"/>
        <v>362.76044000000002</v>
      </c>
      <c r="I132" s="886">
        <v>181.38022000000001</v>
      </c>
      <c r="J132" s="883">
        <f t="shared" si="260"/>
        <v>181.38022000000001</v>
      </c>
      <c r="K132" s="886">
        <v>0</v>
      </c>
      <c r="L132" s="925">
        <v>0</v>
      </c>
      <c r="M132" s="883">
        <f t="shared" si="261"/>
        <v>0</v>
      </c>
      <c r="N132" s="886">
        <v>0</v>
      </c>
      <c r="O132" s="887">
        <v>0</v>
      </c>
      <c r="P132" s="883">
        <f t="shared" si="262"/>
        <v>0</v>
      </c>
      <c r="Q132" s="886">
        <v>0</v>
      </c>
      <c r="R132" s="887">
        <v>0</v>
      </c>
      <c r="S132" s="883">
        <f t="shared" si="263"/>
        <v>0</v>
      </c>
      <c r="T132" s="886">
        <v>0</v>
      </c>
      <c r="U132" s="887">
        <v>181.38022000000001</v>
      </c>
      <c r="V132" s="883">
        <f t="shared" si="264"/>
        <v>181.38022000000001</v>
      </c>
      <c r="W132" s="888">
        <f t="shared" si="265"/>
        <v>906.90110000000004</v>
      </c>
      <c r="X132" s="889">
        <v>0</v>
      </c>
      <c r="Y132" s="890">
        <v>0</v>
      </c>
      <c r="Z132" s="1259">
        <v>0</v>
      </c>
      <c r="AA132" s="891">
        <f t="shared" si="266"/>
        <v>0</v>
      </c>
      <c r="AB132" s="889">
        <v>0</v>
      </c>
      <c r="AC132" s="890">
        <v>0</v>
      </c>
      <c r="AD132" s="891">
        <f t="shared" si="267"/>
        <v>0</v>
      </c>
      <c r="AE132" s="889">
        <v>362.76044000000002</v>
      </c>
      <c r="AF132" s="891">
        <f t="shared" si="268"/>
        <v>362.76044000000002</v>
      </c>
      <c r="AG132" s="889">
        <v>0</v>
      </c>
      <c r="AH132" s="891">
        <f t="shared" si="269"/>
        <v>0</v>
      </c>
      <c r="AI132" s="889">
        <v>0</v>
      </c>
      <c r="AJ132" s="890">
        <v>0</v>
      </c>
      <c r="AK132" s="890">
        <v>0</v>
      </c>
      <c r="AL132" s="890">
        <v>0</v>
      </c>
      <c r="AM132" s="892">
        <v>0</v>
      </c>
      <c r="AN132" s="892">
        <v>0</v>
      </c>
      <c r="AO132" s="891">
        <f t="shared" si="270"/>
        <v>0</v>
      </c>
      <c r="AP132" s="889">
        <v>181.38022000000001</v>
      </c>
      <c r="AQ132" s="891">
        <f t="shared" si="271"/>
        <v>181.38022000000001</v>
      </c>
      <c r="AR132" s="889">
        <v>0</v>
      </c>
      <c r="AS132" s="890">
        <v>0</v>
      </c>
      <c r="AT132" s="1259">
        <v>0</v>
      </c>
      <c r="AU132" s="891">
        <f t="shared" si="272"/>
        <v>0</v>
      </c>
      <c r="AV132" s="889">
        <v>0</v>
      </c>
      <c r="AW132" s="890">
        <v>0</v>
      </c>
      <c r="AX132" s="891">
        <f t="shared" si="273"/>
        <v>0</v>
      </c>
      <c r="AY132" s="889">
        <v>0</v>
      </c>
      <c r="AZ132" s="891">
        <f t="shared" si="274"/>
        <v>0</v>
      </c>
      <c r="BA132" s="889">
        <v>0</v>
      </c>
      <c r="BB132" s="890">
        <v>181.38022000000001</v>
      </c>
      <c r="BC132" s="891">
        <f t="shared" si="275"/>
        <v>181.38022000000001</v>
      </c>
      <c r="BD132" s="893">
        <f t="shared" si="276"/>
        <v>725.52088000000003</v>
      </c>
      <c r="BE132" s="903">
        <v>181.38022000000001</v>
      </c>
      <c r="BF132" s="904">
        <v>181.38022000000001</v>
      </c>
      <c r="BG132" s="899">
        <f t="shared" si="204"/>
        <v>362.76044000000002</v>
      </c>
      <c r="BH132" s="903"/>
      <c r="BI132" s="904"/>
      <c r="BJ132" s="904"/>
      <c r="BK132" s="904"/>
      <c r="BL132" s="899">
        <f t="shared" si="277"/>
        <v>0</v>
      </c>
      <c r="BM132" s="903"/>
      <c r="BN132" s="904"/>
      <c r="BO132" s="899">
        <f t="shared" si="278"/>
        <v>0</v>
      </c>
      <c r="BP132" s="900"/>
      <c r="BQ132" s="901"/>
      <c r="BR132" s="901"/>
      <c r="BS132" s="901"/>
      <c r="BT132" s="904"/>
      <c r="BU132" s="899">
        <f t="shared" si="279"/>
        <v>0</v>
      </c>
      <c r="BV132" s="900"/>
      <c r="BW132" s="901"/>
      <c r="BX132" s="901"/>
      <c r="BY132" s="901"/>
      <c r="BZ132" s="901"/>
      <c r="CA132" s="901"/>
      <c r="CB132" s="904"/>
      <c r="CC132" s="899">
        <f t="shared" si="280"/>
        <v>0</v>
      </c>
      <c r="CD132" s="903"/>
      <c r="CE132" s="904"/>
      <c r="CF132" s="904"/>
      <c r="CG132" s="904"/>
      <c r="CH132" s="899">
        <f t="shared" si="281"/>
        <v>0</v>
      </c>
      <c r="CI132" s="900"/>
      <c r="CJ132" s="901"/>
      <c r="CK132" s="901">
        <v>181.38022000000001</v>
      </c>
      <c r="CL132" s="901"/>
      <c r="CM132" s="901">
        <v>181.38022000000001</v>
      </c>
      <c r="CN132" s="901"/>
      <c r="CO132" s="902">
        <f t="shared" si="282"/>
        <v>362.76044000000002</v>
      </c>
      <c r="CP132" s="903"/>
      <c r="CQ132" s="904"/>
      <c r="CR132" s="899">
        <f t="shared" si="283"/>
        <v>0</v>
      </c>
      <c r="CS132" s="903"/>
      <c r="CT132" s="904"/>
      <c r="CU132" s="904"/>
      <c r="CV132" s="904"/>
      <c r="CW132" s="899">
        <f t="shared" si="284"/>
        <v>0</v>
      </c>
      <c r="CX132" s="903"/>
      <c r="CY132" s="899">
        <f t="shared" si="285"/>
        <v>0</v>
      </c>
      <c r="CZ132" s="954">
        <f t="shared" si="286"/>
        <v>725.52088000000003</v>
      </c>
      <c r="DA132" s="955">
        <f t="shared" si="287"/>
        <v>2357.9428600000001</v>
      </c>
      <c r="DI132" s="893">
        <f t="shared" si="288"/>
        <v>0</v>
      </c>
    </row>
    <row r="133" spans="1:113" s="906" customFormat="1">
      <c r="A133" s="806" t="s">
        <v>277</v>
      </c>
      <c r="B133" s="953" t="s">
        <v>1316</v>
      </c>
      <c r="C133" s="881" t="s">
        <v>76</v>
      </c>
      <c r="D133" s="886">
        <v>0</v>
      </c>
      <c r="E133" s="883">
        <f t="shared" si="191"/>
        <v>0</v>
      </c>
      <c r="F133" s="886"/>
      <c r="G133" s="887">
        <v>0</v>
      </c>
      <c r="H133" s="883">
        <f t="shared" si="259"/>
        <v>0</v>
      </c>
      <c r="I133" s="886">
        <v>0</v>
      </c>
      <c r="J133" s="883">
        <f t="shared" si="260"/>
        <v>0</v>
      </c>
      <c r="K133" s="886">
        <v>0</v>
      </c>
      <c r="L133" s="925">
        <v>0</v>
      </c>
      <c r="M133" s="883">
        <f t="shared" si="261"/>
        <v>0</v>
      </c>
      <c r="N133" s="886">
        <v>0</v>
      </c>
      <c r="O133" s="887">
        <v>0</v>
      </c>
      <c r="P133" s="883">
        <f t="shared" si="262"/>
        <v>0</v>
      </c>
      <c r="Q133" s="886">
        <v>0</v>
      </c>
      <c r="R133" s="887">
        <v>0</v>
      </c>
      <c r="S133" s="883">
        <f t="shared" si="263"/>
        <v>0</v>
      </c>
      <c r="T133" s="886">
        <v>0</v>
      </c>
      <c r="U133" s="887">
        <v>0</v>
      </c>
      <c r="V133" s="883">
        <f t="shared" si="264"/>
        <v>0</v>
      </c>
      <c r="W133" s="888">
        <f t="shared" si="265"/>
        <v>0</v>
      </c>
      <c r="X133" s="889">
        <v>0</v>
      </c>
      <c r="Y133" s="890">
        <v>0</v>
      </c>
      <c r="Z133" s="1259">
        <v>0</v>
      </c>
      <c r="AA133" s="891">
        <f t="shared" si="266"/>
        <v>0</v>
      </c>
      <c r="AB133" s="889">
        <v>0</v>
      </c>
      <c r="AC133" s="890">
        <v>0</v>
      </c>
      <c r="AD133" s="891">
        <f t="shared" si="267"/>
        <v>0</v>
      </c>
      <c r="AE133" s="889">
        <v>0</v>
      </c>
      <c r="AF133" s="891">
        <f t="shared" si="268"/>
        <v>0</v>
      </c>
      <c r="AG133" s="889">
        <v>0</v>
      </c>
      <c r="AH133" s="891">
        <f t="shared" si="269"/>
        <v>0</v>
      </c>
      <c r="AI133" s="889">
        <v>0</v>
      </c>
      <c r="AJ133" s="890">
        <v>0</v>
      </c>
      <c r="AK133" s="890">
        <v>0</v>
      </c>
      <c r="AL133" s="890">
        <v>0</v>
      </c>
      <c r="AM133" s="892">
        <v>0</v>
      </c>
      <c r="AN133" s="892">
        <v>0</v>
      </c>
      <c r="AO133" s="891">
        <f t="shared" si="270"/>
        <v>0</v>
      </c>
      <c r="AP133" s="889">
        <v>0</v>
      </c>
      <c r="AQ133" s="891">
        <f t="shared" si="271"/>
        <v>0</v>
      </c>
      <c r="AR133" s="889">
        <v>0</v>
      </c>
      <c r="AS133" s="890">
        <v>0</v>
      </c>
      <c r="AT133" s="1259">
        <v>0</v>
      </c>
      <c r="AU133" s="891">
        <f t="shared" si="272"/>
        <v>0</v>
      </c>
      <c r="AV133" s="889">
        <v>0</v>
      </c>
      <c r="AW133" s="890">
        <v>0</v>
      </c>
      <c r="AX133" s="891">
        <f t="shared" si="273"/>
        <v>0</v>
      </c>
      <c r="AY133" s="889">
        <v>0</v>
      </c>
      <c r="AZ133" s="891">
        <f t="shared" si="274"/>
        <v>0</v>
      </c>
      <c r="BA133" s="889">
        <v>0</v>
      </c>
      <c r="BB133" s="890">
        <v>0</v>
      </c>
      <c r="BC133" s="891">
        <f t="shared" si="275"/>
        <v>0</v>
      </c>
      <c r="BD133" s="893">
        <f t="shared" si="276"/>
        <v>0</v>
      </c>
      <c r="BE133" s="903"/>
      <c r="BF133" s="904"/>
      <c r="BG133" s="899">
        <f t="shared" si="204"/>
        <v>0</v>
      </c>
      <c r="BH133" s="903"/>
      <c r="BI133" s="904"/>
      <c r="BJ133" s="904"/>
      <c r="BK133" s="904"/>
      <c r="BL133" s="899">
        <f t="shared" si="277"/>
        <v>0</v>
      </c>
      <c r="BM133" s="903"/>
      <c r="BN133" s="904"/>
      <c r="BO133" s="899">
        <f t="shared" si="278"/>
        <v>0</v>
      </c>
      <c r="BP133" s="900"/>
      <c r="BQ133" s="901"/>
      <c r="BR133" s="901"/>
      <c r="BS133" s="901"/>
      <c r="BT133" s="904"/>
      <c r="BU133" s="899">
        <f t="shared" si="279"/>
        <v>0</v>
      </c>
      <c r="BV133" s="900"/>
      <c r="BW133" s="901"/>
      <c r="BX133" s="901"/>
      <c r="BY133" s="901"/>
      <c r="BZ133" s="901"/>
      <c r="CA133" s="901"/>
      <c r="CB133" s="904"/>
      <c r="CC133" s="899">
        <f t="shared" si="280"/>
        <v>0</v>
      </c>
      <c r="CD133" s="903"/>
      <c r="CE133" s="904"/>
      <c r="CF133" s="904"/>
      <c r="CG133" s="904"/>
      <c r="CH133" s="899">
        <f t="shared" si="281"/>
        <v>0</v>
      </c>
      <c r="CI133" s="900"/>
      <c r="CJ133" s="901"/>
      <c r="CK133" s="901"/>
      <c r="CL133" s="901"/>
      <c r="CM133" s="901"/>
      <c r="CN133" s="901"/>
      <c r="CO133" s="902">
        <f t="shared" si="282"/>
        <v>0</v>
      </c>
      <c r="CP133" s="903"/>
      <c r="CQ133" s="904"/>
      <c r="CR133" s="899">
        <f t="shared" si="283"/>
        <v>0</v>
      </c>
      <c r="CS133" s="903"/>
      <c r="CT133" s="904"/>
      <c r="CU133" s="904"/>
      <c r="CV133" s="904"/>
      <c r="CW133" s="899">
        <f t="shared" si="284"/>
        <v>0</v>
      </c>
      <c r="CX133" s="903"/>
      <c r="CY133" s="899">
        <f t="shared" si="285"/>
        <v>0</v>
      </c>
      <c r="CZ133" s="954">
        <f t="shared" si="286"/>
        <v>0</v>
      </c>
      <c r="DA133" s="955">
        <f t="shared" si="287"/>
        <v>0</v>
      </c>
      <c r="DI133" s="893">
        <f t="shared" si="288"/>
        <v>0</v>
      </c>
    </row>
    <row r="134" spans="1:113" s="906" customFormat="1">
      <c r="A134" s="806" t="s">
        <v>604</v>
      </c>
      <c r="B134" s="953" t="s">
        <v>863</v>
      </c>
      <c r="C134" s="881" t="s">
        <v>45</v>
      </c>
      <c r="D134" s="886">
        <v>34531.364986487999</v>
      </c>
      <c r="E134" s="883">
        <f t="shared" si="191"/>
        <v>34531.364986487999</v>
      </c>
      <c r="F134" s="886"/>
      <c r="G134" s="887">
        <v>69062.729972975998</v>
      </c>
      <c r="H134" s="883">
        <f t="shared" si="259"/>
        <v>69062.729972975998</v>
      </c>
      <c r="I134" s="886">
        <v>34531.364986487999</v>
      </c>
      <c r="J134" s="883">
        <f t="shared" si="260"/>
        <v>34531.364986487999</v>
      </c>
      <c r="K134" s="886">
        <v>0</v>
      </c>
      <c r="L134" s="925">
        <v>0</v>
      </c>
      <c r="M134" s="883">
        <f t="shared" si="261"/>
        <v>0</v>
      </c>
      <c r="N134" s="886">
        <v>0</v>
      </c>
      <c r="O134" s="887">
        <v>0</v>
      </c>
      <c r="P134" s="883">
        <f t="shared" si="262"/>
        <v>0</v>
      </c>
      <c r="Q134" s="886">
        <v>0</v>
      </c>
      <c r="R134" s="887">
        <v>0</v>
      </c>
      <c r="S134" s="883">
        <f t="shared" si="263"/>
        <v>0</v>
      </c>
      <c r="T134" s="886">
        <v>0</v>
      </c>
      <c r="U134" s="887">
        <v>34531.364986487999</v>
      </c>
      <c r="V134" s="883">
        <f t="shared" si="264"/>
        <v>34531.364986487999</v>
      </c>
      <c r="W134" s="888">
        <f t="shared" si="265"/>
        <v>172656.82493244001</v>
      </c>
      <c r="X134" s="889">
        <v>0</v>
      </c>
      <c r="Y134" s="890">
        <v>0</v>
      </c>
      <c r="Z134" s="1259">
        <v>0</v>
      </c>
      <c r="AA134" s="891">
        <f t="shared" si="266"/>
        <v>0</v>
      </c>
      <c r="AB134" s="889">
        <v>0</v>
      </c>
      <c r="AC134" s="890">
        <v>0</v>
      </c>
      <c r="AD134" s="891">
        <f t="shared" si="267"/>
        <v>0</v>
      </c>
      <c r="AE134" s="889">
        <v>69062.729972975998</v>
      </c>
      <c r="AF134" s="891">
        <f t="shared" si="268"/>
        <v>69062.729972975998</v>
      </c>
      <c r="AG134" s="889">
        <v>0</v>
      </c>
      <c r="AH134" s="891">
        <f t="shared" si="269"/>
        <v>0</v>
      </c>
      <c r="AI134" s="889">
        <v>0</v>
      </c>
      <c r="AJ134" s="890">
        <v>0</v>
      </c>
      <c r="AK134" s="890">
        <v>0</v>
      </c>
      <c r="AL134" s="890">
        <v>0</v>
      </c>
      <c r="AM134" s="892">
        <v>0</v>
      </c>
      <c r="AN134" s="892">
        <v>0</v>
      </c>
      <c r="AO134" s="891">
        <f t="shared" si="270"/>
        <v>0</v>
      </c>
      <c r="AP134" s="889">
        <v>34531.364986487999</v>
      </c>
      <c r="AQ134" s="891">
        <f t="shared" si="271"/>
        <v>34531.364986487999</v>
      </c>
      <c r="AR134" s="889">
        <v>0</v>
      </c>
      <c r="AS134" s="890">
        <v>0</v>
      </c>
      <c r="AT134" s="1259">
        <v>0</v>
      </c>
      <c r="AU134" s="891">
        <f t="shared" si="272"/>
        <v>0</v>
      </c>
      <c r="AV134" s="889">
        <v>0</v>
      </c>
      <c r="AW134" s="890">
        <v>0</v>
      </c>
      <c r="AX134" s="891">
        <f t="shared" si="273"/>
        <v>0</v>
      </c>
      <c r="AY134" s="889">
        <v>0</v>
      </c>
      <c r="AZ134" s="891">
        <f t="shared" si="274"/>
        <v>0</v>
      </c>
      <c r="BA134" s="889">
        <v>0</v>
      </c>
      <c r="BB134" s="890">
        <v>34531.364986487999</v>
      </c>
      <c r="BC134" s="891">
        <f t="shared" si="275"/>
        <v>34531.364986487999</v>
      </c>
      <c r="BD134" s="893">
        <f t="shared" si="276"/>
        <v>138125.459945952</v>
      </c>
      <c r="BE134" s="903">
        <v>34531.360000000001</v>
      </c>
      <c r="BF134" s="904">
        <v>34531.360000000001</v>
      </c>
      <c r="BG134" s="899">
        <f t="shared" si="204"/>
        <v>69062.720000000001</v>
      </c>
      <c r="BH134" s="903"/>
      <c r="BI134" s="904"/>
      <c r="BJ134" s="904"/>
      <c r="BK134" s="904"/>
      <c r="BL134" s="899">
        <f t="shared" si="277"/>
        <v>0</v>
      </c>
      <c r="BM134" s="903"/>
      <c r="BN134" s="904"/>
      <c r="BO134" s="899">
        <f t="shared" si="278"/>
        <v>0</v>
      </c>
      <c r="BP134" s="900"/>
      <c r="BQ134" s="901"/>
      <c r="BR134" s="901"/>
      <c r="BS134" s="901"/>
      <c r="BT134" s="904"/>
      <c r="BU134" s="899">
        <f t="shared" si="279"/>
        <v>0</v>
      </c>
      <c r="BV134" s="900"/>
      <c r="BW134" s="901"/>
      <c r="BX134" s="901"/>
      <c r="BY134" s="901"/>
      <c r="BZ134" s="901"/>
      <c r="CA134" s="901"/>
      <c r="CB134" s="904"/>
      <c r="CC134" s="899">
        <f t="shared" si="280"/>
        <v>0</v>
      </c>
      <c r="CD134" s="903"/>
      <c r="CE134" s="904"/>
      <c r="CF134" s="904"/>
      <c r="CG134" s="904"/>
      <c r="CH134" s="899">
        <f t="shared" si="281"/>
        <v>0</v>
      </c>
      <c r="CI134" s="900"/>
      <c r="CJ134" s="901"/>
      <c r="CK134" s="901">
        <v>34531.360000000001</v>
      </c>
      <c r="CL134" s="901"/>
      <c r="CM134" s="901">
        <v>34531.360000000001</v>
      </c>
      <c r="CN134" s="901"/>
      <c r="CO134" s="902">
        <f t="shared" si="282"/>
        <v>69062.720000000001</v>
      </c>
      <c r="CP134" s="903"/>
      <c r="CQ134" s="904"/>
      <c r="CR134" s="899">
        <f t="shared" si="283"/>
        <v>0</v>
      </c>
      <c r="CS134" s="903"/>
      <c r="CT134" s="904"/>
      <c r="CU134" s="904"/>
      <c r="CV134" s="904"/>
      <c r="CW134" s="899">
        <f t="shared" si="284"/>
        <v>0</v>
      </c>
      <c r="CX134" s="903"/>
      <c r="CY134" s="899">
        <f t="shared" si="285"/>
        <v>0</v>
      </c>
      <c r="CZ134" s="954">
        <f t="shared" si="286"/>
        <v>138125.44</v>
      </c>
      <c r="DA134" s="955">
        <f t="shared" si="287"/>
        <v>448907.72487839201</v>
      </c>
      <c r="DI134" s="893">
        <f t="shared" si="288"/>
        <v>0</v>
      </c>
    </row>
    <row r="135" spans="1:113" s="906" customFormat="1">
      <c r="A135" s="806" t="s">
        <v>605</v>
      </c>
      <c r="B135" s="953" t="s">
        <v>864</v>
      </c>
      <c r="C135" s="881" t="s">
        <v>45</v>
      </c>
      <c r="D135" s="886">
        <v>34531.364986487999</v>
      </c>
      <c r="E135" s="883">
        <f t="shared" si="191"/>
        <v>34531.364986487999</v>
      </c>
      <c r="F135" s="886"/>
      <c r="G135" s="887">
        <v>69062.729972975998</v>
      </c>
      <c r="H135" s="883">
        <f t="shared" si="259"/>
        <v>69062.729972975998</v>
      </c>
      <c r="I135" s="886">
        <v>34531.364986487999</v>
      </c>
      <c r="J135" s="883">
        <f t="shared" si="260"/>
        <v>34531.364986487999</v>
      </c>
      <c r="K135" s="886">
        <v>0</v>
      </c>
      <c r="L135" s="925">
        <v>0</v>
      </c>
      <c r="M135" s="883">
        <f t="shared" si="261"/>
        <v>0</v>
      </c>
      <c r="N135" s="886">
        <v>0</v>
      </c>
      <c r="O135" s="887">
        <v>0</v>
      </c>
      <c r="P135" s="883">
        <f t="shared" si="262"/>
        <v>0</v>
      </c>
      <c r="Q135" s="886">
        <v>0</v>
      </c>
      <c r="R135" s="887">
        <v>0</v>
      </c>
      <c r="S135" s="883">
        <f t="shared" si="263"/>
        <v>0</v>
      </c>
      <c r="T135" s="886">
        <v>0</v>
      </c>
      <c r="U135" s="887">
        <v>34531.364986487999</v>
      </c>
      <c r="V135" s="883">
        <f t="shared" si="264"/>
        <v>34531.364986487999</v>
      </c>
      <c r="W135" s="888">
        <f t="shared" si="265"/>
        <v>172656.82493244001</v>
      </c>
      <c r="X135" s="889">
        <v>0</v>
      </c>
      <c r="Y135" s="890">
        <v>0</v>
      </c>
      <c r="Z135" s="1259">
        <v>0</v>
      </c>
      <c r="AA135" s="891">
        <f t="shared" si="266"/>
        <v>0</v>
      </c>
      <c r="AB135" s="889">
        <v>0</v>
      </c>
      <c r="AC135" s="890">
        <v>0</v>
      </c>
      <c r="AD135" s="891">
        <f t="shared" si="267"/>
        <v>0</v>
      </c>
      <c r="AE135" s="889">
        <v>69062.729972975998</v>
      </c>
      <c r="AF135" s="891">
        <f t="shared" si="268"/>
        <v>69062.729972975998</v>
      </c>
      <c r="AG135" s="889">
        <v>0</v>
      </c>
      <c r="AH135" s="891">
        <f t="shared" si="269"/>
        <v>0</v>
      </c>
      <c r="AI135" s="889">
        <v>0</v>
      </c>
      <c r="AJ135" s="890">
        <v>0</v>
      </c>
      <c r="AK135" s="890">
        <v>0</v>
      </c>
      <c r="AL135" s="890">
        <v>0</v>
      </c>
      <c r="AM135" s="892">
        <v>0</v>
      </c>
      <c r="AN135" s="892">
        <v>0</v>
      </c>
      <c r="AO135" s="891">
        <f t="shared" si="270"/>
        <v>0</v>
      </c>
      <c r="AP135" s="889">
        <v>34531.364986487999</v>
      </c>
      <c r="AQ135" s="891">
        <f t="shared" si="271"/>
        <v>34531.364986487999</v>
      </c>
      <c r="AR135" s="889">
        <v>0</v>
      </c>
      <c r="AS135" s="890">
        <v>0</v>
      </c>
      <c r="AT135" s="1259">
        <v>0</v>
      </c>
      <c r="AU135" s="891">
        <f t="shared" si="272"/>
        <v>0</v>
      </c>
      <c r="AV135" s="889">
        <v>0</v>
      </c>
      <c r="AW135" s="890">
        <v>0</v>
      </c>
      <c r="AX135" s="891">
        <f t="shared" si="273"/>
        <v>0</v>
      </c>
      <c r="AY135" s="889">
        <v>0</v>
      </c>
      <c r="AZ135" s="891">
        <f t="shared" si="274"/>
        <v>0</v>
      </c>
      <c r="BA135" s="889">
        <v>0</v>
      </c>
      <c r="BB135" s="890">
        <v>34531.364986487999</v>
      </c>
      <c r="BC135" s="891">
        <f t="shared" si="275"/>
        <v>34531.364986487999</v>
      </c>
      <c r="BD135" s="893">
        <f t="shared" si="276"/>
        <v>138125.459945952</v>
      </c>
      <c r="BE135" s="903">
        <v>34531.360000000001</v>
      </c>
      <c r="BF135" s="904">
        <v>34531.360000000001</v>
      </c>
      <c r="BG135" s="899">
        <f t="shared" si="204"/>
        <v>69062.720000000001</v>
      </c>
      <c r="BH135" s="903"/>
      <c r="BI135" s="904"/>
      <c r="BJ135" s="904"/>
      <c r="BK135" s="904"/>
      <c r="BL135" s="899">
        <f t="shared" si="277"/>
        <v>0</v>
      </c>
      <c r="BM135" s="903"/>
      <c r="BN135" s="904"/>
      <c r="BO135" s="899">
        <f t="shared" si="278"/>
        <v>0</v>
      </c>
      <c r="BP135" s="900"/>
      <c r="BQ135" s="901"/>
      <c r="BR135" s="901"/>
      <c r="BS135" s="901"/>
      <c r="BT135" s="904"/>
      <c r="BU135" s="899">
        <f t="shared" si="279"/>
        <v>0</v>
      </c>
      <c r="BV135" s="900"/>
      <c r="BW135" s="901"/>
      <c r="BX135" s="901"/>
      <c r="BY135" s="901"/>
      <c r="BZ135" s="901"/>
      <c r="CA135" s="901"/>
      <c r="CB135" s="904"/>
      <c r="CC135" s="899">
        <f t="shared" si="280"/>
        <v>0</v>
      </c>
      <c r="CD135" s="903"/>
      <c r="CE135" s="904"/>
      <c r="CF135" s="904"/>
      <c r="CG135" s="904"/>
      <c r="CH135" s="899">
        <f t="shared" si="281"/>
        <v>0</v>
      </c>
      <c r="CI135" s="900"/>
      <c r="CJ135" s="901"/>
      <c r="CK135" s="901">
        <v>34531.360000000001</v>
      </c>
      <c r="CL135" s="901"/>
      <c r="CM135" s="901">
        <v>34531.360000000001</v>
      </c>
      <c r="CN135" s="901"/>
      <c r="CO135" s="902">
        <f t="shared" si="282"/>
        <v>69062.720000000001</v>
      </c>
      <c r="CP135" s="903"/>
      <c r="CQ135" s="904"/>
      <c r="CR135" s="899">
        <f t="shared" si="283"/>
        <v>0</v>
      </c>
      <c r="CS135" s="903"/>
      <c r="CT135" s="904"/>
      <c r="CU135" s="904"/>
      <c r="CV135" s="904"/>
      <c r="CW135" s="899">
        <f t="shared" si="284"/>
        <v>0</v>
      </c>
      <c r="CX135" s="903"/>
      <c r="CY135" s="899">
        <f t="shared" si="285"/>
        <v>0</v>
      </c>
      <c r="CZ135" s="954">
        <f t="shared" si="286"/>
        <v>138125.44</v>
      </c>
      <c r="DA135" s="955">
        <f t="shared" si="287"/>
        <v>448907.72487839201</v>
      </c>
      <c r="DI135" s="893">
        <f t="shared" si="288"/>
        <v>0</v>
      </c>
    </row>
    <row r="136" spans="1:113" s="906" customFormat="1">
      <c r="A136" s="806" t="s">
        <v>607</v>
      </c>
      <c r="B136" s="953" t="s">
        <v>865</v>
      </c>
      <c r="C136" s="881" t="s">
        <v>45</v>
      </c>
      <c r="D136" s="886">
        <v>34531.364986487999</v>
      </c>
      <c r="E136" s="883">
        <f t="shared" si="191"/>
        <v>34531.364986487999</v>
      </c>
      <c r="F136" s="886"/>
      <c r="G136" s="887">
        <v>69062.729972975998</v>
      </c>
      <c r="H136" s="883">
        <f t="shared" si="259"/>
        <v>69062.729972975998</v>
      </c>
      <c r="I136" s="886">
        <v>34531.364986487999</v>
      </c>
      <c r="J136" s="883">
        <f t="shared" si="260"/>
        <v>34531.364986487999</v>
      </c>
      <c r="K136" s="886">
        <v>0</v>
      </c>
      <c r="L136" s="925">
        <v>0</v>
      </c>
      <c r="M136" s="883">
        <f t="shared" si="261"/>
        <v>0</v>
      </c>
      <c r="N136" s="886">
        <v>0</v>
      </c>
      <c r="O136" s="887">
        <v>0</v>
      </c>
      <c r="P136" s="883">
        <f t="shared" si="262"/>
        <v>0</v>
      </c>
      <c r="Q136" s="886">
        <v>0</v>
      </c>
      <c r="R136" s="887">
        <v>0</v>
      </c>
      <c r="S136" s="883">
        <f t="shared" si="263"/>
        <v>0</v>
      </c>
      <c r="T136" s="886">
        <v>0</v>
      </c>
      <c r="U136" s="887">
        <v>34531.364986487999</v>
      </c>
      <c r="V136" s="883">
        <f t="shared" si="264"/>
        <v>34531.364986487999</v>
      </c>
      <c r="W136" s="888">
        <f t="shared" si="265"/>
        <v>172656.82493244001</v>
      </c>
      <c r="X136" s="889">
        <v>0</v>
      </c>
      <c r="Y136" s="890">
        <v>0</v>
      </c>
      <c r="Z136" s="1259">
        <v>0</v>
      </c>
      <c r="AA136" s="891">
        <f t="shared" si="266"/>
        <v>0</v>
      </c>
      <c r="AB136" s="889">
        <v>0</v>
      </c>
      <c r="AC136" s="890">
        <v>0</v>
      </c>
      <c r="AD136" s="891">
        <f t="shared" si="267"/>
        <v>0</v>
      </c>
      <c r="AE136" s="889">
        <v>69062.729972975998</v>
      </c>
      <c r="AF136" s="891">
        <f t="shared" si="268"/>
        <v>69062.729972975998</v>
      </c>
      <c r="AG136" s="889">
        <v>0</v>
      </c>
      <c r="AH136" s="891">
        <f t="shared" si="269"/>
        <v>0</v>
      </c>
      <c r="AI136" s="889">
        <v>0</v>
      </c>
      <c r="AJ136" s="890">
        <v>0</v>
      </c>
      <c r="AK136" s="890">
        <v>0</v>
      </c>
      <c r="AL136" s="890">
        <v>0</v>
      </c>
      <c r="AM136" s="892">
        <v>0</v>
      </c>
      <c r="AN136" s="892">
        <v>0</v>
      </c>
      <c r="AO136" s="891">
        <f t="shared" si="270"/>
        <v>0</v>
      </c>
      <c r="AP136" s="889">
        <v>34531.364986487999</v>
      </c>
      <c r="AQ136" s="891">
        <f t="shared" si="271"/>
        <v>34531.364986487999</v>
      </c>
      <c r="AR136" s="889">
        <v>0</v>
      </c>
      <c r="AS136" s="890">
        <v>0</v>
      </c>
      <c r="AT136" s="1259">
        <v>0</v>
      </c>
      <c r="AU136" s="891">
        <f t="shared" si="272"/>
        <v>0</v>
      </c>
      <c r="AV136" s="889">
        <v>0</v>
      </c>
      <c r="AW136" s="890">
        <v>0</v>
      </c>
      <c r="AX136" s="891">
        <f t="shared" si="273"/>
        <v>0</v>
      </c>
      <c r="AY136" s="889">
        <v>0</v>
      </c>
      <c r="AZ136" s="891">
        <f t="shared" si="274"/>
        <v>0</v>
      </c>
      <c r="BA136" s="889">
        <v>0</v>
      </c>
      <c r="BB136" s="890">
        <v>34531.364986487999</v>
      </c>
      <c r="BC136" s="891">
        <f t="shared" si="275"/>
        <v>34531.364986487999</v>
      </c>
      <c r="BD136" s="893">
        <f t="shared" si="276"/>
        <v>138125.459945952</v>
      </c>
      <c r="BE136" s="903">
        <v>34531.360000000001</v>
      </c>
      <c r="BF136" s="904">
        <v>34531.360000000001</v>
      </c>
      <c r="BG136" s="899">
        <f t="shared" si="204"/>
        <v>69062.720000000001</v>
      </c>
      <c r="BH136" s="903"/>
      <c r="BI136" s="904"/>
      <c r="BJ136" s="904"/>
      <c r="BK136" s="904"/>
      <c r="BL136" s="899">
        <f t="shared" si="277"/>
        <v>0</v>
      </c>
      <c r="BM136" s="903"/>
      <c r="BN136" s="904"/>
      <c r="BO136" s="899">
        <f t="shared" si="278"/>
        <v>0</v>
      </c>
      <c r="BP136" s="900"/>
      <c r="BQ136" s="901"/>
      <c r="BR136" s="901"/>
      <c r="BS136" s="901"/>
      <c r="BT136" s="904"/>
      <c r="BU136" s="899">
        <f t="shared" si="279"/>
        <v>0</v>
      </c>
      <c r="BV136" s="900"/>
      <c r="BW136" s="901"/>
      <c r="BX136" s="901"/>
      <c r="BY136" s="901"/>
      <c r="BZ136" s="901"/>
      <c r="CA136" s="901"/>
      <c r="CB136" s="904"/>
      <c r="CC136" s="899">
        <f t="shared" si="280"/>
        <v>0</v>
      </c>
      <c r="CD136" s="903"/>
      <c r="CE136" s="904"/>
      <c r="CF136" s="904"/>
      <c r="CG136" s="904"/>
      <c r="CH136" s="899">
        <f t="shared" si="281"/>
        <v>0</v>
      </c>
      <c r="CI136" s="900"/>
      <c r="CJ136" s="901"/>
      <c r="CK136" s="901">
        <v>34531.360000000001</v>
      </c>
      <c r="CL136" s="901"/>
      <c r="CM136" s="901">
        <v>34531.360000000001</v>
      </c>
      <c r="CN136" s="901"/>
      <c r="CO136" s="902">
        <f t="shared" si="282"/>
        <v>69062.720000000001</v>
      </c>
      <c r="CP136" s="903"/>
      <c r="CQ136" s="904"/>
      <c r="CR136" s="899">
        <f t="shared" si="283"/>
        <v>0</v>
      </c>
      <c r="CS136" s="903"/>
      <c r="CT136" s="904"/>
      <c r="CU136" s="904"/>
      <c r="CV136" s="904"/>
      <c r="CW136" s="899">
        <f t="shared" si="284"/>
        <v>0</v>
      </c>
      <c r="CX136" s="903"/>
      <c r="CY136" s="899">
        <f t="shared" si="285"/>
        <v>0</v>
      </c>
      <c r="CZ136" s="954">
        <f t="shared" si="286"/>
        <v>138125.44</v>
      </c>
      <c r="DA136" s="955">
        <f t="shared" si="287"/>
        <v>448907.72487839201</v>
      </c>
      <c r="DI136" s="893">
        <f t="shared" si="288"/>
        <v>0</v>
      </c>
    </row>
    <row r="137" spans="1:113" s="906" customFormat="1">
      <c r="A137" s="806" t="s">
        <v>75</v>
      </c>
      <c r="B137" s="953" t="s">
        <v>1282</v>
      </c>
      <c r="C137" s="881" t="s">
        <v>46</v>
      </c>
      <c r="D137" s="886">
        <v>29435.059400000006</v>
      </c>
      <c r="E137" s="883">
        <f t="shared" si="191"/>
        <v>29435.059400000006</v>
      </c>
      <c r="F137" s="886"/>
      <c r="G137" s="887">
        <v>58870.118800000011</v>
      </c>
      <c r="H137" s="883">
        <f t="shared" si="259"/>
        <v>58870.118800000011</v>
      </c>
      <c r="I137" s="886">
        <v>29435.059400000006</v>
      </c>
      <c r="J137" s="883">
        <f t="shared" si="260"/>
        <v>29435.059400000006</v>
      </c>
      <c r="K137" s="886">
        <v>0</v>
      </c>
      <c r="L137" s="925">
        <v>0</v>
      </c>
      <c r="M137" s="883">
        <f t="shared" si="261"/>
        <v>0</v>
      </c>
      <c r="N137" s="886">
        <v>0</v>
      </c>
      <c r="O137" s="887">
        <v>0</v>
      </c>
      <c r="P137" s="883">
        <f t="shared" si="262"/>
        <v>0</v>
      </c>
      <c r="Q137" s="886">
        <v>0</v>
      </c>
      <c r="R137" s="887">
        <v>0</v>
      </c>
      <c r="S137" s="883">
        <f t="shared" si="263"/>
        <v>0</v>
      </c>
      <c r="T137" s="886">
        <v>0</v>
      </c>
      <c r="U137" s="887">
        <v>29435.059400000006</v>
      </c>
      <c r="V137" s="883">
        <f t="shared" si="264"/>
        <v>29435.059400000006</v>
      </c>
      <c r="W137" s="888">
        <f t="shared" si="265"/>
        <v>147175.29700000002</v>
      </c>
      <c r="X137" s="889">
        <v>0</v>
      </c>
      <c r="Y137" s="890">
        <v>0</v>
      </c>
      <c r="Z137" s="1259">
        <v>0</v>
      </c>
      <c r="AA137" s="891">
        <f t="shared" si="266"/>
        <v>0</v>
      </c>
      <c r="AB137" s="889">
        <v>0</v>
      </c>
      <c r="AC137" s="890">
        <v>0</v>
      </c>
      <c r="AD137" s="891">
        <f t="shared" si="267"/>
        <v>0</v>
      </c>
      <c r="AE137" s="889">
        <v>58870.118800000011</v>
      </c>
      <c r="AF137" s="891">
        <f t="shared" si="268"/>
        <v>58870.118800000011</v>
      </c>
      <c r="AG137" s="889">
        <v>0</v>
      </c>
      <c r="AH137" s="891">
        <f t="shared" si="269"/>
        <v>0</v>
      </c>
      <c r="AI137" s="889">
        <v>0</v>
      </c>
      <c r="AJ137" s="890">
        <v>0</v>
      </c>
      <c r="AK137" s="890">
        <v>0</v>
      </c>
      <c r="AL137" s="890">
        <v>0</v>
      </c>
      <c r="AM137" s="892">
        <v>0</v>
      </c>
      <c r="AN137" s="892">
        <v>0</v>
      </c>
      <c r="AO137" s="891">
        <f t="shared" si="270"/>
        <v>0</v>
      </c>
      <c r="AP137" s="889">
        <v>29435.059400000006</v>
      </c>
      <c r="AQ137" s="891">
        <f t="shared" si="271"/>
        <v>29435.059400000006</v>
      </c>
      <c r="AR137" s="889">
        <v>0</v>
      </c>
      <c r="AS137" s="890">
        <v>0</v>
      </c>
      <c r="AT137" s="1259">
        <v>0</v>
      </c>
      <c r="AU137" s="891">
        <f t="shared" si="272"/>
        <v>0</v>
      </c>
      <c r="AV137" s="889">
        <v>0</v>
      </c>
      <c r="AW137" s="890">
        <v>0</v>
      </c>
      <c r="AX137" s="891">
        <f t="shared" si="273"/>
        <v>0</v>
      </c>
      <c r="AY137" s="889">
        <v>0</v>
      </c>
      <c r="AZ137" s="891">
        <f t="shared" si="274"/>
        <v>0</v>
      </c>
      <c r="BA137" s="889">
        <v>0</v>
      </c>
      <c r="BB137" s="890">
        <v>29435.059400000006</v>
      </c>
      <c r="BC137" s="891">
        <f t="shared" si="275"/>
        <v>29435.059400000006</v>
      </c>
      <c r="BD137" s="893">
        <f t="shared" si="276"/>
        <v>117740.23760000002</v>
      </c>
      <c r="BE137" s="903">
        <v>29435.059399999998</v>
      </c>
      <c r="BF137" s="904">
        <v>29435.059399999998</v>
      </c>
      <c r="BG137" s="899">
        <f t="shared" si="204"/>
        <v>58870.118799999997</v>
      </c>
      <c r="BH137" s="903"/>
      <c r="BI137" s="904"/>
      <c r="BJ137" s="904"/>
      <c r="BK137" s="904"/>
      <c r="BL137" s="899">
        <f t="shared" si="277"/>
        <v>0</v>
      </c>
      <c r="BM137" s="903"/>
      <c r="BN137" s="904"/>
      <c r="BO137" s="899">
        <f t="shared" si="278"/>
        <v>0</v>
      </c>
      <c r="BP137" s="900"/>
      <c r="BQ137" s="901"/>
      <c r="BR137" s="901"/>
      <c r="BS137" s="901"/>
      <c r="BT137" s="904"/>
      <c r="BU137" s="899">
        <f t="shared" si="279"/>
        <v>0</v>
      </c>
      <c r="BV137" s="900"/>
      <c r="BW137" s="901"/>
      <c r="BX137" s="901"/>
      <c r="BY137" s="901"/>
      <c r="BZ137" s="901"/>
      <c r="CA137" s="901"/>
      <c r="CB137" s="904"/>
      <c r="CC137" s="899">
        <f t="shared" si="280"/>
        <v>0</v>
      </c>
      <c r="CD137" s="903"/>
      <c r="CE137" s="904"/>
      <c r="CF137" s="904"/>
      <c r="CG137" s="904"/>
      <c r="CH137" s="899">
        <f t="shared" si="281"/>
        <v>0</v>
      </c>
      <c r="CI137" s="900"/>
      <c r="CJ137" s="901"/>
      <c r="CK137" s="901">
        <v>29435.059399999998</v>
      </c>
      <c r="CL137" s="901"/>
      <c r="CM137" s="901">
        <v>29435.059399999998</v>
      </c>
      <c r="CN137" s="901"/>
      <c r="CO137" s="902">
        <f t="shared" si="282"/>
        <v>58870.118799999997</v>
      </c>
      <c r="CP137" s="903"/>
      <c r="CQ137" s="904"/>
      <c r="CR137" s="899">
        <f t="shared" si="283"/>
        <v>0</v>
      </c>
      <c r="CS137" s="903"/>
      <c r="CT137" s="904"/>
      <c r="CU137" s="904"/>
      <c r="CV137" s="904"/>
      <c r="CW137" s="899">
        <f t="shared" si="284"/>
        <v>0</v>
      </c>
      <c r="CX137" s="903"/>
      <c r="CY137" s="899">
        <f t="shared" si="285"/>
        <v>0</v>
      </c>
      <c r="CZ137" s="954">
        <f t="shared" si="286"/>
        <v>117740.23759999999</v>
      </c>
      <c r="DA137" s="955">
        <f t="shared" si="287"/>
        <v>382655.77220000001</v>
      </c>
      <c r="DI137" s="893">
        <f t="shared" si="288"/>
        <v>0</v>
      </c>
    </row>
    <row r="138" spans="1:113" s="906" customFormat="1">
      <c r="A138" s="806" t="s">
        <v>290</v>
      </c>
      <c r="B138" s="953" t="s">
        <v>1317</v>
      </c>
      <c r="C138" s="881" t="s">
        <v>1318</v>
      </c>
      <c r="D138" s="886">
        <v>0</v>
      </c>
      <c r="E138" s="883">
        <f t="shared" si="191"/>
        <v>0</v>
      </c>
      <c r="F138" s="886"/>
      <c r="G138" s="887">
        <v>0</v>
      </c>
      <c r="H138" s="883">
        <f t="shared" si="259"/>
        <v>0</v>
      </c>
      <c r="I138" s="886">
        <v>0</v>
      </c>
      <c r="J138" s="883">
        <f t="shared" si="260"/>
        <v>0</v>
      </c>
      <c r="K138" s="886">
        <v>0</v>
      </c>
      <c r="L138" s="925">
        <v>0</v>
      </c>
      <c r="M138" s="883">
        <f t="shared" si="261"/>
        <v>0</v>
      </c>
      <c r="N138" s="886">
        <v>0</v>
      </c>
      <c r="O138" s="887">
        <v>0</v>
      </c>
      <c r="P138" s="883">
        <f t="shared" si="262"/>
        <v>0</v>
      </c>
      <c r="Q138" s="886">
        <v>0</v>
      </c>
      <c r="R138" s="887">
        <v>0</v>
      </c>
      <c r="S138" s="883">
        <f t="shared" si="263"/>
        <v>0</v>
      </c>
      <c r="T138" s="886">
        <v>0</v>
      </c>
      <c r="U138" s="887">
        <v>0</v>
      </c>
      <c r="V138" s="883">
        <f t="shared" si="264"/>
        <v>0</v>
      </c>
      <c r="W138" s="888">
        <f t="shared" si="265"/>
        <v>0</v>
      </c>
      <c r="X138" s="889">
        <v>0</v>
      </c>
      <c r="Y138" s="890">
        <v>0</v>
      </c>
      <c r="Z138" s="1259">
        <v>0</v>
      </c>
      <c r="AA138" s="891">
        <f t="shared" si="266"/>
        <v>0</v>
      </c>
      <c r="AB138" s="889">
        <v>0</v>
      </c>
      <c r="AC138" s="890">
        <v>0</v>
      </c>
      <c r="AD138" s="891">
        <f t="shared" si="267"/>
        <v>0</v>
      </c>
      <c r="AE138" s="889">
        <v>0</v>
      </c>
      <c r="AF138" s="891">
        <f t="shared" si="268"/>
        <v>0</v>
      </c>
      <c r="AG138" s="889">
        <v>0</v>
      </c>
      <c r="AH138" s="891">
        <f t="shared" si="269"/>
        <v>0</v>
      </c>
      <c r="AI138" s="889">
        <v>0</v>
      </c>
      <c r="AJ138" s="890">
        <v>0</v>
      </c>
      <c r="AK138" s="890">
        <v>0</v>
      </c>
      <c r="AL138" s="890">
        <v>0</v>
      </c>
      <c r="AM138" s="892">
        <v>0</v>
      </c>
      <c r="AN138" s="892">
        <v>0</v>
      </c>
      <c r="AO138" s="891">
        <f t="shared" si="270"/>
        <v>0</v>
      </c>
      <c r="AP138" s="889">
        <v>0</v>
      </c>
      <c r="AQ138" s="891">
        <f t="shared" si="271"/>
        <v>0</v>
      </c>
      <c r="AR138" s="889">
        <v>0</v>
      </c>
      <c r="AS138" s="890">
        <v>0</v>
      </c>
      <c r="AT138" s="1259">
        <v>0</v>
      </c>
      <c r="AU138" s="891">
        <f t="shared" si="272"/>
        <v>0</v>
      </c>
      <c r="AV138" s="889">
        <v>0</v>
      </c>
      <c r="AW138" s="890">
        <v>0</v>
      </c>
      <c r="AX138" s="891">
        <f t="shared" si="273"/>
        <v>0</v>
      </c>
      <c r="AY138" s="889">
        <v>0</v>
      </c>
      <c r="AZ138" s="891">
        <f t="shared" si="274"/>
        <v>0</v>
      </c>
      <c r="BA138" s="889">
        <v>0</v>
      </c>
      <c r="BB138" s="890">
        <v>0</v>
      </c>
      <c r="BC138" s="891">
        <f t="shared" si="275"/>
        <v>0</v>
      </c>
      <c r="BD138" s="893">
        <f t="shared" si="276"/>
        <v>0</v>
      </c>
      <c r="BE138" s="903"/>
      <c r="BF138" s="904"/>
      <c r="BG138" s="899">
        <f t="shared" si="204"/>
        <v>0</v>
      </c>
      <c r="BH138" s="903"/>
      <c r="BI138" s="904"/>
      <c r="BJ138" s="904"/>
      <c r="BK138" s="904"/>
      <c r="BL138" s="899">
        <f t="shared" si="277"/>
        <v>0</v>
      </c>
      <c r="BM138" s="903"/>
      <c r="BN138" s="904"/>
      <c r="BO138" s="899">
        <f t="shared" si="278"/>
        <v>0</v>
      </c>
      <c r="BP138" s="900"/>
      <c r="BQ138" s="901"/>
      <c r="BR138" s="901"/>
      <c r="BS138" s="901"/>
      <c r="BT138" s="904"/>
      <c r="BU138" s="899">
        <f t="shared" si="279"/>
        <v>0</v>
      </c>
      <c r="BV138" s="900"/>
      <c r="BW138" s="901"/>
      <c r="BX138" s="901"/>
      <c r="BY138" s="901"/>
      <c r="BZ138" s="901"/>
      <c r="CA138" s="901"/>
      <c r="CB138" s="904"/>
      <c r="CC138" s="899">
        <f t="shared" si="280"/>
        <v>0</v>
      </c>
      <c r="CD138" s="903"/>
      <c r="CE138" s="904"/>
      <c r="CF138" s="904"/>
      <c r="CG138" s="904"/>
      <c r="CH138" s="899">
        <f t="shared" si="281"/>
        <v>0</v>
      </c>
      <c r="CI138" s="900"/>
      <c r="CJ138" s="901"/>
      <c r="CK138" s="901"/>
      <c r="CL138" s="901"/>
      <c r="CM138" s="901"/>
      <c r="CN138" s="901"/>
      <c r="CO138" s="902">
        <f t="shared" si="282"/>
        <v>0</v>
      </c>
      <c r="CP138" s="903"/>
      <c r="CQ138" s="904"/>
      <c r="CR138" s="899">
        <f t="shared" si="283"/>
        <v>0</v>
      </c>
      <c r="CS138" s="903"/>
      <c r="CT138" s="904"/>
      <c r="CU138" s="904"/>
      <c r="CV138" s="904"/>
      <c r="CW138" s="899">
        <f t="shared" si="284"/>
        <v>0</v>
      </c>
      <c r="CX138" s="903"/>
      <c r="CY138" s="899">
        <f t="shared" si="285"/>
        <v>0</v>
      </c>
      <c r="CZ138" s="954">
        <f t="shared" si="286"/>
        <v>0</v>
      </c>
      <c r="DA138" s="955">
        <f t="shared" si="287"/>
        <v>0</v>
      </c>
      <c r="DI138" s="893">
        <f t="shared" si="288"/>
        <v>0</v>
      </c>
    </row>
    <row r="139" spans="1:113" s="906" customFormat="1">
      <c r="A139" s="806" t="s">
        <v>854</v>
      </c>
      <c r="B139" s="953" t="s">
        <v>1319</v>
      </c>
      <c r="C139" s="881" t="s">
        <v>19</v>
      </c>
      <c r="D139" s="886">
        <v>56.457500000000003</v>
      </c>
      <c r="E139" s="883">
        <f t="shared" si="191"/>
        <v>56.457500000000003</v>
      </c>
      <c r="F139" s="886"/>
      <c r="G139" s="887">
        <v>112.91500000000001</v>
      </c>
      <c r="H139" s="883">
        <f t="shared" si="259"/>
        <v>112.91500000000001</v>
      </c>
      <c r="I139" s="886">
        <v>56.457500000000003</v>
      </c>
      <c r="J139" s="883">
        <f t="shared" si="260"/>
        <v>56.457500000000003</v>
      </c>
      <c r="K139" s="886">
        <v>0</v>
      </c>
      <c r="L139" s="925">
        <v>0</v>
      </c>
      <c r="M139" s="883">
        <f t="shared" si="261"/>
        <v>0</v>
      </c>
      <c r="N139" s="886">
        <v>0</v>
      </c>
      <c r="O139" s="887">
        <v>0</v>
      </c>
      <c r="P139" s="883">
        <f t="shared" si="262"/>
        <v>0</v>
      </c>
      <c r="Q139" s="886">
        <v>0</v>
      </c>
      <c r="R139" s="887">
        <v>0</v>
      </c>
      <c r="S139" s="883">
        <f t="shared" si="263"/>
        <v>0</v>
      </c>
      <c r="T139" s="886">
        <v>0</v>
      </c>
      <c r="U139" s="887">
        <v>56.457500000000003</v>
      </c>
      <c r="V139" s="883">
        <f t="shared" si="264"/>
        <v>56.457500000000003</v>
      </c>
      <c r="W139" s="888">
        <f t="shared" si="265"/>
        <v>282.28750000000002</v>
      </c>
      <c r="X139" s="889">
        <v>0</v>
      </c>
      <c r="Y139" s="890">
        <v>0</v>
      </c>
      <c r="Z139" s="1259">
        <v>0</v>
      </c>
      <c r="AA139" s="891">
        <f t="shared" si="266"/>
        <v>0</v>
      </c>
      <c r="AB139" s="889">
        <v>0</v>
      </c>
      <c r="AC139" s="890">
        <v>0</v>
      </c>
      <c r="AD139" s="891">
        <f t="shared" si="267"/>
        <v>0</v>
      </c>
      <c r="AE139" s="889">
        <v>112.91500000000001</v>
      </c>
      <c r="AF139" s="891">
        <f t="shared" si="268"/>
        <v>112.91500000000001</v>
      </c>
      <c r="AG139" s="889">
        <v>0</v>
      </c>
      <c r="AH139" s="891">
        <f t="shared" si="269"/>
        <v>0</v>
      </c>
      <c r="AI139" s="889">
        <v>0</v>
      </c>
      <c r="AJ139" s="890">
        <v>0</v>
      </c>
      <c r="AK139" s="890">
        <v>0</v>
      </c>
      <c r="AL139" s="890">
        <v>0</v>
      </c>
      <c r="AM139" s="892">
        <v>0</v>
      </c>
      <c r="AN139" s="892">
        <v>0</v>
      </c>
      <c r="AO139" s="891">
        <f t="shared" si="270"/>
        <v>0</v>
      </c>
      <c r="AP139" s="889">
        <v>56.457500000000003</v>
      </c>
      <c r="AQ139" s="891">
        <f t="shared" si="271"/>
        <v>56.457500000000003</v>
      </c>
      <c r="AR139" s="889">
        <v>0</v>
      </c>
      <c r="AS139" s="890">
        <v>0</v>
      </c>
      <c r="AT139" s="1259">
        <v>0</v>
      </c>
      <c r="AU139" s="891">
        <f t="shared" si="272"/>
        <v>0</v>
      </c>
      <c r="AV139" s="889">
        <v>0</v>
      </c>
      <c r="AW139" s="890">
        <v>0</v>
      </c>
      <c r="AX139" s="891">
        <f t="shared" si="273"/>
        <v>0</v>
      </c>
      <c r="AY139" s="889">
        <v>0</v>
      </c>
      <c r="AZ139" s="891">
        <f t="shared" si="274"/>
        <v>0</v>
      </c>
      <c r="BA139" s="889">
        <v>0</v>
      </c>
      <c r="BB139" s="890">
        <v>56.457500000000003</v>
      </c>
      <c r="BC139" s="891">
        <f t="shared" si="275"/>
        <v>56.457500000000003</v>
      </c>
      <c r="BD139" s="893">
        <f t="shared" si="276"/>
        <v>225.83</v>
      </c>
      <c r="BE139" s="903">
        <v>56.457500000000003</v>
      </c>
      <c r="BF139" s="904">
        <v>56.457500000000003</v>
      </c>
      <c r="BG139" s="899">
        <f t="shared" si="204"/>
        <v>112.91500000000001</v>
      </c>
      <c r="BH139" s="903"/>
      <c r="BI139" s="904"/>
      <c r="BJ139" s="904"/>
      <c r="BK139" s="904"/>
      <c r="BL139" s="899">
        <f t="shared" si="277"/>
        <v>0</v>
      </c>
      <c r="BM139" s="903"/>
      <c r="BN139" s="904"/>
      <c r="BO139" s="899">
        <f t="shared" si="278"/>
        <v>0</v>
      </c>
      <c r="BP139" s="900"/>
      <c r="BQ139" s="901"/>
      <c r="BR139" s="901"/>
      <c r="BS139" s="901"/>
      <c r="BT139" s="904"/>
      <c r="BU139" s="899">
        <f t="shared" si="279"/>
        <v>0</v>
      </c>
      <c r="BV139" s="900"/>
      <c r="BW139" s="901"/>
      <c r="BX139" s="901"/>
      <c r="BY139" s="901"/>
      <c r="BZ139" s="901"/>
      <c r="CA139" s="901"/>
      <c r="CB139" s="904"/>
      <c r="CC139" s="899">
        <f t="shared" si="280"/>
        <v>0</v>
      </c>
      <c r="CD139" s="903"/>
      <c r="CE139" s="904"/>
      <c r="CF139" s="904"/>
      <c r="CG139" s="904"/>
      <c r="CH139" s="899">
        <f t="shared" si="281"/>
        <v>0</v>
      </c>
      <c r="CI139" s="900"/>
      <c r="CJ139" s="901"/>
      <c r="CK139" s="901">
        <v>56.457500000000003</v>
      </c>
      <c r="CL139" s="901"/>
      <c r="CM139" s="901">
        <v>56.457500000000003</v>
      </c>
      <c r="CN139" s="901"/>
      <c r="CO139" s="902">
        <f t="shared" si="282"/>
        <v>112.91500000000001</v>
      </c>
      <c r="CP139" s="903"/>
      <c r="CQ139" s="904"/>
      <c r="CR139" s="899">
        <f t="shared" si="283"/>
        <v>0</v>
      </c>
      <c r="CS139" s="903"/>
      <c r="CT139" s="904"/>
      <c r="CU139" s="904"/>
      <c r="CV139" s="904"/>
      <c r="CW139" s="899">
        <f t="shared" si="284"/>
        <v>0</v>
      </c>
      <c r="CX139" s="903"/>
      <c r="CY139" s="899">
        <f t="shared" si="285"/>
        <v>0</v>
      </c>
      <c r="CZ139" s="954">
        <f t="shared" si="286"/>
        <v>225.83</v>
      </c>
      <c r="DA139" s="955">
        <f t="shared" si="287"/>
        <v>733.94749999999999</v>
      </c>
      <c r="DI139" s="893">
        <f t="shared" si="288"/>
        <v>0</v>
      </c>
    </row>
    <row r="140" spans="1:113" s="906" customFormat="1">
      <c r="A140" s="806" t="s">
        <v>1320</v>
      </c>
      <c r="B140" s="953" t="s">
        <v>1321</v>
      </c>
      <c r="C140" s="881" t="s">
        <v>47</v>
      </c>
      <c r="D140" s="886">
        <v>0</v>
      </c>
      <c r="E140" s="883">
        <f t="shared" si="191"/>
        <v>0</v>
      </c>
      <c r="F140" s="886"/>
      <c r="G140" s="887">
        <v>0</v>
      </c>
      <c r="H140" s="883">
        <f t="shared" si="259"/>
        <v>0</v>
      </c>
      <c r="I140" s="886">
        <v>0</v>
      </c>
      <c r="J140" s="883">
        <f t="shared" si="260"/>
        <v>0</v>
      </c>
      <c r="K140" s="886">
        <v>0</v>
      </c>
      <c r="L140" s="925">
        <v>0</v>
      </c>
      <c r="M140" s="883">
        <f t="shared" si="261"/>
        <v>0</v>
      </c>
      <c r="N140" s="886">
        <v>0</v>
      </c>
      <c r="O140" s="887">
        <v>0</v>
      </c>
      <c r="P140" s="883">
        <f t="shared" si="262"/>
        <v>0</v>
      </c>
      <c r="Q140" s="886">
        <v>0</v>
      </c>
      <c r="R140" s="887">
        <v>0</v>
      </c>
      <c r="S140" s="883">
        <f t="shared" si="263"/>
        <v>0</v>
      </c>
      <c r="T140" s="886">
        <v>0</v>
      </c>
      <c r="U140" s="887">
        <v>0</v>
      </c>
      <c r="V140" s="883">
        <f t="shared" si="264"/>
        <v>0</v>
      </c>
      <c r="W140" s="888">
        <f t="shared" si="265"/>
        <v>0</v>
      </c>
      <c r="X140" s="889">
        <v>0</v>
      </c>
      <c r="Y140" s="890">
        <v>0</v>
      </c>
      <c r="Z140" s="1259">
        <v>0</v>
      </c>
      <c r="AA140" s="891">
        <f t="shared" si="266"/>
        <v>0</v>
      </c>
      <c r="AB140" s="889">
        <v>0</v>
      </c>
      <c r="AC140" s="890">
        <v>0</v>
      </c>
      <c r="AD140" s="891">
        <f t="shared" si="267"/>
        <v>0</v>
      </c>
      <c r="AE140" s="889">
        <v>0</v>
      </c>
      <c r="AF140" s="891">
        <f t="shared" si="268"/>
        <v>0</v>
      </c>
      <c r="AG140" s="889">
        <v>0</v>
      </c>
      <c r="AH140" s="891">
        <f t="shared" si="269"/>
        <v>0</v>
      </c>
      <c r="AI140" s="889">
        <v>0</v>
      </c>
      <c r="AJ140" s="890">
        <v>0</v>
      </c>
      <c r="AK140" s="890">
        <v>0</v>
      </c>
      <c r="AL140" s="890">
        <v>0</v>
      </c>
      <c r="AM140" s="892">
        <v>0</v>
      </c>
      <c r="AN140" s="892">
        <v>0</v>
      </c>
      <c r="AO140" s="891">
        <f t="shared" si="270"/>
        <v>0</v>
      </c>
      <c r="AP140" s="889">
        <v>0</v>
      </c>
      <c r="AQ140" s="891">
        <f t="shared" si="271"/>
        <v>0</v>
      </c>
      <c r="AR140" s="889">
        <v>0</v>
      </c>
      <c r="AS140" s="890">
        <v>0</v>
      </c>
      <c r="AT140" s="1259">
        <v>0</v>
      </c>
      <c r="AU140" s="891">
        <f t="shared" si="272"/>
        <v>0</v>
      </c>
      <c r="AV140" s="889">
        <v>0</v>
      </c>
      <c r="AW140" s="890">
        <v>0</v>
      </c>
      <c r="AX140" s="891">
        <f t="shared" si="273"/>
        <v>0</v>
      </c>
      <c r="AY140" s="889">
        <v>0</v>
      </c>
      <c r="AZ140" s="891">
        <f t="shared" si="274"/>
        <v>0</v>
      </c>
      <c r="BA140" s="889">
        <v>0</v>
      </c>
      <c r="BB140" s="890">
        <v>0</v>
      </c>
      <c r="BC140" s="891">
        <f t="shared" si="275"/>
        <v>0</v>
      </c>
      <c r="BD140" s="893">
        <f t="shared" si="276"/>
        <v>0</v>
      </c>
      <c r="BE140" s="903"/>
      <c r="BF140" s="904"/>
      <c r="BG140" s="899">
        <f t="shared" si="204"/>
        <v>0</v>
      </c>
      <c r="BH140" s="903"/>
      <c r="BI140" s="904"/>
      <c r="BJ140" s="904"/>
      <c r="BK140" s="904"/>
      <c r="BL140" s="899">
        <f t="shared" si="277"/>
        <v>0</v>
      </c>
      <c r="BM140" s="903"/>
      <c r="BN140" s="904"/>
      <c r="BO140" s="899">
        <f t="shared" si="278"/>
        <v>0</v>
      </c>
      <c r="BP140" s="900"/>
      <c r="BQ140" s="901"/>
      <c r="BR140" s="901"/>
      <c r="BS140" s="901"/>
      <c r="BT140" s="904"/>
      <c r="BU140" s="899">
        <f t="shared" si="279"/>
        <v>0</v>
      </c>
      <c r="BV140" s="900"/>
      <c r="BW140" s="901"/>
      <c r="BX140" s="901"/>
      <c r="BY140" s="901"/>
      <c r="BZ140" s="901"/>
      <c r="CA140" s="901"/>
      <c r="CB140" s="904"/>
      <c r="CC140" s="899">
        <f t="shared" si="280"/>
        <v>0</v>
      </c>
      <c r="CD140" s="903"/>
      <c r="CE140" s="904"/>
      <c r="CF140" s="904"/>
      <c r="CG140" s="904"/>
      <c r="CH140" s="899">
        <f t="shared" si="281"/>
        <v>0</v>
      </c>
      <c r="CI140" s="900"/>
      <c r="CJ140" s="901"/>
      <c r="CK140" s="901"/>
      <c r="CL140" s="901"/>
      <c r="CM140" s="901"/>
      <c r="CN140" s="901"/>
      <c r="CO140" s="902">
        <f t="shared" si="282"/>
        <v>0</v>
      </c>
      <c r="CP140" s="903"/>
      <c r="CQ140" s="904"/>
      <c r="CR140" s="899">
        <f t="shared" si="283"/>
        <v>0</v>
      </c>
      <c r="CS140" s="903"/>
      <c r="CT140" s="904"/>
      <c r="CU140" s="904"/>
      <c r="CV140" s="904"/>
      <c r="CW140" s="899">
        <f t="shared" si="284"/>
        <v>0</v>
      </c>
      <c r="CX140" s="903"/>
      <c r="CY140" s="899">
        <f t="shared" si="285"/>
        <v>0</v>
      </c>
      <c r="CZ140" s="954">
        <f t="shared" si="286"/>
        <v>0</v>
      </c>
      <c r="DA140" s="955">
        <f t="shared" si="287"/>
        <v>0</v>
      </c>
      <c r="DI140" s="893">
        <f t="shared" si="288"/>
        <v>0</v>
      </c>
    </row>
    <row r="141" spans="1:113" s="906" customFormat="1">
      <c r="A141" s="806" t="s">
        <v>859</v>
      </c>
      <c r="B141" s="953" t="s">
        <v>860</v>
      </c>
      <c r="C141" s="881" t="s">
        <v>742</v>
      </c>
      <c r="D141" s="886">
        <v>0</v>
      </c>
      <c r="E141" s="883">
        <f t="shared" si="191"/>
        <v>0</v>
      </c>
      <c r="F141" s="886"/>
      <c r="G141" s="887">
        <v>0</v>
      </c>
      <c r="H141" s="883">
        <f t="shared" si="259"/>
        <v>0</v>
      </c>
      <c r="I141" s="886">
        <v>0</v>
      </c>
      <c r="J141" s="883">
        <f t="shared" si="260"/>
        <v>0</v>
      </c>
      <c r="K141" s="886">
        <v>0</v>
      </c>
      <c r="L141" s="925">
        <v>0</v>
      </c>
      <c r="M141" s="883">
        <f t="shared" si="261"/>
        <v>0</v>
      </c>
      <c r="N141" s="886">
        <v>0</v>
      </c>
      <c r="O141" s="887">
        <v>0</v>
      </c>
      <c r="P141" s="883">
        <f t="shared" si="262"/>
        <v>0</v>
      </c>
      <c r="Q141" s="886">
        <v>0</v>
      </c>
      <c r="R141" s="887">
        <v>0</v>
      </c>
      <c r="S141" s="883">
        <f t="shared" si="263"/>
        <v>0</v>
      </c>
      <c r="T141" s="886">
        <v>0</v>
      </c>
      <c r="U141" s="887">
        <v>0</v>
      </c>
      <c r="V141" s="883">
        <f t="shared" si="264"/>
        <v>0</v>
      </c>
      <c r="W141" s="888">
        <f t="shared" si="265"/>
        <v>0</v>
      </c>
      <c r="X141" s="889">
        <v>0</v>
      </c>
      <c r="Y141" s="890">
        <v>0</v>
      </c>
      <c r="Z141" s="1259">
        <v>0</v>
      </c>
      <c r="AA141" s="891">
        <f t="shared" si="266"/>
        <v>0</v>
      </c>
      <c r="AB141" s="889">
        <v>0</v>
      </c>
      <c r="AC141" s="890">
        <v>0</v>
      </c>
      <c r="AD141" s="891">
        <f t="shared" si="267"/>
        <v>0</v>
      </c>
      <c r="AE141" s="889">
        <v>0</v>
      </c>
      <c r="AF141" s="891">
        <f t="shared" si="268"/>
        <v>0</v>
      </c>
      <c r="AG141" s="889">
        <v>0</v>
      </c>
      <c r="AH141" s="891">
        <f t="shared" si="269"/>
        <v>0</v>
      </c>
      <c r="AI141" s="889">
        <v>0</v>
      </c>
      <c r="AJ141" s="890">
        <v>0</v>
      </c>
      <c r="AK141" s="890">
        <v>0</v>
      </c>
      <c r="AL141" s="890">
        <v>0</v>
      </c>
      <c r="AM141" s="892">
        <v>0</v>
      </c>
      <c r="AN141" s="892">
        <v>0</v>
      </c>
      <c r="AO141" s="891">
        <f t="shared" si="270"/>
        <v>0</v>
      </c>
      <c r="AP141" s="889">
        <v>0</v>
      </c>
      <c r="AQ141" s="891">
        <f t="shared" si="271"/>
        <v>0</v>
      </c>
      <c r="AR141" s="889">
        <v>0</v>
      </c>
      <c r="AS141" s="890">
        <v>0</v>
      </c>
      <c r="AT141" s="1259">
        <v>0</v>
      </c>
      <c r="AU141" s="891">
        <f t="shared" si="272"/>
        <v>0</v>
      </c>
      <c r="AV141" s="889">
        <v>0</v>
      </c>
      <c r="AW141" s="890">
        <v>0</v>
      </c>
      <c r="AX141" s="891">
        <f t="shared" si="273"/>
        <v>0</v>
      </c>
      <c r="AY141" s="889">
        <v>0</v>
      </c>
      <c r="AZ141" s="891">
        <f t="shared" si="274"/>
        <v>0</v>
      </c>
      <c r="BA141" s="889">
        <v>0</v>
      </c>
      <c r="BB141" s="890">
        <v>0</v>
      </c>
      <c r="BC141" s="891">
        <f t="shared" si="275"/>
        <v>0</v>
      </c>
      <c r="BD141" s="893">
        <f t="shared" si="276"/>
        <v>0</v>
      </c>
      <c r="BE141" s="903"/>
      <c r="BF141" s="904"/>
      <c r="BG141" s="899">
        <f t="shared" si="204"/>
        <v>0</v>
      </c>
      <c r="BH141" s="903"/>
      <c r="BI141" s="904"/>
      <c r="BJ141" s="904"/>
      <c r="BK141" s="904"/>
      <c r="BL141" s="899">
        <f t="shared" si="277"/>
        <v>0</v>
      </c>
      <c r="BM141" s="903"/>
      <c r="BN141" s="904"/>
      <c r="BO141" s="899">
        <f t="shared" si="278"/>
        <v>0</v>
      </c>
      <c r="BP141" s="900"/>
      <c r="BQ141" s="901"/>
      <c r="BR141" s="901"/>
      <c r="BS141" s="901"/>
      <c r="BT141" s="904"/>
      <c r="BU141" s="899">
        <f t="shared" si="279"/>
        <v>0</v>
      </c>
      <c r="BV141" s="900"/>
      <c r="BW141" s="901"/>
      <c r="BX141" s="901"/>
      <c r="BY141" s="901"/>
      <c r="BZ141" s="901"/>
      <c r="CA141" s="901"/>
      <c r="CB141" s="904"/>
      <c r="CC141" s="899">
        <f t="shared" si="280"/>
        <v>0</v>
      </c>
      <c r="CD141" s="903"/>
      <c r="CE141" s="904"/>
      <c r="CF141" s="904"/>
      <c r="CG141" s="904"/>
      <c r="CH141" s="899">
        <f t="shared" si="281"/>
        <v>0</v>
      </c>
      <c r="CI141" s="900"/>
      <c r="CJ141" s="901"/>
      <c r="CK141" s="901"/>
      <c r="CL141" s="901"/>
      <c r="CM141" s="901"/>
      <c r="CN141" s="901"/>
      <c r="CO141" s="902">
        <f t="shared" si="282"/>
        <v>0</v>
      </c>
      <c r="CP141" s="903"/>
      <c r="CQ141" s="904"/>
      <c r="CR141" s="899">
        <f t="shared" si="283"/>
        <v>0</v>
      </c>
      <c r="CS141" s="903"/>
      <c r="CT141" s="904"/>
      <c r="CU141" s="904"/>
      <c r="CV141" s="904"/>
      <c r="CW141" s="899">
        <f t="shared" si="284"/>
        <v>0</v>
      </c>
      <c r="CX141" s="903"/>
      <c r="CY141" s="899">
        <f t="shared" si="285"/>
        <v>0</v>
      </c>
      <c r="CZ141" s="954">
        <f t="shared" si="286"/>
        <v>0</v>
      </c>
      <c r="DA141" s="955">
        <f t="shared" si="287"/>
        <v>0</v>
      </c>
      <c r="DI141" s="893">
        <f t="shared" si="288"/>
        <v>0</v>
      </c>
    </row>
    <row r="142" spans="1:113" s="906" customFormat="1" ht="45">
      <c r="A142" s="806" t="s">
        <v>64</v>
      </c>
      <c r="B142" s="953" t="s">
        <v>1322</v>
      </c>
      <c r="C142" s="881" t="s">
        <v>76</v>
      </c>
      <c r="D142" s="886">
        <v>0</v>
      </c>
      <c r="E142" s="883">
        <f t="shared" si="191"/>
        <v>0</v>
      </c>
      <c r="F142" s="886"/>
      <c r="G142" s="887">
        <v>0</v>
      </c>
      <c r="H142" s="883">
        <f t="shared" si="259"/>
        <v>0</v>
      </c>
      <c r="I142" s="886">
        <v>0</v>
      </c>
      <c r="J142" s="883">
        <f t="shared" si="260"/>
        <v>0</v>
      </c>
      <c r="K142" s="886">
        <v>0</v>
      </c>
      <c r="L142" s="925">
        <v>0</v>
      </c>
      <c r="M142" s="883">
        <f t="shared" si="261"/>
        <v>0</v>
      </c>
      <c r="N142" s="886">
        <v>0</v>
      </c>
      <c r="O142" s="887">
        <v>0</v>
      </c>
      <c r="P142" s="883">
        <f t="shared" si="262"/>
        <v>0</v>
      </c>
      <c r="Q142" s="886">
        <v>0</v>
      </c>
      <c r="R142" s="887">
        <v>0</v>
      </c>
      <c r="S142" s="883">
        <f t="shared" si="263"/>
        <v>0</v>
      </c>
      <c r="T142" s="886">
        <v>0</v>
      </c>
      <c r="U142" s="887">
        <v>0</v>
      </c>
      <c r="V142" s="883">
        <f t="shared" si="264"/>
        <v>0</v>
      </c>
      <c r="W142" s="888">
        <f t="shared" si="265"/>
        <v>0</v>
      </c>
      <c r="X142" s="889">
        <v>0</v>
      </c>
      <c r="Y142" s="890">
        <v>0</v>
      </c>
      <c r="Z142" s="1259">
        <v>0</v>
      </c>
      <c r="AA142" s="891">
        <f t="shared" si="266"/>
        <v>0</v>
      </c>
      <c r="AB142" s="889">
        <v>0</v>
      </c>
      <c r="AC142" s="890">
        <v>0</v>
      </c>
      <c r="AD142" s="891">
        <f t="shared" si="267"/>
        <v>0</v>
      </c>
      <c r="AE142" s="889">
        <v>0</v>
      </c>
      <c r="AF142" s="891">
        <f t="shared" si="268"/>
        <v>0</v>
      </c>
      <c r="AG142" s="889">
        <v>0</v>
      </c>
      <c r="AH142" s="891">
        <f t="shared" si="269"/>
        <v>0</v>
      </c>
      <c r="AI142" s="889">
        <v>0</v>
      </c>
      <c r="AJ142" s="890">
        <v>0</v>
      </c>
      <c r="AK142" s="890">
        <v>0</v>
      </c>
      <c r="AL142" s="890">
        <v>0</v>
      </c>
      <c r="AM142" s="892">
        <v>0</v>
      </c>
      <c r="AN142" s="892">
        <v>0</v>
      </c>
      <c r="AO142" s="891">
        <f t="shared" si="270"/>
        <v>0</v>
      </c>
      <c r="AP142" s="889">
        <v>0</v>
      </c>
      <c r="AQ142" s="891">
        <f t="shared" si="271"/>
        <v>0</v>
      </c>
      <c r="AR142" s="889">
        <v>0</v>
      </c>
      <c r="AS142" s="890">
        <v>0</v>
      </c>
      <c r="AT142" s="1259">
        <v>0</v>
      </c>
      <c r="AU142" s="891">
        <f t="shared" si="272"/>
        <v>0</v>
      </c>
      <c r="AV142" s="889">
        <v>0</v>
      </c>
      <c r="AW142" s="890">
        <v>0</v>
      </c>
      <c r="AX142" s="891">
        <f t="shared" si="273"/>
        <v>0</v>
      </c>
      <c r="AY142" s="889">
        <v>0</v>
      </c>
      <c r="AZ142" s="891">
        <f t="shared" si="274"/>
        <v>0</v>
      </c>
      <c r="BA142" s="889">
        <v>0</v>
      </c>
      <c r="BB142" s="890">
        <v>0</v>
      </c>
      <c r="BC142" s="891">
        <f t="shared" si="275"/>
        <v>0</v>
      </c>
      <c r="BD142" s="893">
        <f t="shared" si="276"/>
        <v>0</v>
      </c>
      <c r="BE142" s="903"/>
      <c r="BF142" s="904"/>
      <c r="BG142" s="899">
        <f t="shared" si="204"/>
        <v>0</v>
      </c>
      <c r="BH142" s="903"/>
      <c r="BI142" s="904"/>
      <c r="BJ142" s="904"/>
      <c r="BK142" s="904"/>
      <c r="BL142" s="899">
        <f t="shared" si="277"/>
        <v>0</v>
      </c>
      <c r="BM142" s="903"/>
      <c r="BN142" s="904"/>
      <c r="BO142" s="899">
        <f t="shared" si="278"/>
        <v>0</v>
      </c>
      <c r="BP142" s="900"/>
      <c r="BQ142" s="901"/>
      <c r="BR142" s="901"/>
      <c r="BS142" s="901"/>
      <c r="BT142" s="904"/>
      <c r="BU142" s="899">
        <f t="shared" si="279"/>
        <v>0</v>
      </c>
      <c r="BV142" s="900"/>
      <c r="BW142" s="901"/>
      <c r="BX142" s="901"/>
      <c r="BY142" s="901"/>
      <c r="BZ142" s="901"/>
      <c r="CA142" s="901"/>
      <c r="CB142" s="904"/>
      <c r="CC142" s="899">
        <f t="shared" si="280"/>
        <v>0</v>
      </c>
      <c r="CD142" s="903"/>
      <c r="CE142" s="904"/>
      <c r="CF142" s="904"/>
      <c r="CG142" s="904"/>
      <c r="CH142" s="899">
        <f t="shared" si="281"/>
        <v>0</v>
      </c>
      <c r="CI142" s="900"/>
      <c r="CJ142" s="901"/>
      <c r="CK142" s="901"/>
      <c r="CL142" s="901"/>
      <c r="CM142" s="901"/>
      <c r="CN142" s="901"/>
      <c r="CO142" s="902">
        <f t="shared" si="282"/>
        <v>0</v>
      </c>
      <c r="CP142" s="903"/>
      <c r="CQ142" s="904"/>
      <c r="CR142" s="899">
        <f t="shared" si="283"/>
        <v>0</v>
      </c>
      <c r="CS142" s="903"/>
      <c r="CT142" s="904"/>
      <c r="CU142" s="904"/>
      <c r="CV142" s="904"/>
      <c r="CW142" s="899">
        <f t="shared" si="284"/>
        <v>0</v>
      </c>
      <c r="CX142" s="903"/>
      <c r="CY142" s="899">
        <f t="shared" si="285"/>
        <v>0</v>
      </c>
      <c r="CZ142" s="954">
        <f t="shared" si="286"/>
        <v>0</v>
      </c>
      <c r="DA142" s="955">
        <f t="shared" si="287"/>
        <v>0</v>
      </c>
      <c r="DI142" s="893">
        <f t="shared" si="288"/>
        <v>0</v>
      </c>
    </row>
    <row r="143" spans="1:113" s="952" customFormat="1">
      <c r="A143" s="932"/>
      <c r="B143" s="933" t="s">
        <v>866</v>
      </c>
      <c r="C143" s="934"/>
      <c r="D143" s="935"/>
      <c r="E143" s="936"/>
      <c r="F143" s="935" t="s">
        <v>729</v>
      </c>
      <c r="G143" s="937" t="s">
        <v>729</v>
      </c>
      <c r="H143" s="936"/>
      <c r="I143" s="935" t="s">
        <v>729</v>
      </c>
      <c r="J143" s="936"/>
      <c r="K143" s="935" t="s">
        <v>729</v>
      </c>
      <c r="L143" s="938" t="s">
        <v>729</v>
      </c>
      <c r="M143" s="936"/>
      <c r="N143" s="935" t="s">
        <v>729</v>
      </c>
      <c r="O143" s="937" t="s">
        <v>729</v>
      </c>
      <c r="P143" s="936"/>
      <c r="Q143" s="935" t="s">
        <v>729</v>
      </c>
      <c r="R143" s="937" t="s">
        <v>729</v>
      </c>
      <c r="S143" s="936"/>
      <c r="T143" s="935" t="s">
        <v>729</v>
      </c>
      <c r="U143" s="937" t="s">
        <v>729</v>
      </c>
      <c r="V143" s="936"/>
      <c r="W143" s="939"/>
      <c r="X143" s="940"/>
      <c r="Y143" s="941"/>
      <c r="Z143" s="1258"/>
      <c r="AA143" s="942"/>
      <c r="AB143" s="940"/>
      <c r="AC143" s="941"/>
      <c r="AD143" s="942"/>
      <c r="AE143" s="940"/>
      <c r="AF143" s="942"/>
      <c r="AG143" s="940"/>
      <c r="AH143" s="942"/>
      <c r="AI143" s="940"/>
      <c r="AJ143" s="941"/>
      <c r="AK143" s="941"/>
      <c r="AL143" s="941"/>
      <c r="AM143" s="943"/>
      <c r="AN143" s="943"/>
      <c r="AO143" s="942"/>
      <c r="AP143" s="940"/>
      <c r="AQ143" s="942"/>
      <c r="AR143" s="940"/>
      <c r="AS143" s="941"/>
      <c r="AT143" s="1258"/>
      <c r="AU143" s="942"/>
      <c r="AV143" s="940"/>
      <c r="AW143" s="941"/>
      <c r="AX143" s="942"/>
      <c r="AY143" s="940"/>
      <c r="AZ143" s="942"/>
      <c r="BA143" s="940"/>
      <c r="BB143" s="941"/>
      <c r="BC143" s="942"/>
      <c r="BD143" s="944"/>
      <c r="BE143" s="945"/>
      <c r="BF143" s="946"/>
      <c r="BG143" s="947"/>
      <c r="BH143" s="945"/>
      <c r="BI143" s="946"/>
      <c r="BJ143" s="946"/>
      <c r="BK143" s="946"/>
      <c r="BL143" s="947"/>
      <c r="BM143" s="945"/>
      <c r="BN143" s="946"/>
      <c r="BO143" s="947"/>
      <c r="BP143" s="948"/>
      <c r="BQ143" s="949"/>
      <c r="BR143" s="949"/>
      <c r="BS143" s="949"/>
      <c r="BT143" s="946"/>
      <c r="BU143" s="947"/>
      <c r="BV143" s="948"/>
      <c r="BW143" s="949"/>
      <c r="BX143" s="949"/>
      <c r="BY143" s="949"/>
      <c r="BZ143" s="949"/>
      <c r="CA143" s="949"/>
      <c r="CB143" s="946"/>
      <c r="CC143" s="947"/>
      <c r="CD143" s="945"/>
      <c r="CE143" s="946"/>
      <c r="CF143" s="946"/>
      <c r="CG143" s="946"/>
      <c r="CH143" s="947"/>
      <c r="CI143" s="948"/>
      <c r="CJ143" s="949"/>
      <c r="CK143" s="949"/>
      <c r="CL143" s="949"/>
      <c r="CM143" s="949"/>
      <c r="CN143" s="949"/>
      <c r="CO143" s="950"/>
      <c r="CP143" s="945"/>
      <c r="CQ143" s="946"/>
      <c r="CR143" s="947"/>
      <c r="CS143" s="945"/>
      <c r="CT143" s="946"/>
      <c r="CU143" s="946"/>
      <c r="CV143" s="946"/>
      <c r="CW143" s="947"/>
      <c r="CX143" s="945"/>
      <c r="CY143" s="947"/>
      <c r="CZ143" s="947"/>
      <c r="DA143" s="956"/>
      <c r="DI143" s="944"/>
    </row>
    <row r="144" spans="1:113" s="906" customFormat="1">
      <c r="A144" s="806" t="s">
        <v>66</v>
      </c>
      <c r="B144" s="953" t="s">
        <v>1323</v>
      </c>
      <c r="C144" s="881" t="s">
        <v>47</v>
      </c>
      <c r="D144" s="886"/>
      <c r="E144" s="883">
        <f t="shared" si="191"/>
        <v>0</v>
      </c>
      <c r="F144" s="886">
        <v>0</v>
      </c>
      <c r="G144" s="887">
        <v>0</v>
      </c>
      <c r="H144" s="883">
        <f t="shared" ref="H144:H156" si="289">+IF(C144="", 0,SUM(F144:G144))</f>
        <v>0</v>
      </c>
      <c r="I144" s="886">
        <v>0</v>
      </c>
      <c r="J144" s="883">
        <f t="shared" ref="J144:J156" si="290">+IF(C144="", 0,I144)</f>
        <v>0</v>
      </c>
      <c r="K144" s="886">
        <v>0</v>
      </c>
      <c r="L144" s="925">
        <v>220</v>
      </c>
      <c r="M144" s="883">
        <f t="shared" ref="M144:M156" si="291">+IF(C144="",0,K144+L144)</f>
        <v>220</v>
      </c>
      <c r="N144" s="886">
        <v>0</v>
      </c>
      <c r="O144" s="887">
        <v>0</v>
      </c>
      <c r="P144" s="883">
        <f t="shared" ref="P144:P156" si="292">+IF(C144="", 0,SUM(N144:O144))</f>
        <v>0</v>
      </c>
      <c r="Q144" s="886">
        <v>0</v>
      </c>
      <c r="R144" s="887">
        <v>340</v>
      </c>
      <c r="S144" s="883">
        <f t="shared" ref="S144:S156" si="293">+IF(C144="",0,SUM(Q144:R144))</f>
        <v>340</v>
      </c>
      <c r="T144" s="886">
        <v>0</v>
      </c>
      <c r="U144" s="887">
        <v>80</v>
      </c>
      <c r="V144" s="883">
        <f t="shared" ref="V144:V156" si="294">+IF(C144="",0,SUM(T144:U144))</f>
        <v>80</v>
      </c>
      <c r="W144" s="888">
        <f t="shared" ref="W144:W156" si="295">+IF(C144="",0,E144+H144+J144+M144+P144+S144+V144)</f>
        <v>640</v>
      </c>
      <c r="X144" s="889">
        <v>0</v>
      </c>
      <c r="Y144" s="890">
        <v>0</v>
      </c>
      <c r="Z144" s="1259">
        <v>0</v>
      </c>
      <c r="AA144" s="891">
        <f t="shared" ref="AA144:AA156" si="296">SUM(X144:Z144)</f>
        <v>0</v>
      </c>
      <c r="AB144" s="889">
        <v>0</v>
      </c>
      <c r="AC144" s="890">
        <v>0</v>
      </c>
      <c r="AD144" s="891">
        <f t="shared" ref="AD144:AD156" si="297">SUM(AB144:AC144)</f>
        <v>0</v>
      </c>
      <c r="AE144" s="889">
        <v>38</v>
      </c>
      <c r="AF144" s="891">
        <f t="shared" ref="AF144:AF156" si="298">+AE144</f>
        <v>38</v>
      </c>
      <c r="AG144" s="889">
        <v>0</v>
      </c>
      <c r="AH144" s="891">
        <f t="shared" ref="AH144:AH156" si="299">+AG144</f>
        <v>0</v>
      </c>
      <c r="AI144" s="889">
        <v>0</v>
      </c>
      <c r="AJ144" s="890">
        <v>162</v>
      </c>
      <c r="AK144" s="890">
        <v>98</v>
      </c>
      <c r="AL144" s="890">
        <v>276</v>
      </c>
      <c r="AM144" s="892">
        <v>0</v>
      </c>
      <c r="AN144" s="892">
        <v>0</v>
      </c>
      <c r="AO144" s="891">
        <f t="shared" ref="AO144" si="300">AI144+AM144+AN144</f>
        <v>0</v>
      </c>
      <c r="AP144" s="889">
        <v>0</v>
      </c>
      <c r="AQ144" s="891">
        <f t="shared" ref="AQ144:AQ156" si="301">+AP144</f>
        <v>0</v>
      </c>
      <c r="AR144" s="889">
        <v>0</v>
      </c>
      <c r="AS144" s="890">
        <v>0</v>
      </c>
      <c r="AT144" s="1259">
        <v>0</v>
      </c>
      <c r="AU144" s="891">
        <f t="shared" si="272"/>
        <v>0</v>
      </c>
      <c r="AV144" s="889">
        <v>0</v>
      </c>
      <c r="AW144" s="890">
        <v>0</v>
      </c>
      <c r="AX144" s="891">
        <f t="shared" ref="AX144:AX156" si="302">SUM(AV144:AW144)</f>
        <v>0</v>
      </c>
      <c r="AY144" s="889">
        <v>0</v>
      </c>
      <c r="AZ144" s="891">
        <f t="shared" ref="AZ144:AZ156" si="303">+AY144</f>
        <v>0</v>
      </c>
      <c r="BA144" s="889">
        <v>0</v>
      </c>
      <c r="BB144" s="890">
        <v>0</v>
      </c>
      <c r="BC144" s="891">
        <f t="shared" ref="BC144:BC156" si="304">SUM(BA144:BB144)</f>
        <v>0</v>
      </c>
      <c r="BD144" s="893">
        <f t="shared" ref="BD144:BD156" si="305">+IF(C144="",0,BC144+AZ144+AX144+AU144+AQ144+AO144+AH144+AF144+AD144+AA144)</f>
        <v>38</v>
      </c>
      <c r="BE144" s="903"/>
      <c r="BF144" s="904"/>
      <c r="BG144" s="899">
        <f t="shared" si="204"/>
        <v>0</v>
      </c>
      <c r="BH144" s="903"/>
      <c r="BI144" s="904"/>
      <c r="BJ144" s="904"/>
      <c r="BK144" s="904"/>
      <c r="BL144" s="899">
        <f t="shared" ref="BL144:BL156" si="306">+BH144+BI144+BJ144+BK144</f>
        <v>0</v>
      </c>
      <c r="BM144" s="903"/>
      <c r="BN144" s="904"/>
      <c r="BO144" s="899">
        <f t="shared" ref="BO144:BO156" si="307">+BM144+BN144</f>
        <v>0</v>
      </c>
      <c r="BP144" s="900"/>
      <c r="BQ144" s="901"/>
      <c r="BR144" s="901"/>
      <c r="BS144" s="901"/>
      <c r="BT144" s="904">
        <v>47</v>
      </c>
      <c r="BU144" s="899">
        <f t="shared" ref="BU144:BU156" si="308">+SUM(BP144:BT144)</f>
        <v>47</v>
      </c>
      <c r="BV144" s="903"/>
      <c r="BW144" s="904">
        <v>22</v>
      </c>
      <c r="BX144" s="904">
        <v>20</v>
      </c>
      <c r="BY144" s="904">
        <v>60</v>
      </c>
      <c r="BZ144" s="904"/>
      <c r="CA144" s="904">
        <v>22</v>
      </c>
      <c r="CB144" s="904"/>
      <c r="CC144" s="899">
        <f t="shared" ref="CC144:CC156" si="309">+SUM(BV144:CB144)</f>
        <v>124</v>
      </c>
      <c r="CD144" s="903"/>
      <c r="CE144" s="904"/>
      <c r="CF144" s="904"/>
      <c r="CG144" s="904"/>
      <c r="CH144" s="899">
        <f t="shared" ref="CH144:CH156" si="310">+SUM(CD144:CG144)</f>
        <v>0</v>
      </c>
      <c r="CI144" s="903">
        <v>69</v>
      </c>
      <c r="CJ144" s="904"/>
      <c r="CK144" s="904">
        <v>67</v>
      </c>
      <c r="CL144" s="904"/>
      <c r="CM144" s="904">
        <v>108</v>
      </c>
      <c r="CN144" s="904">
        <v>70</v>
      </c>
      <c r="CO144" s="902">
        <f t="shared" ref="CO144:CO156" si="311">+SUM(CI144:CN144)</f>
        <v>314</v>
      </c>
      <c r="CP144" s="903">
        <v>128</v>
      </c>
      <c r="CQ144" s="904">
        <v>43</v>
      </c>
      <c r="CR144" s="899">
        <f t="shared" ref="CR144:CR156" si="312">+SUM(CP144:CQ144)</f>
        <v>171</v>
      </c>
      <c r="CS144" s="903"/>
      <c r="CT144" s="904">
        <v>47</v>
      </c>
      <c r="CU144" s="904"/>
      <c r="CV144" s="904">
        <v>112</v>
      </c>
      <c r="CW144" s="899">
        <f t="shared" ref="CW144:CW156" si="313">+SUM(CS144:CV144)</f>
        <v>159</v>
      </c>
      <c r="CX144" s="903"/>
      <c r="CY144" s="899">
        <f t="shared" ref="CY144:CY156" si="314">+CX144</f>
        <v>0</v>
      </c>
      <c r="CZ144" s="954">
        <f t="shared" ref="CZ144:CZ156" si="315">+IF(C144="",0,CY144+CR144+CH144+BU144+BO144+BL144+CO144+CW144+CC144+BG144)</f>
        <v>815</v>
      </c>
      <c r="DA144" s="955">
        <f t="shared" ref="DA144:DA156" si="316">IF(C144="",0,CZ144+BD144+W144)</f>
        <v>1493</v>
      </c>
      <c r="DI144" s="893">
        <f t="shared" ref="DI144:DI156" si="317">+IF(BH144="",0,DH144+DE144+DC144+CZ144+CV144+CT144+CM144+CK144+CI144+CF144)</f>
        <v>0</v>
      </c>
    </row>
    <row r="145" spans="1:113" s="906" customFormat="1">
      <c r="A145" s="806" t="s">
        <v>5</v>
      </c>
      <c r="B145" s="953" t="s">
        <v>1281</v>
      </c>
      <c r="C145" s="881" t="s">
        <v>76</v>
      </c>
      <c r="D145" s="886"/>
      <c r="E145" s="883">
        <f t="shared" si="191"/>
        <v>0</v>
      </c>
      <c r="F145" s="886">
        <v>0.48</v>
      </c>
      <c r="G145" s="887">
        <v>3.21</v>
      </c>
      <c r="H145" s="883">
        <f t="shared" si="289"/>
        <v>3.69</v>
      </c>
      <c r="I145" s="886">
        <v>2.1015595686858948</v>
      </c>
      <c r="J145" s="883">
        <f t="shared" si="290"/>
        <v>2.1015595686858948</v>
      </c>
      <c r="K145" s="886">
        <v>0</v>
      </c>
      <c r="L145" s="925">
        <v>0</v>
      </c>
      <c r="M145" s="883">
        <f t="shared" si="291"/>
        <v>0</v>
      </c>
      <c r="N145" s="886">
        <v>0</v>
      </c>
      <c r="O145" s="887">
        <v>0</v>
      </c>
      <c r="P145" s="883">
        <f t="shared" si="292"/>
        <v>0</v>
      </c>
      <c r="Q145" s="886">
        <v>0</v>
      </c>
      <c r="R145" s="887">
        <v>0</v>
      </c>
      <c r="S145" s="883">
        <f t="shared" si="293"/>
        <v>0</v>
      </c>
      <c r="T145" s="886">
        <v>0</v>
      </c>
      <c r="U145" s="887">
        <v>0</v>
      </c>
      <c r="V145" s="883">
        <f t="shared" si="294"/>
        <v>0</v>
      </c>
      <c r="W145" s="888">
        <f t="shared" si="295"/>
        <v>5.7915595686858943</v>
      </c>
      <c r="X145" s="889">
        <v>0</v>
      </c>
      <c r="Y145" s="890">
        <v>0</v>
      </c>
      <c r="Z145" s="1259">
        <v>0</v>
      </c>
      <c r="AA145" s="891">
        <f t="shared" si="296"/>
        <v>0</v>
      </c>
      <c r="AB145" s="889">
        <v>0</v>
      </c>
      <c r="AC145" s="890">
        <v>0</v>
      </c>
      <c r="AD145" s="891">
        <f t="shared" si="297"/>
        <v>0</v>
      </c>
      <c r="AE145" s="889">
        <v>0</v>
      </c>
      <c r="AF145" s="891">
        <f t="shared" si="298"/>
        <v>0</v>
      </c>
      <c r="AG145" s="889">
        <v>0</v>
      </c>
      <c r="AH145" s="891">
        <f t="shared" si="299"/>
        <v>0</v>
      </c>
      <c r="AI145" s="889">
        <v>0</v>
      </c>
      <c r="AJ145" s="890">
        <v>0</v>
      </c>
      <c r="AK145" s="890">
        <v>0</v>
      </c>
      <c r="AL145" s="890">
        <v>0</v>
      </c>
      <c r="AM145" s="892">
        <v>0</v>
      </c>
      <c r="AN145" s="892">
        <v>0</v>
      </c>
      <c r="AO145" s="891">
        <f t="shared" ref="AO145:AO156" si="318">SUM(AI145:AN145)</f>
        <v>0</v>
      </c>
      <c r="AP145" s="889">
        <v>0</v>
      </c>
      <c r="AQ145" s="891">
        <f t="shared" si="301"/>
        <v>0</v>
      </c>
      <c r="AR145" s="889">
        <v>0</v>
      </c>
      <c r="AS145" s="890">
        <v>0</v>
      </c>
      <c r="AT145" s="1259">
        <v>0</v>
      </c>
      <c r="AU145" s="891">
        <f t="shared" si="272"/>
        <v>0</v>
      </c>
      <c r="AV145" s="889">
        <v>0</v>
      </c>
      <c r="AW145" s="890">
        <v>0</v>
      </c>
      <c r="AX145" s="891">
        <f t="shared" si="302"/>
        <v>0</v>
      </c>
      <c r="AY145" s="889">
        <v>0</v>
      </c>
      <c r="AZ145" s="891">
        <f t="shared" si="303"/>
        <v>0</v>
      </c>
      <c r="BA145" s="889">
        <v>0</v>
      </c>
      <c r="BB145" s="890">
        <v>0</v>
      </c>
      <c r="BC145" s="891">
        <f t="shared" si="304"/>
        <v>0</v>
      </c>
      <c r="BD145" s="893">
        <f t="shared" si="305"/>
        <v>0</v>
      </c>
      <c r="BE145" s="903"/>
      <c r="BF145" s="904"/>
      <c r="BG145" s="899">
        <f t="shared" si="204"/>
        <v>0</v>
      </c>
      <c r="BH145" s="903"/>
      <c r="BI145" s="904"/>
      <c r="BJ145" s="904"/>
      <c r="BK145" s="904"/>
      <c r="BL145" s="899">
        <f t="shared" si="306"/>
        <v>0</v>
      </c>
      <c r="BM145" s="903"/>
      <c r="BN145" s="904"/>
      <c r="BO145" s="899">
        <f t="shared" si="307"/>
        <v>0</v>
      </c>
      <c r="BP145" s="900"/>
      <c r="BQ145" s="901"/>
      <c r="BR145" s="901"/>
      <c r="BS145" s="901"/>
      <c r="BT145" s="904"/>
      <c r="BU145" s="899">
        <f t="shared" si="308"/>
        <v>0</v>
      </c>
      <c r="BV145" s="903"/>
      <c r="BW145" s="904"/>
      <c r="BX145" s="904"/>
      <c r="BY145" s="904"/>
      <c r="BZ145" s="904"/>
      <c r="CA145" s="904"/>
      <c r="CB145" s="904"/>
      <c r="CC145" s="899">
        <f t="shared" si="309"/>
        <v>0</v>
      </c>
      <c r="CD145" s="903"/>
      <c r="CE145" s="904"/>
      <c r="CF145" s="904"/>
      <c r="CG145" s="904"/>
      <c r="CH145" s="899">
        <f t="shared" si="310"/>
        <v>0</v>
      </c>
      <c r="CI145" s="903"/>
      <c r="CJ145" s="904"/>
      <c r="CK145" s="904"/>
      <c r="CL145" s="904"/>
      <c r="CM145" s="904"/>
      <c r="CN145" s="904"/>
      <c r="CO145" s="902">
        <f t="shared" si="311"/>
        <v>0</v>
      </c>
      <c r="CP145" s="903"/>
      <c r="CQ145" s="904"/>
      <c r="CR145" s="899">
        <f t="shared" si="312"/>
        <v>0</v>
      </c>
      <c r="CS145" s="903"/>
      <c r="CT145" s="904"/>
      <c r="CU145" s="904"/>
      <c r="CV145" s="904"/>
      <c r="CW145" s="899">
        <f t="shared" si="313"/>
        <v>0</v>
      </c>
      <c r="CX145" s="903"/>
      <c r="CY145" s="899">
        <f t="shared" si="314"/>
        <v>0</v>
      </c>
      <c r="CZ145" s="954">
        <f t="shared" si="315"/>
        <v>0</v>
      </c>
      <c r="DA145" s="955">
        <f t="shared" si="316"/>
        <v>5.7915595686858943</v>
      </c>
      <c r="DI145" s="893">
        <f t="shared" si="317"/>
        <v>0</v>
      </c>
    </row>
    <row r="146" spans="1:113" s="906" customFormat="1">
      <c r="A146" s="806" t="s">
        <v>868</v>
      </c>
      <c r="B146" s="953" t="s">
        <v>1324</v>
      </c>
      <c r="C146" s="881" t="s">
        <v>47</v>
      </c>
      <c r="D146" s="886"/>
      <c r="E146" s="883">
        <f t="shared" si="191"/>
        <v>0</v>
      </c>
      <c r="F146" s="886">
        <v>4116</v>
      </c>
      <c r="G146" s="887">
        <v>26155.410000000003</v>
      </c>
      <c r="H146" s="883">
        <f t="shared" si="289"/>
        <v>30271.410000000003</v>
      </c>
      <c r="I146" s="886">
        <v>40000</v>
      </c>
      <c r="J146" s="883">
        <f t="shared" si="290"/>
        <v>40000</v>
      </c>
      <c r="K146" s="886">
        <v>1899</v>
      </c>
      <c r="L146" s="925">
        <v>1050</v>
      </c>
      <c r="M146" s="883">
        <f t="shared" si="291"/>
        <v>2949</v>
      </c>
      <c r="N146" s="886">
        <v>9378</v>
      </c>
      <c r="O146" s="887">
        <v>5940</v>
      </c>
      <c r="P146" s="883">
        <f t="shared" si="292"/>
        <v>15318</v>
      </c>
      <c r="Q146" s="886">
        <v>2715</v>
      </c>
      <c r="R146" s="887">
        <v>6090</v>
      </c>
      <c r="S146" s="883">
        <f t="shared" si="293"/>
        <v>8805</v>
      </c>
      <c r="T146" s="886">
        <v>2610</v>
      </c>
      <c r="U146" s="887">
        <v>6090</v>
      </c>
      <c r="V146" s="883">
        <f t="shared" si="294"/>
        <v>8700</v>
      </c>
      <c r="W146" s="888">
        <f t="shared" si="295"/>
        <v>106043.41</v>
      </c>
      <c r="X146" s="889">
        <v>201</v>
      </c>
      <c r="Y146" s="890">
        <v>552</v>
      </c>
      <c r="Z146" s="1259">
        <v>1620</v>
      </c>
      <c r="AA146" s="891">
        <f t="shared" ref="AA146:AA154" si="319">SUM(Z146)</f>
        <v>1620</v>
      </c>
      <c r="AB146" s="889">
        <v>4857</v>
      </c>
      <c r="AC146" s="890">
        <v>4500</v>
      </c>
      <c r="AD146" s="891">
        <f t="shared" si="297"/>
        <v>9357</v>
      </c>
      <c r="AE146" s="889">
        <v>30299.999999999996</v>
      </c>
      <c r="AF146" s="891">
        <f t="shared" si="298"/>
        <v>30299.999999999996</v>
      </c>
      <c r="AG146" s="889">
        <v>30000</v>
      </c>
      <c r="AH146" s="891">
        <f t="shared" si="299"/>
        <v>30000</v>
      </c>
      <c r="AI146" s="889">
        <v>5601</v>
      </c>
      <c r="AJ146" s="890">
        <v>789</v>
      </c>
      <c r="AK146" s="890">
        <v>2916</v>
      </c>
      <c r="AL146" s="890">
        <v>8076.0000000000009</v>
      </c>
      <c r="AM146" s="892">
        <v>0</v>
      </c>
      <c r="AN146" s="892">
        <v>0</v>
      </c>
      <c r="AO146" s="891">
        <f t="shared" ref="AO146:AO149" si="320">AI146+AM146+AN146</f>
        <v>5601</v>
      </c>
      <c r="AP146" s="889">
        <v>30000</v>
      </c>
      <c r="AQ146" s="891">
        <f t="shared" si="301"/>
        <v>30000</v>
      </c>
      <c r="AR146" s="889">
        <v>5679</v>
      </c>
      <c r="AS146" s="890">
        <v>6456</v>
      </c>
      <c r="AT146" s="1259">
        <v>2583</v>
      </c>
      <c r="AU146" s="891">
        <f t="shared" si="272"/>
        <v>2583</v>
      </c>
      <c r="AV146" s="889">
        <v>180</v>
      </c>
      <c r="AW146" s="890">
        <v>19878</v>
      </c>
      <c r="AX146" s="891">
        <f t="shared" si="302"/>
        <v>20058</v>
      </c>
      <c r="AY146" s="889">
        <v>1620</v>
      </c>
      <c r="AZ146" s="891">
        <f t="shared" si="303"/>
        <v>1620</v>
      </c>
      <c r="BA146" s="889">
        <v>10431.18</v>
      </c>
      <c r="BB146" s="890">
        <v>5919.0000000000009</v>
      </c>
      <c r="BC146" s="891">
        <f t="shared" si="304"/>
        <v>16350.18</v>
      </c>
      <c r="BD146" s="893">
        <f t="shared" si="305"/>
        <v>147489.18</v>
      </c>
      <c r="BE146" s="903"/>
      <c r="BF146" s="904"/>
      <c r="BG146" s="899">
        <f t="shared" si="204"/>
        <v>0</v>
      </c>
      <c r="BH146" s="903">
        <v>2310</v>
      </c>
      <c r="BI146" s="904">
        <v>660</v>
      </c>
      <c r="BJ146" s="904">
        <v>3000</v>
      </c>
      <c r="BK146" s="904">
        <v>600</v>
      </c>
      <c r="BL146" s="899">
        <f t="shared" si="306"/>
        <v>6570</v>
      </c>
      <c r="BM146" s="903">
        <v>3600</v>
      </c>
      <c r="BN146" s="904">
        <v>600</v>
      </c>
      <c r="BO146" s="899">
        <f t="shared" si="307"/>
        <v>4200</v>
      </c>
      <c r="BP146" s="903"/>
      <c r="BQ146" s="904">
        <v>1830</v>
      </c>
      <c r="BR146" s="904">
        <v>1920</v>
      </c>
      <c r="BS146" s="904">
        <v>3252</v>
      </c>
      <c r="BT146" s="904">
        <v>1440</v>
      </c>
      <c r="BU146" s="899">
        <f t="shared" si="308"/>
        <v>8442</v>
      </c>
      <c r="BV146" s="903">
        <v>486.42</v>
      </c>
      <c r="BW146" s="904">
        <v>1606.56</v>
      </c>
      <c r="BX146" s="904">
        <v>7170</v>
      </c>
      <c r="BY146" s="904">
        <v>810</v>
      </c>
      <c r="BZ146" s="904">
        <v>2610</v>
      </c>
      <c r="CA146" s="904">
        <v>990</v>
      </c>
      <c r="CB146" s="904">
        <v>1440</v>
      </c>
      <c r="CC146" s="899">
        <f t="shared" si="309"/>
        <v>15112.98</v>
      </c>
      <c r="CD146" s="903">
        <v>180</v>
      </c>
      <c r="CE146" s="904">
        <v>990</v>
      </c>
      <c r="CF146" s="904">
        <v>360</v>
      </c>
      <c r="CG146" s="904">
        <v>360</v>
      </c>
      <c r="CH146" s="899">
        <f t="shared" si="310"/>
        <v>1890</v>
      </c>
      <c r="CI146" s="903">
        <v>1830</v>
      </c>
      <c r="CJ146" s="904">
        <v>270</v>
      </c>
      <c r="CK146" s="904">
        <v>2130</v>
      </c>
      <c r="CL146" s="904">
        <v>780</v>
      </c>
      <c r="CM146" s="904">
        <v>6390</v>
      </c>
      <c r="CN146" s="904">
        <v>4966.26</v>
      </c>
      <c r="CO146" s="902">
        <f t="shared" si="311"/>
        <v>16366.26</v>
      </c>
      <c r="CP146" s="903">
        <v>1890</v>
      </c>
      <c r="CQ146" s="904">
        <v>1142.49</v>
      </c>
      <c r="CR146" s="899">
        <f t="shared" si="312"/>
        <v>3032.49</v>
      </c>
      <c r="CS146" s="903">
        <v>3681</v>
      </c>
      <c r="CT146" s="904">
        <v>2424</v>
      </c>
      <c r="CU146" s="904">
        <v>378</v>
      </c>
      <c r="CV146" s="904">
        <v>1665</v>
      </c>
      <c r="CW146" s="899">
        <f t="shared" si="313"/>
        <v>8148</v>
      </c>
      <c r="CX146" s="903">
        <v>720</v>
      </c>
      <c r="CY146" s="899">
        <f t="shared" si="314"/>
        <v>720</v>
      </c>
      <c r="CZ146" s="954">
        <f t="shared" si="315"/>
        <v>64481.729999999996</v>
      </c>
      <c r="DA146" s="955">
        <f t="shared" si="316"/>
        <v>318014.31999999995</v>
      </c>
      <c r="DI146" s="893">
        <f t="shared" si="317"/>
        <v>79280.73</v>
      </c>
    </row>
    <row r="147" spans="1:113" s="906" customFormat="1">
      <c r="A147" s="806" t="s">
        <v>870</v>
      </c>
      <c r="B147" s="953" t="s">
        <v>10</v>
      </c>
      <c r="C147" s="881" t="s">
        <v>47</v>
      </c>
      <c r="D147" s="886"/>
      <c r="E147" s="883">
        <f t="shared" si="191"/>
        <v>0</v>
      </c>
      <c r="F147" s="886">
        <v>172</v>
      </c>
      <c r="G147" s="887">
        <v>1075</v>
      </c>
      <c r="H147" s="883">
        <f t="shared" si="289"/>
        <v>1247</v>
      </c>
      <c r="I147" s="886">
        <v>1248</v>
      </c>
      <c r="J147" s="883">
        <f t="shared" si="290"/>
        <v>1248</v>
      </c>
      <c r="K147" s="886">
        <v>52.75</v>
      </c>
      <c r="L147" s="925">
        <v>43.75</v>
      </c>
      <c r="M147" s="883">
        <f t="shared" si="291"/>
        <v>96.5</v>
      </c>
      <c r="N147" s="886">
        <v>311.33333333333331</v>
      </c>
      <c r="O147" s="887">
        <v>165</v>
      </c>
      <c r="P147" s="883">
        <f t="shared" si="292"/>
        <v>476.33333333333331</v>
      </c>
      <c r="Q147" s="886">
        <v>113</v>
      </c>
      <c r="R147" s="887">
        <v>254</v>
      </c>
      <c r="S147" s="883">
        <f t="shared" si="293"/>
        <v>367</v>
      </c>
      <c r="T147" s="886">
        <v>109</v>
      </c>
      <c r="U147" s="887">
        <v>254</v>
      </c>
      <c r="V147" s="883">
        <f t="shared" si="294"/>
        <v>363</v>
      </c>
      <c r="W147" s="888">
        <f t="shared" si="295"/>
        <v>3797.8333333333335</v>
      </c>
      <c r="X147" s="889">
        <v>201</v>
      </c>
      <c r="Y147" s="890">
        <v>552</v>
      </c>
      <c r="Z147" s="1259">
        <v>1620</v>
      </c>
      <c r="AA147" s="891">
        <f t="shared" si="319"/>
        <v>1620</v>
      </c>
      <c r="AB147" s="889">
        <v>4857</v>
      </c>
      <c r="AC147" s="890">
        <v>4500</v>
      </c>
      <c r="AD147" s="891">
        <f t="shared" si="297"/>
        <v>9357</v>
      </c>
      <c r="AE147" s="889">
        <v>30299.999999999996</v>
      </c>
      <c r="AF147" s="891">
        <f t="shared" si="298"/>
        <v>30299.999999999996</v>
      </c>
      <c r="AG147" s="889">
        <v>30000</v>
      </c>
      <c r="AH147" s="891">
        <f t="shared" si="299"/>
        <v>30000</v>
      </c>
      <c r="AI147" s="889">
        <v>5601</v>
      </c>
      <c r="AJ147" s="890">
        <v>789</v>
      </c>
      <c r="AK147" s="890">
        <v>2916</v>
      </c>
      <c r="AL147" s="890">
        <v>8076.0000000000009</v>
      </c>
      <c r="AM147" s="892">
        <v>0</v>
      </c>
      <c r="AN147" s="892">
        <v>0</v>
      </c>
      <c r="AO147" s="891">
        <f t="shared" si="320"/>
        <v>5601</v>
      </c>
      <c r="AP147" s="889">
        <v>30000</v>
      </c>
      <c r="AQ147" s="891">
        <f t="shared" si="301"/>
        <v>30000</v>
      </c>
      <c r="AR147" s="889">
        <v>5679</v>
      </c>
      <c r="AS147" s="890">
        <v>6456</v>
      </c>
      <c r="AT147" s="1259">
        <v>2583</v>
      </c>
      <c r="AU147" s="891">
        <f t="shared" si="272"/>
        <v>2583</v>
      </c>
      <c r="AV147" s="889">
        <v>180</v>
      </c>
      <c r="AW147" s="890">
        <v>19878</v>
      </c>
      <c r="AX147" s="891">
        <f t="shared" si="302"/>
        <v>20058</v>
      </c>
      <c r="AY147" s="889">
        <v>1620</v>
      </c>
      <c r="AZ147" s="891">
        <f t="shared" si="303"/>
        <v>1620</v>
      </c>
      <c r="BA147" s="889">
        <v>10431.18</v>
      </c>
      <c r="BB147" s="890">
        <v>5919.0000000000009</v>
      </c>
      <c r="BC147" s="891">
        <f t="shared" si="304"/>
        <v>16350.18</v>
      </c>
      <c r="BD147" s="893">
        <f t="shared" si="305"/>
        <v>147489.18</v>
      </c>
      <c r="BE147" s="903"/>
      <c r="BF147" s="904"/>
      <c r="BG147" s="899">
        <f t="shared" si="204"/>
        <v>0</v>
      </c>
      <c r="BH147" s="903">
        <v>65</v>
      </c>
      <c r="BI147" s="904">
        <v>19</v>
      </c>
      <c r="BJ147" s="904">
        <v>84</v>
      </c>
      <c r="BK147" s="904">
        <v>17</v>
      </c>
      <c r="BL147" s="899">
        <f t="shared" si="306"/>
        <v>185</v>
      </c>
      <c r="BM147" s="903">
        <v>100</v>
      </c>
      <c r="BN147" s="904">
        <v>17</v>
      </c>
      <c r="BO147" s="899">
        <f t="shared" si="307"/>
        <v>117</v>
      </c>
      <c r="BP147" s="903"/>
      <c r="BQ147" s="904">
        <v>50.83</v>
      </c>
      <c r="BR147" s="904">
        <v>53.33</v>
      </c>
      <c r="BS147" s="904">
        <v>90.33</v>
      </c>
      <c r="BT147" s="904">
        <v>40</v>
      </c>
      <c r="BU147" s="899">
        <f t="shared" si="308"/>
        <v>234.49</v>
      </c>
      <c r="BV147" s="903">
        <v>14</v>
      </c>
      <c r="BW147" s="904">
        <v>45</v>
      </c>
      <c r="BX147" s="904">
        <v>200</v>
      </c>
      <c r="BY147" s="904">
        <v>23</v>
      </c>
      <c r="BZ147" s="904">
        <v>73</v>
      </c>
      <c r="CA147" s="904">
        <v>28</v>
      </c>
      <c r="CB147" s="904">
        <v>40</v>
      </c>
      <c r="CC147" s="899">
        <f t="shared" si="309"/>
        <v>423</v>
      </c>
      <c r="CD147" s="903">
        <v>10.5</v>
      </c>
      <c r="CE147" s="904">
        <v>44</v>
      </c>
      <c r="CF147" s="904">
        <v>15</v>
      </c>
      <c r="CG147" s="904">
        <v>15</v>
      </c>
      <c r="CH147" s="899">
        <f t="shared" si="310"/>
        <v>84.5</v>
      </c>
      <c r="CI147" s="903">
        <v>79.25</v>
      </c>
      <c r="CJ147" s="904">
        <v>11.25</v>
      </c>
      <c r="CK147" s="904">
        <v>88.75</v>
      </c>
      <c r="CL147" s="904">
        <v>32.5</v>
      </c>
      <c r="CM147" s="904">
        <v>266.25</v>
      </c>
      <c r="CN147" s="904">
        <v>206.93</v>
      </c>
      <c r="CO147" s="902">
        <f t="shared" si="311"/>
        <v>684.93000000000006</v>
      </c>
      <c r="CP147" s="903">
        <v>81.75</v>
      </c>
      <c r="CQ147" s="904">
        <v>47.6</v>
      </c>
      <c r="CR147" s="899">
        <f t="shared" si="312"/>
        <v>129.35</v>
      </c>
      <c r="CS147" s="903">
        <v>156.375</v>
      </c>
      <c r="CT147" s="904">
        <v>104</v>
      </c>
      <c r="CU147" s="904">
        <v>15.75</v>
      </c>
      <c r="CV147" s="904">
        <v>69.38</v>
      </c>
      <c r="CW147" s="899">
        <f t="shared" si="313"/>
        <v>345.505</v>
      </c>
      <c r="CX147" s="903">
        <v>33</v>
      </c>
      <c r="CY147" s="899">
        <f t="shared" si="314"/>
        <v>33</v>
      </c>
      <c r="CZ147" s="954">
        <f t="shared" si="315"/>
        <v>2236.7750000000001</v>
      </c>
      <c r="DA147" s="955">
        <f t="shared" si="316"/>
        <v>153523.78833333333</v>
      </c>
      <c r="DI147" s="893">
        <f t="shared" si="317"/>
        <v>2859.4050000000002</v>
      </c>
    </row>
    <row r="148" spans="1:113" s="906" customFormat="1">
      <c r="A148" s="806" t="s">
        <v>871</v>
      </c>
      <c r="B148" s="953" t="s">
        <v>1325</v>
      </c>
      <c r="C148" s="881" t="s">
        <v>12</v>
      </c>
      <c r="D148" s="886"/>
      <c r="E148" s="883">
        <f t="shared" si="191"/>
        <v>0</v>
      </c>
      <c r="F148" s="886">
        <v>0</v>
      </c>
      <c r="G148" s="887">
        <v>145.09</v>
      </c>
      <c r="H148" s="883">
        <f t="shared" si="289"/>
        <v>145.09</v>
      </c>
      <c r="I148" s="886">
        <v>110.46000000000001</v>
      </c>
      <c r="J148" s="883">
        <f t="shared" si="290"/>
        <v>110.46000000000001</v>
      </c>
      <c r="K148" s="886">
        <v>0</v>
      </c>
      <c r="L148" s="925">
        <v>0</v>
      </c>
      <c r="M148" s="883">
        <f t="shared" si="291"/>
        <v>0</v>
      </c>
      <c r="N148" s="886">
        <v>0</v>
      </c>
      <c r="O148" s="887">
        <v>0</v>
      </c>
      <c r="P148" s="883">
        <f t="shared" si="292"/>
        <v>0</v>
      </c>
      <c r="Q148" s="886">
        <v>17.52</v>
      </c>
      <c r="R148" s="887">
        <v>4.1399999999999997</v>
      </c>
      <c r="S148" s="883">
        <f t="shared" si="293"/>
        <v>21.66</v>
      </c>
      <c r="T148" s="886">
        <v>0</v>
      </c>
      <c r="U148" s="887">
        <v>4.1399999999999997</v>
      </c>
      <c r="V148" s="883">
        <f t="shared" si="294"/>
        <v>4.1399999999999997</v>
      </c>
      <c r="W148" s="888">
        <f t="shared" si="295"/>
        <v>281.35000000000002</v>
      </c>
      <c r="X148" s="889">
        <v>0</v>
      </c>
      <c r="Y148" s="890">
        <v>3.6</v>
      </c>
      <c r="Z148" s="1259">
        <v>27.17</v>
      </c>
      <c r="AA148" s="891">
        <f t="shared" si="319"/>
        <v>27.17</v>
      </c>
      <c r="AB148" s="889">
        <v>0</v>
      </c>
      <c r="AC148" s="890">
        <v>13.129999999999999</v>
      </c>
      <c r="AD148" s="891">
        <f t="shared" si="297"/>
        <v>13.129999999999999</v>
      </c>
      <c r="AE148" s="889">
        <v>70.330000000000013</v>
      </c>
      <c r="AF148" s="891">
        <f t="shared" si="298"/>
        <v>70.330000000000013</v>
      </c>
      <c r="AG148" s="889">
        <v>32.72</v>
      </c>
      <c r="AH148" s="891">
        <f t="shared" si="299"/>
        <v>32.72</v>
      </c>
      <c r="AI148" s="889">
        <v>29.5</v>
      </c>
      <c r="AJ148" s="890">
        <v>0</v>
      </c>
      <c r="AK148" s="890">
        <v>0</v>
      </c>
      <c r="AL148" s="890">
        <v>5.93</v>
      </c>
      <c r="AM148" s="892">
        <v>0</v>
      </c>
      <c r="AN148" s="892">
        <v>0</v>
      </c>
      <c r="AO148" s="891">
        <f t="shared" si="320"/>
        <v>29.5</v>
      </c>
      <c r="AP148" s="889">
        <v>98.73</v>
      </c>
      <c r="AQ148" s="891">
        <f t="shared" si="301"/>
        <v>98.73</v>
      </c>
      <c r="AR148" s="889">
        <v>29.5</v>
      </c>
      <c r="AS148" s="890">
        <v>25.9</v>
      </c>
      <c r="AT148" s="1259">
        <v>0</v>
      </c>
      <c r="AU148" s="891">
        <f t="shared" si="272"/>
        <v>0</v>
      </c>
      <c r="AV148" s="889">
        <v>5.93</v>
      </c>
      <c r="AW148" s="890">
        <v>53.6</v>
      </c>
      <c r="AX148" s="891">
        <f t="shared" si="302"/>
        <v>59.53</v>
      </c>
      <c r="AY148" s="889">
        <v>0</v>
      </c>
      <c r="AZ148" s="891">
        <f t="shared" si="303"/>
        <v>0</v>
      </c>
      <c r="BA148" s="889">
        <v>41.74</v>
      </c>
      <c r="BB148" s="890">
        <v>0</v>
      </c>
      <c r="BC148" s="891">
        <f t="shared" si="304"/>
        <v>41.74</v>
      </c>
      <c r="BD148" s="893">
        <f t="shared" si="305"/>
        <v>372.85000000000008</v>
      </c>
      <c r="BE148" s="903"/>
      <c r="BF148" s="904"/>
      <c r="BG148" s="899">
        <f t="shared" si="204"/>
        <v>0</v>
      </c>
      <c r="BH148" s="903"/>
      <c r="BI148" s="904"/>
      <c r="BJ148" s="904"/>
      <c r="BK148" s="904"/>
      <c r="BL148" s="899">
        <f t="shared" si="306"/>
        <v>0</v>
      </c>
      <c r="BM148" s="903"/>
      <c r="BN148" s="904"/>
      <c r="BO148" s="899">
        <f t="shared" si="307"/>
        <v>0</v>
      </c>
      <c r="BP148" s="900"/>
      <c r="BQ148" s="901"/>
      <c r="BR148" s="901"/>
      <c r="BS148" s="901"/>
      <c r="BT148" s="904"/>
      <c r="BU148" s="899">
        <f t="shared" si="308"/>
        <v>0</v>
      </c>
      <c r="BV148" s="903"/>
      <c r="BW148" s="904"/>
      <c r="BX148" s="904"/>
      <c r="BY148" s="904"/>
      <c r="BZ148" s="904"/>
      <c r="CA148" s="904"/>
      <c r="CB148" s="904"/>
      <c r="CC148" s="899">
        <f t="shared" si="309"/>
        <v>0</v>
      </c>
      <c r="CD148" s="903"/>
      <c r="CE148" s="904"/>
      <c r="CF148" s="904"/>
      <c r="CG148" s="904"/>
      <c r="CH148" s="899">
        <f t="shared" si="310"/>
        <v>0</v>
      </c>
      <c r="CI148" s="903"/>
      <c r="CJ148" s="904"/>
      <c r="CK148" s="904"/>
      <c r="CL148" s="904"/>
      <c r="CM148" s="904"/>
      <c r="CN148" s="904"/>
      <c r="CO148" s="902">
        <f t="shared" si="311"/>
        <v>0</v>
      </c>
      <c r="CP148" s="903"/>
      <c r="CQ148" s="904"/>
      <c r="CR148" s="899">
        <f t="shared" si="312"/>
        <v>0</v>
      </c>
      <c r="CS148" s="903"/>
      <c r="CT148" s="904"/>
      <c r="CU148" s="904"/>
      <c r="CV148" s="904"/>
      <c r="CW148" s="899">
        <f t="shared" si="313"/>
        <v>0</v>
      </c>
      <c r="CX148" s="903"/>
      <c r="CY148" s="899">
        <f t="shared" si="314"/>
        <v>0</v>
      </c>
      <c r="CZ148" s="954">
        <f t="shared" si="315"/>
        <v>0</v>
      </c>
      <c r="DA148" s="955">
        <f t="shared" si="316"/>
        <v>654.20000000000005</v>
      </c>
      <c r="DI148" s="893">
        <f t="shared" si="317"/>
        <v>0</v>
      </c>
    </row>
    <row r="149" spans="1:113" s="906" customFormat="1" ht="30">
      <c r="A149" s="806" t="s">
        <v>1326</v>
      </c>
      <c r="B149" s="953" t="s">
        <v>1327</v>
      </c>
      <c r="C149" s="881" t="s">
        <v>19</v>
      </c>
      <c r="D149" s="886"/>
      <c r="E149" s="883">
        <f t="shared" si="191"/>
        <v>0</v>
      </c>
      <c r="F149" s="886">
        <v>0</v>
      </c>
      <c r="G149" s="887">
        <v>0</v>
      </c>
      <c r="H149" s="883">
        <f t="shared" si="289"/>
        <v>0</v>
      </c>
      <c r="I149" s="886">
        <v>0</v>
      </c>
      <c r="J149" s="883">
        <f t="shared" si="290"/>
        <v>0</v>
      </c>
      <c r="K149" s="886">
        <v>0</v>
      </c>
      <c r="L149" s="925">
        <v>0</v>
      </c>
      <c r="M149" s="883">
        <f t="shared" si="291"/>
        <v>0</v>
      </c>
      <c r="N149" s="886">
        <v>0</v>
      </c>
      <c r="O149" s="887">
        <v>0</v>
      </c>
      <c r="P149" s="883">
        <f t="shared" si="292"/>
        <v>0</v>
      </c>
      <c r="Q149" s="886">
        <v>0</v>
      </c>
      <c r="R149" s="887">
        <v>0</v>
      </c>
      <c r="S149" s="883">
        <f t="shared" si="293"/>
        <v>0</v>
      </c>
      <c r="T149" s="886">
        <v>0</v>
      </c>
      <c r="U149" s="887">
        <v>0</v>
      </c>
      <c r="V149" s="883">
        <f t="shared" si="294"/>
        <v>0</v>
      </c>
      <c r="W149" s="888">
        <f t="shared" si="295"/>
        <v>0</v>
      </c>
      <c r="X149" s="889">
        <v>0</v>
      </c>
      <c r="Y149" s="890">
        <v>1</v>
      </c>
      <c r="Z149" s="1259">
        <v>3</v>
      </c>
      <c r="AA149" s="891">
        <f t="shared" si="319"/>
        <v>3</v>
      </c>
      <c r="AB149" s="889">
        <v>0</v>
      </c>
      <c r="AC149" s="890">
        <v>4</v>
      </c>
      <c r="AD149" s="891">
        <f t="shared" si="297"/>
        <v>4</v>
      </c>
      <c r="AE149" s="889">
        <v>14</v>
      </c>
      <c r="AF149" s="891">
        <f t="shared" si="298"/>
        <v>14</v>
      </c>
      <c r="AG149" s="889">
        <v>15</v>
      </c>
      <c r="AH149" s="891">
        <f t="shared" si="299"/>
        <v>15</v>
      </c>
      <c r="AI149" s="889">
        <v>1</v>
      </c>
      <c r="AJ149" s="890">
        <v>0</v>
      </c>
      <c r="AK149" s="890">
        <v>4</v>
      </c>
      <c r="AL149" s="890">
        <v>2</v>
      </c>
      <c r="AM149" s="892">
        <v>0</v>
      </c>
      <c r="AN149" s="892">
        <v>0</v>
      </c>
      <c r="AO149" s="891">
        <f t="shared" si="320"/>
        <v>1</v>
      </c>
      <c r="AP149" s="889">
        <v>25</v>
      </c>
      <c r="AQ149" s="891">
        <f t="shared" si="301"/>
        <v>25</v>
      </c>
      <c r="AR149" s="889">
        <v>3</v>
      </c>
      <c r="AS149" s="890">
        <v>7</v>
      </c>
      <c r="AT149" s="1259">
        <v>0</v>
      </c>
      <c r="AU149" s="891">
        <f t="shared" si="272"/>
        <v>0</v>
      </c>
      <c r="AV149" s="889">
        <v>1</v>
      </c>
      <c r="AW149" s="890">
        <v>13</v>
      </c>
      <c r="AX149" s="891">
        <f t="shared" si="302"/>
        <v>14</v>
      </c>
      <c r="AY149" s="889">
        <v>1</v>
      </c>
      <c r="AZ149" s="891">
        <f t="shared" si="303"/>
        <v>1</v>
      </c>
      <c r="BA149" s="889">
        <v>7</v>
      </c>
      <c r="BB149" s="890">
        <v>1</v>
      </c>
      <c r="BC149" s="891">
        <f t="shared" si="304"/>
        <v>8</v>
      </c>
      <c r="BD149" s="893">
        <f t="shared" si="305"/>
        <v>85</v>
      </c>
      <c r="BE149" s="903"/>
      <c r="BF149" s="904"/>
      <c r="BG149" s="899">
        <f t="shared" si="204"/>
        <v>0</v>
      </c>
      <c r="BH149" s="903">
        <v>4</v>
      </c>
      <c r="BI149" s="904"/>
      <c r="BJ149" s="904">
        <v>3</v>
      </c>
      <c r="BK149" s="904"/>
      <c r="BL149" s="899">
        <f t="shared" si="306"/>
        <v>7</v>
      </c>
      <c r="BM149" s="903">
        <v>3</v>
      </c>
      <c r="BN149" s="904"/>
      <c r="BO149" s="899">
        <f t="shared" si="307"/>
        <v>3</v>
      </c>
      <c r="BP149" s="903"/>
      <c r="BQ149" s="904">
        <v>2</v>
      </c>
      <c r="BR149" s="904">
        <v>7</v>
      </c>
      <c r="BS149" s="904">
        <v>1</v>
      </c>
      <c r="BT149" s="904"/>
      <c r="BU149" s="899">
        <f t="shared" si="308"/>
        <v>10</v>
      </c>
      <c r="BV149" s="903">
        <v>1</v>
      </c>
      <c r="BW149" s="904">
        <v>4</v>
      </c>
      <c r="BX149" s="904">
        <v>4</v>
      </c>
      <c r="BY149" s="904"/>
      <c r="BZ149" s="904">
        <v>2</v>
      </c>
      <c r="CA149" s="904"/>
      <c r="CB149" s="904"/>
      <c r="CC149" s="899">
        <f t="shared" si="309"/>
        <v>11</v>
      </c>
      <c r="CD149" s="903"/>
      <c r="CE149" s="904"/>
      <c r="CF149" s="904"/>
      <c r="CG149" s="904"/>
      <c r="CH149" s="899">
        <f t="shared" si="310"/>
        <v>0</v>
      </c>
      <c r="CI149" s="903"/>
      <c r="CJ149" s="904"/>
      <c r="CK149" s="904"/>
      <c r="CL149" s="904"/>
      <c r="CM149" s="904"/>
      <c r="CN149" s="904"/>
      <c r="CO149" s="902">
        <f t="shared" si="311"/>
        <v>0</v>
      </c>
      <c r="CP149" s="903"/>
      <c r="CQ149" s="904"/>
      <c r="CR149" s="899">
        <f t="shared" si="312"/>
        <v>0</v>
      </c>
      <c r="CS149" s="903"/>
      <c r="CT149" s="904"/>
      <c r="CU149" s="904"/>
      <c r="CV149" s="904"/>
      <c r="CW149" s="899">
        <f t="shared" si="313"/>
        <v>0</v>
      </c>
      <c r="CX149" s="903"/>
      <c r="CY149" s="899">
        <f t="shared" si="314"/>
        <v>0</v>
      </c>
      <c r="CZ149" s="954">
        <f t="shared" si="315"/>
        <v>31</v>
      </c>
      <c r="DA149" s="955">
        <f t="shared" si="316"/>
        <v>116</v>
      </c>
      <c r="DI149" s="893">
        <f t="shared" si="317"/>
        <v>31</v>
      </c>
    </row>
    <row r="150" spans="1:113" s="906" customFormat="1" ht="30">
      <c r="A150" s="806" t="s">
        <v>1328</v>
      </c>
      <c r="B150" s="953" t="s">
        <v>1329</v>
      </c>
      <c r="C150" s="881" t="s">
        <v>19</v>
      </c>
      <c r="D150" s="886"/>
      <c r="E150" s="883">
        <f t="shared" si="191"/>
        <v>0</v>
      </c>
      <c r="F150" s="886">
        <v>2</v>
      </c>
      <c r="G150" s="887">
        <v>24</v>
      </c>
      <c r="H150" s="883">
        <f t="shared" si="289"/>
        <v>26</v>
      </c>
      <c r="I150" s="886">
        <v>22</v>
      </c>
      <c r="J150" s="883">
        <f t="shared" si="290"/>
        <v>22</v>
      </c>
      <c r="K150" s="886">
        <v>0</v>
      </c>
      <c r="L150" s="925">
        <v>0</v>
      </c>
      <c r="M150" s="883">
        <f t="shared" si="291"/>
        <v>0</v>
      </c>
      <c r="N150" s="886">
        <v>0</v>
      </c>
      <c r="O150" s="887">
        <v>0</v>
      </c>
      <c r="P150" s="883">
        <f t="shared" si="292"/>
        <v>0</v>
      </c>
      <c r="Q150" s="886">
        <v>0</v>
      </c>
      <c r="R150" s="887">
        <v>0</v>
      </c>
      <c r="S150" s="883">
        <f t="shared" si="293"/>
        <v>0</v>
      </c>
      <c r="T150" s="886">
        <v>0</v>
      </c>
      <c r="U150" s="887">
        <v>0</v>
      </c>
      <c r="V150" s="883">
        <f t="shared" si="294"/>
        <v>0</v>
      </c>
      <c r="W150" s="888">
        <f t="shared" si="295"/>
        <v>48</v>
      </c>
      <c r="X150" s="889">
        <v>0</v>
      </c>
      <c r="Y150" s="890">
        <v>0</v>
      </c>
      <c r="Z150" s="1259">
        <v>0</v>
      </c>
      <c r="AA150" s="891">
        <f t="shared" si="319"/>
        <v>0</v>
      </c>
      <c r="AB150" s="889">
        <v>0</v>
      </c>
      <c r="AC150" s="890">
        <v>0</v>
      </c>
      <c r="AD150" s="891">
        <f t="shared" si="297"/>
        <v>0</v>
      </c>
      <c r="AE150" s="889">
        <v>0</v>
      </c>
      <c r="AF150" s="891">
        <f t="shared" si="298"/>
        <v>0</v>
      </c>
      <c r="AG150" s="889">
        <v>0</v>
      </c>
      <c r="AH150" s="891">
        <f t="shared" si="299"/>
        <v>0</v>
      </c>
      <c r="AI150" s="889">
        <v>0</v>
      </c>
      <c r="AJ150" s="890">
        <v>0</v>
      </c>
      <c r="AK150" s="890">
        <v>0</v>
      </c>
      <c r="AL150" s="890">
        <v>0</v>
      </c>
      <c r="AM150" s="892">
        <v>0</v>
      </c>
      <c r="AN150" s="892">
        <v>0</v>
      </c>
      <c r="AO150" s="891">
        <f t="shared" si="318"/>
        <v>0</v>
      </c>
      <c r="AP150" s="889">
        <v>0</v>
      </c>
      <c r="AQ150" s="891">
        <f t="shared" si="301"/>
        <v>0</v>
      </c>
      <c r="AR150" s="889">
        <v>0</v>
      </c>
      <c r="AS150" s="890">
        <v>0</v>
      </c>
      <c r="AT150" s="1259">
        <v>0</v>
      </c>
      <c r="AU150" s="891">
        <f t="shared" si="272"/>
        <v>0</v>
      </c>
      <c r="AV150" s="889">
        <v>0</v>
      </c>
      <c r="AW150" s="890">
        <v>0</v>
      </c>
      <c r="AX150" s="891">
        <f t="shared" si="302"/>
        <v>0</v>
      </c>
      <c r="AY150" s="889">
        <v>0</v>
      </c>
      <c r="AZ150" s="891">
        <f t="shared" si="303"/>
        <v>0</v>
      </c>
      <c r="BA150" s="889">
        <v>0</v>
      </c>
      <c r="BB150" s="890">
        <v>0</v>
      </c>
      <c r="BC150" s="891">
        <f t="shared" si="304"/>
        <v>0</v>
      </c>
      <c r="BD150" s="893">
        <f t="shared" si="305"/>
        <v>0</v>
      </c>
      <c r="BE150" s="903"/>
      <c r="BF150" s="904"/>
      <c r="BG150" s="899">
        <f t="shared" si="204"/>
        <v>0</v>
      </c>
      <c r="BH150" s="903"/>
      <c r="BI150" s="904"/>
      <c r="BJ150" s="904"/>
      <c r="BK150" s="904"/>
      <c r="BL150" s="899">
        <f t="shared" si="306"/>
        <v>0</v>
      </c>
      <c r="BM150" s="903">
        <v>2</v>
      </c>
      <c r="BN150" s="904"/>
      <c r="BO150" s="899">
        <f t="shared" si="307"/>
        <v>2</v>
      </c>
      <c r="BP150" s="900"/>
      <c r="BQ150" s="901"/>
      <c r="BR150" s="901">
        <v>1</v>
      </c>
      <c r="BS150" s="901"/>
      <c r="BT150" s="904"/>
      <c r="BU150" s="899">
        <f t="shared" si="308"/>
        <v>1</v>
      </c>
      <c r="BV150" s="903">
        <v>1</v>
      </c>
      <c r="BW150" s="904">
        <v>3</v>
      </c>
      <c r="BX150" s="904"/>
      <c r="BY150" s="904"/>
      <c r="BZ150" s="904">
        <v>1</v>
      </c>
      <c r="CA150" s="904"/>
      <c r="CB150" s="904"/>
      <c r="CC150" s="899">
        <f t="shared" si="309"/>
        <v>5</v>
      </c>
      <c r="CD150" s="903">
        <v>2</v>
      </c>
      <c r="CE150" s="904">
        <v>3</v>
      </c>
      <c r="CF150" s="904"/>
      <c r="CG150" s="904"/>
      <c r="CH150" s="899">
        <f t="shared" si="310"/>
        <v>5</v>
      </c>
      <c r="CI150" s="903">
        <v>20</v>
      </c>
      <c r="CJ150" s="904"/>
      <c r="CK150" s="904">
        <v>5</v>
      </c>
      <c r="CL150" s="904">
        <v>9</v>
      </c>
      <c r="CM150" s="904">
        <v>6</v>
      </c>
      <c r="CN150" s="904">
        <v>16</v>
      </c>
      <c r="CO150" s="902">
        <f t="shared" si="311"/>
        <v>56</v>
      </c>
      <c r="CP150" s="903">
        <v>11</v>
      </c>
      <c r="CQ150" s="904">
        <v>7</v>
      </c>
      <c r="CR150" s="899">
        <f t="shared" si="312"/>
        <v>18</v>
      </c>
      <c r="CS150" s="903">
        <v>3</v>
      </c>
      <c r="CT150" s="904">
        <v>4</v>
      </c>
      <c r="CU150" s="904"/>
      <c r="CV150" s="904">
        <v>1</v>
      </c>
      <c r="CW150" s="899">
        <f t="shared" si="313"/>
        <v>8</v>
      </c>
      <c r="CX150" s="903">
        <v>1</v>
      </c>
      <c r="CY150" s="899">
        <f t="shared" si="314"/>
        <v>1</v>
      </c>
      <c r="CZ150" s="954">
        <f t="shared" si="315"/>
        <v>96</v>
      </c>
      <c r="DA150" s="955">
        <f t="shared" si="316"/>
        <v>144</v>
      </c>
      <c r="DI150" s="893">
        <f t="shared" si="317"/>
        <v>0</v>
      </c>
    </row>
    <row r="151" spans="1:113" s="906" customFormat="1" ht="45">
      <c r="A151" s="806" t="s">
        <v>1330</v>
      </c>
      <c r="B151" s="953" t="s">
        <v>1331</v>
      </c>
      <c r="C151" s="881" t="s">
        <v>19</v>
      </c>
      <c r="D151" s="886"/>
      <c r="E151" s="883">
        <f t="shared" si="191"/>
        <v>0</v>
      </c>
      <c r="F151" s="886">
        <v>0</v>
      </c>
      <c r="G151" s="887">
        <v>0</v>
      </c>
      <c r="H151" s="883">
        <f t="shared" si="289"/>
        <v>0</v>
      </c>
      <c r="I151" s="886">
        <v>0</v>
      </c>
      <c r="J151" s="883">
        <f t="shared" si="290"/>
        <v>0</v>
      </c>
      <c r="K151" s="886">
        <v>0</v>
      </c>
      <c r="L151" s="925">
        <v>0</v>
      </c>
      <c r="M151" s="883">
        <f t="shared" si="291"/>
        <v>0</v>
      </c>
      <c r="N151" s="886">
        <v>0</v>
      </c>
      <c r="O151" s="887">
        <v>0</v>
      </c>
      <c r="P151" s="883">
        <f t="shared" si="292"/>
        <v>0</v>
      </c>
      <c r="Q151" s="886">
        <v>0</v>
      </c>
      <c r="R151" s="887">
        <v>0</v>
      </c>
      <c r="S151" s="883">
        <f t="shared" si="293"/>
        <v>0</v>
      </c>
      <c r="T151" s="886">
        <v>0</v>
      </c>
      <c r="U151" s="887">
        <v>0</v>
      </c>
      <c r="V151" s="883">
        <f t="shared" si="294"/>
        <v>0</v>
      </c>
      <c r="W151" s="888">
        <f t="shared" si="295"/>
        <v>0</v>
      </c>
      <c r="X151" s="889">
        <v>0</v>
      </c>
      <c r="Y151" s="890">
        <v>0</v>
      </c>
      <c r="Z151" s="1259">
        <v>0</v>
      </c>
      <c r="AA151" s="891">
        <f t="shared" si="319"/>
        <v>0</v>
      </c>
      <c r="AB151" s="889">
        <v>0</v>
      </c>
      <c r="AC151" s="890">
        <v>0</v>
      </c>
      <c r="AD151" s="891">
        <f t="shared" si="297"/>
        <v>0</v>
      </c>
      <c r="AE151" s="889">
        <v>0</v>
      </c>
      <c r="AF151" s="891">
        <f t="shared" si="298"/>
        <v>0</v>
      </c>
      <c r="AG151" s="889">
        <v>0</v>
      </c>
      <c r="AH151" s="891">
        <f t="shared" si="299"/>
        <v>0</v>
      </c>
      <c r="AI151" s="889">
        <v>0</v>
      </c>
      <c r="AJ151" s="890">
        <v>0</v>
      </c>
      <c r="AK151" s="890">
        <v>0</v>
      </c>
      <c r="AL151" s="890">
        <v>0</v>
      </c>
      <c r="AM151" s="892">
        <v>0</v>
      </c>
      <c r="AN151" s="892">
        <v>0</v>
      </c>
      <c r="AO151" s="891">
        <f t="shared" si="318"/>
        <v>0</v>
      </c>
      <c r="AP151" s="889">
        <v>0</v>
      </c>
      <c r="AQ151" s="891">
        <f t="shared" si="301"/>
        <v>0</v>
      </c>
      <c r="AR151" s="889">
        <v>0</v>
      </c>
      <c r="AS151" s="890">
        <v>0</v>
      </c>
      <c r="AT151" s="1259">
        <v>0</v>
      </c>
      <c r="AU151" s="891">
        <f t="shared" si="272"/>
        <v>0</v>
      </c>
      <c r="AV151" s="889">
        <v>0</v>
      </c>
      <c r="AW151" s="890">
        <v>0</v>
      </c>
      <c r="AX151" s="891">
        <f t="shared" si="302"/>
        <v>0</v>
      </c>
      <c r="AY151" s="889">
        <v>0</v>
      </c>
      <c r="AZ151" s="891">
        <f t="shared" si="303"/>
        <v>0</v>
      </c>
      <c r="BA151" s="889">
        <v>0</v>
      </c>
      <c r="BB151" s="890">
        <v>0</v>
      </c>
      <c r="BC151" s="891">
        <f t="shared" si="304"/>
        <v>0</v>
      </c>
      <c r="BD151" s="893">
        <f t="shared" si="305"/>
        <v>0</v>
      </c>
      <c r="BE151" s="903"/>
      <c r="BF151" s="904"/>
      <c r="BG151" s="899">
        <f t="shared" si="204"/>
        <v>0</v>
      </c>
      <c r="BH151" s="903"/>
      <c r="BI151" s="904"/>
      <c r="BJ151" s="904"/>
      <c r="BK151" s="904"/>
      <c r="BL151" s="899">
        <f t="shared" si="306"/>
        <v>0</v>
      </c>
      <c r="BM151" s="903"/>
      <c r="BN151" s="904"/>
      <c r="BO151" s="899">
        <f t="shared" si="307"/>
        <v>0</v>
      </c>
      <c r="BP151" s="900"/>
      <c r="BQ151" s="901"/>
      <c r="BR151" s="901"/>
      <c r="BS151" s="901"/>
      <c r="BT151" s="904"/>
      <c r="BU151" s="899">
        <f t="shared" si="308"/>
        <v>0</v>
      </c>
      <c r="BV151" s="903"/>
      <c r="BW151" s="904"/>
      <c r="BX151" s="904"/>
      <c r="BY151" s="904"/>
      <c r="BZ151" s="904"/>
      <c r="CA151" s="904"/>
      <c r="CB151" s="904"/>
      <c r="CC151" s="899">
        <f t="shared" si="309"/>
        <v>0</v>
      </c>
      <c r="CD151" s="903"/>
      <c r="CE151" s="904"/>
      <c r="CF151" s="904"/>
      <c r="CG151" s="904"/>
      <c r="CH151" s="899">
        <f t="shared" si="310"/>
        <v>0</v>
      </c>
      <c r="CI151" s="903"/>
      <c r="CJ151" s="904"/>
      <c r="CK151" s="904"/>
      <c r="CL151" s="904"/>
      <c r="CM151" s="904"/>
      <c r="CN151" s="904"/>
      <c r="CO151" s="902">
        <f t="shared" si="311"/>
        <v>0</v>
      </c>
      <c r="CP151" s="903"/>
      <c r="CQ151" s="904"/>
      <c r="CR151" s="899">
        <f t="shared" si="312"/>
        <v>0</v>
      </c>
      <c r="CS151" s="903"/>
      <c r="CT151" s="904"/>
      <c r="CU151" s="904"/>
      <c r="CV151" s="904"/>
      <c r="CW151" s="899">
        <f t="shared" si="313"/>
        <v>0</v>
      </c>
      <c r="CX151" s="903"/>
      <c r="CY151" s="899">
        <f t="shared" si="314"/>
        <v>0</v>
      </c>
      <c r="CZ151" s="954">
        <f t="shared" si="315"/>
        <v>0</v>
      </c>
      <c r="DA151" s="955">
        <f t="shared" si="316"/>
        <v>0</v>
      </c>
      <c r="DI151" s="893">
        <f t="shared" si="317"/>
        <v>0</v>
      </c>
    </row>
    <row r="152" spans="1:113" s="906" customFormat="1" ht="45">
      <c r="A152" s="806" t="s">
        <v>1332</v>
      </c>
      <c r="B152" s="953" t="s">
        <v>1333</v>
      </c>
      <c r="C152" s="881" t="s">
        <v>19</v>
      </c>
      <c r="D152" s="886"/>
      <c r="E152" s="883">
        <f t="shared" ref="E152:E190" si="321">+IF(C152="", 0,D152)</f>
        <v>0</v>
      </c>
      <c r="F152" s="886">
        <v>0</v>
      </c>
      <c r="G152" s="887">
        <v>39</v>
      </c>
      <c r="H152" s="883">
        <f t="shared" si="289"/>
        <v>39</v>
      </c>
      <c r="I152" s="886">
        <v>35</v>
      </c>
      <c r="J152" s="883">
        <f t="shared" si="290"/>
        <v>35</v>
      </c>
      <c r="K152" s="886">
        <v>0</v>
      </c>
      <c r="L152" s="925">
        <v>0</v>
      </c>
      <c r="M152" s="883">
        <f t="shared" si="291"/>
        <v>0</v>
      </c>
      <c r="N152" s="886">
        <v>0</v>
      </c>
      <c r="O152" s="887">
        <v>0</v>
      </c>
      <c r="P152" s="883">
        <f t="shared" si="292"/>
        <v>0</v>
      </c>
      <c r="Q152" s="886">
        <v>10</v>
      </c>
      <c r="R152" s="887">
        <v>6</v>
      </c>
      <c r="S152" s="883">
        <f t="shared" si="293"/>
        <v>16</v>
      </c>
      <c r="T152" s="886">
        <v>0</v>
      </c>
      <c r="U152" s="887">
        <v>0</v>
      </c>
      <c r="V152" s="883">
        <f t="shared" si="294"/>
        <v>0</v>
      </c>
      <c r="W152" s="888">
        <f t="shared" si="295"/>
        <v>90</v>
      </c>
      <c r="X152" s="889">
        <v>0</v>
      </c>
      <c r="Y152" s="890">
        <v>0</v>
      </c>
      <c r="Z152" s="1259">
        <v>10</v>
      </c>
      <c r="AA152" s="891">
        <f t="shared" si="319"/>
        <v>10</v>
      </c>
      <c r="AB152" s="889">
        <v>0</v>
      </c>
      <c r="AC152" s="890">
        <v>1</v>
      </c>
      <c r="AD152" s="891">
        <f t="shared" si="297"/>
        <v>1</v>
      </c>
      <c r="AE152" s="889">
        <v>57</v>
      </c>
      <c r="AF152" s="891">
        <f t="shared" si="298"/>
        <v>57</v>
      </c>
      <c r="AG152" s="889">
        <v>42</v>
      </c>
      <c r="AH152" s="891">
        <f t="shared" si="299"/>
        <v>42</v>
      </c>
      <c r="AI152" s="889">
        <v>0</v>
      </c>
      <c r="AJ152" s="890">
        <v>0</v>
      </c>
      <c r="AK152" s="890">
        <v>0</v>
      </c>
      <c r="AL152" s="890">
        <v>0</v>
      </c>
      <c r="AM152" s="892">
        <v>0</v>
      </c>
      <c r="AN152" s="892">
        <v>0</v>
      </c>
      <c r="AO152" s="891">
        <f t="shared" si="318"/>
        <v>0</v>
      </c>
      <c r="AP152" s="889">
        <v>21</v>
      </c>
      <c r="AQ152" s="891">
        <f t="shared" si="301"/>
        <v>21</v>
      </c>
      <c r="AR152" s="889">
        <v>19</v>
      </c>
      <c r="AS152" s="890">
        <v>11</v>
      </c>
      <c r="AT152" s="1259">
        <v>0</v>
      </c>
      <c r="AU152" s="891">
        <f t="shared" si="272"/>
        <v>0</v>
      </c>
      <c r="AV152" s="889">
        <v>0</v>
      </c>
      <c r="AW152" s="890">
        <v>9</v>
      </c>
      <c r="AX152" s="891">
        <f t="shared" si="302"/>
        <v>9</v>
      </c>
      <c r="AY152" s="889">
        <v>18</v>
      </c>
      <c r="AZ152" s="891">
        <f t="shared" si="303"/>
        <v>18</v>
      </c>
      <c r="BA152" s="889">
        <v>0</v>
      </c>
      <c r="BB152" s="890">
        <v>0</v>
      </c>
      <c r="BC152" s="891">
        <f t="shared" si="304"/>
        <v>0</v>
      </c>
      <c r="BD152" s="893">
        <f t="shared" si="305"/>
        <v>158</v>
      </c>
      <c r="BE152" s="903"/>
      <c r="BF152" s="904"/>
      <c r="BG152" s="899">
        <f t="shared" ref="BG152:BG190" si="322">+BE152+BF152</f>
        <v>0</v>
      </c>
      <c r="BH152" s="903"/>
      <c r="BI152" s="904">
        <v>8</v>
      </c>
      <c r="BJ152" s="904">
        <v>19</v>
      </c>
      <c r="BK152" s="904">
        <v>5</v>
      </c>
      <c r="BL152" s="899">
        <f t="shared" si="306"/>
        <v>32</v>
      </c>
      <c r="BM152" s="903">
        <v>28</v>
      </c>
      <c r="BN152" s="904">
        <v>8</v>
      </c>
      <c r="BO152" s="899">
        <f t="shared" si="307"/>
        <v>36</v>
      </c>
      <c r="BP152" s="900"/>
      <c r="BQ152" s="901">
        <v>5</v>
      </c>
      <c r="BR152" s="901">
        <v>5</v>
      </c>
      <c r="BS152" s="901"/>
      <c r="BT152" s="904"/>
      <c r="BU152" s="899">
        <f t="shared" si="308"/>
        <v>10</v>
      </c>
      <c r="BV152" s="903">
        <v>4</v>
      </c>
      <c r="BW152" s="904">
        <v>4</v>
      </c>
      <c r="BX152" s="904"/>
      <c r="BY152" s="904"/>
      <c r="BZ152" s="904"/>
      <c r="CA152" s="904"/>
      <c r="CB152" s="904"/>
      <c r="CC152" s="899">
        <f t="shared" si="309"/>
        <v>8</v>
      </c>
      <c r="CD152" s="903"/>
      <c r="CE152" s="904"/>
      <c r="CF152" s="904"/>
      <c r="CG152" s="904"/>
      <c r="CH152" s="899">
        <f t="shared" si="310"/>
        <v>0</v>
      </c>
      <c r="CI152" s="903"/>
      <c r="CJ152" s="904"/>
      <c r="CK152" s="904"/>
      <c r="CL152" s="904"/>
      <c r="CM152" s="904"/>
      <c r="CN152" s="904"/>
      <c r="CO152" s="902">
        <f t="shared" si="311"/>
        <v>0</v>
      </c>
      <c r="CP152" s="903"/>
      <c r="CQ152" s="904"/>
      <c r="CR152" s="899">
        <f t="shared" si="312"/>
        <v>0</v>
      </c>
      <c r="CS152" s="903"/>
      <c r="CT152" s="904"/>
      <c r="CU152" s="904"/>
      <c r="CV152" s="904"/>
      <c r="CW152" s="899">
        <f t="shared" si="313"/>
        <v>0</v>
      </c>
      <c r="CX152" s="903"/>
      <c r="CY152" s="899">
        <f t="shared" si="314"/>
        <v>0</v>
      </c>
      <c r="CZ152" s="954">
        <f t="shared" si="315"/>
        <v>86</v>
      </c>
      <c r="DA152" s="955">
        <f t="shared" si="316"/>
        <v>334</v>
      </c>
      <c r="DI152" s="893">
        <f t="shared" si="317"/>
        <v>0</v>
      </c>
    </row>
    <row r="153" spans="1:113" s="906" customFormat="1" ht="30">
      <c r="A153" s="806" t="s">
        <v>1334</v>
      </c>
      <c r="B153" s="953" t="s">
        <v>1335</v>
      </c>
      <c r="C153" s="881" t="s">
        <v>12</v>
      </c>
      <c r="D153" s="886"/>
      <c r="E153" s="883">
        <f t="shared" si="321"/>
        <v>0</v>
      </c>
      <c r="F153" s="886">
        <v>20.532600000000002</v>
      </c>
      <c r="G153" s="887">
        <v>48.223929269999999</v>
      </c>
      <c r="H153" s="883">
        <f t="shared" si="289"/>
        <v>68.756529270000001</v>
      </c>
      <c r="I153" s="886">
        <v>44.665199999999999</v>
      </c>
      <c r="J153" s="883">
        <f t="shared" si="290"/>
        <v>44.665199999999999</v>
      </c>
      <c r="K153" s="886">
        <v>2.4735467105846514</v>
      </c>
      <c r="L153" s="925">
        <v>0</v>
      </c>
      <c r="M153" s="883">
        <f t="shared" si="291"/>
        <v>2.4735467105846514</v>
      </c>
      <c r="N153" s="886">
        <v>7.5425733552923244</v>
      </c>
      <c r="O153" s="887">
        <v>2.4735467105846514</v>
      </c>
      <c r="P153" s="883">
        <f t="shared" si="292"/>
        <v>10.016120065876976</v>
      </c>
      <c r="Q153" s="886">
        <v>18.760960065876979</v>
      </c>
      <c r="R153" s="887">
        <v>4.3845000000000001</v>
      </c>
      <c r="S153" s="883">
        <f t="shared" si="293"/>
        <v>23.145460065876978</v>
      </c>
      <c r="T153" s="886">
        <v>4.1027699999999996</v>
      </c>
      <c r="U153" s="887">
        <v>6.6464467105846508</v>
      </c>
      <c r="V153" s="883">
        <f t="shared" si="294"/>
        <v>10.749216710584651</v>
      </c>
      <c r="W153" s="888">
        <f t="shared" si="295"/>
        <v>159.80607282292326</v>
      </c>
      <c r="X153" s="889">
        <v>0</v>
      </c>
      <c r="Y153" s="890">
        <v>0</v>
      </c>
      <c r="Z153" s="1259">
        <v>0</v>
      </c>
      <c r="AA153" s="891">
        <f t="shared" si="319"/>
        <v>0</v>
      </c>
      <c r="AB153" s="889">
        <v>0</v>
      </c>
      <c r="AC153" s="890">
        <v>4</v>
      </c>
      <c r="AD153" s="891">
        <f t="shared" si="297"/>
        <v>4</v>
      </c>
      <c r="AE153" s="889">
        <v>7</v>
      </c>
      <c r="AF153" s="891">
        <f t="shared" si="298"/>
        <v>7</v>
      </c>
      <c r="AG153" s="889">
        <v>11</v>
      </c>
      <c r="AH153" s="891">
        <f t="shared" si="299"/>
        <v>11</v>
      </c>
      <c r="AI153" s="889">
        <v>3</v>
      </c>
      <c r="AJ153" s="890">
        <v>0</v>
      </c>
      <c r="AK153" s="890">
        <v>0</v>
      </c>
      <c r="AL153" s="890">
        <v>0</v>
      </c>
      <c r="AM153" s="892">
        <v>0</v>
      </c>
      <c r="AN153" s="892">
        <v>0</v>
      </c>
      <c r="AO153" s="891">
        <f t="shared" ref="AO153:AO155" si="323">AI153+AM153+AN153</f>
        <v>3</v>
      </c>
      <c r="AP153" s="889">
        <v>13</v>
      </c>
      <c r="AQ153" s="891">
        <f t="shared" si="301"/>
        <v>13</v>
      </c>
      <c r="AR153" s="889">
        <v>3</v>
      </c>
      <c r="AS153" s="890">
        <v>3</v>
      </c>
      <c r="AT153" s="1259">
        <v>3</v>
      </c>
      <c r="AU153" s="891">
        <f t="shared" si="272"/>
        <v>3</v>
      </c>
      <c r="AV153" s="889">
        <v>2</v>
      </c>
      <c r="AW153" s="890">
        <v>9</v>
      </c>
      <c r="AX153" s="891">
        <f t="shared" si="302"/>
        <v>11</v>
      </c>
      <c r="AY153" s="889">
        <v>1</v>
      </c>
      <c r="AZ153" s="891">
        <f t="shared" si="303"/>
        <v>1</v>
      </c>
      <c r="BA153" s="889">
        <v>1</v>
      </c>
      <c r="BB153" s="890">
        <v>3</v>
      </c>
      <c r="BC153" s="891">
        <f t="shared" si="304"/>
        <v>4</v>
      </c>
      <c r="BD153" s="893">
        <f t="shared" si="305"/>
        <v>57</v>
      </c>
      <c r="BE153" s="903"/>
      <c r="BF153" s="904"/>
      <c r="BG153" s="899">
        <f t="shared" si="322"/>
        <v>0</v>
      </c>
      <c r="BH153" s="903"/>
      <c r="BI153" s="904">
        <v>1</v>
      </c>
      <c r="BJ153" s="904">
        <v>3</v>
      </c>
      <c r="BK153" s="904"/>
      <c r="BL153" s="899">
        <f t="shared" si="306"/>
        <v>4</v>
      </c>
      <c r="BM153" s="903">
        <v>2</v>
      </c>
      <c r="BN153" s="904"/>
      <c r="BO153" s="899">
        <f t="shared" si="307"/>
        <v>2</v>
      </c>
      <c r="BP153" s="900"/>
      <c r="BQ153" s="901">
        <v>2</v>
      </c>
      <c r="BR153" s="901">
        <v>3</v>
      </c>
      <c r="BS153" s="901"/>
      <c r="BT153" s="904"/>
      <c r="BU153" s="899">
        <f t="shared" si="308"/>
        <v>5</v>
      </c>
      <c r="BV153" s="903">
        <v>1</v>
      </c>
      <c r="BW153" s="904">
        <v>1</v>
      </c>
      <c r="BX153" s="904">
        <v>4</v>
      </c>
      <c r="BY153" s="904"/>
      <c r="BZ153" s="904">
        <v>1</v>
      </c>
      <c r="CA153" s="904">
        <v>2</v>
      </c>
      <c r="CB153" s="904"/>
      <c r="CC153" s="899">
        <f t="shared" si="309"/>
        <v>9</v>
      </c>
      <c r="CD153" s="903"/>
      <c r="CE153" s="904"/>
      <c r="CF153" s="904"/>
      <c r="CG153" s="904"/>
      <c r="CH153" s="899">
        <f t="shared" si="310"/>
        <v>0</v>
      </c>
      <c r="CI153" s="903"/>
      <c r="CJ153" s="904"/>
      <c r="CK153" s="904"/>
      <c r="CL153" s="904"/>
      <c r="CM153" s="904"/>
      <c r="CN153" s="904"/>
      <c r="CO153" s="902">
        <f t="shared" si="311"/>
        <v>0</v>
      </c>
      <c r="CP153" s="903"/>
      <c r="CQ153" s="904"/>
      <c r="CR153" s="899">
        <f t="shared" si="312"/>
        <v>0</v>
      </c>
      <c r="CS153" s="903"/>
      <c r="CT153" s="904"/>
      <c r="CU153" s="904"/>
      <c r="CV153" s="904"/>
      <c r="CW153" s="899">
        <f t="shared" si="313"/>
        <v>0</v>
      </c>
      <c r="CX153" s="903"/>
      <c r="CY153" s="899">
        <f t="shared" si="314"/>
        <v>0</v>
      </c>
      <c r="CZ153" s="954">
        <f t="shared" si="315"/>
        <v>20</v>
      </c>
      <c r="DA153" s="955">
        <f t="shared" si="316"/>
        <v>236.80607282292326</v>
      </c>
      <c r="DI153" s="893">
        <f t="shared" si="317"/>
        <v>0</v>
      </c>
    </row>
    <row r="154" spans="1:113" s="906" customFormat="1">
      <c r="A154" s="806" t="s">
        <v>65</v>
      </c>
      <c r="B154" s="953" t="s">
        <v>883</v>
      </c>
      <c r="C154" s="881" t="s">
        <v>19</v>
      </c>
      <c r="D154" s="886"/>
      <c r="E154" s="883">
        <f t="shared" si="321"/>
        <v>0</v>
      </c>
      <c r="F154" s="886">
        <v>2</v>
      </c>
      <c r="G154" s="887">
        <v>18</v>
      </c>
      <c r="H154" s="883">
        <f t="shared" si="289"/>
        <v>20</v>
      </c>
      <c r="I154" s="886">
        <v>10</v>
      </c>
      <c r="J154" s="883">
        <f t="shared" si="290"/>
        <v>10</v>
      </c>
      <c r="K154" s="886">
        <v>0</v>
      </c>
      <c r="L154" s="925">
        <v>1</v>
      </c>
      <c r="M154" s="883">
        <f t="shared" si="291"/>
        <v>1</v>
      </c>
      <c r="N154" s="886">
        <v>4</v>
      </c>
      <c r="O154" s="887">
        <v>2</v>
      </c>
      <c r="P154" s="883">
        <f t="shared" si="292"/>
        <v>6</v>
      </c>
      <c r="Q154" s="886">
        <v>1</v>
      </c>
      <c r="R154" s="887">
        <v>3</v>
      </c>
      <c r="S154" s="883">
        <f t="shared" si="293"/>
        <v>4</v>
      </c>
      <c r="T154" s="886">
        <v>0</v>
      </c>
      <c r="U154" s="887">
        <v>0</v>
      </c>
      <c r="V154" s="883">
        <f t="shared" si="294"/>
        <v>0</v>
      </c>
      <c r="W154" s="888">
        <f t="shared" si="295"/>
        <v>41</v>
      </c>
      <c r="X154" s="889">
        <v>0</v>
      </c>
      <c r="Y154" s="890">
        <v>1</v>
      </c>
      <c r="Z154" s="1259">
        <v>1</v>
      </c>
      <c r="AA154" s="891">
        <f t="shared" si="319"/>
        <v>1</v>
      </c>
      <c r="AB154" s="889">
        <v>2</v>
      </c>
      <c r="AC154" s="890">
        <v>2</v>
      </c>
      <c r="AD154" s="891">
        <f t="shared" si="297"/>
        <v>4</v>
      </c>
      <c r="AE154" s="889">
        <v>10</v>
      </c>
      <c r="AF154" s="891">
        <f t="shared" si="298"/>
        <v>10</v>
      </c>
      <c r="AG154" s="889">
        <v>10</v>
      </c>
      <c r="AH154" s="891">
        <f t="shared" si="299"/>
        <v>10</v>
      </c>
      <c r="AI154" s="889">
        <v>1</v>
      </c>
      <c r="AJ154" s="890">
        <v>0</v>
      </c>
      <c r="AK154" s="890">
        <v>0</v>
      </c>
      <c r="AL154" s="890">
        <v>0</v>
      </c>
      <c r="AM154" s="892">
        <v>0</v>
      </c>
      <c r="AN154" s="892">
        <v>0</v>
      </c>
      <c r="AO154" s="891">
        <f t="shared" si="323"/>
        <v>1</v>
      </c>
      <c r="AP154" s="889">
        <v>11</v>
      </c>
      <c r="AQ154" s="891">
        <f t="shared" si="301"/>
        <v>11</v>
      </c>
      <c r="AR154" s="889">
        <v>2</v>
      </c>
      <c r="AS154" s="890">
        <v>3</v>
      </c>
      <c r="AT154" s="1259">
        <v>1</v>
      </c>
      <c r="AU154" s="891">
        <f t="shared" si="272"/>
        <v>1</v>
      </c>
      <c r="AV154" s="889">
        <v>0</v>
      </c>
      <c r="AW154" s="890">
        <v>7</v>
      </c>
      <c r="AX154" s="891">
        <f t="shared" si="302"/>
        <v>7</v>
      </c>
      <c r="AY154" s="889">
        <v>0</v>
      </c>
      <c r="AZ154" s="891">
        <f t="shared" si="303"/>
        <v>0</v>
      </c>
      <c r="BA154" s="889">
        <v>2</v>
      </c>
      <c r="BB154" s="890">
        <v>2</v>
      </c>
      <c r="BC154" s="891">
        <f t="shared" si="304"/>
        <v>4</v>
      </c>
      <c r="BD154" s="893">
        <f t="shared" si="305"/>
        <v>49</v>
      </c>
      <c r="BE154" s="903"/>
      <c r="BF154" s="904"/>
      <c r="BG154" s="899">
        <f t="shared" si="322"/>
        <v>0</v>
      </c>
      <c r="BH154" s="903"/>
      <c r="BI154" s="904"/>
      <c r="BJ154" s="904"/>
      <c r="BK154" s="904"/>
      <c r="BL154" s="899">
        <f t="shared" si="306"/>
        <v>0</v>
      </c>
      <c r="BM154" s="903"/>
      <c r="BN154" s="904"/>
      <c r="BO154" s="899">
        <f t="shared" si="307"/>
        <v>0</v>
      </c>
      <c r="BP154" s="900"/>
      <c r="BQ154" s="901"/>
      <c r="BR154" s="901"/>
      <c r="BS154" s="901"/>
      <c r="BT154" s="904"/>
      <c r="BU154" s="899">
        <f t="shared" si="308"/>
        <v>0</v>
      </c>
      <c r="BV154" s="903"/>
      <c r="BW154" s="904"/>
      <c r="BX154" s="904"/>
      <c r="BY154" s="904"/>
      <c r="BZ154" s="904"/>
      <c r="CA154" s="904"/>
      <c r="CB154" s="904"/>
      <c r="CC154" s="899">
        <f t="shared" si="309"/>
        <v>0</v>
      </c>
      <c r="CD154" s="903"/>
      <c r="CE154" s="904"/>
      <c r="CF154" s="904"/>
      <c r="CG154" s="904"/>
      <c r="CH154" s="899">
        <f t="shared" si="310"/>
        <v>0</v>
      </c>
      <c r="CI154" s="903"/>
      <c r="CJ154" s="904"/>
      <c r="CK154" s="904"/>
      <c r="CL154" s="904"/>
      <c r="CM154" s="904"/>
      <c r="CN154" s="904"/>
      <c r="CO154" s="902">
        <f t="shared" si="311"/>
        <v>0</v>
      </c>
      <c r="CP154" s="903"/>
      <c r="CQ154" s="904"/>
      <c r="CR154" s="899">
        <f t="shared" si="312"/>
        <v>0</v>
      </c>
      <c r="CS154" s="903"/>
      <c r="CT154" s="904"/>
      <c r="CU154" s="904"/>
      <c r="CV154" s="904"/>
      <c r="CW154" s="899">
        <f t="shared" si="313"/>
        <v>0</v>
      </c>
      <c r="CX154" s="903"/>
      <c r="CY154" s="899">
        <f t="shared" si="314"/>
        <v>0</v>
      </c>
      <c r="CZ154" s="954">
        <f t="shared" si="315"/>
        <v>0</v>
      </c>
      <c r="DA154" s="955">
        <f t="shared" si="316"/>
        <v>90</v>
      </c>
      <c r="DI154" s="893">
        <f t="shared" si="317"/>
        <v>0</v>
      </c>
    </row>
    <row r="155" spans="1:113" s="906" customFormat="1">
      <c r="A155" s="806" t="s">
        <v>67</v>
      </c>
      <c r="B155" s="953" t="s">
        <v>884</v>
      </c>
      <c r="C155" s="881" t="s">
        <v>19</v>
      </c>
      <c r="D155" s="886"/>
      <c r="E155" s="883">
        <f t="shared" si="321"/>
        <v>0</v>
      </c>
      <c r="F155" s="886">
        <v>0</v>
      </c>
      <c r="G155" s="887">
        <v>0</v>
      </c>
      <c r="H155" s="883">
        <f t="shared" si="289"/>
        <v>0</v>
      </c>
      <c r="I155" s="886">
        <v>0</v>
      </c>
      <c r="J155" s="883">
        <f t="shared" si="290"/>
        <v>0</v>
      </c>
      <c r="K155" s="886">
        <v>0</v>
      </c>
      <c r="L155" s="925">
        <v>73.333333333333329</v>
      </c>
      <c r="M155" s="883">
        <f t="shared" si="291"/>
        <v>73.333333333333329</v>
      </c>
      <c r="N155" s="886">
        <v>0</v>
      </c>
      <c r="O155" s="887">
        <v>0</v>
      </c>
      <c r="P155" s="883">
        <f t="shared" si="292"/>
        <v>0</v>
      </c>
      <c r="Q155" s="886">
        <v>0</v>
      </c>
      <c r="R155" s="887">
        <v>113</v>
      </c>
      <c r="S155" s="883">
        <f t="shared" si="293"/>
        <v>113</v>
      </c>
      <c r="T155" s="886">
        <v>0</v>
      </c>
      <c r="U155" s="887">
        <v>27</v>
      </c>
      <c r="V155" s="883">
        <f t="shared" si="294"/>
        <v>27</v>
      </c>
      <c r="W155" s="888">
        <f t="shared" si="295"/>
        <v>213.33333333333331</v>
      </c>
      <c r="X155" s="889">
        <v>0</v>
      </c>
      <c r="Y155" s="890">
        <v>0</v>
      </c>
      <c r="Z155" s="1259">
        <v>0</v>
      </c>
      <c r="AA155" s="891">
        <f t="shared" si="296"/>
        <v>0</v>
      </c>
      <c r="AB155" s="889">
        <v>0</v>
      </c>
      <c r="AC155" s="890">
        <v>0</v>
      </c>
      <c r="AD155" s="891">
        <f t="shared" si="297"/>
        <v>0</v>
      </c>
      <c r="AE155" s="889">
        <v>11</v>
      </c>
      <c r="AF155" s="891">
        <f t="shared" si="298"/>
        <v>11</v>
      </c>
      <c r="AG155" s="889">
        <v>0</v>
      </c>
      <c r="AH155" s="891">
        <f t="shared" si="299"/>
        <v>0</v>
      </c>
      <c r="AI155" s="889">
        <v>0</v>
      </c>
      <c r="AJ155" s="890">
        <v>44</v>
      </c>
      <c r="AK155" s="890">
        <v>27</v>
      </c>
      <c r="AL155" s="890">
        <v>74</v>
      </c>
      <c r="AM155" s="892">
        <v>0</v>
      </c>
      <c r="AN155" s="892">
        <v>0</v>
      </c>
      <c r="AO155" s="891">
        <f t="shared" si="323"/>
        <v>0</v>
      </c>
      <c r="AP155" s="889">
        <v>0</v>
      </c>
      <c r="AQ155" s="891">
        <f t="shared" si="301"/>
        <v>0</v>
      </c>
      <c r="AR155" s="889">
        <v>0</v>
      </c>
      <c r="AS155" s="890">
        <v>0</v>
      </c>
      <c r="AT155" s="1259">
        <v>0</v>
      </c>
      <c r="AU155" s="891">
        <f t="shared" ref="AU155:AU156" si="324">SUM(AR155:AT155)</f>
        <v>0</v>
      </c>
      <c r="AV155" s="889">
        <v>0</v>
      </c>
      <c r="AW155" s="890">
        <v>0</v>
      </c>
      <c r="AX155" s="891">
        <f t="shared" si="302"/>
        <v>0</v>
      </c>
      <c r="AY155" s="889">
        <v>0</v>
      </c>
      <c r="AZ155" s="891">
        <f t="shared" si="303"/>
        <v>0</v>
      </c>
      <c r="BA155" s="889">
        <v>0</v>
      </c>
      <c r="BB155" s="890">
        <v>0</v>
      </c>
      <c r="BC155" s="891">
        <f t="shared" si="304"/>
        <v>0</v>
      </c>
      <c r="BD155" s="893">
        <f t="shared" si="305"/>
        <v>11</v>
      </c>
      <c r="BE155" s="903"/>
      <c r="BF155" s="904"/>
      <c r="BG155" s="899">
        <f t="shared" si="322"/>
        <v>0</v>
      </c>
      <c r="BH155" s="903"/>
      <c r="BI155" s="904"/>
      <c r="BJ155" s="904"/>
      <c r="BK155" s="904"/>
      <c r="BL155" s="899">
        <f t="shared" si="306"/>
        <v>0</v>
      </c>
      <c r="BM155" s="903"/>
      <c r="BN155" s="904"/>
      <c r="BO155" s="899">
        <f t="shared" si="307"/>
        <v>0</v>
      </c>
      <c r="BP155" s="900"/>
      <c r="BQ155" s="901"/>
      <c r="BR155" s="901"/>
      <c r="BS155" s="901"/>
      <c r="BT155" s="904">
        <v>13</v>
      </c>
      <c r="BU155" s="899">
        <f t="shared" si="308"/>
        <v>13</v>
      </c>
      <c r="BV155" s="903"/>
      <c r="BW155" s="904">
        <v>7</v>
      </c>
      <c r="BX155" s="904">
        <v>6</v>
      </c>
      <c r="BY155" s="904">
        <v>17</v>
      </c>
      <c r="BZ155" s="904"/>
      <c r="CA155" s="904">
        <v>7</v>
      </c>
      <c r="CB155" s="904"/>
      <c r="CC155" s="899">
        <f t="shared" si="309"/>
        <v>37</v>
      </c>
      <c r="CD155" s="903"/>
      <c r="CE155" s="904"/>
      <c r="CF155" s="904"/>
      <c r="CG155" s="904"/>
      <c r="CH155" s="899">
        <f t="shared" si="310"/>
        <v>0</v>
      </c>
      <c r="CI155" s="903">
        <v>19</v>
      </c>
      <c r="CJ155" s="904"/>
      <c r="CK155" s="904">
        <v>21</v>
      </c>
      <c r="CL155" s="904"/>
      <c r="CM155" s="904">
        <v>29</v>
      </c>
      <c r="CN155" s="904">
        <v>21</v>
      </c>
      <c r="CO155" s="902">
        <f t="shared" si="311"/>
        <v>90</v>
      </c>
      <c r="CP155" s="903">
        <v>35</v>
      </c>
      <c r="CQ155" s="904">
        <v>13</v>
      </c>
      <c r="CR155" s="899">
        <f t="shared" si="312"/>
        <v>48</v>
      </c>
      <c r="CS155" s="903"/>
      <c r="CT155" s="904">
        <v>14</v>
      </c>
      <c r="CU155" s="904"/>
      <c r="CV155" s="904">
        <v>30.5</v>
      </c>
      <c r="CW155" s="1010">
        <f t="shared" si="313"/>
        <v>44.5</v>
      </c>
      <c r="CX155" s="903"/>
      <c r="CY155" s="899">
        <f t="shared" si="314"/>
        <v>0</v>
      </c>
      <c r="CZ155" s="954">
        <f t="shared" si="315"/>
        <v>232.5</v>
      </c>
      <c r="DA155" s="955">
        <f t="shared" si="316"/>
        <v>456.83333333333331</v>
      </c>
      <c r="DI155" s="893">
        <f t="shared" si="317"/>
        <v>0</v>
      </c>
    </row>
    <row r="156" spans="1:113" s="906" customFormat="1">
      <c r="A156" s="806" t="s">
        <v>885</v>
      </c>
      <c r="B156" s="953" t="s">
        <v>595</v>
      </c>
      <c r="C156" s="881" t="s">
        <v>740</v>
      </c>
      <c r="D156" s="886"/>
      <c r="E156" s="883">
        <f t="shared" si="321"/>
        <v>0</v>
      </c>
      <c r="F156" s="886">
        <v>0</v>
      </c>
      <c r="G156" s="887">
        <v>115</v>
      </c>
      <c r="H156" s="883">
        <f t="shared" si="289"/>
        <v>115</v>
      </c>
      <c r="I156" s="886">
        <v>288</v>
      </c>
      <c r="J156" s="883">
        <f t="shared" si="290"/>
        <v>288</v>
      </c>
      <c r="K156" s="886">
        <v>0</v>
      </c>
      <c r="L156" s="925">
        <v>0</v>
      </c>
      <c r="M156" s="883">
        <f t="shared" si="291"/>
        <v>0</v>
      </c>
      <c r="N156" s="886">
        <v>0</v>
      </c>
      <c r="O156" s="887">
        <v>0</v>
      </c>
      <c r="P156" s="883">
        <f t="shared" si="292"/>
        <v>0</v>
      </c>
      <c r="Q156" s="886">
        <v>15</v>
      </c>
      <c r="R156" s="887">
        <v>0</v>
      </c>
      <c r="S156" s="883">
        <f t="shared" si="293"/>
        <v>15</v>
      </c>
      <c r="T156" s="886">
        <v>0</v>
      </c>
      <c r="U156" s="887">
        <v>0</v>
      </c>
      <c r="V156" s="883">
        <f t="shared" si="294"/>
        <v>0</v>
      </c>
      <c r="W156" s="888">
        <f t="shared" si="295"/>
        <v>418</v>
      </c>
      <c r="X156" s="889">
        <v>0</v>
      </c>
      <c r="Y156" s="890">
        <v>0</v>
      </c>
      <c r="Z156" s="1259">
        <v>0</v>
      </c>
      <c r="AA156" s="891">
        <f t="shared" si="296"/>
        <v>0</v>
      </c>
      <c r="AB156" s="889">
        <v>0</v>
      </c>
      <c r="AC156" s="890">
        <v>0</v>
      </c>
      <c r="AD156" s="891">
        <f t="shared" si="297"/>
        <v>0</v>
      </c>
      <c r="AE156" s="889">
        <v>0</v>
      </c>
      <c r="AF156" s="891">
        <f t="shared" si="298"/>
        <v>0</v>
      </c>
      <c r="AG156" s="889">
        <v>0</v>
      </c>
      <c r="AH156" s="891">
        <f t="shared" si="299"/>
        <v>0</v>
      </c>
      <c r="AI156" s="889">
        <v>0</v>
      </c>
      <c r="AJ156" s="890">
        <v>0</v>
      </c>
      <c r="AK156" s="890">
        <v>0</v>
      </c>
      <c r="AL156" s="890">
        <v>0</v>
      </c>
      <c r="AM156" s="892">
        <v>0</v>
      </c>
      <c r="AN156" s="892">
        <v>0</v>
      </c>
      <c r="AO156" s="891">
        <f t="shared" si="318"/>
        <v>0</v>
      </c>
      <c r="AP156" s="889">
        <v>0</v>
      </c>
      <c r="AQ156" s="891">
        <f t="shared" si="301"/>
        <v>0</v>
      </c>
      <c r="AR156" s="889">
        <v>0</v>
      </c>
      <c r="AS156" s="890">
        <v>0</v>
      </c>
      <c r="AT156" s="1259">
        <v>0</v>
      </c>
      <c r="AU156" s="891">
        <f t="shared" si="324"/>
        <v>0</v>
      </c>
      <c r="AV156" s="889">
        <v>0</v>
      </c>
      <c r="AW156" s="890">
        <v>0</v>
      </c>
      <c r="AX156" s="891">
        <f t="shared" si="302"/>
        <v>0</v>
      </c>
      <c r="AY156" s="889">
        <v>0</v>
      </c>
      <c r="AZ156" s="891">
        <f t="shared" si="303"/>
        <v>0</v>
      </c>
      <c r="BA156" s="889">
        <v>0</v>
      </c>
      <c r="BB156" s="890">
        <v>0</v>
      </c>
      <c r="BC156" s="891">
        <f t="shared" si="304"/>
        <v>0</v>
      </c>
      <c r="BD156" s="893">
        <f t="shared" si="305"/>
        <v>0</v>
      </c>
      <c r="BE156" s="903"/>
      <c r="BF156" s="904"/>
      <c r="BG156" s="899">
        <f t="shared" si="322"/>
        <v>0</v>
      </c>
      <c r="BH156" s="903"/>
      <c r="BI156" s="904"/>
      <c r="BJ156" s="904"/>
      <c r="BK156" s="904"/>
      <c r="BL156" s="899">
        <f t="shared" si="306"/>
        <v>0</v>
      </c>
      <c r="BM156" s="903"/>
      <c r="BN156" s="904"/>
      <c r="BO156" s="899">
        <f t="shared" si="307"/>
        <v>0</v>
      </c>
      <c r="BP156" s="900"/>
      <c r="BQ156" s="901"/>
      <c r="BR156" s="901"/>
      <c r="BS156" s="901"/>
      <c r="BT156" s="904"/>
      <c r="BU156" s="899">
        <f t="shared" si="308"/>
        <v>0</v>
      </c>
      <c r="BV156" s="900"/>
      <c r="BW156" s="901"/>
      <c r="BX156" s="901"/>
      <c r="BY156" s="901"/>
      <c r="BZ156" s="901"/>
      <c r="CA156" s="901"/>
      <c r="CB156" s="904"/>
      <c r="CC156" s="899">
        <f t="shared" si="309"/>
        <v>0</v>
      </c>
      <c r="CD156" s="903"/>
      <c r="CE156" s="904"/>
      <c r="CF156" s="904"/>
      <c r="CG156" s="904"/>
      <c r="CH156" s="899">
        <f t="shared" si="310"/>
        <v>0</v>
      </c>
      <c r="CI156" s="900"/>
      <c r="CJ156" s="901"/>
      <c r="CK156" s="901"/>
      <c r="CL156" s="901"/>
      <c r="CM156" s="901"/>
      <c r="CN156" s="901"/>
      <c r="CO156" s="902">
        <f t="shared" si="311"/>
        <v>0</v>
      </c>
      <c r="CP156" s="903"/>
      <c r="CQ156" s="904"/>
      <c r="CR156" s="899">
        <f t="shared" si="312"/>
        <v>0</v>
      </c>
      <c r="CS156" s="903"/>
      <c r="CT156" s="904"/>
      <c r="CU156" s="904"/>
      <c r="CV156" s="904"/>
      <c r="CW156" s="899">
        <f t="shared" si="313"/>
        <v>0</v>
      </c>
      <c r="CX156" s="903"/>
      <c r="CY156" s="899">
        <f t="shared" si="314"/>
        <v>0</v>
      </c>
      <c r="CZ156" s="954">
        <f t="shared" si="315"/>
        <v>0</v>
      </c>
      <c r="DA156" s="955">
        <f t="shared" si="316"/>
        <v>418</v>
      </c>
      <c r="DI156" s="893">
        <f t="shared" si="317"/>
        <v>0</v>
      </c>
    </row>
    <row r="157" spans="1:113" s="952" customFormat="1">
      <c r="A157" s="932"/>
      <c r="B157" s="933" t="s">
        <v>886</v>
      </c>
      <c r="C157" s="934"/>
      <c r="D157" s="935"/>
      <c r="E157" s="936"/>
      <c r="F157" s="935" t="s">
        <v>729</v>
      </c>
      <c r="G157" s="937" t="s">
        <v>729</v>
      </c>
      <c r="H157" s="936"/>
      <c r="I157" s="935" t="s">
        <v>729</v>
      </c>
      <c r="J157" s="936"/>
      <c r="K157" s="935" t="s">
        <v>729</v>
      </c>
      <c r="L157" s="938" t="s">
        <v>729</v>
      </c>
      <c r="M157" s="936"/>
      <c r="N157" s="935" t="s">
        <v>729</v>
      </c>
      <c r="O157" s="937" t="s">
        <v>729</v>
      </c>
      <c r="P157" s="936"/>
      <c r="Q157" s="935" t="s">
        <v>729</v>
      </c>
      <c r="R157" s="937" t="s">
        <v>729</v>
      </c>
      <c r="S157" s="936"/>
      <c r="T157" s="935" t="s">
        <v>729</v>
      </c>
      <c r="U157" s="937" t="s">
        <v>729</v>
      </c>
      <c r="V157" s="936"/>
      <c r="W157" s="939"/>
      <c r="X157" s="940"/>
      <c r="Y157" s="941"/>
      <c r="Z157" s="1258"/>
      <c r="AA157" s="942"/>
      <c r="AB157" s="940"/>
      <c r="AC157" s="941"/>
      <c r="AD157" s="942"/>
      <c r="AE157" s="940"/>
      <c r="AF157" s="942"/>
      <c r="AG157" s="940"/>
      <c r="AH157" s="942"/>
      <c r="AI157" s="940"/>
      <c r="AJ157" s="941"/>
      <c r="AK157" s="941"/>
      <c r="AL157" s="941"/>
      <c r="AM157" s="943"/>
      <c r="AN157" s="943"/>
      <c r="AO157" s="942"/>
      <c r="AP157" s="940"/>
      <c r="AQ157" s="942"/>
      <c r="AR157" s="940"/>
      <c r="AS157" s="941"/>
      <c r="AT157" s="1258"/>
      <c r="AU157" s="942"/>
      <c r="AV157" s="940"/>
      <c r="AW157" s="941"/>
      <c r="AX157" s="942"/>
      <c r="AY157" s="940"/>
      <c r="AZ157" s="942"/>
      <c r="BA157" s="940"/>
      <c r="BB157" s="941"/>
      <c r="BC157" s="942"/>
      <c r="BD157" s="944"/>
      <c r="BE157" s="945"/>
      <c r="BF157" s="946"/>
      <c r="BG157" s="947"/>
      <c r="BH157" s="945"/>
      <c r="BI157" s="946"/>
      <c r="BJ157" s="946"/>
      <c r="BK157" s="946"/>
      <c r="BL157" s="947"/>
      <c r="BM157" s="945"/>
      <c r="BN157" s="946"/>
      <c r="BO157" s="947"/>
      <c r="BP157" s="948"/>
      <c r="BQ157" s="949"/>
      <c r="BR157" s="949"/>
      <c r="BS157" s="949"/>
      <c r="BT157" s="946"/>
      <c r="BU157" s="947"/>
      <c r="BV157" s="948"/>
      <c r="BW157" s="949"/>
      <c r="BX157" s="949"/>
      <c r="BY157" s="949"/>
      <c r="BZ157" s="949"/>
      <c r="CA157" s="949"/>
      <c r="CB157" s="946"/>
      <c r="CC157" s="947"/>
      <c r="CD157" s="945"/>
      <c r="CE157" s="946"/>
      <c r="CF157" s="946"/>
      <c r="CG157" s="946"/>
      <c r="CH157" s="947"/>
      <c r="CI157" s="948"/>
      <c r="CJ157" s="949"/>
      <c r="CK157" s="949"/>
      <c r="CL157" s="949"/>
      <c r="CM157" s="949"/>
      <c r="CN157" s="949"/>
      <c r="CO157" s="950"/>
      <c r="CP157" s="945"/>
      <c r="CQ157" s="946"/>
      <c r="CR157" s="947"/>
      <c r="CS157" s="945"/>
      <c r="CT157" s="946"/>
      <c r="CU157" s="946"/>
      <c r="CV157" s="946"/>
      <c r="CW157" s="947"/>
      <c r="CX157" s="945"/>
      <c r="CY157" s="947"/>
      <c r="CZ157" s="947"/>
      <c r="DA157" s="956"/>
      <c r="DI157" s="944"/>
    </row>
    <row r="158" spans="1:113" s="906" customFormat="1">
      <c r="A158" s="806" t="s">
        <v>887</v>
      </c>
      <c r="B158" s="953" t="s">
        <v>888</v>
      </c>
      <c r="C158" s="881" t="s">
        <v>756</v>
      </c>
      <c r="D158" s="886"/>
      <c r="E158" s="883">
        <f t="shared" si="321"/>
        <v>0</v>
      </c>
      <c r="F158" s="886">
        <v>0</v>
      </c>
      <c r="G158" s="887">
        <v>0</v>
      </c>
      <c r="H158" s="883">
        <f t="shared" ref="H158:H190" si="325">+IF(C158="", 0,SUM(F158:G158))</f>
        <v>0</v>
      </c>
      <c r="I158" s="886">
        <v>0</v>
      </c>
      <c r="J158" s="883">
        <f t="shared" ref="J158:J190" si="326">+IF(C158="", 0,I158)</f>
        <v>0</v>
      </c>
      <c r="K158" s="886">
        <v>0</v>
      </c>
      <c r="L158" s="925">
        <v>0</v>
      </c>
      <c r="M158" s="883">
        <f t="shared" ref="M158:M190" si="327">+IF(C158="",0,K158+L158)</f>
        <v>0</v>
      </c>
      <c r="N158" s="886">
        <v>0</v>
      </c>
      <c r="O158" s="887">
        <v>0</v>
      </c>
      <c r="P158" s="883">
        <f t="shared" ref="P158:P190" si="328">+IF(C158="", 0,SUM(N158:O158))</f>
        <v>0</v>
      </c>
      <c r="Q158" s="886">
        <v>0</v>
      </c>
      <c r="R158" s="887">
        <v>0</v>
      </c>
      <c r="S158" s="883">
        <f t="shared" ref="S158:S190" si="329">+IF(C158="",0,SUM(Q158:R158))</f>
        <v>0</v>
      </c>
      <c r="T158" s="886">
        <v>0</v>
      </c>
      <c r="U158" s="887">
        <v>0</v>
      </c>
      <c r="V158" s="883">
        <f t="shared" ref="V158:V190" si="330">+IF(C158="",0,SUM(T158:U158))</f>
        <v>0</v>
      </c>
      <c r="W158" s="888">
        <f t="shared" ref="W158:W190" si="331">+IF(C158="",0,E158+H158+J158+M158+P158+S158+V158)</f>
        <v>0</v>
      </c>
      <c r="X158" s="889">
        <v>0</v>
      </c>
      <c r="Y158" s="890">
        <v>0</v>
      </c>
      <c r="Z158" s="1259">
        <v>0</v>
      </c>
      <c r="AA158" s="891">
        <f t="shared" ref="AA158:AA190" si="332">SUM(X158:Z158)</f>
        <v>0</v>
      </c>
      <c r="AB158" s="889">
        <v>0</v>
      </c>
      <c r="AC158" s="890">
        <v>0</v>
      </c>
      <c r="AD158" s="891">
        <f t="shared" ref="AD158:AD190" si="333">SUM(AB158:AC158)</f>
        <v>0</v>
      </c>
      <c r="AE158" s="889">
        <v>0</v>
      </c>
      <c r="AF158" s="891">
        <f t="shared" ref="AF158:AF190" si="334">+AE158</f>
        <v>0</v>
      </c>
      <c r="AG158" s="889">
        <v>0</v>
      </c>
      <c r="AH158" s="891">
        <f t="shared" ref="AH158:AH190" si="335">+AG158</f>
        <v>0</v>
      </c>
      <c r="AI158" s="889">
        <v>0</v>
      </c>
      <c r="AJ158" s="890">
        <v>0</v>
      </c>
      <c r="AK158" s="890">
        <v>0</v>
      </c>
      <c r="AL158" s="890">
        <v>0</v>
      </c>
      <c r="AM158" s="892">
        <v>0</v>
      </c>
      <c r="AN158" s="892">
        <v>0</v>
      </c>
      <c r="AO158" s="891">
        <f t="shared" ref="AO158:AO187" si="336">SUM(AI158:AN158)</f>
        <v>0</v>
      </c>
      <c r="AP158" s="889">
        <v>0</v>
      </c>
      <c r="AQ158" s="891">
        <f t="shared" ref="AQ158:AQ190" si="337">+AP158</f>
        <v>0</v>
      </c>
      <c r="AR158" s="889">
        <v>0</v>
      </c>
      <c r="AS158" s="890">
        <v>0</v>
      </c>
      <c r="AT158" s="1259">
        <v>0</v>
      </c>
      <c r="AU158" s="891">
        <f t="shared" ref="AU158:AU191" si="338">SUM(AT158)</f>
        <v>0</v>
      </c>
      <c r="AV158" s="889">
        <v>0</v>
      </c>
      <c r="AW158" s="890">
        <v>0</v>
      </c>
      <c r="AX158" s="891">
        <f t="shared" ref="AX158:AX190" si="339">SUM(AV158:AW158)</f>
        <v>0</v>
      </c>
      <c r="AY158" s="889">
        <v>0</v>
      </c>
      <c r="AZ158" s="891">
        <f t="shared" ref="AZ158:AZ190" si="340">+AY158</f>
        <v>0</v>
      </c>
      <c r="BA158" s="889">
        <v>0</v>
      </c>
      <c r="BB158" s="890">
        <v>0</v>
      </c>
      <c r="BC158" s="891">
        <f t="shared" ref="BC158:BC190" si="341">SUM(BA158:BB158)</f>
        <v>0</v>
      </c>
      <c r="BD158" s="893">
        <f t="shared" ref="BD158:BD190" si="342">+IF(C158="",0,BC158+AZ158+AX158+AU158+AQ158+AO158+AH158+AF158+AD158+AA158)</f>
        <v>0</v>
      </c>
      <c r="BE158" s="903"/>
      <c r="BF158" s="904"/>
      <c r="BG158" s="899">
        <f t="shared" si="322"/>
        <v>0</v>
      </c>
      <c r="BH158" s="903"/>
      <c r="BI158" s="904"/>
      <c r="BJ158" s="904"/>
      <c r="BK158" s="904"/>
      <c r="BL158" s="899">
        <f t="shared" ref="BL158:BL190" si="343">+BH158+BI158+BJ158+BK158</f>
        <v>0</v>
      </c>
      <c r="BM158" s="903"/>
      <c r="BN158" s="904"/>
      <c r="BO158" s="899">
        <f t="shared" ref="BO158:BO190" si="344">+BM158+BN158</f>
        <v>0</v>
      </c>
      <c r="BP158" s="900"/>
      <c r="BQ158" s="901"/>
      <c r="BR158" s="901"/>
      <c r="BS158" s="901"/>
      <c r="BT158" s="904"/>
      <c r="BU158" s="899">
        <f t="shared" ref="BU158:BU190" si="345">+SUM(BP158:BT158)</f>
        <v>0</v>
      </c>
      <c r="BV158" s="900"/>
      <c r="BW158" s="901"/>
      <c r="BX158" s="901"/>
      <c r="BY158" s="901"/>
      <c r="BZ158" s="901"/>
      <c r="CA158" s="901"/>
      <c r="CB158" s="904"/>
      <c r="CC158" s="899">
        <f t="shared" ref="CC158:CC190" si="346">+SUM(BV158:CB158)</f>
        <v>0</v>
      </c>
      <c r="CD158" s="903"/>
      <c r="CE158" s="904"/>
      <c r="CF158" s="904"/>
      <c r="CG158" s="904"/>
      <c r="CH158" s="899">
        <f t="shared" ref="CH158:CH190" si="347">+SUM(CD158:CG158)</f>
        <v>0</v>
      </c>
      <c r="CI158" s="900"/>
      <c r="CJ158" s="901"/>
      <c r="CK158" s="901"/>
      <c r="CL158" s="901"/>
      <c r="CM158" s="901"/>
      <c r="CN158" s="901"/>
      <c r="CO158" s="902">
        <f t="shared" ref="CO158:CO190" si="348">+SUM(CI158:CN158)</f>
        <v>0</v>
      </c>
      <c r="CP158" s="903"/>
      <c r="CQ158" s="904"/>
      <c r="CR158" s="899">
        <f t="shared" ref="CR158:CR190" si="349">+SUM(CP158:CQ158)</f>
        <v>0</v>
      </c>
      <c r="CS158" s="903"/>
      <c r="CT158" s="904"/>
      <c r="CU158" s="904"/>
      <c r="CV158" s="904"/>
      <c r="CW158" s="899">
        <f t="shared" ref="CW158:CW190" si="350">+SUM(CS158:CV158)</f>
        <v>0</v>
      </c>
      <c r="CX158" s="903"/>
      <c r="CY158" s="899">
        <f t="shared" ref="CY158:CY190" si="351">+CX158</f>
        <v>0</v>
      </c>
      <c r="CZ158" s="954">
        <f t="shared" ref="CZ158:CZ191" si="352">+IF(C158="",0,CY158+CR158+CH158+BU158+BO158+BL158+CO158+CW158+CC158+BG158)</f>
        <v>0</v>
      </c>
      <c r="DA158" s="955">
        <f t="shared" ref="DA158:DA191" si="353">IF(C158="",0,CZ158+BD158+W158)</f>
        <v>0</v>
      </c>
      <c r="DI158" s="893">
        <f t="shared" ref="DI158:DI190" si="354">+IF(BH158="",0,DH158+DE158+DC158+CZ158+CV158+CT158+CM158+CK158+CI158+CF158)</f>
        <v>0</v>
      </c>
    </row>
    <row r="159" spans="1:113" s="906" customFormat="1" ht="30">
      <c r="A159" s="806" t="s">
        <v>889</v>
      </c>
      <c r="B159" s="953" t="s">
        <v>890</v>
      </c>
      <c r="C159" s="881" t="s">
        <v>853</v>
      </c>
      <c r="D159" s="886"/>
      <c r="E159" s="883">
        <f t="shared" si="321"/>
        <v>0</v>
      </c>
      <c r="F159" s="886">
        <v>0</v>
      </c>
      <c r="G159" s="887">
        <v>0</v>
      </c>
      <c r="H159" s="883">
        <f t="shared" si="325"/>
        <v>0</v>
      </c>
      <c r="I159" s="886">
        <v>0</v>
      </c>
      <c r="J159" s="883">
        <f t="shared" si="326"/>
        <v>0</v>
      </c>
      <c r="K159" s="886">
        <v>0</v>
      </c>
      <c r="L159" s="925">
        <v>0</v>
      </c>
      <c r="M159" s="883">
        <f t="shared" si="327"/>
        <v>0</v>
      </c>
      <c r="N159" s="886">
        <v>0</v>
      </c>
      <c r="O159" s="887">
        <v>0</v>
      </c>
      <c r="P159" s="883">
        <f t="shared" si="328"/>
        <v>0</v>
      </c>
      <c r="Q159" s="886">
        <v>0</v>
      </c>
      <c r="R159" s="887">
        <v>0</v>
      </c>
      <c r="S159" s="883">
        <f t="shared" si="329"/>
        <v>0</v>
      </c>
      <c r="T159" s="886">
        <v>0</v>
      </c>
      <c r="U159" s="887">
        <v>0</v>
      </c>
      <c r="V159" s="883">
        <f t="shared" si="330"/>
        <v>0</v>
      </c>
      <c r="W159" s="888">
        <f t="shared" si="331"/>
        <v>0</v>
      </c>
      <c r="X159" s="889">
        <v>0</v>
      </c>
      <c r="Y159" s="890">
        <v>0</v>
      </c>
      <c r="Z159" s="1259">
        <v>0</v>
      </c>
      <c r="AA159" s="891">
        <f t="shared" si="332"/>
        <v>0</v>
      </c>
      <c r="AB159" s="889">
        <v>0</v>
      </c>
      <c r="AC159" s="890">
        <v>0</v>
      </c>
      <c r="AD159" s="891">
        <f t="shared" si="333"/>
        <v>0</v>
      </c>
      <c r="AE159" s="889">
        <v>0</v>
      </c>
      <c r="AF159" s="891">
        <f t="shared" si="334"/>
        <v>0</v>
      </c>
      <c r="AG159" s="889">
        <v>0</v>
      </c>
      <c r="AH159" s="891">
        <f t="shared" si="335"/>
        <v>0</v>
      </c>
      <c r="AI159" s="889">
        <v>0</v>
      </c>
      <c r="AJ159" s="890">
        <v>0</v>
      </c>
      <c r="AK159" s="890">
        <v>0</v>
      </c>
      <c r="AL159" s="890">
        <v>0</v>
      </c>
      <c r="AM159" s="892">
        <v>0</v>
      </c>
      <c r="AN159" s="892">
        <v>0</v>
      </c>
      <c r="AO159" s="891">
        <f t="shared" si="336"/>
        <v>0</v>
      </c>
      <c r="AP159" s="889">
        <v>0</v>
      </c>
      <c r="AQ159" s="891">
        <f t="shared" si="337"/>
        <v>0</v>
      </c>
      <c r="AR159" s="889">
        <v>0</v>
      </c>
      <c r="AS159" s="890">
        <v>0</v>
      </c>
      <c r="AT159" s="1259">
        <v>0</v>
      </c>
      <c r="AU159" s="891">
        <f t="shared" si="338"/>
        <v>0</v>
      </c>
      <c r="AV159" s="889">
        <v>0</v>
      </c>
      <c r="AW159" s="890">
        <v>0</v>
      </c>
      <c r="AX159" s="891">
        <f t="shared" si="339"/>
        <v>0</v>
      </c>
      <c r="AY159" s="889">
        <v>0</v>
      </c>
      <c r="AZ159" s="891">
        <f t="shared" si="340"/>
        <v>0</v>
      </c>
      <c r="BA159" s="889">
        <v>0</v>
      </c>
      <c r="BB159" s="890">
        <v>0</v>
      </c>
      <c r="BC159" s="891">
        <f t="shared" si="341"/>
        <v>0</v>
      </c>
      <c r="BD159" s="893">
        <f t="shared" si="342"/>
        <v>0</v>
      </c>
      <c r="BE159" s="903"/>
      <c r="BF159" s="904"/>
      <c r="BG159" s="899">
        <f t="shared" si="322"/>
        <v>0</v>
      </c>
      <c r="BH159" s="903"/>
      <c r="BI159" s="904"/>
      <c r="BJ159" s="904"/>
      <c r="BK159" s="904"/>
      <c r="BL159" s="899">
        <f t="shared" si="343"/>
        <v>0</v>
      </c>
      <c r="BM159" s="903"/>
      <c r="BN159" s="904"/>
      <c r="BO159" s="899">
        <f t="shared" si="344"/>
        <v>0</v>
      </c>
      <c r="BP159" s="900"/>
      <c r="BQ159" s="901"/>
      <c r="BR159" s="901"/>
      <c r="BS159" s="901"/>
      <c r="BT159" s="904"/>
      <c r="BU159" s="899">
        <f t="shared" si="345"/>
        <v>0</v>
      </c>
      <c r="BV159" s="900"/>
      <c r="BW159" s="901"/>
      <c r="BX159" s="901"/>
      <c r="BY159" s="901"/>
      <c r="BZ159" s="901"/>
      <c r="CA159" s="901"/>
      <c r="CB159" s="904"/>
      <c r="CC159" s="899">
        <f t="shared" si="346"/>
        <v>0</v>
      </c>
      <c r="CD159" s="903"/>
      <c r="CE159" s="904"/>
      <c r="CF159" s="904"/>
      <c r="CG159" s="904"/>
      <c r="CH159" s="899">
        <f t="shared" si="347"/>
        <v>0</v>
      </c>
      <c r="CI159" s="900"/>
      <c r="CJ159" s="901"/>
      <c r="CK159" s="901"/>
      <c r="CL159" s="901"/>
      <c r="CM159" s="901"/>
      <c r="CN159" s="901"/>
      <c r="CO159" s="902">
        <f t="shared" si="348"/>
        <v>0</v>
      </c>
      <c r="CP159" s="903"/>
      <c r="CQ159" s="904"/>
      <c r="CR159" s="899">
        <f t="shared" si="349"/>
        <v>0</v>
      </c>
      <c r="CS159" s="903"/>
      <c r="CT159" s="904"/>
      <c r="CU159" s="904"/>
      <c r="CV159" s="904"/>
      <c r="CW159" s="899">
        <f t="shared" si="350"/>
        <v>0</v>
      </c>
      <c r="CX159" s="903"/>
      <c r="CY159" s="899">
        <f t="shared" si="351"/>
        <v>0</v>
      </c>
      <c r="CZ159" s="954">
        <f t="shared" si="352"/>
        <v>0</v>
      </c>
      <c r="DA159" s="955">
        <f t="shared" si="353"/>
        <v>0</v>
      </c>
      <c r="DI159" s="893">
        <f t="shared" si="354"/>
        <v>0</v>
      </c>
    </row>
    <row r="160" spans="1:113" s="906" customFormat="1">
      <c r="A160" s="806" t="s">
        <v>277</v>
      </c>
      <c r="B160" s="953" t="s">
        <v>1316</v>
      </c>
      <c r="C160" s="881" t="s">
        <v>76</v>
      </c>
      <c r="D160" s="886"/>
      <c r="E160" s="883">
        <f t="shared" si="321"/>
        <v>0</v>
      </c>
      <c r="F160" s="886">
        <v>0</v>
      </c>
      <c r="G160" s="887">
        <v>0</v>
      </c>
      <c r="H160" s="883">
        <f t="shared" si="325"/>
        <v>0</v>
      </c>
      <c r="I160" s="886">
        <v>0</v>
      </c>
      <c r="J160" s="883">
        <f t="shared" si="326"/>
        <v>0</v>
      </c>
      <c r="K160" s="886">
        <v>0</v>
      </c>
      <c r="L160" s="925">
        <v>0</v>
      </c>
      <c r="M160" s="883">
        <f t="shared" si="327"/>
        <v>0</v>
      </c>
      <c r="N160" s="886">
        <v>0</v>
      </c>
      <c r="O160" s="887">
        <v>0</v>
      </c>
      <c r="P160" s="883">
        <f t="shared" si="328"/>
        <v>0</v>
      </c>
      <c r="Q160" s="886">
        <v>0</v>
      </c>
      <c r="R160" s="887">
        <v>0</v>
      </c>
      <c r="S160" s="883">
        <f t="shared" si="329"/>
        <v>0</v>
      </c>
      <c r="T160" s="886">
        <v>0</v>
      </c>
      <c r="U160" s="887">
        <v>0</v>
      </c>
      <c r="V160" s="883">
        <f t="shared" si="330"/>
        <v>0</v>
      </c>
      <c r="W160" s="888">
        <f t="shared" si="331"/>
        <v>0</v>
      </c>
      <c r="X160" s="889">
        <v>0</v>
      </c>
      <c r="Y160" s="890">
        <v>0</v>
      </c>
      <c r="Z160" s="1259">
        <v>0</v>
      </c>
      <c r="AA160" s="891">
        <f t="shared" si="332"/>
        <v>0</v>
      </c>
      <c r="AB160" s="889">
        <v>0</v>
      </c>
      <c r="AC160" s="890">
        <v>0</v>
      </c>
      <c r="AD160" s="891">
        <f t="shared" si="333"/>
        <v>0</v>
      </c>
      <c r="AE160" s="889">
        <v>0</v>
      </c>
      <c r="AF160" s="891">
        <f t="shared" si="334"/>
        <v>0</v>
      </c>
      <c r="AG160" s="889">
        <v>0</v>
      </c>
      <c r="AH160" s="891">
        <f t="shared" si="335"/>
        <v>0</v>
      </c>
      <c r="AI160" s="889">
        <v>0</v>
      </c>
      <c r="AJ160" s="890">
        <v>0</v>
      </c>
      <c r="AK160" s="890">
        <v>0</v>
      </c>
      <c r="AL160" s="890">
        <v>0</v>
      </c>
      <c r="AM160" s="892">
        <v>0</v>
      </c>
      <c r="AN160" s="892">
        <v>0</v>
      </c>
      <c r="AO160" s="891">
        <f t="shared" si="336"/>
        <v>0</v>
      </c>
      <c r="AP160" s="889">
        <v>0</v>
      </c>
      <c r="AQ160" s="891">
        <f t="shared" si="337"/>
        <v>0</v>
      </c>
      <c r="AR160" s="889">
        <v>0</v>
      </c>
      <c r="AS160" s="890">
        <v>0</v>
      </c>
      <c r="AT160" s="1259">
        <v>0</v>
      </c>
      <c r="AU160" s="891">
        <f t="shared" si="338"/>
        <v>0</v>
      </c>
      <c r="AV160" s="889">
        <v>0</v>
      </c>
      <c r="AW160" s="890">
        <v>0</v>
      </c>
      <c r="AX160" s="891">
        <f t="shared" si="339"/>
        <v>0</v>
      </c>
      <c r="AY160" s="889">
        <v>0</v>
      </c>
      <c r="AZ160" s="891">
        <f t="shared" si="340"/>
        <v>0</v>
      </c>
      <c r="BA160" s="889">
        <v>0</v>
      </c>
      <c r="BB160" s="890">
        <v>0</v>
      </c>
      <c r="BC160" s="891">
        <f t="shared" si="341"/>
        <v>0</v>
      </c>
      <c r="BD160" s="893">
        <f t="shared" si="342"/>
        <v>0</v>
      </c>
      <c r="BE160" s="903"/>
      <c r="BF160" s="904"/>
      <c r="BG160" s="899">
        <f t="shared" si="322"/>
        <v>0</v>
      </c>
      <c r="BH160" s="903"/>
      <c r="BI160" s="904"/>
      <c r="BJ160" s="904"/>
      <c r="BK160" s="904"/>
      <c r="BL160" s="899">
        <f t="shared" si="343"/>
        <v>0</v>
      </c>
      <c r="BM160" s="903"/>
      <c r="BN160" s="904"/>
      <c r="BO160" s="899">
        <f t="shared" si="344"/>
        <v>0</v>
      </c>
      <c r="BP160" s="900"/>
      <c r="BQ160" s="901"/>
      <c r="BR160" s="901"/>
      <c r="BS160" s="901"/>
      <c r="BT160" s="904"/>
      <c r="BU160" s="899">
        <f t="shared" si="345"/>
        <v>0</v>
      </c>
      <c r="BV160" s="900"/>
      <c r="BW160" s="901"/>
      <c r="BX160" s="901"/>
      <c r="BY160" s="901"/>
      <c r="BZ160" s="901"/>
      <c r="CA160" s="901"/>
      <c r="CB160" s="904"/>
      <c r="CC160" s="899">
        <f t="shared" si="346"/>
        <v>0</v>
      </c>
      <c r="CD160" s="903"/>
      <c r="CE160" s="904"/>
      <c r="CF160" s="904"/>
      <c r="CG160" s="904"/>
      <c r="CH160" s="899">
        <f t="shared" si="347"/>
        <v>0</v>
      </c>
      <c r="CI160" s="900"/>
      <c r="CJ160" s="901"/>
      <c r="CK160" s="901"/>
      <c r="CL160" s="901"/>
      <c r="CM160" s="901"/>
      <c r="CN160" s="901"/>
      <c r="CO160" s="902">
        <f t="shared" si="348"/>
        <v>0</v>
      </c>
      <c r="CP160" s="903"/>
      <c r="CQ160" s="904"/>
      <c r="CR160" s="899">
        <f t="shared" si="349"/>
        <v>0</v>
      </c>
      <c r="CS160" s="903"/>
      <c r="CT160" s="904"/>
      <c r="CU160" s="904"/>
      <c r="CV160" s="904"/>
      <c r="CW160" s="899">
        <f t="shared" si="350"/>
        <v>0</v>
      </c>
      <c r="CX160" s="903"/>
      <c r="CY160" s="899">
        <f t="shared" si="351"/>
        <v>0</v>
      </c>
      <c r="CZ160" s="954">
        <f t="shared" si="352"/>
        <v>0</v>
      </c>
      <c r="DA160" s="955">
        <f t="shared" si="353"/>
        <v>0</v>
      </c>
      <c r="DI160" s="893">
        <f t="shared" si="354"/>
        <v>0</v>
      </c>
    </row>
    <row r="161" spans="1:113" s="906" customFormat="1">
      <c r="A161" s="806" t="s">
        <v>891</v>
      </c>
      <c r="B161" s="953" t="s">
        <v>892</v>
      </c>
      <c r="C161" s="881" t="s">
        <v>742</v>
      </c>
      <c r="D161" s="886"/>
      <c r="E161" s="883">
        <f t="shared" si="321"/>
        <v>0</v>
      </c>
      <c r="F161" s="886">
        <v>0</v>
      </c>
      <c r="G161" s="887">
        <v>0</v>
      </c>
      <c r="H161" s="883">
        <f t="shared" si="325"/>
        <v>0</v>
      </c>
      <c r="I161" s="886">
        <v>0</v>
      </c>
      <c r="J161" s="883">
        <f t="shared" si="326"/>
        <v>0</v>
      </c>
      <c r="K161" s="886">
        <v>0</v>
      </c>
      <c r="L161" s="925">
        <v>0</v>
      </c>
      <c r="M161" s="883">
        <f t="shared" si="327"/>
        <v>0</v>
      </c>
      <c r="N161" s="886">
        <v>0</v>
      </c>
      <c r="O161" s="887">
        <v>0</v>
      </c>
      <c r="P161" s="883">
        <f t="shared" si="328"/>
        <v>0</v>
      </c>
      <c r="Q161" s="886">
        <v>0</v>
      </c>
      <c r="R161" s="887">
        <v>0</v>
      </c>
      <c r="S161" s="883">
        <f t="shared" si="329"/>
        <v>0</v>
      </c>
      <c r="T161" s="886">
        <v>0</v>
      </c>
      <c r="U161" s="887">
        <v>0</v>
      </c>
      <c r="V161" s="883">
        <f t="shared" si="330"/>
        <v>0</v>
      </c>
      <c r="W161" s="888">
        <f t="shared" si="331"/>
        <v>0</v>
      </c>
      <c r="X161" s="889">
        <v>0</v>
      </c>
      <c r="Y161" s="890">
        <v>0</v>
      </c>
      <c r="Z161" s="1259">
        <v>0</v>
      </c>
      <c r="AA161" s="891">
        <f t="shared" si="332"/>
        <v>0</v>
      </c>
      <c r="AB161" s="889">
        <v>0</v>
      </c>
      <c r="AC161" s="890">
        <v>0</v>
      </c>
      <c r="AD161" s="891">
        <f t="shared" si="333"/>
        <v>0</v>
      </c>
      <c r="AE161" s="889">
        <v>0</v>
      </c>
      <c r="AF161" s="891">
        <f t="shared" si="334"/>
        <v>0</v>
      </c>
      <c r="AG161" s="889">
        <v>0</v>
      </c>
      <c r="AH161" s="891">
        <f t="shared" si="335"/>
        <v>0</v>
      </c>
      <c r="AI161" s="889">
        <v>0</v>
      </c>
      <c r="AJ161" s="890">
        <v>0</v>
      </c>
      <c r="AK161" s="890">
        <v>0</v>
      </c>
      <c r="AL161" s="890">
        <v>0</v>
      </c>
      <c r="AM161" s="892">
        <v>0</v>
      </c>
      <c r="AN161" s="892">
        <v>0</v>
      </c>
      <c r="AO161" s="891">
        <f t="shared" si="336"/>
        <v>0</v>
      </c>
      <c r="AP161" s="889">
        <v>0</v>
      </c>
      <c r="AQ161" s="891">
        <f t="shared" si="337"/>
        <v>0</v>
      </c>
      <c r="AR161" s="889">
        <v>0</v>
      </c>
      <c r="AS161" s="890">
        <v>0</v>
      </c>
      <c r="AT161" s="1259">
        <v>0</v>
      </c>
      <c r="AU161" s="891">
        <f t="shared" si="338"/>
        <v>0</v>
      </c>
      <c r="AV161" s="889">
        <v>0</v>
      </c>
      <c r="AW161" s="890">
        <v>0</v>
      </c>
      <c r="AX161" s="891">
        <f t="shared" si="339"/>
        <v>0</v>
      </c>
      <c r="AY161" s="889">
        <v>0</v>
      </c>
      <c r="AZ161" s="891">
        <f t="shared" si="340"/>
        <v>0</v>
      </c>
      <c r="BA161" s="889">
        <v>0</v>
      </c>
      <c r="BB161" s="890">
        <v>0</v>
      </c>
      <c r="BC161" s="891">
        <f t="shared" si="341"/>
        <v>0</v>
      </c>
      <c r="BD161" s="893">
        <f t="shared" si="342"/>
        <v>0</v>
      </c>
      <c r="BE161" s="903"/>
      <c r="BF161" s="904"/>
      <c r="BG161" s="899">
        <f t="shared" si="322"/>
        <v>0</v>
      </c>
      <c r="BH161" s="903"/>
      <c r="BI161" s="904"/>
      <c r="BJ161" s="904"/>
      <c r="BK161" s="904"/>
      <c r="BL161" s="899">
        <f t="shared" si="343"/>
        <v>0</v>
      </c>
      <c r="BM161" s="903"/>
      <c r="BN161" s="904"/>
      <c r="BO161" s="899">
        <f t="shared" si="344"/>
        <v>0</v>
      </c>
      <c r="BP161" s="900"/>
      <c r="BQ161" s="901"/>
      <c r="BR161" s="901"/>
      <c r="BS161" s="901"/>
      <c r="BT161" s="904"/>
      <c r="BU161" s="899">
        <f t="shared" si="345"/>
        <v>0</v>
      </c>
      <c r="BV161" s="900"/>
      <c r="BW161" s="901"/>
      <c r="BX161" s="901"/>
      <c r="BY161" s="901"/>
      <c r="BZ161" s="901"/>
      <c r="CA161" s="901"/>
      <c r="CB161" s="904"/>
      <c r="CC161" s="899">
        <f t="shared" si="346"/>
        <v>0</v>
      </c>
      <c r="CD161" s="903"/>
      <c r="CE161" s="904"/>
      <c r="CF161" s="904"/>
      <c r="CG161" s="904"/>
      <c r="CH161" s="899">
        <f t="shared" si="347"/>
        <v>0</v>
      </c>
      <c r="CI161" s="900"/>
      <c r="CJ161" s="901"/>
      <c r="CK161" s="901"/>
      <c r="CL161" s="901"/>
      <c r="CM161" s="901"/>
      <c r="CN161" s="901"/>
      <c r="CO161" s="902">
        <f t="shared" si="348"/>
        <v>0</v>
      </c>
      <c r="CP161" s="903"/>
      <c r="CQ161" s="904"/>
      <c r="CR161" s="899">
        <f t="shared" si="349"/>
        <v>0</v>
      </c>
      <c r="CS161" s="903"/>
      <c r="CT161" s="904"/>
      <c r="CU161" s="904"/>
      <c r="CV161" s="904"/>
      <c r="CW161" s="899">
        <f t="shared" si="350"/>
        <v>0</v>
      </c>
      <c r="CX161" s="903"/>
      <c r="CY161" s="899">
        <f t="shared" si="351"/>
        <v>0</v>
      </c>
      <c r="CZ161" s="954">
        <f t="shared" si="352"/>
        <v>0</v>
      </c>
      <c r="DA161" s="955">
        <f t="shared" si="353"/>
        <v>0</v>
      </c>
      <c r="DI161" s="893">
        <f t="shared" si="354"/>
        <v>0</v>
      </c>
    </row>
    <row r="162" spans="1:113" s="906" customFormat="1">
      <c r="A162" s="806" t="s">
        <v>59</v>
      </c>
      <c r="B162" s="953" t="s">
        <v>1315</v>
      </c>
      <c r="C162" s="881" t="s">
        <v>76</v>
      </c>
      <c r="D162" s="886"/>
      <c r="E162" s="883">
        <f t="shared" si="321"/>
        <v>0</v>
      </c>
      <c r="F162" s="886">
        <v>0</v>
      </c>
      <c r="G162" s="887">
        <v>0</v>
      </c>
      <c r="H162" s="883">
        <f t="shared" si="325"/>
        <v>0</v>
      </c>
      <c r="I162" s="886">
        <v>264.69959959999994</v>
      </c>
      <c r="J162" s="883">
        <f t="shared" si="326"/>
        <v>264.69959959999994</v>
      </c>
      <c r="K162" s="886">
        <v>0</v>
      </c>
      <c r="L162" s="925">
        <v>0</v>
      </c>
      <c r="M162" s="883">
        <f t="shared" si="327"/>
        <v>0</v>
      </c>
      <c r="N162" s="886">
        <v>0</v>
      </c>
      <c r="O162" s="887">
        <v>0</v>
      </c>
      <c r="P162" s="883">
        <f t="shared" si="328"/>
        <v>0</v>
      </c>
      <c r="Q162" s="886">
        <v>0</v>
      </c>
      <c r="R162" s="887">
        <v>0</v>
      </c>
      <c r="S162" s="883">
        <f t="shared" si="329"/>
        <v>0</v>
      </c>
      <c r="T162" s="886">
        <v>0</v>
      </c>
      <c r="U162" s="887">
        <v>0</v>
      </c>
      <c r="V162" s="883">
        <f t="shared" si="330"/>
        <v>0</v>
      </c>
      <c r="W162" s="888">
        <f t="shared" si="331"/>
        <v>264.69959959999994</v>
      </c>
      <c r="X162" s="889">
        <v>0</v>
      </c>
      <c r="Y162" s="890">
        <v>0</v>
      </c>
      <c r="Z162" s="1259">
        <v>0</v>
      </c>
      <c r="AA162" s="891">
        <f t="shared" si="332"/>
        <v>0</v>
      </c>
      <c r="AB162" s="889">
        <v>0</v>
      </c>
      <c r="AC162" s="890">
        <v>0</v>
      </c>
      <c r="AD162" s="891">
        <f t="shared" si="333"/>
        <v>0</v>
      </c>
      <c r="AE162" s="889">
        <v>0</v>
      </c>
      <c r="AF162" s="891">
        <f t="shared" si="334"/>
        <v>0</v>
      </c>
      <c r="AG162" s="889">
        <v>0</v>
      </c>
      <c r="AH162" s="891">
        <f t="shared" si="335"/>
        <v>0</v>
      </c>
      <c r="AI162" s="889">
        <v>0</v>
      </c>
      <c r="AJ162" s="890">
        <v>0</v>
      </c>
      <c r="AK162" s="890">
        <v>0</v>
      </c>
      <c r="AL162" s="890">
        <v>0</v>
      </c>
      <c r="AM162" s="892">
        <v>0</v>
      </c>
      <c r="AN162" s="892">
        <v>0</v>
      </c>
      <c r="AO162" s="891">
        <f t="shared" si="336"/>
        <v>0</v>
      </c>
      <c r="AP162" s="889">
        <v>0</v>
      </c>
      <c r="AQ162" s="891">
        <f t="shared" si="337"/>
        <v>0</v>
      </c>
      <c r="AR162" s="889">
        <v>0</v>
      </c>
      <c r="AS162" s="890">
        <v>0</v>
      </c>
      <c r="AT162" s="1259">
        <v>0</v>
      </c>
      <c r="AU162" s="891">
        <f t="shared" si="338"/>
        <v>0</v>
      </c>
      <c r="AV162" s="889">
        <v>0</v>
      </c>
      <c r="AW162" s="890">
        <v>0</v>
      </c>
      <c r="AX162" s="891">
        <f t="shared" si="339"/>
        <v>0</v>
      </c>
      <c r="AY162" s="889">
        <v>0</v>
      </c>
      <c r="AZ162" s="891">
        <f t="shared" si="340"/>
        <v>0</v>
      </c>
      <c r="BA162" s="889">
        <v>0</v>
      </c>
      <c r="BB162" s="890">
        <v>0</v>
      </c>
      <c r="BC162" s="891">
        <f t="shared" si="341"/>
        <v>0</v>
      </c>
      <c r="BD162" s="893">
        <f t="shared" si="342"/>
        <v>0</v>
      </c>
      <c r="BE162" s="903"/>
      <c r="BF162" s="904"/>
      <c r="BG162" s="899">
        <f t="shared" si="322"/>
        <v>0</v>
      </c>
      <c r="BH162" s="903"/>
      <c r="BI162" s="904"/>
      <c r="BJ162" s="904"/>
      <c r="BK162" s="904"/>
      <c r="BL162" s="899">
        <f t="shared" si="343"/>
        <v>0</v>
      </c>
      <c r="BM162" s="903"/>
      <c r="BN162" s="904"/>
      <c r="BO162" s="899">
        <f t="shared" si="344"/>
        <v>0</v>
      </c>
      <c r="BP162" s="900"/>
      <c r="BQ162" s="901"/>
      <c r="BR162" s="901"/>
      <c r="BS162" s="901"/>
      <c r="BT162" s="904"/>
      <c r="BU162" s="899">
        <f t="shared" si="345"/>
        <v>0</v>
      </c>
      <c r="BV162" s="900"/>
      <c r="BW162" s="901"/>
      <c r="BX162" s="901"/>
      <c r="BY162" s="901"/>
      <c r="BZ162" s="901"/>
      <c r="CA162" s="901"/>
      <c r="CB162" s="904"/>
      <c r="CC162" s="899">
        <f t="shared" si="346"/>
        <v>0</v>
      </c>
      <c r="CD162" s="903"/>
      <c r="CE162" s="904"/>
      <c r="CF162" s="904"/>
      <c r="CG162" s="904"/>
      <c r="CH162" s="899">
        <f t="shared" si="347"/>
        <v>0</v>
      </c>
      <c r="CI162" s="900"/>
      <c r="CJ162" s="901"/>
      <c r="CK162" s="901"/>
      <c r="CL162" s="901"/>
      <c r="CM162" s="901"/>
      <c r="CN162" s="901"/>
      <c r="CO162" s="902">
        <f t="shared" si="348"/>
        <v>0</v>
      </c>
      <c r="CP162" s="903"/>
      <c r="CQ162" s="904"/>
      <c r="CR162" s="899">
        <f t="shared" si="349"/>
        <v>0</v>
      </c>
      <c r="CS162" s="903"/>
      <c r="CT162" s="904"/>
      <c r="CU162" s="904"/>
      <c r="CV162" s="904"/>
      <c r="CW162" s="899">
        <f t="shared" si="350"/>
        <v>0</v>
      </c>
      <c r="CX162" s="903"/>
      <c r="CY162" s="899">
        <f t="shared" si="351"/>
        <v>0</v>
      </c>
      <c r="CZ162" s="954">
        <f t="shared" si="352"/>
        <v>0</v>
      </c>
      <c r="DA162" s="955">
        <f t="shared" si="353"/>
        <v>264.69959959999994</v>
      </c>
      <c r="DI162" s="893">
        <f t="shared" si="354"/>
        <v>0</v>
      </c>
    </row>
    <row r="163" spans="1:113" s="906" customFormat="1">
      <c r="A163" s="806" t="s">
        <v>5</v>
      </c>
      <c r="B163" s="953" t="s">
        <v>1281</v>
      </c>
      <c r="C163" s="881" t="s">
        <v>76</v>
      </c>
      <c r="D163" s="886"/>
      <c r="E163" s="883">
        <f t="shared" si="321"/>
        <v>0</v>
      </c>
      <c r="F163" s="886">
        <v>0</v>
      </c>
      <c r="G163" s="887">
        <v>0</v>
      </c>
      <c r="H163" s="883">
        <f t="shared" si="325"/>
        <v>0</v>
      </c>
      <c r="I163" s="886">
        <v>0</v>
      </c>
      <c r="J163" s="883">
        <f t="shared" si="326"/>
        <v>0</v>
      </c>
      <c r="K163" s="886">
        <v>0</v>
      </c>
      <c r="L163" s="925">
        <v>0</v>
      </c>
      <c r="M163" s="883">
        <f t="shared" si="327"/>
        <v>0</v>
      </c>
      <c r="N163" s="886">
        <v>0</v>
      </c>
      <c r="O163" s="887">
        <v>0</v>
      </c>
      <c r="P163" s="883">
        <f t="shared" si="328"/>
        <v>0</v>
      </c>
      <c r="Q163" s="886">
        <v>0</v>
      </c>
      <c r="R163" s="887">
        <v>0</v>
      </c>
      <c r="S163" s="883">
        <f t="shared" si="329"/>
        <v>0</v>
      </c>
      <c r="T163" s="886">
        <v>0</v>
      </c>
      <c r="U163" s="887">
        <v>0</v>
      </c>
      <c r="V163" s="883">
        <f t="shared" si="330"/>
        <v>0</v>
      </c>
      <c r="W163" s="888">
        <f t="shared" si="331"/>
        <v>0</v>
      </c>
      <c r="X163" s="889">
        <v>0</v>
      </c>
      <c r="Y163" s="890">
        <v>0</v>
      </c>
      <c r="Z163" s="1259">
        <v>0</v>
      </c>
      <c r="AA163" s="891">
        <f t="shared" si="332"/>
        <v>0</v>
      </c>
      <c r="AB163" s="889">
        <v>0</v>
      </c>
      <c r="AC163" s="890">
        <v>0</v>
      </c>
      <c r="AD163" s="891">
        <f t="shared" si="333"/>
        <v>0</v>
      </c>
      <c r="AE163" s="889">
        <v>0</v>
      </c>
      <c r="AF163" s="891">
        <f t="shared" si="334"/>
        <v>0</v>
      </c>
      <c r="AG163" s="889">
        <v>0</v>
      </c>
      <c r="AH163" s="891">
        <f t="shared" si="335"/>
        <v>0</v>
      </c>
      <c r="AI163" s="889">
        <v>0</v>
      </c>
      <c r="AJ163" s="890">
        <v>0</v>
      </c>
      <c r="AK163" s="890">
        <v>0</v>
      </c>
      <c r="AL163" s="890">
        <v>0</v>
      </c>
      <c r="AM163" s="892">
        <v>0</v>
      </c>
      <c r="AN163" s="892">
        <v>0</v>
      </c>
      <c r="AO163" s="891">
        <f t="shared" si="336"/>
        <v>0</v>
      </c>
      <c r="AP163" s="889">
        <v>0</v>
      </c>
      <c r="AQ163" s="891">
        <f t="shared" si="337"/>
        <v>0</v>
      </c>
      <c r="AR163" s="889">
        <v>0</v>
      </c>
      <c r="AS163" s="890">
        <v>0</v>
      </c>
      <c r="AT163" s="1259">
        <v>0</v>
      </c>
      <c r="AU163" s="891">
        <f t="shared" si="338"/>
        <v>0</v>
      </c>
      <c r="AV163" s="889">
        <v>0</v>
      </c>
      <c r="AW163" s="890">
        <v>0</v>
      </c>
      <c r="AX163" s="891">
        <f t="shared" si="339"/>
        <v>0</v>
      </c>
      <c r="AY163" s="889">
        <v>0</v>
      </c>
      <c r="AZ163" s="891">
        <f t="shared" si="340"/>
        <v>0</v>
      </c>
      <c r="BA163" s="889">
        <v>0</v>
      </c>
      <c r="BB163" s="890">
        <v>0</v>
      </c>
      <c r="BC163" s="891">
        <f t="shared" si="341"/>
        <v>0</v>
      </c>
      <c r="BD163" s="893">
        <f t="shared" si="342"/>
        <v>0</v>
      </c>
      <c r="BE163" s="903"/>
      <c r="BF163" s="904"/>
      <c r="BG163" s="899">
        <f t="shared" si="322"/>
        <v>0</v>
      </c>
      <c r="BH163" s="903"/>
      <c r="BI163" s="904"/>
      <c r="BJ163" s="904"/>
      <c r="BK163" s="904"/>
      <c r="BL163" s="899">
        <f t="shared" si="343"/>
        <v>0</v>
      </c>
      <c r="BM163" s="903"/>
      <c r="BN163" s="904"/>
      <c r="BO163" s="899">
        <f t="shared" si="344"/>
        <v>0</v>
      </c>
      <c r="BP163" s="900"/>
      <c r="BQ163" s="901"/>
      <c r="BR163" s="901"/>
      <c r="BS163" s="901"/>
      <c r="BT163" s="904"/>
      <c r="BU163" s="899">
        <f t="shared" si="345"/>
        <v>0</v>
      </c>
      <c r="BV163" s="900"/>
      <c r="BW163" s="901"/>
      <c r="BX163" s="901"/>
      <c r="BY163" s="901"/>
      <c r="BZ163" s="901"/>
      <c r="CA163" s="901"/>
      <c r="CB163" s="904"/>
      <c r="CC163" s="899">
        <f t="shared" si="346"/>
        <v>0</v>
      </c>
      <c r="CD163" s="903"/>
      <c r="CE163" s="904"/>
      <c r="CF163" s="904"/>
      <c r="CG163" s="904">
        <v>141.88</v>
      </c>
      <c r="CH163" s="899">
        <f t="shared" si="347"/>
        <v>141.88</v>
      </c>
      <c r="CI163" s="900">
        <v>125.64</v>
      </c>
      <c r="CJ163" s="901"/>
      <c r="CK163" s="901">
        <v>67.959999999999994</v>
      </c>
      <c r="CL163" s="901"/>
      <c r="CM163" s="901"/>
      <c r="CN163" s="901">
        <v>3.0716000000000001</v>
      </c>
      <c r="CO163" s="902">
        <f t="shared" si="348"/>
        <v>196.67159999999998</v>
      </c>
      <c r="CP163" s="903">
        <v>277.83999999999997</v>
      </c>
      <c r="CQ163" s="904">
        <v>36</v>
      </c>
      <c r="CR163" s="899">
        <f t="shared" si="349"/>
        <v>313.83999999999997</v>
      </c>
      <c r="CS163" s="903"/>
      <c r="CT163" s="904">
        <v>0</v>
      </c>
      <c r="CU163" s="904"/>
      <c r="CV163" s="904"/>
      <c r="CW163" s="899">
        <f t="shared" si="350"/>
        <v>0</v>
      </c>
      <c r="CX163" s="903"/>
      <c r="CY163" s="899">
        <f t="shared" si="351"/>
        <v>0</v>
      </c>
      <c r="CZ163" s="954">
        <f t="shared" si="352"/>
        <v>652.39159999999993</v>
      </c>
      <c r="DA163" s="955">
        <f t="shared" si="353"/>
        <v>652.39159999999993</v>
      </c>
      <c r="DI163" s="893">
        <f t="shared" si="354"/>
        <v>0</v>
      </c>
    </row>
    <row r="164" spans="1:113" s="906" customFormat="1">
      <c r="A164" s="806" t="s">
        <v>802</v>
      </c>
      <c r="B164" s="953" t="s">
        <v>803</v>
      </c>
      <c r="C164" s="881" t="s">
        <v>742</v>
      </c>
      <c r="D164" s="886"/>
      <c r="E164" s="883">
        <f t="shared" si="321"/>
        <v>0</v>
      </c>
      <c r="F164" s="886">
        <v>0</v>
      </c>
      <c r="G164" s="887">
        <v>0</v>
      </c>
      <c r="H164" s="883">
        <f t="shared" si="325"/>
        <v>0</v>
      </c>
      <c r="I164" s="886">
        <v>0</v>
      </c>
      <c r="J164" s="883">
        <f t="shared" si="326"/>
        <v>0</v>
      </c>
      <c r="K164" s="886">
        <v>0</v>
      </c>
      <c r="L164" s="925">
        <v>0</v>
      </c>
      <c r="M164" s="883">
        <f t="shared" si="327"/>
        <v>0</v>
      </c>
      <c r="N164" s="886">
        <v>0</v>
      </c>
      <c r="O164" s="887">
        <v>0</v>
      </c>
      <c r="P164" s="883">
        <f t="shared" si="328"/>
        <v>0</v>
      </c>
      <c r="Q164" s="886">
        <v>0</v>
      </c>
      <c r="R164" s="887">
        <v>0</v>
      </c>
      <c r="S164" s="883">
        <f t="shared" si="329"/>
        <v>0</v>
      </c>
      <c r="T164" s="886">
        <v>0</v>
      </c>
      <c r="U164" s="887">
        <v>0</v>
      </c>
      <c r="V164" s="883">
        <f t="shared" si="330"/>
        <v>0</v>
      </c>
      <c r="W164" s="888">
        <f t="shared" si="331"/>
        <v>0</v>
      </c>
      <c r="X164" s="889">
        <v>0</v>
      </c>
      <c r="Y164" s="890">
        <v>0</v>
      </c>
      <c r="Z164" s="1259">
        <v>0</v>
      </c>
      <c r="AA164" s="891">
        <f t="shared" si="332"/>
        <v>0</v>
      </c>
      <c r="AB164" s="889">
        <v>0</v>
      </c>
      <c r="AC164" s="890">
        <v>0</v>
      </c>
      <c r="AD164" s="891">
        <f t="shared" si="333"/>
        <v>0</v>
      </c>
      <c r="AE164" s="889">
        <v>0</v>
      </c>
      <c r="AF164" s="891">
        <f t="shared" si="334"/>
        <v>0</v>
      </c>
      <c r="AG164" s="889">
        <v>0</v>
      </c>
      <c r="AH164" s="891">
        <f t="shared" si="335"/>
        <v>0</v>
      </c>
      <c r="AI164" s="889">
        <v>0</v>
      </c>
      <c r="AJ164" s="890">
        <v>0</v>
      </c>
      <c r="AK164" s="890">
        <v>0</v>
      </c>
      <c r="AL164" s="890">
        <v>0</v>
      </c>
      <c r="AM164" s="892">
        <v>0</v>
      </c>
      <c r="AN164" s="892">
        <v>0</v>
      </c>
      <c r="AO164" s="891">
        <f t="shared" si="336"/>
        <v>0</v>
      </c>
      <c r="AP164" s="889">
        <v>0</v>
      </c>
      <c r="AQ164" s="891">
        <f t="shared" si="337"/>
        <v>0</v>
      </c>
      <c r="AR164" s="889">
        <v>0</v>
      </c>
      <c r="AS164" s="890">
        <v>0</v>
      </c>
      <c r="AT164" s="1259">
        <v>0</v>
      </c>
      <c r="AU164" s="891">
        <f t="shared" si="338"/>
        <v>0</v>
      </c>
      <c r="AV164" s="889">
        <v>0</v>
      </c>
      <c r="AW164" s="890">
        <v>0</v>
      </c>
      <c r="AX164" s="891">
        <f t="shared" si="339"/>
        <v>0</v>
      </c>
      <c r="AY164" s="889">
        <v>0</v>
      </c>
      <c r="AZ164" s="891">
        <f t="shared" si="340"/>
        <v>0</v>
      </c>
      <c r="BA164" s="889">
        <v>0</v>
      </c>
      <c r="BB164" s="890">
        <v>0</v>
      </c>
      <c r="BC164" s="891">
        <f t="shared" si="341"/>
        <v>0</v>
      </c>
      <c r="BD164" s="893">
        <f t="shared" si="342"/>
        <v>0</v>
      </c>
      <c r="BE164" s="903"/>
      <c r="BF164" s="904"/>
      <c r="BG164" s="899">
        <f t="shared" si="322"/>
        <v>0</v>
      </c>
      <c r="BH164" s="903"/>
      <c r="BI164" s="904"/>
      <c r="BJ164" s="904"/>
      <c r="BK164" s="904"/>
      <c r="BL164" s="899">
        <f t="shared" si="343"/>
        <v>0</v>
      </c>
      <c r="BM164" s="903"/>
      <c r="BN164" s="904"/>
      <c r="BO164" s="899">
        <f t="shared" si="344"/>
        <v>0</v>
      </c>
      <c r="BP164" s="900"/>
      <c r="BQ164" s="901"/>
      <c r="BR164" s="901"/>
      <c r="BS164" s="901"/>
      <c r="BT164" s="904"/>
      <c r="BU164" s="899">
        <f t="shared" si="345"/>
        <v>0</v>
      </c>
      <c r="BV164" s="900"/>
      <c r="BW164" s="901"/>
      <c r="BX164" s="901"/>
      <c r="BY164" s="901"/>
      <c r="BZ164" s="901"/>
      <c r="CA164" s="901"/>
      <c r="CB164" s="904"/>
      <c r="CC164" s="899">
        <f t="shared" si="346"/>
        <v>0</v>
      </c>
      <c r="CD164" s="903"/>
      <c r="CE164" s="904"/>
      <c r="CF164" s="904"/>
      <c r="CG164" s="904"/>
      <c r="CH164" s="899">
        <f t="shared" si="347"/>
        <v>0</v>
      </c>
      <c r="CI164" s="900"/>
      <c r="CJ164" s="901"/>
      <c r="CK164" s="901"/>
      <c r="CL164" s="901"/>
      <c r="CM164" s="901"/>
      <c r="CN164" s="901"/>
      <c r="CO164" s="902">
        <f t="shared" si="348"/>
        <v>0</v>
      </c>
      <c r="CP164" s="903"/>
      <c r="CQ164" s="904"/>
      <c r="CR164" s="899">
        <f t="shared" si="349"/>
        <v>0</v>
      </c>
      <c r="CS164" s="903"/>
      <c r="CT164" s="904"/>
      <c r="CU164" s="904"/>
      <c r="CV164" s="904"/>
      <c r="CW164" s="899">
        <f t="shared" si="350"/>
        <v>0</v>
      </c>
      <c r="CX164" s="903"/>
      <c r="CY164" s="899">
        <f t="shared" si="351"/>
        <v>0</v>
      </c>
      <c r="CZ164" s="954">
        <f t="shared" si="352"/>
        <v>0</v>
      </c>
      <c r="DA164" s="955">
        <f t="shared" si="353"/>
        <v>0</v>
      </c>
      <c r="DI164" s="893">
        <f t="shared" si="354"/>
        <v>0</v>
      </c>
    </row>
    <row r="165" spans="1:113" s="906" customFormat="1">
      <c r="A165" s="806" t="s">
        <v>2</v>
      </c>
      <c r="B165" s="953" t="s">
        <v>1336</v>
      </c>
      <c r="C165" s="881" t="s">
        <v>76</v>
      </c>
      <c r="D165" s="886"/>
      <c r="E165" s="883">
        <f t="shared" si="321"/>
        <v>0</v>
      </c>
      <c r="F165" s="886">
        <v>0</v>
      </c>
      <c r="G165" s="887">
        <v>177.94705495234703</v>
      </c>
      <c r="H165" s="883">
        <f t="shared" si="325"/>
        <v>177.94705495234703</v>
      </c>
      <c r="I165" s="886">
        <v>283.09910573290284</v>
      </c>
      <c r="J165" s="883">
        <f t="shared" si="326"/>
        <v>283.09910573290284</v>
      </c>
      <c r="K165" s="886">
        <v>0</v>
      </c>
      <c r="L165" s="925">
        <v>20.800000000000004</v>
      </c>
      <c r="M165" s="883">
        <f t="shared" si="327"/>
        <v>20.800000000000004</v>
      </c>
      <c r="N165" s="886">
        <v>0</v>
      </c>
      <c r="O165" s="887">
        <v>0</v>
      </c>
      <c r="P165" s="883">
        <f t="shared" si="328"/>
        <v>0</v>
      </c>
      <c r="Q165" s="886">
        <v>52.682239999999993</v>
      </c>
      <c r="R165" s="887">
        <v>177.23576000000003</v>
      </c>
      <c r="S165" s="883">
        <f t="shared" si="329"/>
        <v>229.91800000000001</v>
      </c>
      <c r="T165" s="886">
        <v>0</v>
      </c>
      <c r="U165" s="887">
        <v>5.8750000000000009</v>
      </c>
      <c r="V165" s="883">
        <f t="shared" si="330"/>
        <v>5.8750000000000009</v>
      </c>
      <c r="W165" s="888">
        <f t="shared" si="331"/>
        <v>717.63916068524986</v>
      </c>
      <c r="X165" s="889">
        <v>0</v>
      </c>
      <c r="Y165" s="890">
        <v>0</v>
      </c>
      <c r="Z165" s="1259">
        <v>0</v>
      </c>
      <c r="AA165" s="891">
        <f t="shared" si="332"/>
        <v>0</v>
      </c>
      <c r="AB165" s="889">
        <v>0</v>
      </c>
      <c r="AC165" s="890">
        <v>0</v>
      </c>
      <c r="AD165" s="891">
        <f t="shared" si="333"/>
        <v>0</v>
      </c>
      <c r="AE165" s="889">
        <v>11.750000000000002</v>
      </c>
      <c r="AF165" s="891">
        <f t="shared" si="334"/>
        <v>11.750000000000002</v>
      </c>
      <c r="AG165" s="889">
        <v>0</v>
      </c>
      <c r="AH165" s="891">
        <f t="shared" si="335"/>
        <v>0</v>
      </c>
      <c r="AI165" s="889">
        <v>0</v>
      </c>
      <c r="AJ165" s="890">
        <v>0</v>
      </c>
      <c r="AK165" s="890">
        <v>0</v>
      </c>
      <c r="AL165" s="890">
        <v>0</v>
      </c>
      <c r="AM165" s="892">
        <v>0</v>
      </c>
      <c r="AN165" s="892">
        <v>0</v>
      </c>
      <c r="AO165" s="891">
        <f t="shared" si="336"/>
        <v>0</v>
      </c>
      <c r="AP165" s="889">
        <v>11.750000000000002</v>
      </c>
      <c r="AQ165" s="891">
        <f t="shared" si="337"/>
        <v>11.750000000000002</v>
      </c>
      <c r="AR165" s="889">
        <v>0</v>
      </c>
      <c r="AS165" s="890">
        <v>0</v>
      </c>
      <c r="AT165" s="1259">
        <v>0</v>
      </c>
      <c r="AU165" s="891">
        <f t="shared" si="338"/>
        <v>0</v>
      </c>
      <c r="AV165" s="889">
        <v>0</v>
      </c>
      <c r="AW165" s="890">
        <v>0</v>
      </c>
      <c r="AX165" s="891">
        <f t="shared" si="339"/>
        <v>0</v>
      </c>
      <c r="AY165" s="889">
        <v>0</v>
      </c>
      <c r="AZ165" s="891">
        <f t="shared" si="340"/>
        <v>0</v>
      </c>
      <c r="BA165" s="889">
        <v>0</v>
      </c>
      <c r="BB165" s="890">
        <v>5.8750000000000009</v>
      </c>
      <c r="BC165" s="891">
        <f t="shared" si="341"/>
        <v>5.8750000000000009</v>
      </c>
      <c r="BD165" s="893">
        <f t="shared" si="342"/>
        <v>29.375000000000007</v>
      </c>
      <c r="BE165" s="903">
        <v>5.88</v>
      </c>
      <c r="BF165" s="904">
        <v>5.88</v>
      </c>
      <c r="BG165" s="899">
        <f t="shared" si="322"/>
        <v>11.76</v>
      </c>
      <c r="BH165" s="903"/>
      <c r="BI165" s="904"/>
      <c r="BJ165" s="904"/>
      <c r="BK165" s="904">
        <v>1.79</v>
      </c>
      <c r="BL165" s="899">
        <f t="shared" si="343"/>
        <v>1.79</v>
      </c>
      <c r="BM165" s="903"/>
      <c r="BN165" s="904"/>
      <c r="BO165" s="899">
        <f t="shared" si="344"/>
        <v>0</v>
      </c>
      <c r="BP165" s="900"/>
      <c r="BQ165" s="901"/>
      <c r="BR165" s="901"/>
      <c r="BS165" s="901"/>
      <c r="BT165" s="904"/>
      <c r="BU165" s="899">
        <f t="shared" si="345"/>
        <v>0</v>
      </c>
      <c r="BV165" s="900"/>
      <c r="BW165" s="901"/>
      <c r="BX165" s="901"/>
      <c r="BY165" s="901"/>
      <c r="BZ165" s="901"/>
      <c r="CA165" s="901"/>
      <c r="CB165" s="904"/>
      <c r="CC165" s="899">
        <f t="shared" si="346"/>
        <v>0</v>
      </c>
      <c r="CD165" s="903"/>
      <c r="CE165" s="904"/>
      <c r="CF165" s="904"/>
      <c r="CG165" s="904"/>
      <c r="CH165" s="899">
        <f t="shared" si="347"/>
        <v>0</v>
      </c>
      <c r="CI165" s="903"/>
      <c r="CJ165" s="904"/>
      <c r="CK165" s="904">
        <v>5.88</v>
      </c>
      <c r="CL165" s="904"/>
      <c r="CM165" s="904"/>
      <c r="CN165" s="904"/>
      <c r="CO165" s="902">
        <f t="shared" si="348"/>
        <v>5.88</v>
      </c>
      <c r="CP165" s="903"/>
      <c r="CQ165" s="904"/>
      <c r="CR165" s="899">
        <f t="shared" si="349"/>
        <v>0</v>
      </c>
      <c r="CS165" s="903"/>
      <c r="CT165" s="904"/>
      <c r="CU165" s="904"/>
      <c r="CV165" s="904"/>
      <c r="CW165" s="899">
        <f t="shared" si="350"/>
        <v>0</v>
      </c>
      <c r="CX165" s="903"/>
      <c r="CY165" s="899">
        <f t="shared" si="351"/>
        <v>0</v>
      </c>
      <c r="CZ165" s="954">
        <f t="shared" si="352"/>
        <v>19.43</v>
      </c>
      <c r="DA165" s="955">
        <f t="shared" si="353"/>
        <v>766.44416068524993</v>
      </c>
      <c r="DI165" s="893">
        <f t="shared" si="354"/>
        <v>0</v>
      </c>
    </row>
    <row r="166" spans="1:113" s="906" customFormat="1">
      <c r="A166" s="806" t="s">
        <v>230</v>
      </c>
      <c r="B166" s="953" t="s">
        <v>893</v>
      </c>
      <c r="C166" s="881" t="s">
        <v>742</v>
      </c>
      <c r="D166" s="886"/>
      <c r="E166" s="883">
        <f t="shared" si="321"/>
        <v>0</v>
      </c>
      <c r="F166" s="886">
        <v>0</v>
      </c>
      <c r="G166" s="887">
        <v>0</v>
      </c>
      <c r="H166" s="883">
        <f t="shared" si="325"/>
        <v>0</v>
      </c>
      <c r="I166" s="886">
        <v>0</v>
      </c>
      <c r="J166" s="883">
        <f t="shared" si="326"/>
        <v>0</v>
      </c>
      <c r="K166" s="886">
        <v>0</v>
      </c>
      <c r="L166" s="925">
        <v>0</v>
      </c>
      <c r="M166" s="883">
        <f t="shared" si="327"/>
        <v>0</v>
      </c>
      <c r="N166" s="886">
        <v>0</v>
      </c>
      <c r="O166" s="887">
        <v>0</v>
      </c>
      <c r="P166" s="883">
        <f t="shared" si="328"/>
        <v>0</v>
      </c>
      <c r="Q166" s="886">
        <v>0</v>
      </c>
      <c r="R166" s="887">
        <v>0</v>
      </c>
      <c r="S166" s="883">
        <f t="shared" si="329"/>
        <v>0</v>
      </c>
      <c r="T166" s="886">
        <v>0</v>
      </c>
      <c r="U166" s="887">
        <v>0</v>
      </c>
      <c r="V166" s="883">
        <f t="shared" si="330"/>
        <v>0</v>
      </c>
      <c r="W166" s="888">
        <f t="shared" si="331"/>
        <v>0</v>
      </c>
      <c r="X166" s="889">
        <v>0</v>
      </c>
      <c r="Y166" s="890">
        <v>0</v>
      </c>
      <c r="Z166" s="1259">
        <v>0</v>
      </c>
      <c r="AA166" s="891">
        <f t="shared" si="332"/>
        <v>0</v>
      </c>
      <c r="AB166" s="889">
        <v>0</v>
      </c>
      <c r="AC166" s="890">
        <v>0</v>
      </c>
      <c r="AD166" s="891">
        <f t="shared" si="333"/>
        <v>0</v>
      </c>
      <c r="AE166" s="889">
        <v>0</v>
      </c>
      <c r="AF166" s="891">
        <f t="shared" si="334"/>
        <v>0</v>
      </c>
      <c r="AG166" s="889">
        <v>0</v>
      </c>
      <c r="AH166" s="891">
        <f t="shared" si="335"/>
        <v>0</v>
      </c>
      <c r="AI166" s="889">
        <v>0</v>
      </c>
      <c r="AJ166" s="890">
        <v>0</v>
      </c>
      <c r="AK166" s="890">
        <v>0</v>
      </c>
      <c r="AL166" s="890">
        <v>0</v>
      </c>
      <c r="AM166" s="892">
        <v>0</v>
      </c>
      <c r="AN166" s="892">
        <v>0</v>
      </c>
      <c r="AO166" s="891">
        <f t="shared" si="336"/>
        <v>0</v>
      </c>
      <c r="AP166" s="889">
        <v>0</v>
      </c>
      <c r="AQ166" s="891">
        <f t="shared" si="337"/>
        <v>0</v>
      </c>
      <c r="AR166" s="889">
        <v>0</v>
      </c>
      <c r="AS166" s="890">
        <v>0</v>
      </c>
      <c r="AT166" s="1259">
        <v>0</v>
      </c>
      <c r="AU166" s="891">
        <f t="shared" si="338"/>
        <v>0</v>
      </c>
      <c r="AV166" s="889">
        <v>0</v>
      </c>
      <c r="AW166" s="890">
        <v>0</v>
      </c>
      <c r="AX166" s="891">
        <f t="shared" si="339"/>
        <v>0</v>
      </c>
      <c r="AY166" s="889">
        <v>0</v>
      </c>
      <c r="AZ166" s="891">
        <f t="shared" si="340"/>
        <v>0</v>
      </c>
      <c r="BA166" s="889">
        <v>0</v>
      </c>
      <c r="BB166" s="890">
        <v>0</v>
      </c>
      <c r="BC166" s="891">
        <f t="shared" si="341"/>
        <v>0</v>
      </c>
      <c r="BD166" s="893">
        <f t="shared" si="342"/>
        <v>0</v>
      </c>
      <c r="BE166" s="903"/>
      <c r="BF166" s="904"/>
      <c r="BG166" s="899">
        <f t="shared" si="322"/>
        <v>0</v>
      </c>
      <c r="BH166" s="903"/>
      <c r="BI166" s="904"/>
      <c r="BJ166" s="904"/>
      <c r="BK166" s="904"/>
      <c r="BL166" s="899">
        <f t="shared" si="343"/>
        <v>0</v>
      </c>
      <c r="BM166" s="903"/>
      <c r="BN166" s="904"/>
      <c r="BO166" s="899">
        <f t="shared" si="344"/>
        <v>0</v>
      </c>
      <c r="BP166" s="900"/>
      <c r="BQ166" s="901"/>
      <c r="BR166" s="901"/>
      <c r="BS166" s="901"/>
      <c r="BT166" s="904"/>
      <c r="BU166" s="899">
        <f t="shared" si="345"/>
        <v>0</v>
      </c>
      <c r="BV166" s="900"/>
      <c r="BW166" s="901"/>
      <c r="BX166" s="901"/>
      <c r="BY166" s="901"/>
      <c r="BZ166" s="901"/>
      <c r="CA166" s="901"/>
      <c r="CB166" s="904"/>
      <c r="CC166" s="899">
        <f t="shared" si="346"/>
        <v>0</v>
      </c>
      <c r="CD166" s="903"/>
      <c r="CE166" s="904"/>
      <c r="CF166" s="904"/>
      <c r="CG166" s="904"/>
      <c r="CH166" s="899">
        <f t="shared" si="347"/>
        <v>0</v>
      </c>
      <c r="CI166" s="903"/>
      <c r="CJ166" s="904"/>
      <c r="CK166" s="904"/>
      <c r="CL166" s="904"/>
      <c r="CM166" s="904"/>
      <c r="CN166" s="904"/>
      <c r="CO166" s="902">
        <f t="shared" si="348"/>
        <v>0</v>
      </c>
      <c r="CP166" s="903"/>
      <c r="CQ166" s="904"/>
      <c r="CR166" s="899">
        <f t="shared" si="349"/>
        <v>0</v>
      </c>
      <c r="CS166" s="903"/>
      <c r="CT166" s="904"/>
      <c r="CU166" s="904"/>
      <c r="CV166" s="904"/>
      <c r="CW166" s="899">
        <f t="shared" si="350"/>
        <v>0</v>
      </c>
      <c r="CX166" s="903"/>
      <c r="CY166" s="899">
        <f t="shared" si="351"/>
        <v>0</v>
      </c>
      <c r="CZ166" s="954">
        <f t="shared" si="352"/>
        <v>0</v>
      </c>
      <c r="DA166" s="955">
        <f t="shared" si="353"/>
        <v>0</v>
      </c>
      <c r="DI166" s="893">
        <f t="shared" si="354"/>
        <v>0</v>
      </c>
    </row>
    <row r="167" spans="1:113" s="906" customFormat="1">
      <c r="A167" s="806" t="s">
        <v>894</v>
      </c>
      <c r="B167" s="953" t="s">
        <v>895</v>
      </c>
      <c r="C167" s="881" t="s">
        <v>742</v>
      </c>
      <c r="D167" s="886"/>
      <c r="E167" s="883">
        <f t="shared" si="321"/>
        <v>0</v>
      </c>
      <c r="F167" s="886">
        <v>0</v>
      </c>
      <c r="G167" s="887">
        <v>0</v>
      </c>
      <c r="H167" s="883">
        <f t="shared" si="325"/>
        <v>0</v>
      </c>
      <c r="I167" s="886">
        <v>0</v>
      </c>
      <c r="J167" s="883">
        <f t="shared" si="326"/>
        <v>0</v>
      </c>
      <c r="K167" s="886">
        <v>0</v>
      </c>
      <c r="L167" s="925">
        <v>0</v>
      </c>
      <c r="M167" s="883">
        <f t="shared" si="327"/>
        <v>0</v>
      </c>
      <c r="N167" s="886">
        <v>0</v>
      </c>
      <c r="O167" s="887">
        <v>0</v>
      </c>
      <c r="P167" s="883">
        <f t="shared" si="328"/>
        <v>0</v>
      </c>
      <c r="Q167" s="886">
        <v>0</v>
      </c>
      <c r="R167" s="887">
        <v>0</v>
      </c>
      <c r="S167" s="883">
        <f t="shared" si="329"/>
        <v>0</v>
      </c>
      <c r="T167" s="886">
        <v>0</v>
      </c>
      <c r="U167" s="887">
        <v>0</v>
      </c>
      <c r="V167" s="883">
        <f t="shared" si="330"/>
        <v>0</v>
      </c>
      <c r="W167" s="888">
        <f t="shared" si="331"/>
        <v>0</v>
      </c>
      <c r="X167" s="889">
        <v>0</v>
      </c>
      <c r="Y167" s="890">
        <v>0</v>
      </c>
      <c r="Z167" s="1259">
        <v>0</v>
      </c>
      <c r="AA167" s="891">
        <f t="shared" si="332"/>
        <v>0</v>
      </c>
      <c r="AB167" s="889">
        <v>0</v>
      </c>
      <c r="AC167" s="890">
        <v>0</v>
      </c>
      <c r="AD167" s="891">
        <f t="shared" si="333"/>
        <v>0</v>
      </c>
      <c r="AE167" s="889">
        <v>0</v>
      </c>
      <c r="AF167" s="891">
        <f t="shared" si="334"/>
        <v>0</v>
      </c>
      <c r="AG167" s="889">
        <v>0</v>
      </c>
      <c r="AH167" s="891">
        <f t="shared" si="335"/>
        <v>0</v>
      </c>
      <c r="AI167" s="889">
        <v>0</v>
      </c>
      <c r="AJ167" s="890">
        <v>0</v>
      </c>
      <c r="AK167" s="890">
        <v>0</v>
      </c>
      <c r="AL167" s="890">
        <v>0</v>
      </c>
      <c r="AM167" s="892">
        <v>0</v>
      </c>
      <c r="AN167" s="892">
        <v>0</v>
      </c>
      <c r="AO167" s="891">
        <f t="shared" si="336"/>
        <v>0</v>
      </c>
      <c r="AP167" s="889">
        <v>0</v>
      </c>
      <c r="AQ167" s="891">
        <f t="shared" si="337"/>
        <v>0</v>
      </c>
      <c r="AR167" s="889">
        <v>0</v>
      </c>
      <c r="AS167" s="890">
        <v>0</v>
      </c>
      <c r="AT167" s="1259">
        <v>0</v>
      </c>
      <c r="AU167" s="891">
        <f t="shared" si="338"/>
        <v>0</v>
      </c>
      <c r="AV167" s="889">
        <v>0</v>
      </c>
      <c r="AW167" s="890">
        <v>0</v>
      </c>
      <c r="AX167" s="891">
        <f t="shared" si="339"/>
        <v>0</v>
      </c>
      <c r="AY167" s="889">
        <v>0</v>
      </c>
      <c r="AZ167" s="891">
        <f t="shared" si="340"/>
        <v>0</v>
      </c>
      <c r="BA167" s="889">
        <v>0</v>
      </c>
      <c r="BB167" s="890">
        <v>0</v>
      </c>
      <c r="BC167" s="891">
        <f t="shared" si="341"/>
        <v>0</v>
      </c>
      <c r="BD167" s="893">
        <f t="shared" si="342"/>
        <v>0</v>
      </c>
      <c r="BE167" s="903"/>
      <c r="BF167" s="904"/>
      <c r="BG167" s="899">
        <f t="shared" si="322"/>
        <v>0</v>
      </c>
      <c r="BH167" s="903"/>
      <c r="BI167" s="904"/>
      <c r="BJ167" s="904"/>
      <c r="BK167" s="904"/>
      <c r="BL167" s="899">
        <f t="shared" si="343"/>
        <v>0</v>
      </c>
      <c r="BM167" s="903"/>
      <c r="BN167" s="904"/>
      <c r="BO167" s="899">
        <f t="shared" si="344"/>
        <v>0</v>
      </c>
      <c r="BP167" s="900"/>
      <c r="BQ167" s="901"/>
      <c r="BR167" s="901"/>
      <c r="BS167" s="901"/>
      <c r="BT167" s="904"/>
      <c r="BU167" s="899">
        <f t="shared" si="345"/>
        <v>0</v>
      </c>
      <c r="BV167" s="900"/>
      <c r="BW167" s="901"/>
      <c r="BX167" s="901"/>
      <c r="BY167" s="901"/>
      <c r="BZ167" s="901"/>
      <c r="CA167" s="901"/>
      <c r="CB167" s="904"/>
      <c r="CC167" s="899">
        <f t="shared" si="346"/>
        <v>0</v>
      </c>
      <c r="CD167" s="903"/>
      <c r="CE167" s="904"/>
      <c r="CF167" s="904"/>
      <c r="CG167" s="904"/>
      <c r="CH167" s="899">
        <f t="shared" si="347"/>
        <v>0</v>
      </c>
      <c r="CI167" s="903"/>
      <c r="CJ167" s="904"/>
      <c r="CK167" s="904"/>
      <c r="CL167" s="904"/>
      <c r="CM167" s="904"/>
      <c r="CN167" s="904"/>
      <c r="CO167" s="902">
        <f t="shared" si="348"/>
        <v>0</v>
      </c>
      <c r="CP167" s="903"/>
      <c r="CQ167" s="904"/>
      <c r="CR167" s="899">
        <f t="shared" si="349"/>
        <v>0</v>
      </c>
      <c r="CS167" s="903"/>
      <c r="CT167" s="904"/>
      <c r="CU167" s="904"/>
      <c r="CV167" s="904"/>
      <c r="CW167" s="899">
        <f t="shared" si="350"/>
        <v>0</v>
      </c>
      <c r="CX167" s="903"/>
      <c r="CY167" s="899">
        <f t="shared" si="351"/>
        <v>0</v>
      </c>
      <c r="CZ167" s="954">
        <f t="shared" si="352"/>
        <v>0</v>
      </c>
      <c r="DA167" s="955">
        <f t="shared" si="353"/>
        <v>0</v>
      </c>
      <c r="DI167" s="893">
        <f t="shared" si="354"/>
        <v>0</v>
      </c>
    </row>
    <row r="168" spans="1:113" s="906" customFormat="1">
      <c r="A168" s="806" t="s">
        <v>328</v>
      </c>
      <c r="B168" s="953" t="s">
        <v>896</v>
      </c>
      <c r="C168" s="881" t="s">
        <v>4</v>
      </c>
      <c r="D168" s="886"/>
      <c r="E168" s="883">
        <f t="shared" si="321"/>
        <v>0</v>
      </c>
      <c r="F168" s="886">
        <v>0</v>
      </c>
      <c r="G168" s="887">
        <v>0</v>
      </c>
      <c r="H168" s="883">
        <f t="shared" si="325"/>
        <v>0</v>
      </c>
      <c r="I168" s="886">
        <v>0</v>
      </c>
      <c r="J168" s="883">
        <f t="shared" si="326"/>
        <v>0</v>
      </c>
      <c r="K168" s="886">
        <v>0</v>
      </c>
      <c r="L168" s="925">
        <v>0</v>
      </c>
      <c r="M168" s="883">
        <f t="shared" si="327"/>
        <v>0</v>
      </c>
      <c r="N168" s="886">
        <v>0</v>
      </c>
      <c r="O168" s="887">
        <v>0</v>
      </c>
      <c r="P168" s="883">
        <f t="shared" si="328"/>
        <v>0</v>
      </c>
      <c r="Q168" s="886">
        <v>0</v>
      </c>
      <c r="R168" s="887">
        <v>0</v>
      </c>
      <c r="S168" s="883">
        <f t="shared" si="329"/>
        <v>0</v>
      </c>
      <c r="T168" s="886">
        <v>0</v>
      </c>
      <c r="U168" s="887">
        <v>0</v>
      </c>
      <c r="V168" s="883">
        <f t="shared" si="330"/>
        <v>0</v>
      </c>
      <c r="W168" s="888">
        <f t="shared" si="331"/>
        <v>0</v>
      </c>
      <c r="X168" s="889">
        <v>0</v>
      </c>
      <c r="Y168" s="890">
        <v>0</v>
      </c>
      <c r="Z168" s="1259">
        <v>0</v>
      </c>
      <c r="AA168" s="891">
        <f t="shared" si="332"/>
        <v>0</v>
      </c>
      <c r="AB168" s="889">
        <v>0</v>
      </c>
      <c r="AC168" s="890">
        <v>0</v>
      </c>
      <c r="AD168" s="891">
        <f t="shared" si="333"/>
        <v>0</v>
      </c>
      <c r="AE168" s="889">
        <v>0</v>
      </c>
      <c r="AF168" s="891">
        <f t="shared" si="334"/>
        <v>0</v>
      </c>
      <c r="AG168" s="889">
        <v>0</v>
      </c>
      <c r="AH168" s="891">
        <f t="shared" si="335"/>
        <v>0</v>
      </c>
      <c r="AI168" s="889">
        <v>0</v>
      </c>
      <c r="AJ168" s="890">
        <v>0</v>
      </c>
      <c r="AK168" s="890">
        <v>0</v>
      </c>
      <c r="AL168" s="890">
        <v>0</v>
      </c>
      <c r="AM168" s="892">
        <v>0</v>
      </c>
      <c r="AN168" s="892">
        <v>0</v>
      </c>
      <c r="AO168" s="891">
        <f t="shared" si="336"/>
        <v>0</v>
      </c>
      <c r="AP168" s="889">
        <v>0</v>
      </c>
      <c r="AQ168" s="891">
        <f t="shared" si="337"/>
        <v>0</v>
      </c>
      <c r="AR168" s="889">
        <v>0</v>
      </c>
      <c r="AS168" s="890">
        <v>0</v>
      </c>
      <c r="AT168" s="1259">
        <v>0</v>
      </c>
      <c r="AU168" s="891">
        <f t="shared" si="338"/>
        <v>0</v>
      </c>
      <c r="AV168" s="889">
        <v>0</v>
      </c>
      <c r="AW168" s="890">
        <v>0</v>
      </c>
      <c r="AX168" s="891">
        <f t="shared" si="339"/>
        <v>0</v>
      </c>
      <c r="AY168" s="889">
        <v>0</v>
      </c>
      <c r="AZ168" s="891">
        <f t="shared" si="340"/>
        <v>0</v>
      </c>
      <c r="BA168" s="889">
        <v>0</v>
      </c>
      <c r="BB168" s="890">
        <v>0</v>
      </c>
      <c r="BC168" s="891">
        <f t="shared" si="341"/>
        <v>0</v>
      </c>
      <c r="BD168" s="893">
        <f t="shared" si="342"/>
        <v>0</v>
      </c>
      <c r="BE168" s="903"/>
      <c r="BF168" s="904"/>
      <c r="BG168" s="899">
        <f t="shared" si="322"/>
        <v>0</v>
      </c>
      <c r="BH168" s="903"/>
      <c r="BI168" s="904"/>
      <c r="BJ168" s="904"/>
      <c r="BK168" s="904"/>
      <c r="BL168" s="899">
        <f t="shared" si="343"/>
        <v>0</v>
      </c>
      <c r="BM168" s="903"/>
      <c r="BN168" s="904"/>
      <c r="BO168" s="899">
        <f t="shared" si="344"/>
        <v>0</v>
      </c>
      <c r="BP168" s="900"/>
      <c r="BQ168" s="901"/>
      <c r="BR168" s="901"/>
      <c r="BS168" s="901"/>
      <c r="BT168" s="904"/>
      <c r="BU168" s="899">
        <f t="shared" si="345"/>
        <v>0</v>
      </c>
      <c r="BV168" s="900"/>
      <c r="BW168" s="901"/>
      <c r="BX168" s="901"/>
      <c r="BY168" s="901"/>
      <c r="BZ168" s="901"/>
      <c r="CA168" s="901"/>
      <c r="CB168" s="904"/>
      <c r="CC168" s="899">
        <f t="shared" si="346"/>
        <v>0</v>
      </c>
      <c r="CD168" s="903"/>
      <c r="CE168" s="904"/>
      <c r="CF168" s="904"/>
      <c r="CG168" s="904"/>
      <c r="CH168" s="899">
        <f t="shared" si="347"/>
        <v>0</v>
      </c>
      <c r="CI168" s="903"/>
      <c r="CJ168" s="904"/>
      <c r="CK168" s="904"/>
      <c r="CL168" s="904"/>
      <c r="CM168" s="904"/>
      <c r="CN168" s="904"/>
      <c r="CO168" s="902">
        <f t="shared" si="348"/>
        <v>0</v>
      </c>
      <c r="CP168" s="903"/>
      <c r="CQ168" s="904"/>
      <c r="CR168" s="899">
        <f t="shared" si="349"/>
        <v>0</v>
      </c>
      <c r="CS168" s="903"/>
      <c r="CT168" s="904"/>
      <c r="CU168" s="904"/>
      <c r="CV168" s="904"/>
      <c r="CW168" s="899">
        <f t="shared" si="350"/>
        <v>0</v>
      </c>
      <c r="CX168" s="903"/>
      <c r="CY168" s="899">
        <f t="shared" si="351"/>
        <v>0</v>
      </c>
      <c r="CZ168" s="954">
        <f t="shared" si="352"/>
        <v>0</v>
      </c>
      <c r="DA168" s="955">
        <f t="shared" si="353"/>
        <v>0</v>
      </c>
      <c r="DI168" s="893">
        <f t="shared" si="354"/>
        <v>0</v>
      </c>
    </row>
    <row r="169" spans="1:113" s="906" customFormat="1">
      <c r="A169" s="806" t="s">
        <v>897</v>
      </c>
      <c r="B169" s="953" t="s">
        <v>898</v>
      </c>
      <c r="C169" s="881" t="s">
        <v>4</v>
      </c>
      <c r="D169" s="886"/>
      <c r="E169" s="883">
        <f t="shared" si="321"/>
        <v>0</v>
      </c>
      <c r="F169" s="886">
        <v>0</v>
      </c>
      <c r="G169" s="887">
        <v>0</v>
      </c>
      <c r="H169" s="883">
        <f t="shared" si="325"/>
        <v>0</v>
      </c>
      <c r="I169" s="886">
        <v>0</v>
      </c>
      <c r="J169" s="883">
        <f t="shared" si="326"/>
        <v>0</v>
      </c>
      <c r="K169" s="886">
        <v>0</v>
      </c>
      <c r="L169" s="925">
        <v>0</v>
      </c>
      <c r="M169" s="883">
        <f t="shared" si="327"/>
        <v>0</v>
      </c>
      <c r="N169" s="886">
        <v>0</v>
      </c>
      <c r="O169" s="887">
        <v>0</v>
      </c>
      <c r="P169" s="883">
        <f t="shared" si="328"/>
        <v>0</v>
      </c>
      <c r="Q169" s="886">
        <v>0</v>
      </c>
      <c r="R169" s="887">
        <v>0</v>
      </c>
      <c r="S169" s="883">
        <f t="shared" si="329"/>
        <v>0</v>
      </c>
      <c r="T169" s="886">
        <v>0</v>
      </c>
      <c r="U169" s="887">
        <v>0</v>
      </c>
      <c r="V169" s="883">
        <f t="shared" si="330"/>
        <v>0</v>
      </c>
      <c r="W169" s="888">
        <f t="shared" si="331"/>
        <v>0</v>
      </c>
      <c r="X169" s="889">
        <v>0</v>
      </c>
      <c r="Y169" s="890">
        <v>0</v>
      </c>
      <c r="Z169" s="1259">
        <v>0</v>
      </c>
      <c r="AA169" s="891">
        <f t="shared" si="332"/>
        <v>0</v>
      </c>
      <c r="AB169" s="889">
        <v>0</v>
      </c>
      <c r="AC169" s="890">
        <v>0</v>
      </c>
      <c r="AD169" s="891">
        <f t="shared" si="333"/>
        <v>0</v>
      </c>
      <c r="AE169" s="889">
        <v>0</v>
      </c>
      <c r="AF169" s="891">
        <f t="shared" si="334"/>
        <v>0</v>
      </c>
      <c r="AG169" s="889">
        <v>0</v>
      </c>
      <c r="AH169" s="891">
        <f t="shared" si="335"/>
        <v>0</v>
      </c>
      <c r="AI169" s="889">
        <v>0</v>
      </c>
      <c r="AJ169" s="890">
        <v>0</v>
      </c>
      <c r="AK169" s="890">
        <v>0</v>
      </c>
      <c r="AL169" s="890">
        <v>0</v>
      </c>
      <c r="AM169" s="892">
        <v>0</v>
      </c>
      <c r="AN169" s="892">
        <v>0</v>
      </c>
      <c r="AO169" s="891">
        <f t="shared" si="336"/>
        <v>0</v>
      </c>
      <c r="AP169" s="889">
        <v>0</v>
      </c>
      <c r="AQ169" s="891">
        <f t="shared" si="337"/>
        <v>0</v>
      </c>
      <c r="AR169" s="889">
        <v>0</v>
      </c>
      <c r="AS169" s="890">
        <v>0</v>
      </c>
      <c r="AT169" s="1259">
        <v>0</v>
      </c>
      <c r="AU169" s="891">
        <f t="shared" si="338"/>
        <v>0</v>
      </c>
      <c r="AV169" s="889">
        <v>0</v>
      </c>
      <c r="AW169" s="890">
        <v>0</v>
      </c>
      <c r="AX169" s="891">
        <f t="shared" si="339"/>
        <v>0</v>
      </c>
      <c r="AY169" s="889">
        <v>0</v>
      </c>
      <c r="AZ169" s="891">
        <f t="shared" si="340"/>
        <v>0</v>
      </c>
      <c r="BA169" s="889">
        <v>0</v>
      </c>
      <c r="BB169" s="890">
        <v>0</v>
      </c>
      <c r="BC169" s="891">
        <f t="shared" si="341"/>
        <v>0</v>
      </c>
      <c r="BD169" s="893">
        <f t="shared" si="342"/>
        <v>0</v>
      </c>
      <c r="BE169" s="903"/>
      <c r="BF169" s="904"/>
      <c r="BG169" s="899">
        <f t="shared" si="322"/>
        <v>0</v>
      </c>
      <c r="BH169" s="903"/>
      <c r="BI169" s="904"/>
      <c r="BJ169" s="904"/>
      <c r="BK169" s="904"/>
      <c r="BL169" s="899">
        <f t="shared" si="343"/>
        <v>0</v>
      </c>
      <c r="BM169" s="903"/>
      <c r="BN169" s="904"/>
      <c r="BO169" s="899">
        <f t="shared" si="344"/>
        <v>0</v>
      </c>
      <c r="BP169" s="900"/>
      <c r="BQ169" s="901"/>
      <c r="BR169" s="901"/>
      <c r="BS169" s="901"/>
      <c r="BT169" s="904"/>
      <c r="BU169" s="899">
        <f t="shared" si="345"/>
        <v>0</v>
      </c>
      <c r="BV169" s="900"/>
      <c r="BW169" s="901"/>
      <c r="BX169" s="901"/>
      <c r="BY169" s="901"/>
      <c r="BZ169" s="901"/>
      <c r="CA169" s="901"/>
      <c r="CB169" s="904"/>
      <c r="CC169" s="899">
        <f t="shared" si="346"/>
        <v>0</v>
      </c>
      <c r="CD169" s="903"/>
      <c r="CE169" s="904"/>
      <c r="CF169" s="904"/>
      <c r="CG169" s="904"/>
      <c r="CH169" s="899">
        <f t="shared" si="347"/>
        <v>0</v>
      </c>
      <c r="CI169" s="903"/>
      <c r="CJ169" s="904"/>
      <c r="CK169" s="904"/>
      <c r="CL169" s="904"/>
      <c r="CM169" s="904"/>
      <c r="CN169" s="904"/>
      <c r="CO169" s="902">
        <f t="shared" si="348"/>
        <v>0</v>
      </c>
      <c r="CP169" s="903"/>
      <c r="CQ169" s="904"/>
      <c r="CR169" s="899">
        <f t="shared" si="349"/>
        <v>0</v>
      </c>
      <c r="CS169" s="903"/>
      <c r="CT169" s="904"/>
      <c r="CU169" s="904"/>
      <c r="CV169" s="904"/>
      <c r="CW169" s="899">
        <f t="shared" si="350"/>
        <v>0</v>
      </c>
      <c r="CX169" s="903"/>
      <c r="CY169" s="899">
        <f t="shared" si="351"/>
        <v>0</v>
      </c>
      <c r="CZ169" s="954">
        <f t="shared" si="352"/>
        <v>0</v>
      </c>
      <c r="DA169" s="955">
        <f t="shared" si="353"/>
        <v>0</v>
      </c>
      <c r="DI169" s="893">
        <f t="shared" si="354"/>
        <v>0</v>
      </c>
    </row>
    <row r="170" spans="1:113" s="906" customFormat="1">
      <c r="A170" s="806" t="s">
        <v>859</v>
      </c>
      <c r="B170" s="953" t="s">
        <v>860</v>
      </c>
      <c r="C170" s="881" t="s">
        <v>742</v>
      </c>
      <c r="D170" s="886"/>
      <c r="E170" s="883">
        <f t="shared" si="321"/>
        <v>0</v>
      </c>
      <c r="F170" s="886">
        <v>0</v>
      </c>
      <c r="G170" s="887">
        <v>0</v>
      </c>
      <c r="H170" s="883">
        <f t="shared" si="325"/>
        <v>0</v>
      </c>
      <c r="I170" s="886">
        <v>0</v>
      </c>
      <c r="J170" s="883">
        <f t="shared" si="326"/>
        <v>0</v>
      </c>
      <c r="K170" s="886">
        <v>0</v>
      </c>
      <c r="L170" s="925">
        <v>0</v>
      </c>
      <c r="M170" s="883">
        <f t="shared" si="327"/>
        <v>0</v>
      </c>
      <c r="N170" s="886">
        <v>0</v>
      </c>
      <c r="O170" s="887">
        <v>0</v>
      </c>
      <c r="P170" s="883">
        <f t="shared" si="328"/>
        <v>0</v>
      </c>
      <c r="Q170" s="886">
        <v>0</v>
      </c>
      <c r="R170" s="887">
        <v>0</v>
      </c>
      <c r="S170" s="883">
        <f t="shared" si="329"/>
        <v>0</v>
      </c>
      <c r="T170" s="886">
        <v>0</v>
      </c>
      <c r="U170" s="887">
        <v>0</v>
      </c>
      <c r="V170" s="883">
        <f t="shared" si="330"/>
        <v>0</v>
      </c>
      <c r="W170" s="888">
        <f t="shared" si="331"/>
        <v>0</v>
      </c>
      <c r="X170" s="889">
        <v>0</v>
      </c>
      <c r="Y170" s="890">
        <v>0</v>
      </c>
      <c r="Z170" s="1259">
        <v>0</v>
      </c>
      <c r="AA170" s="891">
        <f t="shared" si="332"/>
        <v>0</v>
      </c>
      <c r="AB170" s="889">
        <v>0</v>
      </c>
      <c r="AC170" s="890">
        <v>0</v>
      </c>
      <c r="AD170" s="891">
        <f t="shared" si="333"/>
        <v>0</v>
      </c>
      <c r="AE170" s="889">
        <v>0</v>
      </c>
      <c r="AF170" s="891">
        <f t="shared" si="334"/>
        <v>0</v>
      </c>
      <c r="AG170" s="889">
        <v>0</v>
      </c>
      <c r="AH170" s="891">
        <f t="shared" si="335"/>
        <v>0</v>
      </c>
      <c r="AI170" s="889">
        <v>0</v>
      </c>
      <c r="AJ170" s="890">
        <v>0</v>
      </c>
      <c r="AK170" s="890">
        <v>0</v>
      </c>
      <c r="AL170" s="890">
        <v>0</v>
      </c>
      <c r="AM170" s="892">
        <v>0</v>
      </c>
      <c r="AN170" s="892">
        <v>0</v>
      </c>
      <c r="AO170" s="891">
        <f t="shared" si="336"/>
        <v>0</v>
      </c>
      <c r="AP170" s="889">
        <v>0</v>
      </c>
      <c r="AQ170" s="891">
        <f t="shared" si="337"/>
        <v>0</v>
      </c>
      <c r="AR170" s="889">
        <v>0</v>
      </c>
      <c r="AS170" s="890">
        <v>0</v>
      </c>
      <c r="AT170" s="1259">
        <v>0</v>
      </c>
      <c r="AU170" s="891">
        <f t="shared" si="338"/>
        <v>0</v>
      </c>
      <c r="AV170" s="889">
        <v>0</v>
      </c>
      <c r="AW170" s="890">
        <v>0</v>
      </c>
      <c r="AX170" s="891">
        <f t="shared" si="339"/>
        <v>0</v>
      </c>
      <c r="AY170" s="889">
        <v>0</v>
      </c>
      <c r="AZ170" s="891">
        <f t="shared" si="340"/>
        <v>0</v>
      </c>
      <c r="BA170" s="889">
        <v>0</v>
      </c>
      <c r="BB170" s="890">
        <v>0</v>
      </c>
      <c r="BC170" s="891">
        <f t="shared" si="341"/>
        <v>0</v>
      </c>
      <c r="BD170" s="893">
        <f t="shared" si="342"/>
        <v>0</v>
      </c>
      <c r="BE170" s="903"/>
      <c r="BF170" s="904"/>
      <c r="BG170" s="899">
        <f t="shared" si="322"/>
        <v>0</v>
      </c>
      <c r="BH170" s="903"/>
      <c r="BI170" s="904"/>
      <c r="BJ170" s="904"/>
      <c r="BK170" s="904"/>
      <c r="BL170" s="899">
        <f t="shared" si="343"/>
        <v>0</v>
      </c>
      <c r="BM170" s="903"/>
      <c r="BN170" s="904"/>
      <c r="BO170" s="899">
        <f t="shared" si="344"/>
        <v>0</v>
      </c>
      <c r="BP170" s="900"/>
      <c r="BQ170" s="901"/>
      <c r="BR170" s="901"/>
      <c r="BS170" s="901"/>
      <c r="BT170" s="904"/>
      <c r="BU170" s="899">
        <f t="shared" si="345"/>
        <v>0</v>
      </c>
      <c r="BV170" s="900"/>
      <c r="BW170" s="901"/>
      <c r="BX170" s="901"/>
      <c r="BY170" s="901"/>
      <c r="BZ170" s="901"/>
      <c r="CA170" s="901"/>
      <c r="CB170" s="904"/>
      <c r="CC170" s="899">
        <f t="shared" si="346"/>
        <v>0</v>
      </c>
      <c r="CD170" s="903"/>
      <c r="CE170" s="904"/>
      <c r="CF170" s="904"/>
      <c r="CG170" s="904"/>
      <c r="CH170" s="899">
        <f t="shared" si="347"/>
        <v>0</v>
      </c>
      <c r="CI170" s="903"/>
      <c r="CJ170" s="904"/>
      <c r="CK170" s="904"/>
      <c r="CL170" s="904"/>
      <c r="CM170" s="904"/>
      <c r="CN170" s="904"/>
      <c r="CO170" s="902">
        <f t="shared" si="348"/>
        <v>0</v>
      </c>
      <c r="CP170" s="903"/>
      <c r="CQ170" s="904"/>
      <c r="CR170" s="899">
        <f t="shared" si="349"/>
        <v>0</v>
      </c>
      <c r="CS170" s="903"/>
      <c r="CT170" s="904"/>
      <c r="CU170" s="904"/>
      <c r="CV170" s="904"/>
      <c r="CW170" s="899">
        <f t="shared" si="350"/>
        <v>0</v>
      </c>
      <c r="CX170" s="903"/>
      <c r="CY170" s="899">
        <f t="shared" si="351"/>
        <v>0</v>
      </c>
      <c r="CZ170" s="954">
        <f t="shared" si="352"/>
        <v>0</v>
      </c>
      <c r="DA170" s="955">
        <f t="shared" si="353"/>
        <v>0</v>
      </c>
      <c r="DI170" s="893">
        <f t="shared" si="354"/>
        <v>0</v>
      </c>
    </row>
    <row r="171" spans="1:113" s="906" customFormat="1">
      <c r="A171" s="806" t="s">
        <v>899</v>
      </c>
      <c r="B171" s="953" t="s">
        <v>900</v>
      </c>
      <c r="C171" s="881" t="s">
        <v>45</v>
      </c>
      <c r="D171" s="886"/>
      <c r="E171" s="883">
        <f t="shared" si="321"/>
        <v>0</v>
      </c>
      <c r="F171" s="886">
        <v>0</v>
      </c>
      <c r="G171" s="887">
        <v>0</v>
      </c>
      <c r="H171" s="883">
        <f t="shared" si="325"/>
        <v>0</v>
      </c>
      <c r="I171" s="886">
        <v>0</v>
      </c>
      <c r="J171" s="883">
        <f t="shared" si="326"/>
        <v>0</v>
      </c>
      <c r="K171" s="886">
        <v>0</v>
      </c>
      <c r="L171" s="925">
        <v>0</v>
      </c>
      <c r="M171" s="883">
        <f t="shared" si="327"/>
        <v>0</v>
      </c>
      <c r="N171" s="886">
        <v>0</v>
      </c>
      <c r="O171" s="887">
        <v>0</v>
      </c>
      <c r="P171" s="883">
        <f t="shared" si="328"/>
        <v>0</v>
      </c>
      <c r="Q171" s="886">
        <v>0</v>
      </c>
      <c r="R171" s="887">
        <v>0</v>
      </c>
      <c r="S171" s="883">
        <f t="shared" si="329"/>
        <v>0</v>
      </c>
      <c r="T171" s="886">
        <v>0</v>
      </c>
      <c r="U171" s="887">
        <v>0</v>
      </c>
      <c r="V171" s="883">
        <f t="shared" si="330"/>
        <v>0</v>
      </c>
      <c r="W171" s="888">
        <f t="shared" si="331"/>
        <v>0</v>
      </c>
      <c r="X171" s="889">
        <v>0</v>
      </c>
      <c r="Y171" s="890">
        <v>0</v>
      </c>
      <c r="Z171" s="1259">
        <v>0</v>
      </c>
      <c r="AA171" s="891">
        <f t="shared" si="332"/>
        <v>0</v>
      </c>
      <c r="AB171" s="889">
        <v>0</v>
      </c>
      <c r="AC171" s="890">
        <v>0</v>
      </c>
      <c r="AD171" s="891">
        <f t="shared" si="333"/>
        <v>0</v>
      </c>
      <c r="AE171" s="889">
        <v>0</v>
      </c>
      <c r="AF171" s="891">
        <f t="shared" si="334"/>
        <v>0</v>
      </c>
      <c r="AG171" s="889">
        <v>0</v>
      </c>
      <c r="AH171" s="891">
        <f t="shared" si="335"/>
        <v>0</v>
      </c>
      <c r="AI171" s="889">
        <v>0</v>
      </c>
      <c r="AJ171" s="890">
        <v>0</v>
      </c>
      <c r="AK171" s="890">
        <v>0</v>
      </c>
      <c r="AL171" s="890">
        <v>0</v>
      </c>
      <c r="AM171" s="892">
        <v>0</v>
      </c>
      <c r="AN171" s="892">
        <v>0</v>
      </c>
      <c r="AO171" s="891">
        <f t="shared" si="336"/>
        <v>0</v>
      </c>
      <c r="AP171" s="889">
        <v>0</v>
      </c>
      <c r="AQ171" s="891">
        <f t="shared" si="337"/>
        <v>0</v>
      </c>
      <c r="AR171" s="889">
        <v>0</v>
      </c>
      <c r="AS171" s="890">
        <v>0</v>
      </c>
      <c r="AT171" s="1259">
        <v>0</v>
      </c>
      <c r="AU171" s="891">
        <f t="shared" si="338"/>
        <v>0</v>
      </c>
      <c r="AV171" s="889">
        <v>0</v>
      </c>
      <c r="AW171" s="890">
        <v>0</v>
      </c>
      <c r="AX171" s="891">
        <f t="shared" si="339"/>
        <v>0</v>
      </c>
      <c r="AY171" s="889">
        <v>0</v>
      </c>
      <c r="AZ171" s="891">
        <f t="shared" si="340"/>
        <v>0</v>
      </c>
      <c r="BA171" s="889">
        <v>0</v>
      </c>
      <c r="BB171" s="890">
        <v>0</v>
      </c>
      <c r="BC171" s="891">
        <f t="shared" si="341"/>
        <v>0</v>
      </c>
      <c r="BD171" s="893">
        <f t="shared" si="342"/>
        <v>0</v>
      </c>
      <c r="BE171" s="903"/>
      <c r="BF171" s="904"/>
      <c r="BG171" s="899">
        <f t="shared" si="322"/>
        <v>0</v>
      </c>
      <c r="BH171" s="903"/>
      <c r="BI171" s="904"/>
      <c r="BJ171" s="904"/>
      <c r="BK171" s="904"/>
      <c r="BL171" s="899">
        <f t="shared" si="343"/>
        <v>0</v>
      </c>
      <c r="BM171" s="903"/>
      <c r="BN171" s="904"/>
      <c r="BO171" s="899">
        <f t="shared" si="344"/>
        <v>0</v>
      </c>
      <c r="BP171" s="900"/>
      <c r="BQ171" s="901"/>
      <c r="BR171" s="901"/>
      <c r="BS171" s="901"/>
      <c r="BT171" s="904"/>
      <c r="BU171" s="899">
        <f t="shared" si="345"/>
        <v>0</v>
      </c>
      <c r="BV171" s="900"/>
      <c r="BW171" s="901"/>
      <c r="BX171" s="901"/>
      <c r="BY171" s="901"/>
      <c r="BZ171" s="901"/>
      <c r="CA171" s="901"/>
      <c r="CB171" s="904"/>
      <c r="CC171" s="899">
        <f t="shared" si="346"/>
        <v>0</v>
      </c>
      <c r="CD171" s="903"/>
      <c r="CE171" s="904"/>
      <c r="CF171" s="904"/>
      <c r="CG171" s="904"/>
      <c r="CH171" s="899">
        <f t="shared" si="347"/>
        <v>0</v>
      </c>
      <c r="CI171" s="903"/>
      <c r="CJ171" s="904"/>
      <c r="CK171" s="904"/>
      <c r="CL171" s="904"/>
      <c r="CM171" s="904"/>
      <c r="CN171" s="904"/>
      <c r="CO171" s="902">
        <f t="shared" si="348"/>
        <v>0</v>
      </c>
      <c r="CP171" s="903"/>
      <c r="CQ171" s="904"/>
      <c r="CR171" s="899">
        <f t="shared" si="349"/>
        <v>0</v>
      </c>
      <c r="CS171" s="903"/>
      <c r="CT171" s="904"/>
      <c r="CU171" s="904"/>
      <c r="CV171" s="904"/>
      <c r="CW171" s="899">
        <f t="shared" si="350"/>
        <v>0</v>
      </c>
      <c r="CX171" s="903"/>
      <c r="CY171" s="899">
        <f t="shared" si="351"/>
        <v>0</v>
      </c>
      <c r="CZ171" s="954">
        <f t="shared" si="352"/>
        <v>0</v>
      </c>
      <c r="DA171" s="955">
        <f t="shared" si="353"/>
        <v>0</v>
      </c>
      <c r="DI171" s="893">
        <f t="shared" si="354"/>
        <v>0</v>
      </c>
    </row>
    <row r="172" spans="1:113" s="906" customFormat="1">
      <c r="A172" s="806" t="s">
        <v>901</v>
      </c>
      <c r="B172" s="953" t="s">
        <v>902</v>
      </c>
      <c r="C172" s="881" t="s">
        <v>4</v>
      </c>
      <c r="D172" s="886"/>
      <c r="E172" s="883">
        <f t="shared" si="321"/>
        <v>0</v>
      </c>
      <c r="F172" s="886">
        <v>0</v>
      </c>
      <c r="G172" s="887">
        <v>0</v>
      </c>
      <c r="H172" s="883">
        <f t="shared" si="325"/>
        <v>0</v>
      </c>
      <c r="I172" s="886">
        <v>46.4</v>
      </c>
      <c r="J172" s="883">
        <f t="shared" si="326"/>
        <v>46.4</v>
      </c>
      <c r="K172" s="886">
        <v>0</v>
      </c>
      <c r="L172" s="925">
        <v>0</v>
      </c>
      <c r="M172" s="883">
        <f t="shared" si="327"/>
        <v>0</v>
      </c>
      <c r="N172" s="886">
        <v>0</v>
      </c>
      <c r="O172" s="887">
        <v>0</v>
      </c>
      <c r="P172" s="883">
        <f t="shared" si="328"/>
        <v>0</v>
      </c>
      <c r="Q172" s="886">
        <v>0</v>
      </c>
      <c r="R172" s="887">
        <v>0</v>
      </c>
      <c r="S172" s="883">
        <f t="shared" si="329"/>
        <v>0</v>
      </c>
      <c r="T172" s="886">
        <v>0</v>
      </c>
      <c r="U172" s="887">
        <v>0</v>
      </c>
      <c r="V172" s="883">
        <f t="shared" si="330"/>
        <v>0</v>
      </c>
      <c r="W172" s="888">
        <f t="shared" si="331"/>
        <v>46.4</v>
      </c>
      <c r="X172" s="889">
        <v>0</v>
      </c>
      <c r="Y172" s="890">
        <v>0</v>
      </c>
      <c r="Z172" s="1259">
        <v>0</v>
      </c>
      <c r="AA172" s="891">
        <f t="shared" si="332"/>
        <v>0</v>
      </c>
      <c r="AB172" s="889">
        <v>0</v>
      </c>
      <c r="AC172" s="890">
        <v>0</v>
      </c>
      <c r="AD172" s="891">
        <f t="shared" si="333"/>
        <v>0</v>
      </c>
      <c r="AE172" s="889">
        <v>0</v>
      </c>
      <c r="AF172" s="891">
        <f t="shared" si="334"/>
        <v>0</v>
      </c>
      <c r="AG172" s="889">
        <v>0</v>
      </c>
      <c r="AH172" s="891">
        <f t="shared" si="335"/>
        <v>0</v>
      </c>
      <c r="AI172" s="889">
        <v>0</v>
      </c>
      <c r="AJ172" s="890">
        <v>0</v>
      </c>
      <c r="AK172" s="890">
        <v>0</v>
      </c>
      <c r="AL172" s="890">
        <v>0</v>
      </c>
      <c r="AM172" s="892">
        <v>0</v>
      </c>
      <c r="AN172" s="892">
        <v>0</v>
      </c>
      <c r="AO172" s="891">
        <f t="shared" si="336"/>
        <v>0</v>
      </c>
      <c r="AP172" s="889">
        <v>0</v>
      </c>
      <c r="AQ172" s="891">
        <f t="shared" si="337"/>
        <v>0</v>
      </c>
      <c r="AR172" s="889">
        <v>0</v>
      </c>
      <c r="AS172" s="890">
        <v>0</v>
      </c>
      <c r="AT172" s="1259">
        <v>0</v>
      </c>
      <c r="AU172" s="891">
        <f t="shared" si="338"/>
        <v>0</v>
      </c>
      <c r="AV172" s="889">
        <v>0</v>
      </c>
      <c r="AW172" s="890">
        <v>0</v>
      </c>
      <c r="AX172" s="891">
        <f t="shared" si="339"/>
        <v>0</v>
      </c>
      <c r="AY172" s="889">
        <v>0</v>
      </c>
      <c r="AZ172" s="891">
        <f t="shared" si="340"/>
        <v>0</v>
      </c>
      <c r="BA172" s="889">
        <v>0</v>
      </c>
      <c r="BB172" s="890">
        <v>0</v>
      </c>
      <c r="BC172" s="891">
        <f t="shared" si="341"/>
        <v>0</v>
      </c>
      <c r="BD172" s="893">
        <f t="shared" si="342"/>
        <v>0</v>
      </c>
      <c r="BE172" s="903"/>
      <c r="BF172" s="904"/>
      <c r="BG172" s="899">
        <f t="shared" si="322"/>
        <v>0</v>
      </c>
      <c r="BH172" s="903"/>
      <c r="BI172" s="904"/>
      <c r="BJ172" s="904"/>
      <c r="BK172" s="904"/>
      <c r="BL172" s="899">
        <f t="shared" si="343"/>
        <v>0</v>
      </c>
      <c r="BM172" s="903"/>
      <c r="BN172" s="904"/>
      <c r="BO172" s="899">
        <f t="shared" si="344"/>
        <v>0</v>
      </c>
      <c r="BP172" s="900"/>
      <c r="BQ172" s="901"/>
      <c r="BR172" s="901"/>
      <c r="BS172" s="901"/>
      <c r="BT172" s="904"/>
      <c r="BU172" s="899">
        <f t="shared" si="345"/>
        <v>0</v>
      </c>
      <c r="BV172" s="900"/>
      <c r="BW172" s="901"/>
      <c r="BX172" s="901"/>
      <c r="BY172" s="901"/>
      <c r="BZ172" s="901"/>
      <c r="CA172" s="901"/>
      <c r="CB172" s="904"/>
      <c r="CC172" s="899">
        <f t="shared" si="346"/>
        <v>0</v>
      </c>
      <c r="CD172" s="903"/>
      <c r="CE172" s="904"/>
      <c r="CF172" s="904"/>
      <c r="CG172" s="904"/>
      <c r="CH172" s="899">
        <f t="shared" si="347"/>
        <v>0</v>
      </c>
      <c r="CI172" s="903"/>
      <c r="CJ172" s="904"/>
      <c r="CK172" s="904"/>
      <c r="CL172" s="904"/>
      <c r="CM172" s="904"/>
      <c r="CN172" s="904"/>
      <c r="CO172" s="902">
        <f t="shared" si="348"/>
        <v>0</v>
      </c>
      <c r="CP172" s="903"/>
      <c r="CQ172" s="904"/>
      <c r="CR172" s="899">
        <f t="shared" si="349"/>
        <v>0</v>
      </c>
      <c r="CS172" s="903"/>
      <c r="CT172" s="904"/>
      <c r="CU172" s="904"/>
      <c r="CV172" s="904"/>
      <c r="CW172" s="899">
        <f t="shared" si="350"/>
        <v>0</v>
      </c>
      <c r="CX172" s="903"/>
      <c r="CY172" s="899">
        <f t="shared" si="351"/>
        <v>0</v>
      </c>
      <c r="CZ172" s="954">
        <f t="shared" si="352"/>
        <v>0</v>
      </c>
      <c r="DA172" s="955">
        <f t="shared" si="353"/>
        <v>46.4</v>
      </c>
      <c r="DI172" s="893">
        <f t="shared" si="354"/>
        <v>0</v>
      </c>
    </row>
    <row r="173" spans="1:113" s="906" customFormat="1" ht="30">
      <c r="A173" s="806" t="s">
        <v>903</v>
      </c>
      <c r="B173" s="953" t="s">
        <v>904</v>
      </c>
      <c r="C173" s="881" t="s">
        <v>742</v>
      </c>
      <c r="D173" s="886"/>
      <c r="E173" s="883">
        <f t="shared" si="321"/>
        <v>0</v>
      </c>
      <c r="F173" s="886">
        <v>0</v>
      </c>
      <c r="G173" s="887">
        <v>0</v>
      </c>
      <c r="H173" s="883">
        <f t="shared" si="325"/>
        <v>0</v>
      </c>
      <c r="I173" s="886">
        <v>0</v>
      </c>
      <c r="J173" s="883">
        <f t="shared" si="326"/>
        <v>0</v>
      </c>
      <c r="K173" s="886">
        <v>0</v>
      </c>
      <c r="L173" s="925">
        <v>0</v>
      </c>
      <c r="M173" s="883">
        <f t="shared" si="327"/>
        <v>0</v>
      </c>
      <c r="N173" s="886">
        <v>0</v>
      </c>
      <c r="O173" s="887">
        <v>0</v>
      </c>
      <c r="P173" s="883">
        <f t="shared" si="328"/>
        <v>0</v>
      </c>
      <c r="Q173" s="886">
        <v>0</v>
      </c>
      <c r="R173" s="887">
        <v>0</v>
      </c>
      <c r="S173" s="883">
        <f t="shared" si="329"/>
        <v>0</v>
      </c>
      <c r="T173" s="886">
        <v>0</v>
      </c>
      <c r="U173" s="887">
        <v>0</v>
      </c>
      <c r="V173" s="883">
        <f t="shared" si="330"/>
        <v>0</v>
      </c>
      <c r="W173" s="888">
        <f t="shared" si="331"/>
        <v>0</v>
      </c>
      <c r="X173" s="889">
        <v>0</v>
      </c>
      <c r="Y173" s="890">
        <v>0</v>
      </c>
      <c r="Z173" s="1259">
        <v>0</v>
      </c>
      <c r="AA173" s="891">
        <f t="shared" si="332"/>
        <v>0</v>
      </c>
      <c r="AB173" s="889">
        <v>0</v>
      </c>
      <c r="AC173" s="890">
        <v>0</v>
      </c>
      <c r="AD173" s="891">
        <f t="shared" si="333"/>
        <v>0</v>
      </c>
      <c r="AE173" s="889">
        <v>0</v>
      </c>
      <c r="AF173" s="891">
        <f t="shared" si="334"/>
        <v>0</v>
      </c>
      <c r="AG173" s="889">
        <v>0</v>
      </c>
      <c r="AH173" s="891">
        <f t="shared" si="335"/>
        <v>0</v>
      </c>
      <c r="AI173" s="889">
        <v>0</v>
      </c>
      <c r="AJ173" s="890">
        <v>0</v>
      </c>
      <c r="AK173" s="890">
        <v>0</v>
      </c>
      <c r="AL173" s="890">
        <v>0</v>
      </c>
      <c r="AM173" s="892">
        <v>0</v>
      </c>
      <c r="AN173" s="892">
        <v>0</v>
      </c>
      <c r="AO173" s="891">
        <f t="shared" si="336"/>
        <v>0</v>
      </c>
      <c r="AP173" s="889">
        <v>0</v>
      </c>
      <c r="AQ173" s="891">
        <f t="shared" si="337"/>
        <v>0</v>
      </c>
      <c r="AR173" s="889">
        <v>0</v>
      </c>
      <c r="AS173" s="890">
        <v>0</v>
      </c>
      <c r="AT173" s="1259">
        <v>0</v>
      </c>
      <c r="AU173" s="891">
        <f t="shared" si="338"/>
        <v>0</v>
      </c>
      <c r="AV173" s="889">
        <v>0</v>
      </c>
      <c r="AW173" s="890">
        <v>0</v>
      </c>
      <c r="AX173" s="891">
        <f t="shared" si="339"/>
        <v>0</v>
      </c>
      <c r="AY173" s="889">
        <v>0</v>
      </c>
      <c r="AZ173" s="891">
        <f t="shared" si="340"/>
        <v>0</v>
      </c>
      <c r="BA173" s="889">
        <v>0</v>
      </c>
      <c r="BB173" s="890">
        <v>0</v>
      </c>
      <c r="BC173" s="891">
        <f t="shared" si="341"/>
        <v>0</v>
      </c>
      <c r="BD173" s="893">
        <f t="shared" si="342"/>
        <v>0</v>
      </c>
      <c r="BE173" s="903"/>
      <c r="BF173" s="904"/>
      <c r="BG173" s="899">
        <f t="shared" si="322"/>
        <v>0</v>
      </c>
      <c r="BH173" s="903"/>
      <c r="BI173" s="904"/>
      <c r="BJ173" s="904"/>
      <c r="BK173" s="904"/>
      <c r="BL173" s="899">
        <f t="shared" si="343"/>
        <v>0</v>
      </c>
      <c r="BM173" s="903"/>
      <c r="BN173" s="904"/>
      <c r="BO173" s="899">
        <f t="shared" si="344"/>
        <v>0</v>
      </c>
      <c r="BP173" s="900"/>
      <c r="BQ173" s="901"/>
      <c r="BR173" s="901"/>
      <c r="BS173" s="901"/>
      <c r="BT173" s="904"/>
      <c r="BU173" s="899">
        <f t="shared" si="345"/>
        <v>0</v>
      </c>
      <c r="BV173" s="900"/>
      <c r="BW173" s="901"/>
      <c r="BX173" s="901"/>
      <c r="BY173" s="901"/>
      <c r="BZ173" s="901"/>
      <c r="CA173" s="901"/>
      <c r="CB173" s="904"/>
      <c r="CC173" s="899">
        <f t="shared" si="346"/>
        <v>0</v>
      </c>
      <c r="CD173" s="903"/>
      <c r="CE173" s="904"/>
      <c r="CF173" s="904"/>
      <c r="CG173" s="904"/>
      <c r="CH173" s="899">
        <f t="shared" si="347"/>
        <v>0</v>
      </c>
      <c r="CI173" s="903"/>
      <c r="CJ173" s="904"/>
      <c r="CK173" s="904"/>
      <c r="CL173" s="904"/>
      <c r="CM173" s="904"/>
      <c r="CN173" s="904"/>
      <c r="CO173" s="902">
        <f t="shared" si="348"/>
        <v>0</v>
      </c>
      <c r="CP173" s="903"/>
      <c r="CQ173" s="904"/>
      <c r="CR173" s="899">
        <f t="shared" si="349"/>
        <v>0</v>
      </c>
      <c r="CS173" s="903"/>
      <c r="CT173" s="904"/>
      <c r="CU173" s="904"/>
      <c r="CV173" s="904"/>
      <c r="CW173" s="899">
        <f t="shared" si="350"/>
        <v>0</v>
      </c>
      <c r="CX173" s="903"/>
      <c r="CY173" s="899">
        <f t="shared" si="351"/>
        <v>0</v>
      </c>
      <c r="CZ173" s="954">
        <f t="shared" si="352"/>
        <v>0</v>
      </c>
      <c r="DA173" s="955">
        <f t="shared" si="353"/>
        <v>0</v>
      </c>
      <c r="DI173" s="893">
        <f t="shared" si="354"/>
        <v>0</v>
      </c>
    </row>
    <row r="174" spans="1:113" s="906" customFormat="1" ht="30">
      <c r="A174" s="806" t="s">
        <v>905</v>
      </c>
      <c r="B174" s="953" t="s">
        <v>906</v>
      </c>
      <c r="C174" s="881" t="s">
        <v>742</v>
      </c>
      <c r="D174" s="886"/>
      <c r="E174" s="883">
        <f t="shared" si="321"/>
        <v>0</v>
      </c>
      <c r="F174" s="886">
        <v>0</v>
      </c>
      <c r="G174" s="887">
        <v>0</v>
      </c>
      <c r="H174" s="883">
        <f t="shared" si="325"/>
        <v>0</v>
      </c>
      <c r="I174" s="886">
        <v>0</v>
      </c>
      <c r="J174" s="883">
        <f t="shared" si="326"/>
        <v>0</v>
      </c>
      <c r="K174" s="886">
        <v>0</v>
      </c>
      <c r="L174" s="925">
        <v>0</v>
      </c>
      <c r="M174" s="883">
        <f t="shared" si="327"/>
        <v>0</v>
      </c>
      <c r="N174" s="886">
        <v>0</v>
      </c>
      <c r="O174" s="887">
        <v>0</v>
      </c>
      <c r="P174" s="883">
        <f t="shared" si="328"/>
        <v>0</v>
      </c>
      <c r="Q174" s="886">
        <v>0</v>
      </c>
      <c r="R174" s="887">
        <v>0</v>
      </c>
      <c r="S174" s="883">
        <f t="shared" si="329"/>
        <v>0</v>
      </c>
      <c r="T174" s="886">
        <v>0</v>
      </c>
      <c r="U174" s="887">
        <v>0</v>
      </c>
      <c r="V174" s="883">
        <f t="shared" si="330"/>
        <v>0</v>
      </c>
      <c r="W174" s="888">
        <f t="shared" si="331"/>
        <v>0</v>
      </c>
      <c r="X174" s="889">
        <v>0</v>
      </c>
      <c r="Y174" s="890">
        <v>0</v>
      </c>
      <c r="Z174" s="1259">
        <v>0</v>
      </c>
      <c r="AA174" s="891">
        <f t="shared" si="332"/>
        <v>0</v>
      </c>
      <c r="AB174" s="889">
        <v>0</v>
      </c>
      <c r="AC174" s="890">
        <v>0</v>
      </c>
      <c r="AD174" s="891">
        <f t="shared" si="333"/>
        <v>0</v>
      </c>
      <c r="AE174" s="889">
        <v>0</v>
      </c>
      <c r="AF174" s="891">
        <f t="shared" si="334"/>
        <v>0</v>
      </c>
      <c r="AG174" s="889">
        <v>0</v>
      </c>
      <c r="AH174" s="891">
        <f t="shared" si="335"/>
        <v>0</v>
      </c>
      <c r="AI174" s="889">
        <v>0</v>
      </c>
      <c r="AJ174" s="890">
        <v>0</v>
      </c>
      <c r="AK174" s="890">
        <v>0</v>
      </c>
      <c r="AL174" s="890">
        <v>0</v>
      </c>
      <c r="AM174" s="892">
        <v>0</v>
      </c>
      <c r="AN174" s="892">
        <v>0</v>
      </c>
      <c r="AO174" s="891">
        <f t="shared" si="336"/>
        <v>0</v>
      </c>
      <c r="AP174" s="889">
        <v>0</v>
      </c>
      <c r="AQ174" s="891">
        <f t="shared" si="337"/>
        <v>0</v>
      </c>
      <c r="AR174" s="889">
        <v>0</v>
      </c>
      <c r="AS174" s="890">
        <v>0</v>
      </c>
      <c r="AT174" s="1259">
        <v>0</v>
      </c>
      <c r="AU174" s="891">
        <f t="shared" si="338"/>
        <v>0</v>
      </c>
      <c r="AV174" s="889">
        <v>0</v>
      </c>
      <c r="AW174" s="890">
        <v>0</v>
      </c>
      <c r="AX174" s="891">
        <f t="shared" si="339"/>
        <v>0</v>
      </c>
      <c r="AY174" s="889">
        <v>0</v>
      </c>
      <c r="AZ174" s="891">
        <f t="shared" si="340"/>
        <v>0</v>
      </c>
      <c r="BA174" s="889">
        <v>0</v>
      </c>
      <c r="BB174" s="890">
        <v>0</v>
      </c>
      <c r="BC174" s="891">
        <f t="shared" si="341"/>
        <v>0</v>
      </c>
      <c r="BD174" s="893">
        <f t="shared" si="342"/>
        <v>0</v>
      </c>
      <c r="BE174" s="903"/>
      <c r="BF174" s="904"/>
      <c r="BG174" s="899">
        <f t="shared" si="322"/>
        <v>0</v>
      </c>
      <c r="BH174" s="903"/>
      <c r="BI174" s="904"/>
      <c r="BJ174" s="904"/>
      <c r="BK174" s="904"/>
      <c r="BL174" s="899">
        <f t="shared" si="343"/>
        <v>0</v>
      </c>
      <c r="BM174" s="903"/>
      <c r="BN174" s="904"/>
      <c r="BO174" s="899">
        <f t="shared" si="344"/>
        <v>0</v>
      </c>
      <c r="BP174" s="900"/>
      <c r="BQ174" s="901"/>
      <c r="BR174" s="901"/>
      <c r="BS174" s="901"/>
      <c r="BT174" s="904"/>
      <c r="BU174" s="899">
        <f t="shared" si="345"/>
        <v>0</v>
      </c>
      <c r="BV174" s="900"/>
      <c r="BW174" s="901"/>
      <c r="BX174" s="901"/>
      <c r="BY174" s="901"/>
      <c r="BZ174" s="901"/>
      <c r="CA174" s="901"/>
      <c r="CB174" s="904"/>
      <c r="CC174" s="899">
        <f t="shared" si="346"/>
        <v>0</v>
      </c>
      <c r="CD174" s="903"/>
      <c r="CE174" s="904"/>
      <c r="CF174" s="904"/>
      <c r="CG174" s="904"/>
      <c r="CH174" s="899">
        <f t="shared" si="347"/>
        <v>0</v>
      </c>
      <c r="CI174" s="903"/>
      <c r="CJ174" s="904"/>
      <c r="CK174" s="904"/>
      <c r="CL174" s="904"/>
      <c r="CM174" s="904"/>
      <c r="CN174" s="904"/>
      <c r="CO174" s="902">
        <f t="shared" si="348"/>
        <v>0</v>
      </c>
      <c r="CP174" s="903"/>
      <c r="CQ174" s="904"/>
      <c r="CR174" s="899">
        <f t="shared" si="349"/>
        <v>0</v>
      </c>
      <c r="CS174" s="903"/>
      <c r="CT174" s="904"/>
      <c r="CU174" s="904"/>
      <c r="CV174" s="904"/>
      <c r="CW174" s="899">
        <f t="shared" si="350"/>
        <v>0</v>
      </c>
      <c r="CX174" s="903"/>
      <c r="CY174" s="899">
        <f t="shared" si="351"/>
        <v>0</v>
      </c>
      <c r="CZ174" s="954">
        <f t="shared" si="352"/>
        <v>0</v>
      </c>
      <c r="DA174" s="955">
        <f t="shared" si="353"/>
        <v>0</v>
      </c>
      <c r="DI174" s="893">
        <f t="shared" si="354"/>
        <v>0</v>
      </c>
    </row>
    <row r="175" spans="1:113" s="906" customFormat="1" ht="45">
      <c r="A175" s="806" t="s">
        <v>64</v>
      </c>
      <c r="B175" s="953" t="s">
        <v>1322</v>
      </c>
      <c r="C175" s="881" t="s">
        <v>76</v>
      </c>
      <c r="D175" s="886"/>
      <c r="E175" s="883">
        <f t="shared" si="321"/>
        <v>0</v>
      </c>
      <c r="F175" s="886">
        <v>0</v>
      </c>
      <c r="G175" s="887">
        <v>0</v>
      </c>
      <c r="H175" s="883">
        <f t="shared" si="325"/>
        <v>0</v>
      </c>
      <c r="I175" s="886">
        <v>0</v>
      </c>
      <c r="J175" s="883">
        <f t="shared" si="326"/>
        <v>0</v>
      </c>
      <c r="K175" s="886">
        <v>0</v>
      </c>
      <c r="L175" s="925">
        <v>0</v>
      </c>
      <c r="M175" s="883">
        <f t="shared" si="327"/>
        <v>0</v>
      </c>
      <c r="N175" s="886">
        <v>0</v>
      </c>
      <c r="O175" s="887">
        <v>0</v>
      </c>
      <c r="P175" s="883">
        <f t="shared" si="328"/>
        <v>0</v>
      </c>
      <c r="Q175" s="886">
        <v>0</v>
      </c>
      <c r="R175" s="887">
        <v>0</v>
      </c>
      <c r="S175" s="883">
        <f t="shared" si="329"/>
        <v>0</v>
      </c>
      <c r="T175" s="886">
        <v>0</v>
      </c>
      <c r="U175" s="887">
        <v>0</v>
      </c>
      <c r="V175" s="883">
        <f t="shared" si="330"/>
        <v>0</v>
      </c>
      <c r="W175" s="888">
        <f t="shared" si="331"/>
        <v>0</v>
      </c>
      <c r="X175" s="889">
        <v>0</v>
      </c>
      <c r="Y175" s="890">
        <v>0</v>
      </c>
      <c r="Z175" s="1259">
        <v>0</v>
      </c>
      <c r="AA175" s="891">
        <f t="shared" si="332"/>
        <v>0</v>
      </c>
      <c r="AB175" s="889">
        <v>0</v>
      </c>
      <c r="AC175" s="890">
        <v>0</v>
      </c>
      <c r="AD175" s="891">
        <f t="shared" si="333"/>
        <v>0</v>
      </c>
      <c r="AE175" s="889">
        <v>0</v>
      </c>
      <c r="AF175" s="891">
        <f t="shared" si="334"/>
        <v>0</v>
      </c>
      <c r="AG175" s="889">
        <v>0</v>
      </c>
      <c r="AH175" s="891">
        <f t="shared" si="335"/>
        <v>0</v>
      </c>
      <c r="AI175" s="889">
        <v>0</v>
      </c>
      <c r="AJ175" s="890">
        <v>0</v>
      </c>
      <c r="AK175" s="890">
        <v>0</v>
      </c>
      <c r="AL175" s="890">
        <v>0</v>
      </c>
      <c r="AM175" s="892">
        <v>0</v>
      </c>
      <c r="AN175" s="892">
        <v>0</v>
      </c>
      <c r="AO175" s="891">
        <f t="shared" si="336"/>
        <v>0</v>
      </c>
      <c r="AP175" s="889">
        <v>0</v>
      </c>
      <c r="AQ175" s="891">
        <f t="shared" si="337"/>
        <v>0</v>
      </c>
      <c r="AR175" s="889">
        <v>0</v>
      </c>
      <c r="AS175" s="890">
        <v>0</v>
      </c>
      <c r="AT175" s="1259">
        <v>0</v>
      </c>
      <c r="AU175" s="891">
        <f t="shared" si="338"/>
        <v>0</v>
      </c>
      <c r="AV175" s="889">
        <v>0</v>
      </c>
      <c r="AW175" s="890">
        <v>0</v>
      </c>
      <c r="AX175" s="891">
        <f t="shared" si="339"/>
        <v>0</v>
      </c>
      <c r="AY175" s="889">
        <v>0</v>
      </c>
      <c r="AZ175" s="891">
        <f t="shared" si="340"/>
        <v>0</v>
      </c>
      <c r="BA175" s="889">
        <v>0</v>
      </c>
      <c r="BB175" s="890">
        <v>0</v>
      </c>
      <c r="BC175" s="891">
        <f t="shared" si="341"/>
        <v>0</v>
      </c>
      <c r="BD175" s="893">
        <f t="shared" si="342"/>
        <v>0</v>
      </c>
      <c r="BE175" s="903"/>
      <c r="BF175" s="904"/>
      <c r="BG175" s="899">
        <f t="shared" si="322"/>
        <v>0</v>
      </c>
      <c r="BH175" s="903"/>
      <c r="BI175" s="904"/>
      <c r="BJ175" s="904"/>
      <c r="BK175" s="904"/>
      <c r="BL175" s="899">
        <f t="shared" si="343"/>
        <v>0</v>
      </c>
      <c r="BM175" s="903"/>
      <c r="BN175" s="904"/>
      <c r="BO175" s="899">
        <f t="shared" si="344"/>
        <v>0</v>
      </c>
      <c r="BP175" s="900"/>
      <c r="BQ175" s="901"/>
      <c r="BR175" s="901"/>
      <c r="BS175" s="901"/>
      <c r="BT175" s="904"/>
      <c r="BU175" s="899">
        <f t="shared" si="345"/>
        <v>0</v>
      </c>
      <c r="BV175" s="900"/>
      <c r="BW175" s="901"/>
      <c r="BX175" s="901"/>
      <c r="BY175" s="901"/>
      <c r="BZ175" s="901"/>
      <c r="CA175" s="901"/>
      <c r="CB175" s="904"/>
      <c r="CC175" s="899">
        <f t="shared" si="346"/>
        <v>0</v>
      </c>
      <c r="CD175" s="903"/>
      <c r="CE175" s="904"/>
      <c r="CF175" s="904"/>
      <c r="CG175" s="904"/>
      <c r="CH175" s="899">
        <f t="shared" si="347"/>
        <v>0</v>
      </c>
      <c r="CI175" s="903"/>
      <c r="CJ175" s="904"/>
      <c r="CK175" s="904"/>
      <c r="CL175" s="904"/>
      <c r="CM175" s="904"/>
      <c r="CN175" s="904"/>
      <c r="CO175" s="902">
        <f t="shared" si="348"/>
        <v>0</v>
      </c>
      <c r="CP175" s="903"/>
      <c r="CQ175" s="904"/>
      <c r="CR175" s="899">
        <f t="shared" si="349"/>
        <v>0</v>
      </c>
      <c r="CS175" s="903"/>
      <c r="CT175" s="904"/>
      <c r="CU175" s="904"/>
      <c r="CV175" s="904"/>
      <c r="CW175" s="899">
        <f t="shared" si="350"/>
        <v>0</v>
      </c>
      <c r="CX175" s="903"/>
      <c r="CY175" s="899">
        <f t="shared" si="351"/>
        <v>0</v>
      </c>
      <c r="CZ175" s="954">
        <f t="shared" si="352"/>
        <v>0</v>
      </c>
      <c r="DA175" s="955">
        <f t="shared" si="353"/>
        <v>0</v>
      </c>
      <c r="DI175" s="893">
        <f t="shared" si="354"/>
        <v>0</v>
      </c>
    </row>
    <row r="176" spans="1:113" s="906" customFormat="1">
      <c r="A176" s="806" t="s">
        <v>907</v>
      </c>
      <c r="B176" s="953" t="s">
        <v>908</v>
      </c>
      <c r="C176" s="881" t="s">
        <v>742</v>
      </c>
      <c r="D176" s="886"/>
      <c r="E176" s="883">
        <f t="shared" si="321"/>
        <v>0</v>
      </c>
      <c r="F176" s="886">
        <v>0</v>
      </c>
      <c r="G176" s="887">
        <v>0</v>
      </c>
      <c r="H176" s="883">
        <f t="shared" si="325"/>
        <v>0</v>
      </c>
      <c r="I176" s="886">
        <v>0</v>
      </c>
      <c r="J176" s="883">
        <f t="shared" si="326"/>
        <v>0</v>
      </c>
      <c r="K176" s="886">
        <v>0</v>
      </c>
      <c r="L176" s="925">
        <v>0</v>
      </c>
      <c r="M176" s="883">
        <f t="shared" si="327"/>
        <v>0</v>
      </c>
      <c r="N176" s="886">
        <v>0</v>
      </c>
      <c r="O176" s="887">
        <v>0</v>
      </c>
      <c r="P176" s="883">
        <f t="shared" si="328"/>
        <v>0</v>
      </c>
      <c r="Q176" s="886">
        <v>0</v>
      </c>
      <c r="R176" s="887">
        <v>0</v>
      </c>
      <c r="S176" s="883">
        <f t="shared" si="329"/>
        <v>0</v>
      </c>
      <c r="T176" s="886">
        <v>0</v>
      </c>
      <c r="U176" s="887">
        <v>0</v>
      </c>
      <c r="V176" s="883">
        <f t="shared" si="330"/>
        <v>0</v>
      </c>
      <c r="W176" s="888">
        <f t="shared" si="331"/>
        <v>0</v>
      </c>
      <c r="X176" s="889">
        <v>0</v>
      </c>
      <c r="Y176" s="890">
        <v>0</v>
      </c>
      <c r="Z176" s="1259">
        <v>0</v>
      </c>
      <c r="AA176" s="891">
        <f t="shared" si="332"/>
        <v>0</v>
      </c>
      <c r="AB176" s="889">
        <v>0</v>
      </c>
      <c r="AC176" s="890">
        <v>0</v>
      </c>
      <c r="AD176" s="891">
        <f t="shared" si="333"/>
        <v>0</v>
      </c>
      <c r="AE176" s="889">
        <v>0</v>
      </c>
      <c r="AF176" s="891">
        <f t="shared" si="334"/>
        <v>0</v>
      </c>
      <c r="AG176" s="889">
        <v>0</v>
      </c>
      <c r="AH176" s="891">
        <f t="shared" si="335"/>
        <v>0</v>
      </c>
      <c r="AI176" s="889">
        <v>0</v>
      </c>
      <c r="AJ176" s="890">
        <v>0</v>
      </c>
      <c r="AK176" s="890">
        <v>0</v>
      </c>
      <c r="AL176" s="890">
        <v>0</v>
      </c>
      <c r="AM176" s="892">
        <v>0</v>
      </c>
      <c r="AN176" s="892">
        <v>0</v>
      </c>
      <c r="AO176" s="891">
        <f t="shared" si="336"/>
        <v>0</v>
      </c>
      <c r="AP176" s="889">
        <v>0</v>
      </c>
      <c r="AQ176" s="891">
        <f t="shared" si="337"/>
        <v>0</v>
      </c>
      <c r="AR176" s="889">
        <v>0</v>
      </c>
      <c r="AS176" s="890">
        <v>0</v>
      </c>
      <c r="AT176" s="1259">
        <v>0</v>
      </c>
      <c r="AU176" s="891">
        <f t="shared" si="338"/>
        <v>0</v>
      </c>
      <c r="AV176" s="889">
        <v>0</v>
      </c>
      <c r="AW176" s="890">
        <v>0</v>
      </c>
      <c r="AX176" s="891">
        <f t="shared" si="339"/>
        <v>0</v>
      </c>
      <c r="AY176" s="889">
        <v>0</v>
      </c>
      <c r="AZ176" s="891">
        <f t="shared" si="340"/>
        <v>0</v>
      </c>
      <c r="BA176" s="889">
        <v>0</v>
      </c>
      <c r="BB176" s="890">
        <v>0</v>
      </c>
      <c r="BC176" s="891">
        <f t="shared" si="341"/>
        <v>0</v>
      </c>
      <c r="BD176" s="893">
        <f t="shared" si="342"/>
        <v>0</v>
      </c>
      <c r="BE176" s="903"/>
      <c r="BF176" s="904"/>
      <c r="BG176" s="899">
        <f t="shared" si="322"/>
        <v>0</v>
      </c>
      <c r="BH176" s="903"/>
      <c r="BI176" s="904"/>
      <c r="BJ176" s="904"/>
      <c r="BK176" s="904"/>
      <c r="BL176" s="899">
        <f t="shared" si="343"/>
        <v>0</v>
      </c>
      <c r="BM176" s="903"/>
      <c r="BN176" s="904"/>
      <c r="BO176" s="899">
        <f t="shared" si="344"/>
        <v>0</v>
      </c>
      <c r="BP176" s="900"/>
      <c r="BQ176" s="901"/>
      <c r="BR176" s="901"/>
      <c r="BS176" s="901"/>
      <c r="BT176" s="904"/>
      <c r="BU176" s="899">
        <f t="shared" si="345"/>
        <v>0</v>
      </c>
      <c r="BV176" s="900"/>
      <c r="BW176" s="901"/>
      <c r="BX176" s="901"/>
      <c r="BY176" s="901"/>
      <c r="BZ176" s="901"/>
      <c r="CA176" s="901"/>
      <c r="CB176" s="904"/>
      <c r="CC176" s="899">
        <f t="shared" si="346"/>
        <v>0</v>
      </c>
      <c r="CD176" s="903"/>
      <c r="CE176" s="904"/>
      <c r="CF176" s="904"/>
      <c r="CG176" s="904"/>
      <c r="CH176" s="899">
        <f t="shared" si="347"/>
        <v>0</v>
      </c>
      <c r="CI176" s="903"/>
      <c r="CJ176" s="904"/>
      <c r="CK176" s="904">
        <v>47.7</v>
      </c>
      <c r="CL176" s="904"/>
      <c r="CM176" s="904"/>
      <c r="CN176" s="904"/>
      <c r="CO176" s="902">
        <f t="shared" si="348"/>
        <v>47.7</v>
      </c>
      <c r="CP176" s="903">
        <v>48.6</v>
      </c>
      <c r="CQ176" s="904"/>
      <c r="CR176" s="899">
        <f t="shared" si="349"/>
        <v>48.6</v>
      </c>
      <c r="CS176" s="903"/>
      <c r="CT176" s="904"/>
      <c r="CU176" s="904"/>
      <c r="CV176" s="904"/>
      <c r="CW176" s="899">
        <f t="shared" si="350"/>
        <v>0</v>
      </c>
      <c r="CX176" s="903"/>
      <c r="CY176" s="899">
        <f t="shared" si="351"/>
        <v>0</v>
      </c>
      <c r="CZ176" s="954">
        <f t="shared" si="352"/>
        <v>96.300000000000011</v>
      </c>
      <c r="DA176" s="955">
        <f t="shared" si="353"/>
        <v>96.300000000000011</v>
      </c>
      <c r="DI176" s="893">
        <f t="shared" si="354"/>
        <v>0</v>
      </c>
    </row>
    <row r="177" spans="1:113" s="906" customFormat="1">
      <c r="A177" s="806" t="s">
        <v>68</v>
      </c>
      <c r="B177" s="953" t="s">
        <v>909</v>
      </c>
      <c r="C177" s="881" t="s">
        <v>4</v>
      </c>
      <c r="D177" s="886"/>
      <c r="E177" s="883">
        <f t="shared" si="321"/>
        <v>0</v>
      </c>
      <c r="F177" s="886">
        <v>0</v>
      </c>
      <c r="G177" s="887">
        <v>0</v>
      </c>
      <c r="H177" s="883">
        <f t="shared" si="325"/>
        <v>0</v>
      </c>
      <c r="I177" s="886">
        <v>0</v>
      </c>
      <c r="J177" s="883">
        <f t="shared" si="326"/>
        <v>0</v>
      </c>
      <c r="K177" s="886">
        <v>0</v>
      </c>
      <c r="L177" s="925">
        <v>0</v>
      </c>
      <c r="M177" s="883">
        <f t="shared" si="327"/>
        <v>0</v>
      </c>
      <c r="N177" s="886">
        <v>0</v>
      </c>
      <c r="O177" s="887">
        <v>0</v>
      </c>
      <c r="P177" s="883">
        <f t="shared" si="328"/>
        <v>0</v>
      </c>
      <c r="Q177" s="886">
        <v>0</v>
      </c>
      <c r="R177" s="887">
        <v>0</v>
      </c>
      <c r="S177" s="883">
        <f t="shared" si="329"/>
        <v>0</v>
      </c>
      <c r="T177" s="886">
        <v>0</v>
      </c>
      <c r="U177" s="887">
        <v>0</v>
      </c>
      <c r="V177" s="883">
        <f t="shared" si="330"/>
        <v>0</v>
      </c>
      <c r="W177" s="888">
        <f t="shared" si="331"/>
        <v>0</v>
      </c>
      <c r="X177" s="889">
        <v>0</v>
      </c>
      <c r="Y177" s="890">
        <v>0</v>
      </c>
      <c r="Z177" s="1259">
        <v>0</v>
      </c>
      <c r="AA177" s="891">
        <f t="shared" si="332"/>
        <v>0</v>
      </c>
      <c r="AB177" s="889">
        <v>0</v>
      </c>
      <c r="AC177" s="890">
        <v>0</v>
      </c>
      <c r="AD177" s="891">
        <f t="shared" si="333"/>
        <v>0</v>
      </c>
      <c r="AE177" s="889">
        <v>0</v>
      </c>
      <c r="AF177" s="891">
        <f t="shared" si="334"/>
        <v>0</v>
      </c>
      <c r="AG177" s="889">
        <v>0</v>
      </c>
      <c r="AH177" s="891">
        <f t="shared" si="335"/>
        <v>0</v>
      </c>
      <c r="AI177" s="889">
        <v>0</v>
      </c>
      <c r="AJ177" s="890">
        <v>0</v>
      </c>
      <c r="AK177" s="890">
        <v>0</v>
      </c>
      <c r="AL177" s="890">
        <v>0</v>
      </c>
      <c r="AM177" s="892">
        <v>0</v>
      </c>
      <c r="AN177" s="892">
        <v>0</v>
      </c>
      <c r="AO177" s="891">
        <f t="shared" si="336"/>
        <v>0</v>
      </c>
      <c r="AP177" s="889">
        <v>0</v>
      </c>
      <c r="AQ177" s="891">
        <f t="shared" si="337"/>
        <v>0</v>
      </c>
      <c r="AR177" s="889">
        <v>0</v>
      </c>
      <c r="AS177" s="890">
        <v>0</v>
      </c>
      <c r="AT177" s="1259">
        <v>0</v>
      </c>
      <c r="AU177" s="891">
        <f t="shared" si="338"/>
        <v>0</v>
      </c>
      <c r="AV177" s="889">
        <v>0</v>
      </c>
      <c r="AW177" s="890">
        <v>0</v>
      </c>
      <c r="AX177" s="891">
        <f t="shared" si="339"/>
        <v>0</v>
      </c>
      <c r="AY177" s="889">
        <v>0</v>
      </c>
      <c r="AZ177" s="891">
        <f t="shared" si="340"/>
        <v>0</v>
      </c>
      <c r="BA177" s="889">
        <v>0</v>
      </c>
      <c r="BB177" s="890">
        <v>0</v>
      </c>
      <c r="BC177" s="891">
        <f t="shared" si="341"/>
        <v>0</v>
      </c>
      <c r="BD177" s="893">
        <f t="shared" si="342"/>
        <v>0</v>
      </c>
      <c r="BE177" s="903"/>
      <c r="BF177" s="904"/>
      <c r="BG177" s="899">
        <f t="shared" si="322"/>
        <v>0</v>
      </c>
      <c r="BH177" s="903"/>
      <c r="BI177" s="904"/>
      <c r="BJ177" s="904"/>
      <c r="BK177" s="904"/>
      <c r="BL177" s="899">
        <f t="shared" si="343"/>
        <v>0</v>
      </c>
      <c r="BM177" s="903"/>
      <c r="BN177" s="904"/>
      <c r="BO177" s="899">
        <f t="shared" si="344"/>
        <v>0</v>
      </c>
      <c r="BP177" s="900"/>
      <c r="BQ177" s="901"/>
      <c r="BR177" s="901"/>
      <c r="BS177" s="901"/>
      <c r="BT177" s="904"/>
      <c r="BU177" s="899">
        <f t="shared" si="345"/>
        <v>0</v>
      </c>
      <c r="BV177" s="900"/>
      <c r="BW177" s="901"/>
      <c r="BX177" s="901"/>
      <c r="BY177" s="901"/>
      <c r="BZ177" s="901"/>
      <c r="CA177" s="901"/>
      <c r="CB177" s="904"/>
      <c r="CC177" s="899">
        <f t="shared" si="346"/>
        <v>0</v>
      </c>
      <c r="CD177" s="903"/>
      <c r="CE177" s="904"/>
      <c r="CF177" s="904"/>
      <c r="CG177" s="904"/>
      <c r="CH177" s="899">
        <f t="shared" si="347"/>
        <v>0</v>
      </c>
      <c r="CI177" s="903"/>
      <c r="CJ177" s="904"/>
      <c r="CK177" s="904"/>
      <c r="CL177" s="904"/>
      <c r="CM177" s="904"/>
      <c r="CN177" s="904"/>
      <c r="CO177" s="902">
        <f t="shared" si="348"/>
        <v>0</v>
      </c>
      <c r="CP177" s="903"/>
      <c r="CQ177" s="904"/>
      <c r="CR177" s="899">
        <f t="shared" si="349"/>
        <v>0</v>
      </c>
      <c r="CS177" s="903"/>
      <c r="CT177" s="904"/>
      <c r="CU177" s="904"/>
      <c r="CV177" s="904"/>
      <c r="CW177" s="899">
        <f t="shared" si="350"/>
        <v>0</v>
      </c>
      <c r="CX177" s="903"/>
      <c r="CY177" s="899">
        <f t="shared" si="351"/>
        <v>0</v>
      </c>
      <c r="CZ177" s="954">
        <f t="shared" si="352"/>
        <v>0</v>
      </c>
      <c r="DA177" s="955">
        <f t="shared" si="353"/>
        <v>0</v>
      </c>
      <c r="DI177" s="893">
        <f t="shared" si="354"/>
        <v>0</v>
      </c>
    </row>
    <row r="178" spans="1:113" s="906" customFormat="1">
      <c r="A178" s="806" t="s">
        <v>180</v>
      </c>
      <c r="B178" s="953" t="s">
        <v>910</v>
      </c>
      <c r="C178" s="881" t="s">
        <v>756</v>
      </c>
      <c r="D178" s="886"/>
      <c r="E178" s="883">
        <f t="shared" si="321"/>
        <v>0</v>
      </c>
      <c r="F178" s="886">
        <v>0</v>
      </c>
      <c r="G178" s="887">
        <v>0</v>
      </c>
      <c r="H178" s="883">
        <f t="shared" si="325"/>
        <v>0</v>
      </c>
      <c r="I178" s="886">
        <v>0</v>
      </c>
      <c r="J178" s="883">
        <f t="shared" si="326"/>
        <v>0</v>
      </c>
      <c r="K178" s="886">
        <v>0</v>
      </c>
      <c r="L178" s="925">
        <v>0</v>
      </c>
      <c r="M178" s="883">
        <f t="shared" si="327"/>
        <v>0</v>
      </c>
      <c r="N178" s="886">
        <v>0</v>
      </c>
      <c r="O178" s="887">
        <v>0</v>
      </c>
      <c r="P178" s="883">
        <f t="shared" si="328"/>
        <v>0</v>
      </c>
      <c r="Q178" s="886">
        <v>0</v>
      </c>
      <c r="R178" s="887">
        <v>0</v>
      </c>
      <c r="S178" s="883">
        <f t="shared" si="329"/>
        <v>0</v>
      </c>
      <c r="T178" s="886">
        <v>0</v>
      </c>
      <c r="U178" s="887">
        <v>0</v>
      </c>
      <c r="V178" s="883">
        <f t="shared" si="330"/>
        <v>0</v>
      </c>
      <c r="W178" s="888">
        <f t="shared" si="331"/>
        <v>0</v>
      </c>
      <c r="X178" s="889">
        <v>0</v>
      </c>
      <c r="Y178" s="890">
        <v>0</v>
      </c>
      <c r="Z178" s="1259">
        <v>0</v>
      </c>
      <c r="AA178" s="891">
        <f t="shared" si="332"/>
        <v>0</v>
      </c>
      <c r="AB178" s="889">
        <v>0</v>
      </c>
      <c r="AC178" s="890">
        <v>0</v>
      </c>
      <c r="AD178" s="891">
        <f t="shared" si="333"/>
        <v>0</v>
      </c>
      <c r="AE178" s="889">
        <v>0</v>
      </c>
      <c r="AF178" s="891">
        <f t="shared" si="334"/>
        <v>0</v>
      </c>
      <c r="AG178" s="889">
        <v>0</v>
      </c>
      <c r="AH178" s="891">
        <f t="shared" si="335"/>
        <v>0</v>
      </c>
      <c r="AI178" s="889">
        <v>0</v>
      </c>
      <c r="AJ178" s="890">
        <v>0</v>
      </c>
      <c r="AK178" s="890">
        <v>0</v>
      </c>
      <c r="AL178" s="890">
        <v>0</v>
      </c>
      <c r="AM178" s="892">
        <v>0</v>
      </c>
      <c r="AN178" s="892">
        <v>0</v>
      </c>
      <c r="AO178" s="891">
        <f t="shared" si="336"/>
        <v>0</v>
      </c>
      <c r="AP178" s="889">
        <v>0</v>
      </c>
      <c r="AQ178" s="891">
        <f t="shared" si="337"/>
        <v>0</v>
      </c>
      <c r="AR178" s="889">
        <v>0</v>
      </c>
      <c r="AS178" s="890">
        <v>0</v>
      </c>
      <c r="AT178" s="1259">
        <v>0</v>
      </c>
      <c r="AU178" s="891">
        <f t="shared" si="338"/>
        <v>0</v>
      </c>
      <c r="AV178" s="889">
        <v>0</v>
      </c>
      <c r="AW178" s="890">
        <v>0</v>
      </c>
      <c r="AX178" s="891">
        <f t="shared" si="339"/>
        <v>0</v>
      </c>
      <c r="AY178" s="889">
        <v>0</v>
      </c>
      <c r="AZ178" s="891">
        <f t="shared" si="340"/>
        <v>0</v>
      </c>
      <c r="BA178" s="889">
        <v>0</v>
      </c>
      <c r="BB178" s="890">
        <v>0</v>
      </c>
      <c r="BC178" s="891">
        <f t="shared" si="341"/>
        <v>0</v>
      </c>
      <c r="BD178" s="893">
        <f t="shared" si="342"/>
        <v>0</v>
      </c>
      <c r="BE178" s="903"/>
      <c r="BF178" s="904"/>
      <c r="BG178" s="899">
        <f t="shared" si="322"/>
        <v>0</v>
      </c>
      <c r="BH178" s="903"/>
      <c r="BI178" s="904"/>
      <c r="BJ178" s="904"/>
      <c r="BK178" s="904"/>
      <c r="BL178" s="899">
        <f t="shared" si="343"/>
        <v>0</v>
      </c>
      <c r="BM178" s="903"/>
      <c r="BN178" s="904"/>
      <c r="BO178" s="899">
        <f t="shared" si="344"/>
        <v>0</v>
      </c>
      <c r="BP178" s="900"/>
      <c r="BQ178" s="901"/>
      <c r="BR178" s="901"/>
      <c r="BS178" s="901"/>
      <c r="BT178" s="904"/>
      <c r="BU178" s="899">
        <f t="shared" si="345"/>
        <v>0</v>
      </c>
      <c r="BV178" s="900"/>
      <c r="BW178" s="901"/>
      <c r="BX178" s="901"/>
      <c r="BY178" s="901"/>
      <c r="BZ178" s="901"/>
      <c r="CA178" s="901"/>
      <c r="CB178" s="904"/>
      <c r="CC178" s="899">
        <f t="shared" si="346"/>
        <v>0</v>
      </c>
      <c r="CD178" s="903"/>
      <c r="CE178" s="904"/>
      <c r="CF178" s="904"/>
      <c r="CG178" s="904"/>
      <c r="CH178" s="899">
        <f t="shared" si="347"/>
        <v>0</v>
      </c>
      <c r="CI178" s="903"/>
      <c r="CJ178" s="904"/>
      <c r="CK178" s="904"/>
      <c r="CL178" s="904"/>
      <c r="CM178" s="904"/>
      <c r="CN178" s="904"/>
      <c r="CO178" s="902">
        <f t="shared" si="348"/>
        <v>0</v>
      </c>
      <c r="CP178" s="903"/>
      <c r="CQ178" s="904"/>
      <c r="CR178" s="899">
        <f t="shared" si="349"/>
        <v>0</v>
      </c>
      <c r="CS178" s="903"/>
      <c r="CT178" s="904"/>
      <c r="CU178" s="904"/>
      <c r="CV178" s="904"/>
      <c r="CW178" s="899">
        <f t="shared" si="350"/>
        <v>0</v>
      </c>
      <c r="CX178" s="903"/>
      <c r="CY178" s="899">
        <f t="shared" si="351"/>
        <v>0</v>
      </c>
      <c r="CZ178" s="954">
        <f t="shared" si="352"/>
        <v>0</v>
      </c>
      <c r="DA178" s="955">
        <f t="shared" si="353"/>
        <v>0</v>
      </c>
      <c r="DI178" s="893">
        <f t="shared" si="354"/>
        <v>0</v>
      </c>
    </row>
    <row r="179" spans="1:113" s="906" customFormat="1">
      <c r="A179" s="806" t="s">
        <v>308</v>
      </c>
      <c r="B179" s="953" t="s">
        <v>911</v>
      </c>
      <c r="C179" s="881" t="s">
        <v>756</v>
      </c>
      <c r="D179" s="886"/>
      <c r="E179" s="883">
        <f t="shared" si="321"/>
        <v>0</v>
      </c>
      <c r="F179" s="886">
        <v>0</v>
      </c>
      <c r="G179" s="887">
        <v>0</v>
      </c>
      <c r="H179" s="883">
        <f t="shared" si="325"/>
        <v>0</v>
      </c>
      <c r="I179" s="886">
        <v>0</v>
      </c>
      <c r="J179" s="883">
        <f t="shared" si="326"/>
        <v>0</v>
      </c>
      <c r="K179" s="886">
        <v>0</v>
      </c>
      <c r="L179" s="925">
        <v>0</v>
      </c>
      <c r="M179" s="883">
        <f t="shared" si="327"/>
        <v>0</v>
      </c>
      <c r="N179" s="886">
        <v>0</v>
      </c>
      <c r="O179" s="887">
        <v>0</v>
      </c>
      <c r="P179" s="883">
        <f t="shared" si="328"/>
        <v>0</v>
      </c>
      <c r="Q179" s="886">
        <v>0</v>
      </c>
      <c r="R179" s="887">
        <v>0</v>
      </c>
      <c r="S179" s="883">
        <f t="shared" si="329"/>
        <v>0</v>
      </c>
      <c r="T179" s="886">
        <v>0</v>
      </c>
      <c r="U179" s="887">
        <v>0</v>
      </c>
      <c r="V179" s="883">
        <f t="shared" si="330"/>
        <v>0</v>
      </c>
      <c r="W179" s="888">
        <f t="shared" si="331"/>
        <v>0</v>
      </c>
      <c r="X179" s="889">
        <v>0</v>
      </c>
      <c r="Y179" s="890">
        <v>0</v>
      </c>
      <c r="Z179" s="1259">
        <v>0</v>
      </c>
      <c r="AA179" s="891">
        <f t="shared" si="332"/>
        <v>0</v>
      </c>
      <c r="AB179" s="889">
        <v>0</v>
      </c>
      <c r="AC179" s="890">
        <v>0</v>
      </c>
      <c r="AD179" s="891">
        <f t="shared" si="333"/>
        <v>0</v>
      </c>
      <c r="AE179" s="889">
        <v>0</v>
      </c>
      <c r="AF179" s="891">
        <f t="shared" si="334"/>
        <v>0</v>
      </c>
      <c r="AG179" s="889">
        <v>0</v>
      </c>
      <c r="AH179" s="891">
        <f t="shared" si="335"/>
        <v>0</v>
      </c>
      <c r="AI179" s="889">
        <v>0</v>
      </c>
      <c r="AJ179" s="890">
        <v>0</v>
      </c>
      <c r="AK179" s="890">
        <v>0</v>
      </c>
      <c r="AL179" s="890">
        <v>0</v>
      </c>
      <c r="AM179" s="892">
        <v>0</v>
      </c>
      <c r="AN179" s="892">
        <v>0</v>
      </c>
      <c r="AO179" s="891">
        <f t="shared" si="336"/>
        <v>0</v>
      </c>
      <c r="AP179" s="889">
        <v>0</v>
      </c>
      <c r="AQ179" s="891">
        <f t="shared" si="337"/>
        <v>0</v>
      </c>
      <c r="AR179" s="889">
        <v>0</v>
      </c>
      <c r="AS179" s="890">
        <v>0</v>
      </c>
      <c r="AT179" s="1259">
        <v>0</v>
      </c>
      <c r="AU179" s="891">
        <f t="shared" si="338"/>
        <v>0</v>
      </c>
      <c r="AV179" s="889">
        <v>0</v>
      </c>
      <c r="AW179" s="890">
        <v>0</v>
      </c>
      <c r="AX179" s="891">
        <f t="shared" si="339"/>
        <v>0</v>
      </c>
      <c r="AY179" s="889">
        <v>0</v>
      </c>
      <c r="AZ179" s="891">
        <f t="shared" si="340"/>
        <v>0</v>
      </c>
      <c r="BA179" s="889">
        <v>0</v>
      </c>
      <c r="BB179" s="890">
        <v>0</v>
      </c>
      <c r="BC179" s="891">
        <f t="shared" si="341"/>
        <v>0</v>
      </c>
      <c r="BD179" s="893">
        <f t="shared" si="342"/>
        <v>0</v>
      </c>
      <c r="BE179" s="903"/>
      <c r="BF179" s="904"/>
      <c r="BG179" s="899">
        <f t="shared" si="322"/>
        <v>0</v>
      </c>
      <c r="BH179" s="903"/>
      <c r="BI179" s="904"/>
      <c r="BJ179" s="904"/>
      <c r="BK179" s="904"/>
      <c r="BL179" s="899">
        <f t="shared" si="343"/>
        <v>0</v>
      </c>
      <c r="BM179" s="903"/>
      <c r="BN179" s="904"/>
      <c r="BO179" s="899">
        <f t="shared" si="344"/>
        <v>0</v>
      </c>
      <c r="BP179" s="900"/>
      <c r="BQ179" s="901"/>
      <c r="BR179" s="901"/>
      <c r="BS179" s="901"/>
      <c r="BT179" s="904"/>
      <c r="BU179" s="899">
        <f t="shared" si="345"/>
        <v>0</v>
      </c>
      <c r="BV179" s="900"/>
      <c r="BW179" s="901"/>
      <c r="BX179" s="901"/>
      <c r="BY179" s="901"/>
      <c r="BZ179" s="901"/>
      <c r="CA179" s="901"/>
      <c r="CB179" s="904"/>
      <c r="CC179" s="899">
        <f t="shared" si="346"/>
        <v>0</v>
      </c>
      <c r="CD179" s="903"/>
      <c r="CE179" s="904"/>
      <c r="CF179" s="904"/>
      <c r="CG179" s="904"/>
      <c r="CH179" s="899">
        <f t="shared" si="347"/>
        <v>0</v>
      </c>
      <c r="CI179" s="903"/>
      <c r="CJ179" s="904"/>
      <c r="CK179" s="904"/>
      <c r="CL179" s="904"/>
      <c r="CM179" s="904"/>
      <c r="CN179" s="904"/>
      <c r="CO179" s="902">
        <f t="shared" si="348"/>
        <v>0</v>
      </c>
      <c r="CP179" s="903"/>
      <c r="CQ179" s="904"/>
      <c r="CR179" s="899">
        <f t="shared" si="349"/>
        <v>0</v>
      </c>
      <c r="CS179" s="903"/>
      <c r="CT179" s="904"/>
      <c r="CU179" s="904"/>
      <c r="CV179" s="904"/>
      <c r="CW179" s="899">
        <f t="shared" si="350"/>
        <v>0</v>
      </c>
      <c r="CX179" s="903"/>
      <c r="CY179" s="899">
        <f t="shared" si="351"/>
        <v>0</v>
      </c>
      <c r="CZ179" s="954">
        <f t="shared" si="352"/>
        <v>0</v>
      </c>
      <c r="DA179" s="955">
        <f t="shared" si="353"/>
        <v>0</v>
      </c>
      <c r="DI179" s="893">
        <f t="shared" si="354"/>
        <v>0</v>
      </c>
    </row>
    <row r="180" spans="1:113" s="906" customFormat="1" ht="15" customHeight="1">
      <c r="A180" s="806" t="s">
        <v>912</v>
      </c>
      <c r="B180" s="953" t="s">
        <v>913</v>
      </c>
      <c r="C180" s="881" t="s">
        <v>756</v>
      </c>
      <c r="D180" s="886"/>
      <c r="E180" s="883">
        <f t="shared" si="321"/>
        <v>0</v>
      </c>
      <c r="F180" s="886">
        <v>0</v>
      </c>
      <c r="G180" s="887">
        <v>0</v>
      </c>
      <c r="H180" s="883">
        <f t="shared" si="325"/>
        <v>0</v>
      </c>
      <c r="I180" s="886">
        <v>0</v>
      </c>
      <c r="J180" s="883">
        <f t="shared" si="326"/>
        <v>0</v>
      </c>
      <c r="K180" s="886">
        <v>0</v>
      </c>
      <c r="L180" s="925">
        <v>0</v>
      </c>
      <c r="M180" s="883">
        <f t="shared" si="327"/>
        <v>0</v>
      </c>
      <c r="N180" s="886">
        <v>0</v>
      </c>
      <c r="O180" s="887">
        <v>0</v>
      </c>
      <c r="P180" s="883">
        <f t="shared" si="328"/>
        <v>0</v>
      </c>
      <c r="Q180" s="886">
        <v>0</v>
      </c>
      <c r="R180" s="887">
        <v>0</v>
      </c>
      <c r="S180" s="883">
        <f t="shared" si="329"/>
        <v>0</v>
      </c>
      <c r="T180" s="886">
        <v>0</v>
      </c>
      <c r="U180" s="887">
        <v>0</v>
      </c>
      <c r="V180" s="883">
        <f t="shared" si="330"/>
        <v>0</v>
      </c>
      <c r="W180" s="888">
        <f t="shared" si="331"/>
        <v>0</v>
      </c>
      <c r="X180" s="889">
        <v>0</v>
      </c>
      <c r="Y180" s="890">
        <v>0</v>
      </c>
      <c r="Z180" s="1259">
        <v>0</v>
      </c>
      <c r="AA180" s="891">
        <f t="shared" si="332"/>
        <v>0</v>
      </c>
      <c r="AB180" s="889">
        <v>0</v>
      </c>
      <c r="AC180" s="890">
        <v>0</v>
      </c>
      <c r="AD180" s="891">
        <f t="shared" si="333"/>
        <v>0</v>
      </c>
      <c r="AE180" s="889">
        <v>0</v>
      </c>
      <c r="AF180" s="891">
        <f t="shared" si="334"/>
        <v>0</v>
      </c>
      <c r="AG180" s="889">
        <v>0</v>
      </c>
      <c r="AH180" s="891">
        <f t="shared" si="335"/>
        <v>0</v>
      </c>
      <c r="AI180" s="889">
        <v>0</v>
      </c>
      <c r="AJ180" s="890">
        <v>0</v>
      </c>
      <c r="AK180" s="890">
        <v>0</v>
      </c>
      <c r="AL180" s="890">
        <v>0</v>
      </c>
      <c r="AM180" s="892">
        <v>0</v>
      </c>
      <c r="AN180" s="892">
        <v>0</v>
      </c>
      <c r="AO180" s="891">
        <f t="shared" si="336"/>
        <v>0</v>
      </c>
      <c r="AP180" s="889">
        <v>0</v>
      </c>
      <c r="AQ180" s="891">
        <f t="shared" si="337"/>
        <v>0</v>
      </c>
      <c r="AR180" s="889">
        <v>0</v>
      </c>
      <c r="AS180" s="890">
        <v>0</v>
      </c>
      <c r="AT180" s="1259">
        <v>0</v>
      </c>
      <c r="AU180" s="891">
        <f t="shared" si="338"/>
        <v>0</v>
      </c>
      <c r="AV180" s="889">
        <v>0</v>
      </c>
      <c r="AW180" s="890">
        <v>0</v>
      </c>
      <c r="AX180" s="891">
        <f t="shared" si="339"/>
        <v>0</v>
      </c>
      <c r="AY180" s="889">
        <v>0</v>
      </c>
      <c r="AZ180" s="891">
        <f t="shared" si="340"/>
        <v>0</v>
      </c>
      <c r="BA180" s="889">
        <v>0</v>
      </c>
      <c r="BB180" s="890">
        <v>0</v>
      </c>
      <c r="BC180" s="891">
        <f t="shared" si="341"/>
        <v>0</v>
      </c>
      <c r="BD180" s="893">
        <f t="shared" si="342"/>
        <v>0</v>
      </c>
      <c r="BE180" s="903"/>
      <c r="BF180" s="904"/>
      <c r="BG180" s="899">
        <f t="shared" si="322"/>
        <v>0</v>
      </c>
      <c r="BH180" s="903"/>
      <c r="BI180" s="904"/>
      <c r="BJ180" s="904"/>
      <c r="BK180" s="904"/>
      <c r="BL180" s="899">
        <f t="shared" si="343"/>
        <v>0</v>
      </c>
      <c r="BM180" s="903"/>
      <c r="BN180" s="904"/>
      <c r="BO180" s="899">
        <f t="shared" si="344"/>
        <v>0</v>
      </c>
      <c r="BP180" s="900"/>
      <c r="BQ180" s="901"/>
      <c r="BR180" s="901"/>
      <c r="BS180" s="901"/>
      <c r="BT180" s="904"/>
      <c r="BU180" s="899">
        <f t="shared" si="345"/>
        <v>0</v>
      </c>
      <c r="BV180" s="900"/>
      <c r="BW180" s="901"/>
      <c r="BX180" s="901"/>
      <c r="BY180" s="901"/>
      <c r="BZ180" s="901"/>
      <c r="CA180" s="901"/>
      <c r="CB180" s="904"/>
      <c r="CC180" s="899">
        <f t="shared" si="346"/>
        <v>0</v>
      </c>
      <c r="CD180" s="903"/>
      <c r="CE180" s="904"/>
      <c r="CF180" s="904"/>
      <c r="CG180" s="904"/>
      <c r="CH180" s="899">
        <f t="shared" si="347"/>
        <v>0</v>
      </c>
      <c r="CI180" s="903"/>
      <c r="CJ180" s="904"/>
      <c r="CK180" s="904"/>
      <c r="CL180" s="904"/>
      <c r="CM180" s="904"/>
      <c r="CN180" s="904"/>
      <c r="CO180" s="902">
        <f t="shared" si="348"/>
        <v>0</v>
      </c>
      <c r="CP180" s="903"/>
      <c r="CQ180" s="904"/>
      <c r="CR180" s="899">
        <f t="shared" si="349"/>
        <v>0</v>
      </c>
      <c r="CS180" s="903"/>
      <c r="CT180" s="904"/>
      <c r="CU180" s="904"/>
      <c r="CV180" s="904"/>
      <c r="CW180" s="899">
        <f t="shared" si="350"/>
        <v>0</v>
      </c>
      <c r="CX180" s="903"/>
      <c r="CY180" s="899">
        <f t="shared" si="351"/>
        <v>0</v>
      </c>
      <c r="CZ180" s="954">
        <f t="shared" si="352"/>
        <v>0</v>
      </c>
      <c r="DA180" s="955">
        <f t="shared" si="353"/>
        <v>0</v>
      </c>
      <c r="DI180" s="893">
        <f t="shared" si="354"/>
        <v>0</v>
      </c>
    </row>
    <row r="181" spans="1:113" s="906" customFormat="1" ht="30">
      <c r="A181" s="806" t="s">
        <v>914</v>
      </c>
      <c r="B181" s="953" t="s">
        <v>1337</v>
      </c>
      <c r="C181" s="881" t="s">
        <v>12</v>
      </c>
      <c r="D181" s="886"/>
      <c r="E181" s="883">
        <f t="shared" si="321"/>
        <v>0</v>
      </c>
      <c r="F181" s="886">
        <v>0</v>
      </c>
      <c r="G181" s="887">
        <v>7360.2167442105465</v>
      </c>
      <c r="H181" s="883">
        <f t="shared" si="325"/>
        <v>7360.2167442105465</v>
      </c>
      <c r="I181" s="886">
        <v>10623.375</v>
      </c>
      <c r="J181" s="883">
        <f t="shared" si="326"/>
        <v>10623.375</v>
      </c>
      <c r="K181" s="886">
        <v>0</v>
      </c>
      <c r="L181" s="925">
        <v>519.26217204806687</v>
      </c>
      <c r="M181" s="883">
        <f t="shared" si="327"/>
        <v>519.26217204806687</v>
      </c>
      <c r="N181" s="886">
        <v>0</v>
      </c>
      <c r="O181" s="887">
        <v>519.26217204806687</v>
      </c>
      <c r="P181" s="883">
        <f t="shared" si="328"/>
        <v>519.26217204806687</v>
      </c>
      <c r="Q181" s="886">
        <v>2505.8000000000002</v>
      </c>
      <c r="R181" s="887">
        <v>8425.5000000000036</v>
      </c>
      <c r="S181" s="883">
        <f t="shared" si="329"/>
        <v>10931.300000000003</v>
      </c>
      <c r="T181" s="886">
        <v>0</v>
      </c>
      <c r="U181" s="887">
        <v>181.99999999999997</v>
      </c>
      <c r="V181" s="883">
        <f t="shared" si="330"/>
        <v>181.99999999999997</v>
      </c>
      <c r="W181" s="888">
        <f t="shared" si="331"/>
        <v>30135.416088306683</v>
      </c>
      <c r="X181" s="889">
        <v>0</v>
      </c>
      <c r="Y181" s="890">
        <v>0</v>
      </c>
      <c r="Z181" s="1259">
        <v>0</v>
      </c>
      <c r="AA181" s="891">
        <f t="shared" si="332"/>
        <v>0</v>
      </c>
      <c r="AB181" s="889">
        <v>0</v>
      </c>
      <c r="AC181" s="890">
        <v>0</v>
      </c>
      <c r="AD181" s="891">
        <f t="shared" si="333"/>
        <v>0</v>
      </c>
      <c r="AE181" s="889">
        <v>0</v>
      </c>
      <c r="AF181" s="891">
        <f t="shared" si="334"/>
        <v>0</v>
      </c>
      <c r="AG181" s="889">
        <v>0</v>
      </c>
      <c r="AH181" s="891">
        <f t="shared" si="335"/>
        <v>0</v>
      </c>
      <c r="AI181" s="889">
        <v>0</v>
      </c>
      <c r="AJ181" s="890">
        <v>0</v>
      </c>
      <c r="AK181" s="890">
        <v>0</v>
      </c>
      <c r="AL181" s="890">
        <v>0</v>
      </c>
      <c r="AM181" s="892">
        <v>0</v>
      </c>
      <c r="AN181" s="892">
        <v>0</v>
      </c>
      <c r="AO181" s="891">
        <f t="shared" si="336"/>
        <v>0</v>
      </c>
      <c r="AP181" s="889">
        <v>0</v>
      </c>
      <c r="AQ181" s="891">
        <f t="shared" si="337"/>
        <v>0</v>
      </c>
      <c r="AR181" s="889">
        <v>0</v>
      </c>
      <c r="AS181" s="890">
        <v>0</v>
      </c>
      <c r="AT181" s="1259">
        <v>0</v>
      </c>
      <c r="AU181" s="891">
        <f t="shared" si="338"/>
        <v>0</v>
      </c>
      <c r="AV181" s="889">
        <v>0</v>
      </c>
      <c r="AW181" s="890">
        <v>0</v>
      </c>
      <c r="AX181" s="891">
        <f t="shared" si="339"/>
        <v>0</v>
      </c>
      <c r="AY181" s="889">
        <v>0</v>
      </c>
      <c r="AZ181" s="891">
        <f t="shared" si="340"/>
        <v>0</v>
      </c>
      <c r="BA181" s="889">
        <v>0</v>
      </c>
      <c r="BB181" s="890">
        <v>0</v>
      </c>
      <c r="BC181" s="891">
        <f t="shared" si="341"/>
        <v>0</v>
      </c>
      <c r="BD181" s="893">
        <f t="shared" si="342"/>
        <v>0</v>
      </c>
      <c r="BE181" s="903"/>
      <c r="BF181" s="904"/>
      <c r="BG181" s="899">
        <f t="shared" si="322"/>
        <v>0</v>
      </c>
      <c r="BH181" s="903"/>
      <c r="BI181" s="904"/>
      <c r="BJ181" s="904"/>
      <c r="BK181" s="904"/>
      <c r="BL181" s="899">
        <f t="shared" si="343"/>
        <v>0</v>
      </c>
      <c r="BM181" s="903"/>
      <c r="BN181" s="904"/>
      <c r="BO181" s="899">
        <f t="shared" si="344"/>
        <v>0</v>
      </c>
      <c r="BP181" s="900"/>
      <c r="BQ181" s="901"/>
      <c r="BR181" s="901"/>
      <c r="BS181" s="901"/>
      <c r="BT181" s="904"/>
      <c r="BU181" s="899">
        <f t="shared" si="345"/>
        <v>0</v>
      </c>
      <c r="BV181" s="900"/>
      <c r="BW181" s="901"/>
      <c r="BX181" s="901"/>
      <c r="BY181" s="901"/>
      <c r="BZ181" s="901"/>
      <c r="CA181" s="901"/>
      <c r="CB181" s="904"/>
      <c r="CC181" s="899">
        <f t="shared" si="346"/>
        <v>0</v>
      </c>
      <c r="CD181" s="903"/>
      <c r="CE181" s="904"/>
      <c r="CF181" s="904"/>
      <c r="CG181" s="904"/>
      <c r="CH181" s="899">
        <f t="shared" si="347"/>
        <v>0</v>
      </c>
      <c r="CI181" s="903"/>
      <c r="CJ181" s="904"/>
      <c r="CK181" s="904"/>
      <c r="CL181" s="904"/>
      <c r="CM181" s="904"/>
      <c r="CN181" s="904"/>
      <c r="CO181" s="902">
        <f t="shared" si="348"/>
        <v>0</v>
      </c>
      <c r="CP181" s="903"/>
      <c r="CQ181" s="904"/>
      <c r="CR181" s="899">
        <f t="shared" si="349"/>
        <v>0</v>
      </c>
      <c r="CS181" s="903"/>
      <c r="CT181" s="904"/>
      <c r="CU181" s="904"/>
      <c r="CV181" s="904"/>
      <c r="CW181" s="899">
        <f t="shared" si="350"/>
        <v>0</v>
      </c>
      <c r="CX181" s="903"/>
      <c r="CY181" s="899">
        <f t="shared" si="351"/>
        <v>0</v>
      </c>
      <c r="CZ181" s="954">
        <f t="shared" si="352"/>
        <v>0</v>
      </c>
      <c r="DA181" s="955">
        <f t="shared" si="353"/>
        <v>30135.416088306683</v>
      </c>
      <c r="DI181" s="893">
        <f t="shared" si="354"/>
        <v>0</v>
      </c>
    </row>
    <row r="182" spans="1:113" s="906" customFormat="1" ht="15" customHeight="1">
      <c r="A182" s="806" t="s">
        <v>916</v>
      </c>
      <c r="B182" s="953" t="s">
        <v>917</v>
      </c>
      <c r="C182" s="881" t="s">
        <v>756</v>
      </c>
      <c r="D182" s="886"/>
      <c r="E182" s="883">
        <f t="shared" si="321"/>
        <v>0</v>
      </c>
      <c r="F182" s="886">
        <v>0</v>
      </c>
      <c r="G182" s="887">
        <v>0</v>
      </c>
      <c r="H182" s="883">
        <f t="shared" si="325"/>
        <v>0</v>
      </c>
      <c r="I182" s="886">
        <v>0</v>
      </c>
      <c r="J182" s="883">
        <f t="shared" si="326"/>
        <v>0</v>
      </c>
      <c r="K182" s="886">
        <v>0</v>
      </c>
      <c r="L182" s="925">
        <v>0</v>
      </c>
      <c r="M182" s="883">
        <f t="shared" si="327"/>
        <v>0</v>
      </c>
      <c r="N182" s="886">
        <v>0</v>
      </c>
      <c r="O182" s="887">
        <v>0</v>
      </c>
      <c r="P182" s="883">
        <f t="shared" si="328"/>
        <v>0</v>
      </c>
      <c r="Q182" s="886">
        <v>0</v>
      </c>
      <c r="R182" s="887">
        <v>0</v>
      </c>
      <c r="S182" s="883">
        <f t="shared" si="329"/>
        <v>0</v>
      </c>
      <c r="T182" s="886">
        <v>0</v>
      </c>
      <c r="U182" s="887">
        <v>0</v>
      </c>
      <c r="V182" s="883">
        <f t="shared" si="330"/>
        <v>0</v>
      </c>
      <c r="W182" s="888">
        <f t="shared" si="331"/>
        <v>0</v>
      </c>
      <c r="X182" s="889">
        <v>0</v>
      </c>
      <c r="Y182" s="890">
        <v>0</v>
      </c>
      <c r="Z182" s="1259">
        <v>0</v>
      </c>
      <c r="AA182" s="891">
        <f t="shared" si="332"/>
        <v>0</v>
      </c>
      <c r="AB182" s="889">
        <v>0</v>
      </c>
      <c r="AC182" s="890">
        <v>0</v>
      </c>
      <c r="AD182" s="891">
        <f t="shared" si="333"/>
        <v>0</v>
      </c>
      <c r="AE182" s="889">
        <v>0</v>
      </c>
      <c r="AF182" s="891">
        <f t="shared" si="334"/>
        <v>0</v>
      </c>
      <c r="AG182" s="889">
        <v>0</v>
      </c>
      <c r="AH182" s="891">
        <f t="shared" si="335"/>
        <v>0</v>
      </c>
      <c r="AI182" s="889">
        <v>0</v>
      </c>
      <c r="AJ182" s="890">
        <v>0</v>
      </c>
      <c r="AK182" s="890">
        <v>0</v>
      </c>
      <c r="AL182" s="890">
        <v>0</v>
      </c>
      <c r="AM182" s="892">
        <v>0</v>
      </c>
      <c r="AN182" s="892">
        <v>0</v>
      </c>
      <c r="AO182" s="891">
        <f t="shared" si="336"/>
        <v>0</v>
      </c>
      <c r="AP182" s="889">
        <v>0</v>
      </c>
      <c r="AQ182" s="891">
        <f t="shared" si="337"/>
        <v>0</v>
      </c>
      <c r="AR182" s="889">
        <v>0</v>
      </c>
      <c r="AS182" s="890">
        <v>0</v>
      </c>
      <c r="AT182" s="1259">
        <v>0</v>
      </c>
      <c r="AU182" s="891">
        <f t="shared" si="338"/>
        <v>0</v>
      </c>
      <c r="AV182" s="889">
        <v>0</v>
      </c>
      <c r="AW182" s="890">
        <v>0</v>
      </c>
      <c r="AX182" s="891">
        <f t="shared" si="339"/>
        <v>0</v>
      </c>
      <c r="AY182" s="889">
        <v>0</v>
      </c>
      <c r="AZ182" s="891">
        <f t="shared" si="340"/>
        <v>0</v>
      </c>
      <c r="BA182" s="889">
        <v>0</v>
      </c>
      <c r="BB182" s="890">
        <v>0</v>
      </c>
      <c r="BC182" s="891">
        <f t="shared" si="341"/>
        <v>0</v>
      </c>
      <c r="BD182" s="893">
        <f t="shared" si="342"/>
        <v>0</v>
      </c>
      <c r="BE182" s="903"/>
      <c r="BF182" s="904"/>
      <c r="BG182" s="899">
        <f t="shared" si="322"/>
        <v>0</v>
      </c>
      <c r="BH182" s="903"/>
      <c r="BI182" s="904"/>
      <c r="BJ182" s="904"/>
      <c r="BK182" s="904"/>
      <c r="BL182" s="899">
        <f t="shared" si="343"/>
        <v>0</v>
      </c>
      <c r="BM182" s="903"/>
      <c r="BN182" s="904"/>
      <c r="BO182" s="899">
        <f t="shared" si="344"/>
        <v>0</v>
      </c>
      <c r="BP182" s="900"/>
      <c r="BQ182" s="901"/>
      <c r="BR182" s="901"/>
      <c r="BS182" s="901"/>
      <c r="BT182" s="904"/>
      <c r="BU182" s="899">
        <f t="shared" si="345"/>
        <v>0</v>
      </c>
      <c r="BV182" s="900"/>
      <c r="BW182" s="901"/>
      <c r="BX182" s="901"/>
      <c r="BY182" s="901"/>
      <c r="BZ182" s="901"/>
      <c r="CA182" s="901"/>
      <c r="CB182" s="904"/>
      <c r="CC182" s="899">
        <f t="shared" si="346"/>
        <v>0</v>
      </c>
      <c r="CD182" s="903"/>
      <c r="CE182" s="904"/>
      <c r="CF182" s="904"/>
      <c r="CG182" s="904"/>
      <c r="CH182" s="899">
        <f t="shared" si="347"/>
        <v>0</v>
      </c>
      <c r="CI182" s="903"/>
      <c r="CJ182" s="904"/>
      <c r="CK182" s="904"/>
      <c r="CL182" s="904"/>
      <c r="CM182" s="904"/>
      <c r="CN182" s="904"/>
      <c r="CO182" s="902">
        <f t="shared" si="348"/>
        <v>0</v>
      </c>
      <c r="CP182" s="903"/>
      <c r="CQ182" s="904"/>
      <c r="CR182" s="899">
        <f t="shared" si="349"/>
        <v>0</v>
      </c>
      <c r="CS182" s="903"/>
      <c r="CT182" s="904"/>
      <c r="CU182" s="904"/>
      <c r="CV182" s="904"/>
      <c r="CW182" s="899">
        <f t="shared" si="350"/>
        <v>0</v>
      </c>
      <c r="CX182" s="903"/>
      <c r="CY182" s="899">
        <f t="shared" si="351"/>
        <v>0</v>
      </c>
      <c r="CZ182" s="954">
        <f t="shared" si="352"/>
        <v>0</v>
      </c>
      <c r="DA182" s="955">
        <f t="shared" si="353"/>
        <v>0</v>
      </c>
      <c r="DI182" s="893">
        <f t="shared" si="354"/>
        <v>0</v>
      </c>
    </row>
    <row r="183" spans="1:113" s="906" customFormat="1">
      <c r="A183" s="806" t="s">
        <v>918</v>
      </c>
      <c r="B183" s="953" t="s">
        <v>919</v>
      </c>
      <c r="C183" s="881" t="s">
        <v>756</v>
      </c>
      <c r="D183" s="886"/>
      <c r="E183" s="883">
        <f t="shared" si="321"/>
        <v>0</v>
      </c>
      <c r="F183" s="886">
        <v>0</v>
      </c>
      <c r="G183" s="887">
        <v>0</v>
      </c>
      <c r="H183" s="883">
        <f t="shared" si="325"/>
        <v>0</v>
      </c>
      <c r="I183" s="886">
        <v>0</v>
      </c>
      <c r="J183" s="883">
        <f t="shared" si="326"/>
        <v>0</v>
      </c>
      <c r="K183" s="886">
        <v>0</v>
      </c>
      <c r="L183" s="925">
        <v>0</v>
      </c>
      <c r="M183" s="883">
        <f t="shared" si="327"/>
        <v>0</v>
      </c>
      <c r="N183" s="886">
        <v>0</v>
      </c>
      <c r="O183" s="887">
        <v>0</v>
      </c>
      <c r="P183" s="883">
        <f t="shared" si="328"/>
        <v>0</v>
      </c>
      <c r="Q183" s="886">
        <v>0</v>
      </c>
      <c r="R183" s="887">
        <v>0</v>
      </c>
      <c r="S183" s="883">
        <f t="shared" si="329"/>
        <v>0</v>
      </c>
      <c r="T183" s="886">
        <v>0</v>
      </c>
      <c r="U183" s="887">
        <v>0</v>
      </c>
      <c r="V183" s="883">
        <f t="shared" si="330"/>
        <v>0</v>
      </c>
      <c r="W183" s="888">
        <f t="shared" si="331"/>
        <v>0</v>
      </c>
      <c r="X183" s="889">
        <v>0</v>
      </c>
      <c r="Y183" s="890">
        <v>0</v>
      </c>
      <c r="Z183" s="1259">
        <v>0</v>
      </c>
      <c r="AA183" s="891">
        <f t="shared" si="332"/>
        <v>0</v>
      </c>
      <c r="AB183" s="889">
        <v>0</v>
      </c>
      <c r="AC183" s="890">
        <v>0</v>
      </c>
      <c r="AD183" s="891">
        <f t="shared" si="333"/>
        <v>0</v>
      </c>
      <c r="AE183" s="889">
        <v>0</v>
      </c>
      <c r="AF183" s="891">
        <f t="shared" si="334"/>
        <v>0</v>
      </c>
      <c r="AG183" s="889">
        <v>0</v>
      </c>
      <c r="AH183" s="891">
        <f t="shared" si="335"/>
        <v>0</v>
      </c>
      <c r="AI183" s="889">
        <v>0</v>
      </c>
      <c r="AJ183" s="890">
        <v>0</v>
      </c>
      <c r="AK183" s="890">
        <v>0</v>
      </c>
      <c r="AL183" s="890">
        <v>0</v>
      </c>
      <c r="AM183" s="892">
        <v>0</v>
      </c>
      <c r="AN183" s="892">
        <v>0</v>
      </c>
      <c r="AO183" s="891">
        <f t="shared" si="336"/>
        <v>0</v>
      </c>
      <c r="AP183" s="889">
        <v>0</v>
      </c>
      <c r="AQ183" s="891">
        <f t="shared" si="337"/>
        <v>0</v>
      </c>
      <c r="AR183" s="889">
        <v>0</v>
      </c>
      <c r="AS183" s="890">
        <v>0</v>
      </c>
      <c r="AT183" s="1259">
        <v>0</v>
      </c>
      <c r="AU183" s="891">
        <f t="shared" si="338"/>
        <v>0</v>
      </c>
      <c r="AV183" s="889">
        <v>0</v>
      </c>
      <c r="AW183" s="890">
        <v>0</v>
      </c>
      <c r="AX183" s="891">
        <f t="shared" si="339"/>
        <v>0</v>
      </c>
      <c r="AY183" s="889">
        <v>0</v>
      </c>
      <c r="AZ183" s="891">
        <f t="shared" si="340"/>
        <v>0</v>
      </c>
      <c r="BA183" s="889">
        <v>0</v>
      </c>
      <c r="BB183" s="890">
        <v>0</v>
      </c>
      <c r="BC183" s="891">
        <f t="shared" si="341"/>
        <v>0</v>
      </c>
      <c r="BD183" s="893">
        <f t="shared" si="342"/>
        <v>0</v>
      </c>
      <c r="BE183" s="903"/>
      <c r="BF183" s="904"/>
      <c r="BG183" s="899">
        <f t="shared" si="322"/>
        <v>0</v>
      </c>
      <c r="BH183" s="903"/>
      <c r="BI183" s="904"/>
      <c r="BJ183" s="904"/>
      <c r="BK183" s="904"/>
      <c r="BL183" s="899">
        <f t="shared" si="343"/>
        <v>0</v>
      </c>
      <c r="BM183" s="903"/>
      <c r="BN183" s="904"/>
      <c r="BO183" s="899">
        <f t="shared" si="344"/>
        <v>0</v>
      </c>
      <c r="BP183" s="900"/>
      <c r="BQ183" s="901"/>
      <c r="BR183" s="901"/>
      <c r="BS183" s="901"/>
      <c r="BT183" s="904"/>
      <c r="BU183" s="899">
        <f t="shared" si="345"/>
        <v>0</v>
      </c>
      <c r="BV183" s="900"/>
      <c r="BW183" s="901"/>
      <c r="BX183" s="901"/>
      <c r="BY183" s="901"/>
      <c r="BZ183" s="901"/>
      <c r="CA183" s="901"/>
      <c r="CB183" s="904"/>
      <c r="CC183" s="899">
        <f t="shared" si="346"/>
        <v>0</v>
      </c>
      <c r="CD183" s="903"/>
      <c r="CE183" s="904"/>
      <c r="CF183" s="904"/>
      <c r="CG183" s="904"/>
      <c r="CH183" s="899">
        <f t="shared" si="347"/>
        <v>0</v>
      </c>
      <c r="CI183" s="903"/>
      <c r="CJ183" s="904"/>
      <c r="CK183" s="904"/>
      <c r="CL183" s="904"/>
      <c r="CM183" s="904"/>
      <c r="CN183" s="904"/>
      <c r="CO183" s="902">
        <f t="shared" si="348"/>
        <v>0</v>
      </c>
      <c r="CP183" s="903"/>
      <c r="CQ183" s="904"/>
      <c r="CR183" s="899">
        <f t="shared" si="349"/>
        <v>0</v>
      </c>
      <c r="CS183" s="903"/>
      <c r="CT183" s="904"/>
      <c r="CU183" s="904"/>
      <c r="CV183" s="904"/>
      <c r="CW183" s="899">
        <f t="shared" si="350"/>
        <v>0</v>
      </c>
      <c r="CX183" s="903"/>
      <c r="CY183" s="899">
        <f t="shared" si="351"/>
        <v>0</v>
      </c>
      <c r="CZ183" s="954">
        <f t="shared" si="352"/>
        <v>0</v>
      </c>
      <c r="DA183" s="955">
        <f t="shared" si="353"/>
        <v>0</v>
      </c>
      <c r="DI183" s="893">
        <f t="shared" si="354"/>
        <v>0</v>
      </c>
    </row>
    <row r="184" spans="1:113" s="906" customFormat="1">
      <c r="A184" s="806" t="s">
        <v>309</v>
      </c>
      <c r="B184" s="953" t="s">
        <v>920</v>
      </c>
      <c r="C184" s="881" t="s">
        <v>756</v>
      </c>
      <c r="D184" s="886"/>
      <c r="E184" s="883">
        <f t="shared" si="321"/>
        <v>0</v>
      </c>
      <c r="F184" s="886">
        <v>0</v>
      </c>
      <c r="G184" s="887">
        <v>0</v>
      </c>
      <c r="H184" s="883">
        <f t="shared" si="325"/>
        <v>0</v>
      </c>
      <c r="I184" s="886">
        <v>0</v>
      </c>
      <c r="J184" s="883">
        <f t="shared" si="326"/>
        <v>0</v>
      </c>
      <c r="K184" s="886">
        <v>0</v>
      </c>
      <c r="L184" s="925">
        <v>0</v>
      </c>
      <c r="M184" s="883">
        <f t="shared" si="327"/>
        <v>0</v>
      </c>
      <c r="N184" s="886">
        <v>0</v>
      </c>
      <c r="O184" s="887">
        <v>0</v>
      </c>
      <c r="P184" s="883">
        <f t="shared" si="328"/>
        <v>0</v>
      </c>
      <c r="Q184" s="886">
        <v>0</v>
      </c>
      <c r="R184" s="887">
        <v>0</v>
      </c>
      <c r="S184" s="883">
        <f t="shared" si="329"/>
        <v>0</v>
      </c>
      <c r="T184" s="886">
        <v>0</v>
      </c>
      <c r="U184" s="887">
        <v>0</v>
      </c>
      <c r="V184" s="883">
        <f t="shared" si="330"/>
        <v>0</v>
      </c>
      <c r="W184" s="888">
        <f t="shared" si="331"/>
        <v>0</v>
      </c>
      <c r="X184" s="889">
        <v>0</v>
      </c>
      <c r="Y184" s="890">
        <v>0</v>
      </c>
      <c r="Z184" s="1259">
        <v>0</v>
      </c>
      <c r="AA184" s="891">
        <f t="shared" si="332"/>
        <v>0</v>
      </c>
      <c r="AB184" s="889">
        <v>0</v>
      </c>
      <c r="AC184" s="890">
        <v>0</v>
      </c>
      <c r="AD184" s="891">
        <f t="shared" si="333"/>
        <v>0</v>
      </c>
      <c r="AE184" s="889">
        <v>0</v>
      </c>
      <c r="AF184" s="891">
        <f t="shared" si="334"/>
        <v>0</v>
      </c>
      <c r="AG184" s="889">
        <v>0</v>
      </c>
      <c r="AH184" s="891">
        <f t="shared" si="335"/>
        <v>0</v>
      </c>
      <c r="AI184" s="889">
        <v>0</v>
      </c>
      <c r="AJ184" s="890">
        <v>0</v>
      </c>
      <c r="AK184" s="890">
        <v>0</v>
      </c>
      <c r="AL184" s="890">
        <v>0</v>
      </c>
      <c r="AM184" s="892">
        <v>0</v>
      </c>
      <c r="AN184" s="892">
        <v>0</v>
      </c>
      <c r="AO184" s="891">
        <f t="shared" si="336"/>
        <v>0</v>
      </c>
      <c r="AP184" s="889">
        <v>0</v>
      </c>
      <c r="AQ184" s="891">
        <f t="shared" si="337"/>
        <v>0</v>
      </c>
      <c r="AR184" s="889">
        <v>0</v>
      </c>
      <c r="AS184" s="890">
        <v>0</v>
      </c>
      <c r="AT184" s="1259">
        <v>0</v>
      </c>
      <c r="AU184" s="891">
        <f t="shared" si="338"/>
        <v>0</v>
      </c>
      <c r="AV184" s="889">
        <v>0</v>
      </c>
      <c r="AW184" s="890">
        <v>0</v>
      </c>
      <c r="AX184" s="891">
        <f t="shared" si="339"/>
        <v>0</v>
      </c>
      <c r="AY184" s="889">
        <v>0</v>
      </c>
      <c r="AZ184" s="891">
        <f t="shared" si="340"/>
        <v>0</v>
      </c>
      <c r="BA184" s="889">
        <v>0</v>
      </c>
      <c r="BB184" s="890">
        <v>0</v>
      </c>
      <c r="BC184" s="891">
        <f t="shared" si="341"/>
        <v>0</v>
      </c>
      <c r="BD184" s="893">
        <f t="shared" si="342"/>
        <v>0</v>
      </c>
      <c r="BE184" s="903"/>
      <c r="BF184" s="904"/>
      <c r="BG184" s="899">
        <f t="shared" si="322"/>
        <v>0</v>
      </c>
      <c r="BH184" s="903"/>
      <c r="BI184" s="904"/>
      <c r="BJ184" s="904"/>
      <c r="BK184" s="904"/>
      <c r="BL184" s="899">
        <f t="shared" si="343"/>
        <v>0</v>
      </c>
      <c r="BM184" s="903"/>
      <c r="BN184" s="904"/>
      <c r="BO184" s="899">
        <f t="shared" si="344"/>
        <v>0</v>
      </c>
      <c r="BP184" s="900"/>
      <c r="BQ184" s="901"/>
      <c r="BR184" s="901"/>
      <c r="BS184" s="901"/>
      <c r="BT184" s="904"/>
      <c r="BU184" s="899">
        <f t="shared" si="345"/>
        <v>0</v>
      </c>
      <c r="BV184" s="900"/>
      <c r="BW184" s="901"/>
      <c r="BX184" s="901"/>
      <c r="BY184" s="901"/>
      <c r="BZ184" s="901"/>
      <c r="CA184" s="901"/>
      <c r="CB184" s="904"/>
      <c r="CC184" s="899">
        <f t="shared" si="346"/>
        <v>0</v>
      </c>
      <c r="CD184" s="903"/>
      <c r="CE184" s="904"/>
      <c r="CF184" s="904"/>
      <c r="CG184" s="904"/>
      <c r="CH184" s="899">
        <f t="shared" si="347"/>
        <v>0</v>
      </c>
      <c r="CI184" s="903"/>
      <c r="CJ184" s="904"/>
      <c r="CK184" s="904"/>
      <c r="CL184" s="904"/>
      <c r="CM184" s="904"/>
      <c r="CN184" s="904"/>
      <c r="CO184" s="902">
        <f t="shared" si="348"/>
        <v>0</v>
      </c>
      <c r="CP184" s="903"/>
      <c r="CQ184" s="904"/>
      <c r="CR184" s="899">
        <f t="shared" si="349"/>
        <v>0</v>
      </c>
      <c r="CS184" s="903"/>
      <c r="CT184" s="904"/>
      <c r="CU184" s="904"/>
      <c r="CV184" s="904"/>
      <c r="CW184" s="899">
        <f t="shared" si="350"/>
        <v>0</v>
      </c>
      <c r="CX184" s="903"/>
      <c r="CY184" s="899">
        <f t="shared" si="351"/>
        <v>0</v>
      </c>
      <c r="CZ184" s="954">
        <f t="shared" si="352"/>
        <v>0</v>
      </c>
      <c r="DA184" s="955">
        <f t="shared" si="353"/>
        <v>0</v>
      </c>
      <c r="DI184" s="893">
        <f t="shared" si="354"/>
        <v>0</v>
      </c>
    </row>
    <row r="185" spans="1:113" s="906" customFormat="1">
      <c r="A185" s="806" t="s">
        <v>458</v>
      </c>
      <c r="B185" s="953" t="s">
        <v>1338</v>
      </c>
      <c r="C185" s="881" t="s">
        <v>19</v>
      </c>
      <c r="D185" s="886"/>
      <c r="E185" s="883">
        <f t="shared" si="321"/>
        <v>0</v>
      </c>
      <c r="F185" s="886">
        <v>411.6</v>
      </c>
      <c r="G185" s="887">
        <v>2579.5410000000002</v>
      </c>
      <c r="H185" s="883">
        <f t="shared" si="325"/>
        <v>2991.1410000000001</v>
      </c>
      <c r="I185" s="886">
        <v>40000</v>
      </c>
      <c r="J185" s="883">
        <f t="shared" si="326"/>
        <v>40000</v>
      </c>
      <c r="K185" s="886">
        <v>2563.65</v>
      </c>
      <c r="L185" s="925">
        <v>1417.5</v>
      </c>
      <c r="M185" s="883">
        <f t="shared" si="327"/>
        <v>3981.15</v>
      </c>
      <c r="N185" s="886">
        <v>12660.3</v>
      </c>
      <c r="O185" s="887">
        <v>8019</v>
      </c>
      <c r="P185" s="883">
        <f t="shared" si="328"/>
        <v>20679.3</v>
      </c>
      <c r="Q185" s="886">
        <v>3665</v>
      </c>
      <c r="R185" s="887">
        <v>8222</v>
      </c>
      <c r="S185" s="883">
        <f t="shared" si="329"/>
        <v>11887</v>
      </c>
      <c r="T185" s="886">
        <v>3480</v>
      </c>
      <c r="U185" s="887">
        <v>8120</v>
      </c>
      <c r="V185" s="883">
        <f t="shared" si="330"/>
        <v>11600</v>
      </c>
      <c r="W185" s="888">
        <f t="shared" si="331"/>
        <v>91138.591</v>
      </c>
      <c r="X185" s="889">
        <v>0</v>
      </c>
      <c r="Y185" s="890">
        <v>0</v>
      </c>
      <c r="Z185" s="1259">
        <v>0</v>
      </c>
      <c r="AA185" s="891">
        <f t="shared" si="332"/>
        <v>0</v>
      </c>
      <c r="AB185" s="889">
        <v>0</v>
      </c>
      <c r="AC185" s="890">
        <v>0</v>
      </c>
      <c r="AD185" s="891">
        <f t="shared" si="333"/>
        <v>0</v>
      </c>
      <c r="AE185" s="889">
        <v>0</v>
      </c>
      <c r="AF185" s="891">
        <f t="shared" si="334"/>
        <v>0</v>
      </c>
      <c r="AG185" s="889">
        <v>0</v>
      </c>
      <c r="AH185" s="891">
        <f t="shared" si="335"/>
        <v>0</v>
      </c>
      <c r="AI185" s="889">
        <v>0</v>
      </c>
      <c r="AJ185" s="890">
        <v>0</v>
      </c>
      <c r="AK185" s="890">
        <v>0</v>
      </c>
      <c r="AL185" s="890">
        <v>0</v>
      </c>
      <c r="AM185" s="892">
        <v>0</v>
      </c>
      <c r="AN185" s="892">
        <v>0</v>
      </c>
      <c r="AO185" s="891">
        <f t="shared" si="336"/>
        <v>0</v>
      </c>
      <c r="AP185" s="889">
        <v>0</v>
      </c>
      <c r="AQ185" s="891">
        <f t="shared" si="337"/>
        <v>0</v>
      </c>
      <c r="AR185" s="889">
        <v>0</v>
      </c>
      <c r="AS185" s="890">
        <v>0</v>
      </c>
      <c r="AT185" s="1259">
        <v>0</v>
      </c>
      <c r="AU185" s="891">
        <f t="shared" si="338"/>
        <v>0</v>
      </c>
      <c r="AV185" s="889">
        <v>0</v>
      </c>
      <c r="AW185" s="890">
        <v>0</v>
      </c>
      <c r="AX185" s="891">
        <f t="shared" si="339"/>
        <v>0</v>
      </c>
      <c r="AY185" s="889">
        <v>0</v>
      </c>
      <c r="AZ185" s="891">
        <f t="shared" si="340"/>
        <v>0</v>
      </c>
      <c r="BA185" s="889">
        <v>0</v>
      </c>
      <c r="BB185" s="890">
        <v>0</v>
      </c>
      <c r="BC185" s="891">
        <f t="shared" si="341"/>
        <v>0</v>
      </c>
      <c r="BD185" s="893">
        <f t="shared" si="342"/>
        <v>0</v>
      </c>
      <c r="BE185" s="903"/>
      <c r="BF185" s="904"/>
      <c r="BG185" s="899">
        <f t="shared" si="322"/>
        <v>0</v>
      </c>
      <c r="BH185" s="903">
        <v>3118.5</v>
      </c>
      <c r="BI185" s="904">
        <v>891</v>
      </c>
      <c r="BJ185" s="904">
        <v>4050</v>
      </c>
      <c r="BK185" s="904">
        <v>4050</v>
      </c>
      <c r="BL185" s="899">
        <f t="shared" si="343"/>
        <v>12109.5</v>
      </c>
      <c r="BM185" s="903">
        <v>4860</v>
      </c>
      <c r="BN185" s="904">
        <v>840</v>
      </c>
      <c r="BO185" s="899">
        <f t="shared" si="344"/>
        <v>5700</v>
      </c>
      <c r="BP185" s="903">
        <v>17051</v>
      </c>
      <c r="BQ185" s="904">
        <v>2471</v>
      </c>
      <c r="BR185" s="904">
        <v>2592</v>
      </c>
      <c r="BS185" s="904">
        <v>4390</v>
      </c>
      <c r="BT185" s="904">
        <v>1944</v>
      </c>
      <c r="BU185" s="899">
        <f t="shared" si="345"/>
        <v>28448</v>
      </c>
      <c r="BV185" s="903">
        <v>657</v>
      </c>
      <c r="BW185" s="904">
        <v>2170</v>
      </c>
      <c r="BX185" s="904">
        <v>9680</v>
      </c>
      <c r="BY185" s="904">
        <v>1094</v>
      </c>
      <c r="BZ185" s="904">
        <v>3524</v>
      </c>
      <c r="CA185" s="904">
        <v>1337</v>
      </c>
      <c r="CB185" s="904">
        <v>1944</v>
      </c>
      <c r="CC185" s="899">
        <f t="shared" si="346"/>
        <v>20406</v>
      </c>
      <c r="CD185" s="903">
        <v>243</v>
      </c>
      <c r="CE185" s="904">
        <v>1337</v>
      </c>
      <c r="CF185" s="904">
        <v>486</v>
      </c>
      <c r="CG185" s="904">
        <v>486</v>
      </c>
      <c r="CH185" s="899">
        <f t="shared" si="347"/>
        <v>2552</v>
      </c>
      <c r="CI185" s="903">
        <v>2470.5</v>
      </c>
      <c r="CJ185" s="904">
        <v>365</v>
      </c>
      <c r="CK185" s="904">
        <v>2876</v>
      </c>
      <c r="CL185" s="904">
        <v>1053</v>
      </c>
      <c r="CM185" s="904">
        <v>8627</v>
      </c>
      <c r="CN185" s="904">
        <v>6704</v>
      </c>
      <c r="CO185" s="902">
        <f t="shared" si="348"/>
        <v>22095.5</v>
      </c>
      <c r="CP185" s="903">
        <v>2551.5</v>
      </c>
      <c r="CQ185" s="904">
        <v>1542</v>
      </c>
      <c r="CR185" s="899">
        <f t="shared" si="349"/>
        <v>4093.5</v>
      </c>
      <c r="CS185" s="903">
        <v>4969.3500000000004</v>
      </c>
      <c r="CT185" s="904">
        <v>3272</v>
      </c>
      <c r="CU185" s="904">
        <v>510</v>
      </c>
      <c r="CV185" s="904">
        <v>2248</v>
      </c>
      <c r="CW185" s="899">
        <f t="shared" si="350"/>
        <v>10999.35</v>
      </c>
      <c r="CX185" s="903">
        <v>972</v>
      </c>
      <c r="CY185" s="899">
        <f t="shared" si="351"/>
        <v>972</v>
      </c>
      <c r="CZ185" s="954">
        <f t="shared" si="352"/>
        <v>107375.85</v>
      </c>
      <c r="DA185" s="955">
        <f t="shared" si="353"/>
        <v>198514.44099999999</v>
      </c>
      <c r="DI185" s="893">
        <f t="shared" si="354"/>
        <v>127355.35</v>
      </c>
    </row>
    <row r="186" spans="1:113" s="906" customFormat="1">
      <c r="A186" s="806" t="s">
        <v>17</v>
      </c>
      <c r="B186" s="953" t="s">
        <v>1260</v>
      </c>
      <c r="C186" s="881" t="s">
        <v>69</v>
      </c>
      <c r="D186" s="886"/>
      <c r="E186" s="883">
        <f t="shared" si="321"/>
        <v>0</v>
      </c>
      <c r="F186" s="886">
        <v>0</v>
      </c>
      <c r="G186" s="887">
        <v>0</v>
      </c>
      <c r="H186" s="883">
        <f t="shared" si="325"/>
        <v>0</v>
      </c>
      <c r="I186" s="886">
        <v>0</v>
      </c>
      <c r="J186" s="883">
        <f t="shared" si="326"/>
        <v>0</v>
      </c>
      <c r="K186" s="886">
        <v>0</v>
      </c>
      <c r="L186" s="925">
        <v>0</v>
      </c>
      <c r="M186" s="883">
        <f t="shared" si="327"/>
        <v>0</v>
      </c>
      <c r="N186" s="886">
        <v>0</v>
      </c>
      <c r="O186" s="887">
        <v>0</v>
      </c>
      <c r="P186" s="883">
        <f t="shared" si="328"/>
        <v>0</v>
      </c>
      <c r="Q186" s="886">
        <v>1.316775</v>
      </c>
      <c r="R186" s="887">
        <v>2.9536500000000001</v>
      </c>
      <c r="S186" s="883">
        <f t="shared" si="329"/>
        <v>4.2704250000000004</v>
      </c>
      <c r="T186" s="886">
        <v>2.0749499999999999</v>
      </c>
      <c r="U186" s="887">
        <v>4.8415499999999998</v>
      </c>
      <c r="V186" s="883">
        <f t="shared" si="330"/>
        <v>6.9164999999999992</v>
      </c>
      <c r="W186" s="888">
        <f t="shared" si="331"/>
        <v>11.186924999999999</v>
      </c>
      <c r="X186" s="889">
        <v>0</v>
      </c>
      <c r="Y186" s="890">
        <v>0</v>
      </c>
      <c r="Z186" s="1259">
        <v>0</v>
      </c>
      <c r="AA186" s="891">
        <f t="shared" si="332"/>
        <v>0</v>
      </c>
      <c r="AB186" s="889">
        <v>0</v>
      </c>
      <c r="AC186" s="890">
        <v>0</v>
      </c>
      <c r="AD186" s="891">
        <f t="shared" si="333"/>
        <v>0</v>
      </c>
      <c r="AE186" s="889">
        <v>0</v>
      </c>
      <c r="AF186" s="891">
        <f t="shared" si="334"/>
        <v>0</v>
      </c>
      <c r="AG186" s="889">
        <v>0</v>
      </c>
      <c r="AH186" s="891">
        <f t="shared" si="335"/>
        <v>0</v>
      </c>
      <c r="AI186" s="889">
        <v>0</v>
      </c>
      <c r="AJ186" s="890">
        <v>0</v>
      </c>
      <c r="AK186" s="890">
        <v>0</v>
      </c>
      <c r="AL186" s="890">
        <v>0</v>
      </c>
      <c r="AM186" s="892">
        <v>0</v>
      </c>
      <c r="AN186" s="892">
        <v>0</v>
      </c>
      <c r="AO186" s="891">
        <f t="shared" si="336"/>
        <v>0</v>
      </c>
      <c r="AP186" s="889">
        <v>0</v>
      </c>
      <c r="AQ186" s="891">
        <f t="shared" si="337"/>
        <v>0</v>
      </c>
      <c r="AR186" s="889">
        <v>0</v>
      </c>
      <c r="AS186" s="890">
        <v>0</v>
      </c>
      <c r="AT186" s="1259">
        <v>0</v>
      </c>
      <c r="AU186" s="891">
        <f t="shared" si="338"/>
        <v>0</v>
      </c>
      <c r="AV186" s="889">
        <v>0</v>
      </c>
      <c r="AW186" s="890">
        <v>0</v>
      </c>
      <c r="AX186" s="891">
        <f t="shared" si="339"/>
        <v>0</v>
      </c>
      <c r="AY186" s="889">
        <v>0</v>
      </c>
      <c r="AZ186" s="891">
        <f t="shared" si="340"/>
        <v>0</v>
      </c>
      <c r="BA186" s="889">
        <v>0</v>
      </c>
      <c r="BB186" s="890">
        <v>0</v>
      </c>
      <c r="BC186" s="891">
        <f t="shared" si="341"/>
        <v>0</v>
      </c>
      <c r="BD186" s="893">
        <f t="shared" si="342"/>
        <v>0</v>
      </c>
      <c r="BE186" s="903"/>
      <c r="BF186" s="904"/>
      <c r="BG186" s="899">
        <f t="shared" si="322"/>
        <v>0</v>
      </c>
      <c r="BH186" s="903"/>
      <c r="BI186" s="904"/>
      <c r="BJ186" s="904"/>
      <c r="BK186" s="904"/>
      <c r="BL186" s="899">
        <f t="shared" si="343"/>
        <v>0</v>
      </c>
      <c r="BM186" s="903"/>
      <c r="BN186" s="904"/>
      <c r="BO186" s="899">
        <f t="shared" si="344"/>
        <v>0</v>
      </c>
      <c r="BP186" s="900"/>
      <c r="BQ186" s="901"/>
      <c r="BR186" s="901"/>
      <c r="BS186" s="901"/>
      <c r="BT186" s="904"/>
      <c r="BU186" s="899">
        <f t="shared" si="345"/>
        <v>0</v>
      </c>
      <c r="BV186" s="900"/>
      <c r="BW186" s="901"/>
      <c r="BX186" s="901"/>
      <c r="BY186" s="901"/>
      <c r="BZ186" s="901"/>
      <c r="CA186" s="901"/>
      <c r="CB186" s="904"/>
      <c r="CC186" s="899">
        <f t="shared" si="346"/>
        <v>0</v>
      </c>
      <c r="CD186" s="903"/>
      <c r="CE186" s="904"/>
      <c r="CF186" s="904"/>
      <c r="CG186" s="904"/>
      <c r="CH186" s="899">
        <f t="shared" si="347"/>
        <v>0</v>
      </c>
      <c r="CI186" s="903"/>
      <c r="CJ186" s="904"/>
      <c r="CK186" s="904"/>
      <c r="CL186" s="904"/>
      <c r="CM186" s="904"/>
      <c r="CN186" s="904"/>
      <c r="CO186" s="902">
        <f t="shared" si="348"/>
        <v>0</v>
      </c>
      <c r="CP186" s="903"/>
      <c r="CQ186" s="904"/>
      <c r="CR186" s="899">
        <f t="shared" si="349"/>
        <v>0</v>
      </c>
      <c r="CS186" s="903"/>
      <c r="CT186" s="904"/>
      <c r="CU186" s="904"/>
      <c r="CV186" s="904"/>
      <c r="CW186" s="899">
        <f t="shared" si="350"/>
        <v>0</v>
      </c>
      <c r="CX186" s="903"/>
      <c r="CY186" s="899">
        <f t="shared" si="351"/>
        <v>0</v>
      </c>
      <c r="CZ186" s="954">
        <f t="shared" si="352"/>
        <v>0</v>
      </c>
      <c r="DA186" s="955">
        <f t="shared" si="353"/>
        <v>11.186924999999999</v>
      </c>
      <c r="DI186" s="893">
        <f t="shared" si="354"/>
        <v>0</v>
      </c>
    </row>
    <row r="187" spans="1:113" s="906" customFormat="1">
      <c r="A187" s="879" t="s">
        <v>1339</v>
      </c>
      <c r="B187" s="953" t="s">
        <v>926</v>
      </c>
      <c r="C187" s="881" t="s">
        <v>740</v>
      </c>
      <c r="D187" s="886"/>
      <c r="E187" s="883">
        <f t="shared" si="321"/>
        <v>0</v>
      </c>
      <c r="F187" s="886">
        <v>0</v>
      </c>
      <c r="G187" s="887">
        <v>2</v>
      </c>
      <c r="H187" s="883">
        <f t="shared" si="325"/>
        <v>2</v>
      </c>
      <c r="I187" s="886">
        <v>2</v>
      </c>
      <c r="J187" s="883">
        <f t="shared" si="326"/>
        <v>2</v>
      </c>
      <c r="K187" s="886">
        <v>0</v>
      </c>
      <c r="L187" s="925">
        <v>0</v>
      </c>
      <c r="M187" s="883">
        <f t="shared" si="327"/>
        <v>0</v>
      </c>
      <c r="N187" s="886">
        <v>0</v>
      </c>
      <c r="O187" s="887">
        <v>0</v>
      </c>
      <c r="P187" s="883">
        <f t="shared" si="328"/>
        <v>0</v>
      </c>
      <c r="Q187" s="886">
        <v>1</v>
      </c>
      <c r="R187" s="887">
        <v>1</v>
      </c>
      <c r="S187" s="883">
        <f t="shared" si="329"/>
        <v>2</v>
      </c>
      <c r="T187" s="886">
        <v>0</v>
      </c>
      <c r="U187" s="887">
        <v>1</v>
      </c>
      <c r="V187" s="883">
        <f t="shared" si="330"/>
        <v>1</v>
      </c>
      <c r="W187" s="888">
        <f t="shared" si="331"/>
        <v>7</v>
      </c>
      <c r="X187" s="889">
        <v>0</v>
      </c>
      <c r="Y187" s="890">
        <v>0</v>
      </c>
      <c r="Z187" s="1259">
        <v>0</v>
      </c>
      <c r="AA187" s="891">
        <f t="shared" si="332"/>
        <v>0</v>
      </c>
      <c r="AB187" s="889">
        <v>0</v>
      </c>
      <c r="AC187" s="890">
        <v>1</v>
      </c>
      <c r="AD187" s="891">
        <f t="shared" si="333"/>
        <v>1</v>
      </c>
      <c r="AE187" s="889">
        <v>1</v>
      </c>
      <c r="AF187" s="891">
        <f t="shared" si="334"/>
        <v>1</v>
      </c>
      <c r="AG187" s="889">
        <v>2</v>
      </c>
      <c r="AH187" s="891">
        <f t="shared" si="335"/>
        <v>2</v>
      </c>
      <c r="AI187" s="889">
        <v>0</v>
      </c>
      <c r="AJ187" s="890">
        <v>0</v>
      </c>
      <c r="AK187" s="890">
        <v>0</v>
      </c>
      <c r="AL187" s="890">
        <v>0</v>
      </c>
      <c r="AM187" s="892">
        <v>0</v>
      </c>
      <c r="AN187" s="892">
        <v>0</v>
      </c>
      <c r="AO187" s="891">
        <f t="shared" si="336"/>
        <v>0</v>
      </c>
      <c r="AP187" s="889">
        <v>2</v>
      </c>
      <c r="AQ187" s="891">
        <f t="shared" si="337"/>
        <v>2</v>
      </c>
      <c r="AR187" s="889">
        <v>0</v>
      </c>
      <c r="AS187" s="890">
        <v>0</v>
      </c>
      <c r="AT187" s="1259">
        <v>0</v>
      </c>
      <c r="AU187" s="891">
        <f t="shared" si="338"/>
        <v>0</v>
      </c>
      <c r="AV187" s="889">
        <v>0</v>
      </c>
      <c r="AW187" s="890">
        <v>0</v>
      </c>
      <c r="AX187" s="891">
        <f t="shared" si="339"/>
        <v>0</v>
      </c>
      <c r="AY187" s="889">
        <v>0</v>
      </c>
      <c r="AZ187" s="891">
        <f t="shared" si="340"/>
        <v>0</v>
      </c>
      <c r="BA187" s="889">
        <v>0</v>
      </c>
      <c r="BB187" s="890">
        <v>0</v>
      </c>
      <c r="BC187" s="891">
        <f t="shared" si="341"/>
        <v>0</v>
      </c>
      <c r="BD187" s="893">
        <f t="shared" si="342"/>
        <v>6</v>
      </c>
      <c r="BE187" s="903"/>
      <c r="BF187" s="904"/>
      <c r="BG187" s="899">
        <f t="shared" si="322"/>
        <v>0</v>
      </c>
      <c r="BH187" s="903"/>
      <c r="BI187" s="904"/>
      <c r="BJ187" s="904"/>
      <c r="BK187" s="904"/>
      <c r="BL187" s="899">
        <f t="shared" si="343"/>
        <v>0</v>
      </c>
      <c r="BM187" s="903"/>
      <c r="BN187" s="904"/>
      <c r="BO187" s="899">
        <f t="shared" si="344"/>
        <v>0</v>
      </c>
      <c r="BP187" s="900"/>
      <c r="BQ187" s="901"/>
      <c r="BR187" s="901"/>
      <c r="BS187" s="901"/>
      <c r="BT187" s="904"/>
      <c r="BU187" s="899">
        <f t="shared" si="345"/>
        <v>0</v>
      </c>
      <c r="BV187" s="900"/>
      <c r="BW187" s="901"/>
      <c r="BX187" s="901"/>
      <c r="BY187" s="901"/>
      <c r="BZ187" s="901"/>
      <c r="CA187" s="901"/>
      <c r="CB187" s="904"/>
      <c r="CC187" s="899">
        <f t="shared" si="346"/>
        <v>0</v>
      </c>
      <c r="CD187" s="903"/>
      <c r="CE187" s="904"/>
      <c r="CF187" s="904"/>
      <c r="CG187" s="904"/>
      <c r="CH187" s="899">
        <f t="shared" si="347"/>
        <v>0</v>
      </c>
      <c r="CI187" s="903"/>
      <c r="CJ187" s="904"/>
      <c r="CK187" s="904"/>
      <c r="CL187" s="904"/>
      <c r="CM187" s="904"/>
      <c r="CN187" s="904"/>
      <c r="CO187" s="902">
        <f t="shared" si="348"/>
        <v>0</v>
      </c>
      <c r="CP187" s="903"/>
      <c r="CQ187" s="904"/>
      <c r="CR187" s="899">
        <f t="shared" si="349"/>
        <v>0</v>
      </c>
      <c r="CS187" s="903"/>
      <c r="CT187" s="904">
        <v>1</v>
      </c>
      <c r="CU187" s="904"/>
      <c r="CV187" s="904"/>
      <c r="CW187" s="899">
        <f t="shared" si="350"/>
        <v>1</v>
      </c>
      <c r="CX187" s="903"/>
      <c r="CY187" s="899">
        <f t="shared" si="351"/>
        <v>0</v>
      </c>
      <c r="CZ187" s="954">
        <f t="shared" si="352"/>
        <v>1</v>
      </c>
      <c r="DA187" s="955">
        <f t="shared" si="353"/>
        <v>14</v>
      </c>
      <c r="DI187" s="893">
        <f t="shared" si="354"/>
        <v>0</v>
      </c>
    </row>
    <row r="188" spans="1:113" s="906" customFormat="1">
      <c r="A188" s="879" t="s">
        <v>1340</v>
      </c>
      <c r="B188" s="953" t="s">
        <v>927</v>
      </c>
      <c r="C188" s="881" t="s">
        <v>47</v>
      </c>
      <c r="D188" s="886"/>
      <c r="E188" s="883">
        <f t="shared" si="321"/>
        <v>0</v>
      </c>
      <c r="F188" s="886">
        <v>1372</v>
      </c>
      <c r="G188" s="887">
        <v>8598.4700000000012</v>
      </c>
      <c r="H188" s="883">
        <f t="shared" si="325"/>
        <v>9970.4700000000012</v>
      </c>
      <c r="I188" s="886">
        <v>10000</v>
      </c>
      <c r="J188" s="883">
        <f t="shared" si="326"/>
        <v>10000</v>
      </c>
      <c r="K188" s="886">
        <v>0</v>
      </c>
      <c r="L188" s="925">
        <v>0</v>
      </c>
      <c r="M188" s="883">
        <f t="shared" si="327"/>
        <v>0</v>
      </c>
      <c r="N188" s="886">
        <v>0</v>
      </c>
      <c r="O188" s="887">
        <v>0</v>
      </c>
      <c r="P188" s="883">
        <f t="shared" si="328"/>
        <v>0</v>
      </c>
      <c r="Q188" s="886">
        <v>905</v>
      </c>
      <c r="R188" s="887">
        <v>2030</v>
      </c>
      <c r="S188" s="883">
        <f t="shared" si="329"/>
        <v>2935</v>
      </c>
      <c r="T188" s="886">
        <v>870</v>
      </c>
      <c r="U188" s="887">
        <v>2030</v>
      </c>
      <c r="V188" s="883">
        <f t="shared" si="330"/>
        <v>2900</v>
      </c>
      <c r="W188" s="888">
        <f t="shared" si="331"/>
        <v>25805.47</v>
      </c>
      <c r="X188" s="889">
        <v>67</v>
      </c>
      <c r="Y188" s="890">
        <v>184</v>
      </c>
      <c r="Z188" s="1259">
        <v>540</v>
      </c>
      <c r="AA188" s="891">
        <f t="shared" ref="AA188" si="355">SUM(Z188)</f>
        <v>540</v>
      </c>
      <c r="AB188" s="889">
        <v>1.619</v>
      </c>
      <c r="AC188" s="890">
        <v>1.5</v>
      </c>
      <c r="AD188" s="891">
        <f t="shared" si="333"/>
        <v>3.1189999999999998</v>
      </c>
      <c r="AE188" s="889">
        <v>10100</v>
      </c>
      <c r="AF188" s="891">
        <f t="shared" si="334"/>
        <v>10100</v>
      </c>
      <c r="AG188" s="889">
        <v>10000</v>
      </c>
      <c r="AH188" s="891">
        <f t="shared" si="335"/>
        <v>10000</v>
      </c>
      <c r="AI188" s="889">
        <v>1867</v>
      </c>
      <c r="AJ188" s="890">
        <v>263</v>
      </c>
      <c r="AK188" s="890">
        <v>972</v>
      </c>
      <c r="AL188" s="890">
        <v>2692</v>
      </c>
      <c r="AM188" s="892">
        <v>0</v>
      </c>
      <c r="AN188" s="892">
        <v>0</v>
      </c>
      <c r="AO188" s="891">
        <f t="shared" ref="AO188:AO190" si="356">AI188+AM188+AN188</f>
        <v>1867</v>
      </c>
      <c r="AP188" s="889">
        <v>10000</v>
      </c>
      <c r="AQ188" s="891">
        <f t="shared" si="337"/>
        <v>10000</v>
      </c>
      <c r="AR188" s="889">
        <v>1893</v>
      </c>
      <c r="AS188" s="890">
        <v>2152</v>
      </c>
      <c r="AT188" s="1259">
        <v>861</v>
      </c>
      <c r="AU188" s="891">
        <f t="shared" si="338"/>
        <v>861</v>
      </c>
      <c r="AV188" s="889">
        <v>60</v>
      </c>
      <c r="AW188" s="890">
        <v>6626</v>
      </c>
      <c r="AX188" s="891">
        <f t="shared" si="339"/>
        <v>6686</v>
      </c>
      <c r="AY188" s="889">
        <v>540</v>
      </c>
      <c r="AZ188" s="891">
        <f t="shared" si="340"/>
        <v>540</v>
      </c>
      <c r="BA188" s="889">
        <v>3477.06</v>
      </c>
      <c r="BB188" s="890">
        <v>1973</v>
      </c>
      <c r="BC188" s="891">
        <f t="shared" si="341"/>
        <v>5450.0599999999995</v>
      </c>
      <c r="BD188" s="893">
        <f t="shared" si="342"/>
        <v>46047.178999999996</v>
      </c>
      <c r="BE188" s="903"/>
      <c r="BF188" s="904"/>
      <c r="BG188" s="899">
        <f t="shared" si="322"/>
        <v>0</v>
      </c>
      <c r="BH188" s="903">
        <v>770</v>
      </c>
      <c r="BI188" s="904">
        <v>220</v>
      </c>
      <c r="BJ188" s="904">
        <v>1000</v>
      </c>
      <c r="BK188" s="904">
        <v>200</v>
      </c>
      <c r="BL188" s="899">
        <f t="shared" si="343"/>
        <v>2190</v>
      </c>
      <c r="BM188" s="903">
        <v>1200</v>
      </c>
      <c r="BN188" s="904">
        <v>200</v>
      </c>
      <c r="BO188" s="899">
        <f t="shared" si="344"/>
        <v>1400</v>
      </c>
      <c r="BP188" s="903"/>
      <c r="BQ188" s="904">
        <v>610</v>
      </c>
      <c r="BR188" s="904">
        <v>640</v>
      </c>
      <c r="BS188" s="904">
        <v>1084</v>
      </c>
      <c r="BT188" s="904">
        <v>480</v>
      </c>
      <c r="BU188" s="899">
        <f t="shared" si="345"/>
        <v>2814</v>
      </c>
      <c r="BV188" s="903">
        <v>162.13999999999999</v>
      </c>
      <c r="BW188" s="904">
        <v>535.52</v>
      </c>
      <c r="BX188" s="904">
        <v>2390</v>
      </c>
      <c r="BY188" s="904">
        <v>270</v>
      </c>
      <c r="BZ188" s="904">
        <v>870</v>
      </c>
      <c r="CA188" s="904">
        <v>330</v>
      </c>
      <c r="CB188" s="904">
        <v>480</v>
      </c>
      <c r="CC188" s="899">
        <f t="shared" si="346"/>
        <v>5037.66</v>
      </c>
      <c r="CD188" s="903">
        <v>60</v>
      </c>
      <c r="CE188" s="904">
        <v>330</v>
      </c>
      <c r="CF188" s="904">
        <v>120</v>
      </c>
      <c r="CG188" s="904">
        <v>120</v>
      </c>
      <c r="CH188" s="899">
        <f t="shared" si="347"/>
        <v>630</v>
      </c>
      <c r="CI188" s="903">
        <v>610</v>
      </c>
      <c r="CJ188" s="904">
        <v>90</v>
      </c>
      <c r="CK188" s="904">
        <v>710</v>
      </c>
      <c r="CL188" s="904">
        <v>260</v>
      </c>
      <c r="CM188" s="904">
        <v>2130</v>
      </c>
      <c r="CN188" s="904">
        <v>1655.42</v>
      </c>
      <c r="CO188" s="902">
        <f t="shared" si="348"/>
        <v>5455.42</v>
      </c>
      <c r="CP188" s="903">
        <v>630</v>
      </c>
      <c r="CQ188" s="904">
        <v>380</v>
      </c>
      <c r="CR188" s="899">
        <f t="shared" si="349"/>
        <v>1010</v>
      </c>
      <c r="CS188" s="903">
        <v>1227</v>
      </c>
      <c r="CT188" s="904">
        <v>808</v>
      </c>
      <c r="CU188" s="904">
        <v>126</v>
      </c>
      <c r="CV188" s="904">
        <v>555</v>
      </c>
      <c r="CW188" s="899">
        <f t="shared" si="350"/>
        <v>2716</v>
      </c>
      <c r="CX188" s="903">
        <v>240</v>
      </c>
      <c r="CY188" s="899">
        <f t="shared" si="351"/>
        <v>240</v>
      </c>
      <c r="CZ188" s="954">
        <f t="shared" si="352"/>
        <v>21493.079999999998</v>
      </c>
      <c r="DA188" s="955">
        <f t="shared" si="353"/>
        <v>93345.728999999992</v>
      </c>
      <c r="DI188" s="893">
        <f t="shared" si="354"/>
        <v>26426.079999999998</v>
      </c>
    </row>
    <row r="189" spans="1:113" s="906" customFormat="1">
      <c r="A189" s="879" t="s">
        <v>1341</v>
      </c>
      <c r="B189" s="953" t="s">
        <v>928</v>
      </c>
      <c r="C189" s="881" t="s">
        <v>740</v>
      </c>
      <c r="D189" s="886"/>
      <c r="E189" s="883">
        <f t="shared" si="321"/>
        <v>0</v>
      </c>
      <c r="F189" s="886">
        <v>0</v>
      </c>
      <c r="G189" s="887">
        <v>10</v>
      </c>
      <c r="H189" s="883">
        <f t="shared" si="325"/>
        <v>10</v>
      </c>
      <c r="I189" s="886">
        <v>9</v>
      </c>
      <c r="J189" s="883">
        <f t="shared" si="326"/>
        <v>9</v>
      </c>
      <c r="K189" s="886">
        <v>0</v>
      </c>
      <c r="L189" s="925">
        <v>0</v>
      </c>
      <c r="M189" s="883">
        <f t="shared" si="327"/>
        <v>0</v>
      </c>
      <c r="N189" s="886">
        <v>5</v>
      </c>
      <c r="O189" s="887">
        <v>2</v>
      </c>
      <c r="P189" s="883">
        <f t="shared" si="328"/>
        <v>7</v>
      </c>
      <c r="Q189" s="886">
        <v>0</v>
      </c>
      <c r="R189" s="887">
        <v>1</v>
      </c>
      <c r="S189" s="883">
        <f t="shared" si="329"/>
        <v>1</v>
      </c>
      <c r="T189" s="886">
        <v>0</v>
      </c>
      <c r="U189" s="887">
        <v>1</v>
      </c>
      <c r="V189" s="883">
        <f t="shared" si="330"/>
        <v>1</v>
      </c>
      <c r="W189" s="888">
        <f t="shared" si="331"/>
        <v>28</v>
      </c>
      <c r="X189" s="889">
        <v>0</v>
      </c>
      <c r="Y189" s="890">
        <v>0</v>
      </c>
      <c r="Z189" s="1259">
        <v>0</v>
      </c>
      <c r="AA189" s="891">
        <f t="shared" si="332"/>
        <v>0</v>
      </c>
      <c r="AB189" s="889">
        <v>0</v>
      </c>
      <c r="AC189" s="890">
        <v>0</v>
      </c>
      <c r="AD189" s="891">
        <f t="shared" si="333"/>
        <v>0</v>
      </c>
      <c r="AE189" s="889">
        <v>1</v>
      </c>
      <c r="AF189" s="891">
        <f t="shared" si="334"/>
        <v>1</v>
      </c>
      <c r="AG189" s="889">
        <v>2</v>
      </c>
      <c r="AH189" s="891">
        <f t="shared" si="335"/>
        <v>2</v>
      </c>
      <c r="AI189" s="889">
        <v>1</v>
      </c>
      <c r="AJ189" s="890">
        <v>0</v>
      </c>
      <c r="AK189" s="890">
        <v>2</v>
      </c>
      <c r="AL189" s="890">
        <v>2</v>
      </c>
      <c r="AM189" s="892">
        <v>0</v>
      </c>
      <c r="AN189" s="892">
        <v>0</v>
      </c>
      <c r="AO189" s="891">
        <f t="shared" si="356"/>
        <v>1</v>
      </c>
      <c r="AP189" s="889">
        <v>1</v>
      </c>
      <c r="AQ189" s="891">
        <f t="shared" si="337"/>
        <v>1</v>
      </c>
      <c r="AR189" s="889">
        <v>0</v>
      </c>
      <c r="AS189" s="890">
        <v>0</v>
      </c>
      <c r="AT189" s="1259">
        <v>0</v>
      </c>
      <c r="AU189" s="891">
        <f t="shared" si="338"/>
        <v>0</v>
      </c>
      <c r="AV189" s="889">
        <v>0</v>
      </c>
      <c r="AW189" s="890">
        <v>0</v>
      </c>
      <c r="AX189" s="891">
        <f t="shared" si="339"/>
        <v>0</v>
      </c>
      <c r="AY189" s="889">
        <v>0</v>
      </c>
      <c r="AZ189" s="891">
        <f t="shared" si="340"/>
        <v>0</v>
      </c>
      <c r="BA189" s="889">
        <v>1</v>
      </c>
      <c r="BB189" s="890">
        <v>2</v>
      </c>
      <c r="BC189" s="891">
        <f t="shared" si="341"/>
        <v>3</v>
      </c>
      <c r="BD189" s="893">
        <f t="shared" si="342"/>
        <v>8</v>
      </c>
      <c r="BE189" s="903"/>
      <c r="BF189" s="904"/>
      <c r="BG189" s="899">
        <f t="shared" si="322"/>
        <v>0</v>
      </c>
      <c r="BH189" s="903"/>
      <c r="BI189" s="904"/>
      <c r="BJ189" s="904"/>
      <c r="BK189" s="904"/>
      <c r="BL189" s="899">
        <f t="shared" si="343"/>
        <v>0</v>
      </c>
      <c r="BM189" s="903"/>
      <c r="BN189" s="904"/>
      <c r="BO189" s="899">
        <f t="shared" si="344"/>
        <v>0</v>
      </c>
      <c r="BP189" s="900"/>
      <c r="BQ189" s="901"/>
      <c r="BR189" s="901"/>
      <c r="BS189" s="901"/>
      <c r="BT189" s="904"/>
      <c r="BU189" s="899">
        <f t="shared" si="345"/>
        <v>0</v>
      </c>
      <c r="BV189" s="900"/>
      <c r="BW189" s="901"/>
      <c r="BX189" s="901"/>
      <c r="BY189" s="901"/>
      <c r="BZ189" s="901"/>
      <c r="CA189" s="901"/>
      <c r="CB189" s="904"/>
      <c r="CC189" s="899">
        <f t="shared" si="346"/>
        <v>0</v>
      </c>
      <c r="CD189" s="903"/>
      <c r="CE189" s="904"/>
      <c r="CF189" s="904"/>
      <c r="CG189" s="904"/>
      <c r="CH189" s="899">
        <f t="shared" si="347"/>
        <v>0</v>
      </c>
      <c r="CI189" s="903"/>
      <c r="CJ189" s="904"/>
      <c r="CK189" s="904"/>
      <c r="CL189" s="904"/>
      <c r="CM189" s="904">
        <v>2</v>
      </c>
      <c r="CN189" s="904">
        <v>2</v>
      </c>
      <c r="CO189" s="902">
        <f t="shared" si="348"/>
        <v>4</v>
      </c>
      <c r="CP189" s="903"/>
      <c r="CQ189" s="904"/>
      <c r="CR189" s="899">
        <f t="shared" si="349"/>
        <v>0</v>
      </c>
      <c r="CS189" s="903">
        <v>1</v>
      </c>
      <c r="CT189" s="904">
        <v>4</v>
      </c>
      <c r="CU189" s="904"/>
      <c r="CV189" s="904">
        <v>1</v>
      </c>
      <c r="CW189" s="899">
        <f t="shared" si="350"/>
        <v>6</v>
      </c>
      <c r="CX189" s="903"/>
      <c r="CY189" s="899">
        <f t="shared" si="351"/>
        <v>0</v>
      </c>
      <c r="CZ189" s="954">
        <f t="shared" si="352"/>
        <v>10</v>
      </c>
      <c r="DA189" s="955">
        <f t="shared" si="353"/>
        <v>46</v>
      </c>
      <c r="DI189" s="893">
        <f t="shared" si="354"/>
        <v>0</v>
      </c>
    </row>
    <row r="190" spans="1:113" s="906" customFormat="1">
      <c r="A190" s="879" t="s">
        <v>1342</v>
      </c>
      <c r="B190" s="953" t="s">
        <v>929</v>
      </c>
      <c r="C190" s="881" t="s">
        <v>740</v>
      </c>
      <c r="D190" s="886"/>
      <c r="E190" s="883">
        <f t="shared" si="321"/>
        <v>0</v>
      </c>
      <c r="F190" s="886">
        <v>0</v>
      </c>
      <c r="G190" s="887">
        <v>0</v>
      </c>
      <c r="H190" s="883">
        <f t="shared" si="325"/>
        <v>0</v>
      </c>
      <c r="I190" s="886">
        <v>1</v>
      </c>
      <c r="J190" s="883">
        <f t="shared" si="326"/>
        <v>1</v>
      </c>
      <c r="K190" s="886">
        <v>0</v>
      </c>
      <c r="L190" s="925">
        <v>0</v>
      </c>
      <c r="M190" s="883">
        <f t="shared" si="327"/>
        <v>0</v>
      </c>
      <c r="N190" s="886">
        <v>0</v>
      </c>
      <c r="O190" s="887">
        <v>0</v>
      </c>
      <c r="P190" s="883">
        <f t="shared" si="328"/>
        <v>0</v>
      </c>
      <c r="Q190" s="886">
        <v>0</v>
      </c>
      <c r="R190" s="887">
        <v>0</v>
      </c>
      <c r="S190" s="883">
        <f t="shared" si="329"/>
        <v>0</v>
      </c>
      <c r="T190" s="886">
        <v>1</v>
      </c>
      <c r="U190" s="887">
        <v>0</v>
      </c>
      <c r="V190" s="883">
        <f t="shared" si="330"/>
        <v>1</v>
      </c>
      <c r="W190" s="888">
        <f t="shared" si="331"/>
        <v>2</v>
      </c>
      <c r="X190" s="889">
        <v>0</v>
      </c>
      <c r="Y190" s="890">
        <v>0</v>
      </c>
      <c r="Z190" s="1259">
        <v>0</v>
      </c>
      <c r="AA190" s="891">
        <f t="shared" si="332"/>
        <v>0</v>
      </c>
      <c r="AB190" s="889">
        <v>0</v>
      </c>
      <c r="AC190" s="890">
        <v>0</v>
      </c>
      <c r="AD190" s="891">
        <f t="shared" si="333"/>
        <v>0</v>
      </c>
      <c r="AE190" s="889">
        <v>4</v>
      </c>
      <c r="AF190" s="891">
        <f t="shared" si="334"/>
        <v>4</v>
      </c>
      <c r="AG190" s="889">
        <v>0</v>
      </c>
      <c r="AH190" s="891">
        <f t="shared" si="335"/>
        <v>0</v>
      </c>
      <c r="AI190" s="889">
        <v>1</v>
      </c>
      <c r="AJ190" s="890">
        <v>0</v>
      </c>
      <c r="AK190" s="890">
        <v>0</v>
      </c>
      <c r="AL190" s="890">
        <v>1</v>
      </c>
      <c r="AM190" s="892">
        <v>0</v>
      </c>
      <c r="AN190" s="892">
        <v>0</v>
      </c>
      <c r="AO190" s="891">
        <f t="shared" si="356"/>
        <v>1</v>
      </c>
      <c r="AP190" s="889">
        <v>2</v>
      </c>
      <c r="AQ190" s="891">
        <f t="shared" si="337"/>
        <v>2</v>
      </c>
      <c r="AR190" s="889">
        <v>0</v>
      </c>
      <c r="AS190" s="890">
        <v>0</v>
      </c>
      <c r="AT190" s="1259">
        <v>0</v>
      </c>
      <c r="AU190" s="891">
        <f t="shared" si="338"/>
        <v>0</v>
      </c>
      <c r="AV190" s="889">
        <v>0</v>
      </c>
      <c r="AW190" s="890">
        <v>0</v>
      </c>
      <c r="AX190" s="891">
        <f t="shared" si="339"/>
        <v>0</v>
      </c>
      <c r="AY190" s="889">
        <v>1</v>
      </c>
      <c r="AZ190" s="891">
        <f t="shared" si="340"/>
        <v>1</v>
      </c>
      <c r="BA190" s="889">
        <v>0</v>
      </c>
      <c r="BB190" s="890">
        <v>1</v>
      </c>
      <c r="BC190" s="891">
        <f t="shared" si="341"/>
        <v>1</v>
      </c>
      <c r="BD190" s="893">
        <f t="shared" si="342"/>
        <v>9</v>
      </c>
      <c r="BE190" s="903"/>
      <c r="BF190" s="904"/>
      <c r="BG190" s="899">
        <f t="shared" si="322"/>
        <v>0</v>
      </c>
      <c r="BH190" s="903"/>
      <c r="BI190" s="904"/>
      <c r="BJ190" s="904"/>
      <c r="BK190" s="904"/>
      <c r="BL190" s="899">
        <f t="shared" si="343"/>
        <v>0</v>
      </c>
      <c r="BM190" s="903"/>
      <c r="BN190" s="904"/>
      <c r="BO190" s="899">
        <f t="shared" si="344"/>
        <v>0</v>
      </c>
      <c r="BP190" s="900"/>
      <c r="BQ190" s="901"/>
      <c r="BR190" s="901"/>
      <c r="BS190" s="901"/>
      <c r="BT190" s="904"/>
      <c r="BU190" s="899">
        <f t="shared" si="345"/>
        <v>0</v>
      </c>
      <c r="BV190" s="900"/>
      <c r="BW190" s="901"/>
      <c r="BX190" s="901"/>
      <c r="BY190" s="901"/>
      <c r="BZ190" s="901"/>
      <c r="CA190" s="901"/>
      <c r="CB190" s="904"/>
      <c r="CC190" s="899">
        <f t="shared" si="346"/>
        <v>0</v>
      </c>
      <c r="CD190" s="903"/>
      <c r="CE190" s="904"/>
      <c r="CF190" s="904"/>
      <c r="CG190" s="904"/>
      <c r="CH190" s="899">
        <f t="shared" si="347"/>
        <v>0</v>
      </c>
      <c r="CI190" s="903"/>
      <c r="CJ190" s="904"/>
      <c r="CK190" s="904"/>
      <c r="CL190" s="904"/>
      <c r="CM190" s="904"/>
      <c r="CN190" s="904"/>
      <c r="CO190" s="902">
        <f t="shared" si="348"/>
        <v>0</v>
      </c>
      <c r="CP190" s="903"/>
      <c r="CQ190" s="904"/>
      <c r="CR190" s="899">
        <f t="shared" si="349"/>
        <v>0</v>
      </c>
      <c r="CS190" s="903"/>
      <c r="CT190" s="904"/>
      <c r="CU190" s="904"/>
      <c r="CV190" s="904"/>
      <c r="CW190" s="899">
        <f t="shared" si="350"/>
        <v>0</v>
      </c>
      <c r="CX190" s="903"/>
      <c r="CY190" s="899">
        <f t="shared" si="351"/>
        <v>0</v>
      </c>
      <c r="CZ190" s="954">
        <f t="shared" si="352"/>
        <v>0</v>
      </c>
      <c r="DA190" s="955">
        <f t="shared" si="353"/>
        <v>11</v>
      </c>
      <c r="DI190" s="893">
        <f t="shared" si="354"/>
        <v>0</v>
      </c>
    </row>
    <row r="191" spans="1:113" s="1009" customFormat="1">
      <c r="A191" s="988" t="s">
        <v>1374</v>
      </c>
      <c r="B191" s="989" t="s">
        <v>1375</v>
      </c>
      <c r="C191" s="990" t="s">
        <v>4</v>
      </c>
      <c r="D191" s="991"/>
      <c r="E191" s="992"/>
      <c r="F191" s="991"/>
      <c r="G191" s="993"/>
      <c r="H191" s="992"/>
      <c r="I191" s="991"/>
      <c r="J191" s="992"/>
      <c r="K191" s="991"/>
      <c r="L191" s="994"/>
      <c r="M191" s="992"/>
      <c r="N191" s="991"/>
      <c r="O191" s="993"/>
      <c r="P191" s="992"/>
      <c r="Q191" s="991"/>
      <c r="R191" s="993"/>
      <c r="S191" s="992"/>
      <c r="T191" s="991"/>
      <c r="U191" s="993"/>
      <c r="V191" s="992"/>
      <c r="W191" s="995"/>
      <c r="X191" s="996"/>
      <c r="Y191" s="997"/>
      <c r="Z191" s="1259"/>
      <c r="AA191" s="998"/>
      <c r="AB191" s="996"/>
      <c r="AC191" s="997"/>
      <c r="AD191" s="998"/>
      <c r="AE191" s="996"/>
      <c r="AF191" s="998"/>
      <c r="AG191" s="996"/>
      <c r="AH191" s="998"/>
      <c r="AI191" s="996"/>
      <c r="AJ191" s="997"/>
      <c r="AK191" s="997"/>
      <c r="AL191" s="997"/>
      <c r="AM191" s="999"/>
      <c r="AN191" s="999"/>
      <c r="AO191" s="998"/>
      <c r="AP191" s="996"/>
      <c r="AQ191" s="998"/>
      <c r="AR191" s="996"/>
      <c r="AS191" s="997"/>
      <c r="AT191" s="1259"/>
      <c r="AU191" s="891">
        <f t="shared" si="338"/>
        <v>0</v>
      </c>
      <c r="AV191" s="996"/>
      <c r="AW191" s="997"/>
      <c r="AX191" s="998"/>
      <c r="AY191" s="996"/>
      <c r="AZ191" s="998"/>
      <c r="BA191" s="996"/>
      <c r="BB191" s="997"/>
      <c r="BC191" s="998"/>
      <c r="BD191" s="1000"/>
      <c r="BE191" s="1001"/>
      <c r="BF191" s="1002"/>
      <c r="BG191" s="1003"/>
      <c r="BH191" s="1001"/>
      <c r="BI191" s="1002"/>
      <c r="BJ191" s="1002"/>
      <c r="BK191" s="1002">
        <v>42</v>
      </c>
      <c r="BL191" s="1003">
        <f>+BK191</f>
        <v>42</v>
      </c>
      <c r="BM191" s="1001"/>
      <c r="BN191" s="1002"/>
      <c r="BO191" s="1003"/>
      <c r="BP191" s="1004"/>
      <c r="BQ191" s="1005"/>
      <c r="BR191" s="1005"/>
      <c r="BS191" s="1005"/>
      <c r="BT191" s="1002"/>
      <c r="BU191" s="1003"/>
      <c r="BV191" s="1004"/>
      <c r="BW191" s="1005"/>
      <c r="BX191" s="1005"/>
      <c r="BY191" s="1005"/>
      <c r="BZ191" s="1005"/>
      <c r="CA191" s="1005"/>
      <c r="CB191" s="1002"/>
      <c r="CC191" s="1003"/>
      <c r="CD191" s="1001"/>
      <c r="CE191" s="1002"/>
      <c r="CF191" s="1002"/>
      <c r="CG191" s="1002"/>
      <c r="CH191" s="1003"/>
      <c r="CI191" s="1001"/>
      <c r="CJ191" s="1002"/>
      <c r="CK191" s="1002"/>
      <c r="CL191" s="1002"/>
      <c r="CM191" s="1002"/>
      <c r="CN191" s="1002"/>
      <c r="CO191" s="1006"/>
      <c r="CP191" s="1001"/>
      <c r="CQ191" s="1002"/>
      <c r="CR191" s="1003"/>
      <c r="CS191" s="1001"/>
      <c r="CT191" s="1002"/>
      <c r="CU191" s="1002"/>
      <c r="CV191" s="1002"/>
      <c r="CW191" s="1003"/>
      <c r="CX191" s="1001"/>
      <c r="CY191" s="1003"/>
      <c r="CZ191" s="1007">
        <f t="shared" si="352"/>
        <v>42</v>
      </c>
      <c r="DA191" s="1008">
        <f t="shared" si="353"/>
        <v>42</v>
      </c>
      <c r="DI191" s="1000"/>
    </row>
    <row r="192" spans="1:113" s="1032" customFormat="1">
      <c r="A192" s="1011"/>
      <c r="B192" s="1012"/>
      <c r="C192" s="1013"/>
      <c r="D192" s="1014"/>
      <c r="E192" s="1015"/>
      <c r="F192" s="1014"/>
      <c r="G192" s="1016"/>
      <c r="H192" s="1015"/>
      <c r="I192" s="1014"/>
      <c r="J192" s="1015"/>
      <c r="K192" s="1014"/>
      <c r="L192" s="1017"/>
      <c r="M192" s="1015"/>
      <c r="N192" s="1014"/>
      <c r="O192" s="1016"/>
      <c r="P192" s="1015"/>
      <c r="Q192" s="1014"/>
      <c r="R192" s="1016"/>
      <c r="S192" s="1015"/>
      <c r="T192" s="1014"/>
      <c r="U192" s="1016"/>
      <c r="V192" s="1015"/>
      <c r="W192" s="1018"/>
      <c r="X192" s="1019"/>
      <c r="Y192" s="1020"/>
      <c r="Z192" s="1020"/>
      <c r="AA192" s="1021"/>
      <c r="AB192" s="1019"/>
      <c r="AC192" s="1020"/>
      <c r="AD192" s="1021"/>
      <c r="AE192" s="1019"/>
      <c r="AF192" s="1021"/>
      <c r="AG192" s="1019"/>
      <c r="AH192" s="1021"/>
      <c r="AI192" s="1019"/>
      <c r="AJ192" s="1020"/>
      <c r="AK192" s="1020"/>
      <c r="AL192" s="1020"/>
      <c r="AM192" s="1022"/>
      <c r="AN192" s="1022"/>
      <c r="AO192" s="1021"/>
      <c r="AP192" s="1019"/>
      <c r="AQ192" s="1021"/>
      <c r="AR192" s="1019"/>
      <c r="AS192" s="1020"/>
      <c r="AT192" s="1259"/>
      <c r="AU192" s="1021"/>
      <c r="AV192" s="1019"/>
      <c r="AW192" s="1020"/>
      <c r="AX192" s="1021"/>
      <c r="AY192" s="1019"/>
      <c r="AZ192" s="1021"/>
      <c r="BA192" s="1019"/>
      <c r="BB192" s="1020"/>
      <c r="BC192" s="1021"/>
      <c r="BD192" s="1023"/>
      <c r="BE192" s="1024"/>
      <c r="BF192" s="1025"/>
      <c r="BG192" s="1026"/>
      <c r="BH192" s="1024"/>
      <c r="BI192" s="1025"/>
      <c r="BJ192" s="1025"/>
      <c r="BK192" s="1025"/>
      <c r="BL192" s="1026"/>
      <c r="BM192" s="1024"/>
      <c r="BN192" s="1025"/>
      <c r="BO192" s="1026"/>
      <c r="BP192" s="1027"/>
      <c r="BQ192" s="1028"/>
      <c r="BR192" s="1028"/>
      <c r="BS192" s="1028"/>
      <c r="BT192" s="1025"/>
      <c r="BU192" s="1026"/>
      <c r="BV192" s="1027"/>
      <c r="BW192" s="1028"/>
      <c r="BX192" s="1028"/>
      <c r="BY192" s="1028"/>
      <c r="BZ192" s="1028"/>
      <c r="CA192" s="1028"/>
      <c r="CB192" s="1025"/>
      <c r="CC192" s="1026"/>
      <c r="CD192" s="1024"/>
      <c r="CE192" s="1025"/>
      <c r="CF192" s="1025"/>
      <c r="CG192" s="1025"/>
      <c r="CH192" s="1026"/>
      <c r="CI192" s="1024"/>
      <c r="CJ192" s="1025"/>
      <c r="CK192" s="1025"/>
      <c r="CL192" s="1025"/>
      <c r="CM192" s="1025"/>
      <c r="CN192" s="1025"/>
      <c r="CO192" s="1029"/>
      <c r="CP192" s="1024"/>
      <c r="CQ192" s="1025"/>
      <c r="CR192" s="1026"/>
      <c r="CS192" s="1024"/>
      <c r="CT192" s="1025"/>
      <c r="CU192" s="1025"/>
      <c r="CV192" s="1025"/>
      <c r="CW192" s="1026"/>
      <c r="CX192" s="1024"/>
      <c r="CY192" s="1026"/>
      <c r="CZ192" s="1030"/>
      <c r="DA192" s="1031"/>
      <c r="DI192" s="1023"/>
    </row>
  </sheetData>
  <mergeCells count="83">
    <mergeCell ref="BM1:BO2"/>
    <mergeCell ref="AB1:AD2"/>
    <mergeCell ref="AR1:AU2"/>
    <mergeCell ref="AF3:AF5"/>
    <mergeCell ref="A1:A5"/>
    <mergeCell ref="B1:B5"/>
    <mergeCell ref="C1:C5"/>
    <mergeCell ref="D1:E2"/>
    <mergeCell ref="F1:H2"/>
    <mergeCell ref="E3:E5"/>
    <mergeCell ref="F3:G3"/>
    <mergeCell ref="H3:H5"/>
    <mergeCell ref="J3:J5"/>
    <mergeCell ref="K3:L3"/>
    <mergeCell ref="AD3:AD5"/>
    <mergeCell ref="T3:U3"/>
    <mergeCell ref="AB3:AC3"/>
    <mergeCell ref="W1:W5"/>
    <mergeCell ref="BP1:BU2"/>
    <mergeCell ref="BV1:CC2"/>
    <mergeCell ref="CD1:CH2"/>
    <mergeCell ref="AV1:AX2"/>
    <mergeCell ref="AY1:AZ2"/>
    <mergeCell ref="BA1:BC2"/>
    <mergeCell ref="BD1:BD5"/>
    <mergeCell ref="BE1:BG2"/>
    <mergeCell ref="BH1:BL2"/>
    <mergeCell ref="BE3:BE4"/>
    <mergeCell ref="BF3:BF4"/>
    <mergeCell ref="BG3:BG5"/>
    <mergeCell ref="BH3:BK3"/>
    <mergeCell ref="BC3:BC5"/>
    <mergeCell ref="M3:M5"/>
    <mergeCell ref="X1:AA2"/>
    <mergeCell ref="N3:O3"/>
    <mergeCell ref="P3:P5"/>
    <mergeCell ref="Q3:R3"/>
    <mergeCell ref="S3:S5"/>
    <mergeCell ref="V3:V5"/>
    <mergeCell ref="X3:Z3"/>
    <mergeCell ref="AA3:AA5"/>
    <mergeCell ref="I1:J2"/>
    <mergeCell ref="AE1:AF2"/>
    <mergeCell ref="AG1:AH2"/>
    <mergeCell ref="AI1:AO2"/>
    <mergeCell ref="AP1:AQ2"/>
    <mergeCell ref="K1:M2"/>
    <mergeCell ref="N1:P2"/>
    <mergeCell ref="Q1:S2"/>
    <mergeCell ref="T1:V2"/>
    <mergeCell ref="AH3:AH5"/>
    <mergeCell ref="AI3:AL3"/>
    <mergeCell ref="AO3:AO5"/>
    <mergeCell ref="AQ3:AQ5"/>
    <mergeCell ref="AR3:AT3"/>
    <mergeCell ref="DI1:DI5"/>
    <mergeCell ref="BV3:CB3"/>
    <mergeCell ref="CC3:CC5"/>
    <mergeCell ref="CD3:CG3"/>
    <mergeCell ref="CH3:CH5"/>
    <mergeCell ref="CI3:CN3"/>
    <mergeCell ref="CS1:CW2"/>
    <mergeCell ref="CX1:CY2"/>
    <mergeCell ref="CZ1:CZ5"/>
    <mergeCell ref="DA1:DA5"/>
    <mergeCell ref="CI1:CO2"/>
    <mergeCell ref="CP1:CR2"/>
    <mergeCell ref="CY3:CY5"/>
    <mergeCell ref="CO3:CO5"/>
    <mergeCell ref="CR3:CR5"/>
    <mergeCell ref="CS3:CV3"/>
    <mergeCell ref="AU3:AU5"/>
    <mergeCell ref="AV3:AW3"/>
    <mergeCell ref="AX3:AX5"/>
    <mergeCell ref="AZ3:AZ5"/>
    <mergeCell ref="BM3:BN3"/>
    <mergeCell ref="BA3:BB3"/>
    <mergeCell ref="BL3:BL5"/>
    <mergeCell ref="BO3:BO5"/>
    <mergeCell ref="BP3:BT3"/>
    <mergeCell ref="BU3:BU5"/>
    <mergeCell ref="CP3:CQ3"/>
    <mergeCell ref="CW3:CW5"/>
  </mergeCells>
  <conditionalFormatting sqref="DA30 DA7:DA24 DA76:DA82 BH7:BZ24 BH76:BZ82 BH30:BZ30 BH74:BZ74 BH87:BU87 BH88:BZ91 BH33:BZ71 DA33:DA71 DA74 DA87:DA91 DA97 BH97:BZ97 BH102:BZ118 DA102:DA118 BH27:BZ27 DA27 DA94 BH94:BZ94 BE190:DA190 BE100:DA101 DA124:DA189 BH124:BZ189 D190:AN190 D100:BC101 F30:H30 F7:H7 F8:P24 F76:P82 F33:P71 F74:P74 F87:P91 F97:P97 F102:P118 F27:P27 F94:P94 F124:P189 F191:G191 AP190:AT190 AV190:BC190">
    <cfRule type="cellIs" dxfId="281" priority="232" operator="equal">
      <formula>0</formula>
    </cfRule>
  </conditionalFormatting>
  <conditionalFormatting sqref="DA14:DA19 DA21 DA38:DA52 DA65:DA67 DA57:DA60 DA74 DA106:DA118 DA127:DA142 DA144:DA156 DA158:DA188 DA27 DA87:DA91 DA97 DA94 DA76:DA80 DA30">
    <cfRule type="cellIs" dxfId="280" priority="231" operator="equal">
      <formula>0</formula>
    </cfRule>
  </conditionalFormatting>
  <conditionalFormatting sqref="DA189">
    <cfRule type="cellIs" dxfId="279" priority="230" operator="equal">
      <formula>0</formula>
    </cfRule>
  </conditionalFormatting>
  <conditionalFormatting sqref="T30:W30 T76:W80 T94:W94 T97:W97 T87:W91 T27:W27 T158:W189 T144:W156 T127:W142 T106:W118 T74:W74 T57:W60 T65:W67 T38:W52 T21:W21 T16:W19 K16:P19 K21:P21 K38:P52 K65:P67 K57:P60 K74:P74 K106:P118 K127:P142 K144:P156 K27:P27 K87:P91 K97:P97 K94:P94 K76:P80 K30:P30 K158:P189 D190 D100:D101 K190:AN190 K100:BC101 F16:I19 F21:I21 F38:I52 F65:I67 F57:I60 F74:I74 F106:I118 F127:I142 F144:I156 F27:I27 F87:I91 F97:I97 F94:I94 F76:I80 F30:H30 F158:I190 F100:I101 F191:G191 AP190:AT190 AV190:BC190">
    <cfRule type="cellIs" dxfId="278" priority="229" operator="equal">
      <formula>0</formula>
    </cfRule>
  </conditionalFormatting>
  <conditionalFormatting sqref="T30:W30 T76:W82 T7:W24 J30:P30 J7:P7 T33:W71 T74:W74 T87:W91 T97:W97 T102:W118 T27:W27 T94:W94 T124:W189">
    <cfRule type="cellIs" dxfId="277" priority="228" operator="equal">
      <formula>0</formula>
    </cfRule>
  </conditionalFormatting>
  <conditionalFormatting sqref="J189">
    <cfRule type="cellIs" dxfId="276" priority="227" operator="equal">
      <formula>0</formula>
    </cfRule>
  </conditionalFormatting>
  <conditionalFormatting sqref="Q30:S30 Q94:S94 Q97:S97 Q87:S91 Q27:S27 Q158:S189 Q144:S156 Q127:S142 Q106:S118 Q74:S74 Q57:S60 Q65:S67 Q38:S52 Q21:S21 Q16:S19 Q76:S80">
    <cfRule type="cellIs" dxfId="275" priority="226" operator="equal">
      <formula>0</formula>
    </cfRule>
  </conditionalFormatting>
  <conditionalFormatting sqref="Q30:S30 Q7:S24 Q76:S82 Q33:S71 Q74:S74 Q87:S91 Q97:S97 Q102:S118 Q27:S27 Q94:S94 Q124:S189">
    <cfRule type="cellIs" dxfId="274" priority="225" operator="equal">
      <formula>0</formula>
    </cfRule>
  </conditionalFormatting>
  <conditionalFormatting sqref="H75">
    <cfRule type="cellIs" dxfId="273" priority="224" operator="equal">
      <formula>0</formula>
    </cfRule>
  </conditionalFormatting>
  <conditionalFormatting sqref="H75">
    <cfRule type="cellIs" dxfId="272" priority="223" operator="equal">
      <formula>0</formula>
    </cfRule>
  </conditionalFormatting>
  <conditionalFormatting sqref="H29">
    <cfRule type="cellIs" dxfId="271" priority="222" operator="equal">
      <formula>0</formula>
    </cfRule>
  </conditionalFormatting>
  <conditionalFormatting sqref="H29">
    <cfRule type="cellIs" dxfId="270" priority="221" operator="equal">
      <formula>0</formula>
    </cfRule>
  </conditionalFormatting>
  <conditionalFormatting sqref="J29">
    <cfRule type="cellIs" dxfId="269" priority="220" operator="equal">
      <formula>0</formula>
    </cfRule>
  </conditionalFormatting>
  <conditionalFormatting sqref="J75">
    <cfRule type="cellIs" dxfId="268" priority="219" operator="equal">
      <formula>0</formula>
    </cfRule>
  </conditionalFormatting>
  <conditionalFormatting sqref="M75">
    <cfRule type="cellIs" dxfId="267" priority="218" operator="equal">
      <formula>0</formula>
    </cfRule>
  </conditionalFormatting>
  <conditionalFormatting sqref="M75">
    <cfRule type="cellIs" dxfId="266" priority="217" operator="equal">
      <formula>0</formula>
    </cfRule>
  </conditionalFormatting>
  <conditionalFormatting sqref="M29">
    <cfRule type="cellIs" dxfId="265" priority="216" operator="equal">
      <formula>0</formula>
    </cfRule>
  </conditionalFormatting>
  <conditionalFormatting sqref="M29">
    <cfRule type="cellIs" dxfId="264" priority="215" operator="equal">
      <formula>0</formula>
    </cfRule>
  </conditionalFormatting>
  <conditionalFormatting sqref="P29">
    <cfRule type="cellIs" dxfId="263" priority="214" operator="equal">
      <formula>0</formula>
    </cfRule>
  </conditionalFormatting>
  <conditionalFormatting sqref="P29">
    <cfRule type="cellIs" dxfId="262" priority="213" operator="equal">
      <formula>0</formula>
    </cfRule>
  </conditionalFormatting>
  <conditionalFormatting sqref="P75">
    <cfRule type="cellIs" dxfId="261" priority="212" operator="equal">
      <formula>0</formula>
    </cfRule>
  </conditionalFormatting>
  <conditionalFormatting sqref="P75">
    <cfRule type="cellIs" dxfId="260" priority="211" operator="equal">
      <formula>0</formula>
    </cfRule>
  </conditionalFormatting>
  <conditionalFormatting sqref="S75">
    <cfRule type="cellIs" dxfId="259" priority="210" operator="equal">
      <formula>0</formula>
    </cfRule>
  </conditionalFormatting>
  <conditionalFormatting sqref="S75">
    <cfRule type="cellIs" dxfId="258" priority="209" operator="equal">
      <formula>0</formula>
    </cfRule>
  </conditionalFormatting>
  <conditionalFormatting sqref="S29">
    <cfRule type="cellIs" dxfId="257" priority="208" operator="equal">
      <formula>0</formula>
    </cfRule>
  </conditionalFormatting>
  <conditionalFormatting sqref="S29">
    <cfRule type="cellIs" dxfId="256" priority="207" operator="equal">
      <formula>0</formula>
    </cfRule>
  </conditionalFormatting>
  <conditionalFormatting sqref="V29">
    <cfRule type="cellIs" dxfId="255" priority="206" operator="equal">
      <formula>0</formula>
    </cfRule>
  </conditionalFormatting>
  <conditionalFormatting sqref="V29">
    <cfRule type="cellIs" dxfId="254" priority="205" operator="equal">
      <formula>0</formula>
    </cfRule>
  </conditionalFormatting>
  <conditionalFormatting sqref="V75">
    <cfRule type="cellIs" dxfId="253" priority="204" operator="equal">
      <formula>0</formula>
    </cfRule>
  </conditionalFormatting>
  <conditionalFormatting sqref="V75">
    <cfRule type="cellIs" dxfId="252" priority="203" operator="equal">
      <formula>0</formula>
    </cfRule>
  </conditionalFormatting>
  <conditionalFormatting sqref="W75">
    <cfRule type="cellIs" dxfId="251" priority="202" operator="equal">
      <formula>0</formula>
    </cfRule>
  </conditionalFormatting>
  <conditionalFormatting sqref="W75">
    <cfRule type="cellIs" dxfId="250" priority="201" operator="equal">
      <formula>0</formula>
    </cfRule>
  </conditionalFormatting>
  <conditionalFormatting sqref="W29">
    <cfRule type="cellIs" dxfId="249" priority="200" operator="equal">
      <formula>0</formula>
    </cfRule>
  </conditionalFormatting>
  <conditionalFormatting sqref="W29">
    <cfRule type="cellIs" dxfId="248" priority="199" operator="equal">
      <formula>0</formula>
    </cfRule>
  </conditionalFormatting>
  <conditionalFormatting sqref="D16:D19 D21 D38:D52 D65:D67 D57:D60 D74 D106:D118 D127:D142 D144:D156 D158:D189 D27 D87:D91 D97 D94 D76:D80 D30">
    <cfRule type="cellIs" dxfId="247" priority="198" operator="equal">
      <formula>0</formula>
    </cfRule>
  </conditionalFormatting>
  <conditionalFormatting sqref="D7:E24 D33:E71 D30 D76:E82 D74:E74 D87:E91 D97:E97 D102:E118 D27:E27 D94:E94 D124:E189">
    <cfRule type="cellIs" dxfId="246" priority="197" operator="equal">
      <formula>0</formula>
    </cfRule>
  </conditionalFormatting>
  <conditionalFormatting sqref="E189">
    <cfRule type="cellIs" dxfId="245" priority="196" operator="equal">
      <formula>0</formula>
    </cfRule>
  </conditionalFormatting>
  <conditionalFormatting sqref="BH14:BM19 BH21:BM21 BH38:BM52 BH65:BM67 BH57:BM60 BH74:BM74 BH106:BM118 BH127:BM142 BH144:BM156 BH158:BM188 BH27:BM27 BO27:BZ27 BO158:BZ188 BO144:BZ156 BO127:BZ142 BO106:BZ118 BO74:BZ74 BO57:BZ60 BO65:BZ67 BO38:BZ52 BO21:BZ21 BO14:BZ19 BO88:BZ91 BH87:BM91 BH97:BM97 BO97:BZ97 BH94:BM94 BO94:BZ94 BO76:BZ80 BH76:BM80 BO30:BZ30 BH30:BM30 CD30:CE30 CD76:CE80 CD94:CE94 CD97:CE97 CD14:CE19 CD21:CE21 CD38:CE52 CD57:CE60 CD74:CE74 CD106:CE118 CD127:CE142 CD144:CE156 CD158:CE188 CD27:CE27 CA59 BO87:BU87 CD65:CE67 CD87:CE91">
    <cfRule type="cellIs" dxfId="244" priority="175" operator="equal">
      <formula>0</formula>
    </cfRule>
  </conditionalFormatting>
  <conditionalFormatting sqref="E75">
    <cfRule type="cellIs" dxfId="243" priority="195" operator="equal">
      <formula>0</formula>
    </cfRule>
  </conditionalFormatting>
  <conditionalFormatting sqref="E29:E30">
    <cfRule type="cellIs" dxfId="242" priority="194" operator="equal">
      <formula>0</formula>
    </cfRule>
  </conditionalFormatting>
  <conditionalFormatting sqref="I7">
    <cfRule type="cellIs" dxfId="241" priority="193" operator="equal">
      <formula>0</formula>
    </cfRule>
  </conditionalFormatting>
  <conditionalFormatting sqref="X16:AC19 X30:Z30 X10:AC13 X158:AC187 X60:AC60 X69:AC70 X104:AC118 X125:AC142 X144:AC145 AE145:AT145 AE105:BC106 AE54:BC55 AE10:BC13 AE30:BC30 AE16:BC19 AE35:BC36 AE74:AT80 X75:AC80 AE89:AT89 X87:Z91 X97:AC97 AE97:AT97 AE27:BC27 X27:Z27 X94:AC94 AE94:AT94 X21:AC22 X23:Z24 AB23:AC24 AB27:AC27 AB30:AC30 AA23:AA31 X35:AC37 X38:Z52 AB38:AC52 X54:Z59 AB54:AC59 AA38:AA59 X62:AC67 X74:Z74 AB74:AC74 X71:Z71 AB71:AC71 AB87:AC91 X155:AC156 X146:Z154 AB146:AC154 X189:AC189 X188:Z188 AB188:AC188 AE38:AT39 AE37:AN37 AP37:BC37 AE41:AT49 AE40:AN40 AP40:AT40 AE52:AT52 AE50:AN51 AP50:AT51 AE57:AT57 AE56:AN56 AE60:AT60 AE58:AN59 AP58:AT59 AE66:AT67 AE65:AN65 AP65:AT65 AE71:AN71 AP71:AT71 AE87:AN88 AP87:AT88 AE91:AT91 AE90:AN90 AP90:AT90 AE104:AN104 AP104:BC104 AE108:BC110 AE107:AN107 AP107:BC107 AE117:BC118 AE111:AN116 AP111:BC116 AE144:AN144 AP144:AT144 AE150:AT152 AE146:AN149 AP146:AT149 AE156:BC156 AE153:AN155 AP155:BC155 AE188:AN189 AP188:AT189 AE21:BC24 AU38:BC52 AP56:BC56 AU57:BC60 AE62:BC62 AE63:AT64 AU63:BC67 AE69:BC69 AE70:AT70 AV70:BC71 AV74:BC80 AU70:AU80 AV94:BC94 AV97:BC97 AV87:BC91 AE125:AT142 AV125:BC142 AP153:AT154 AV144:BC154 AE158:AT187 AV158:BC189">
    <cfRule type="cellIs" dxfId="240" priority="192" operator="equal">
      <formula>0</formula>
    </cfRule>
  </conditionalFormatting>
  <conditionalFormatting sqref="X158:AC187 X7:BC7 X30:Z30 X15:AC19 X60:AC60 X69:AC70 X104:AC118 X125:AC142 X144:AC145 AE145:AT145 AE105:BC106 AE54:BC55 AE15:BC19 AE30:BC30 X8:AC13 AE8:BC13 AE34:BC36 AE74:AT80 X75:AC80 AE89:AT89 X87:Z91 X97:AC97 AE97:AT97 AE27:BC27 X27:Z27 X94:AC94 AE94:AT94 X21:AC22 X23:Z24 AB23:AC24 AB27:AC27 AB30:AC30 AA23:AA31 X34:AC37 X38:Z52 AB38:AC52 X54:Z59 AB54:AC59 AA38:AA59 X62:AC67 X74:Z74 AB74:AC74 X71:Z71 AB71:AC71 AB87:AC91 X155:AC156 X146:Z154 AB146:AC154 X189:AC189 X188:Z188 AB188:AC188 AE38:AT39 AE37:AN37 AP37:BC37 AE41:AT49 AE40:AN40 AP40:AT40 AE52:AT52 AE50:AN51 AP50:AT51 AE57:AT57 AE56:AN56 AE60:AT60 AE58:AN59 AP58:AT59 AE66:AT67 AE65:AN65 AP65:AT65 AE71:AN71 AP71:AT71 AE87:AN88 AP87:AT88 AE91:AT91 AE90:AN90 AP90:AT90 AE104:AN104 AP104:BC104 AE108:BC110 AE107:AN107 AP107:BC107 AE117:BC118 AE111:AN116 AP111:BC116 AE144:AN144 AP144:AT144 AE150:AT152 AE146:AN149 AP146:AT149 AE156:BC156 AE153:AN155 AP155:BC155 AE188:AN189 AP188:AT189 AE21:BC24 AU38:BC52 AP56:BC56 AU57:BC60 AE62:BC62 AE63:AT64 AU63:BC67 AE69:BC69 AE70:AT70 AV70:BC71 AV74:BC80 AU70:AU80 AV94:BC94 AV97:BC97 AV87:BC91 AE125:AT142 AV125:BC142 AP153:AT154 AV144:BC154 AE158:AT187 AV158:BC189">
    <cfRule type="cellIs" dxfId="239" priority="191" operator="equal">
      <formula>0</formula>
    </cfRule>
  </conditionalFormatting>
  <conditionalFormatting sqref="AD16:AD19 AD35:AD52 AD21:AD24 AD30 AD10:AD13 AD158:AD189 AD54:AD60 AD62:AD67 AD69:AD71 AD104:AD118 AD125:AD142 AD144:AD156 AD74:AD80 AD87:AD91 AD97 AD27 AD94">
    <cfRule type="cellIs" dxfId="238" priority="190" operator="equal">
      <formula>0</formula>
    </cfRule>
  </conditionalFormatting>
  <conditionalFormatting sqref="AD158:AD189 AD30 AD15:AD19 AD34:AD52 AD21:AD24 AD54:AD60 AD62:AD67 AD69:AD71 AD104:AD118 AD125:AD142 AD144:AD156 AD8:AD13 AD74:AD80 AD87:AD91 AD97 AD27 AD94">
    <cfRule type="cellIs" dxfId="237" priority="189" operator="equal">
      <formula>0</formula>
    </cfRule>
  </conditionalFormatting>
  <conditionalFormatting sqref="AU29">
    <cfRule type="cellIs" dxfId="236" priority="188" operator="equal">
      <formula>0</formula>
    </cfRule>
  </conditionalFormatting>
  <conditionalFormatting sqref="AU29">
    <cfRule type="cellIs" dxfId="235" priority="187" operator="equal">
      <formula>0</formula>
    </cfRule>
  </conditionalFormatting>
  <conditionalFormatting sqref="AO29">
    <cfRule type="cellIs" dxfId="234" priority="186" operator="equal">
      <formula>0</formula>
    </cfRule>
  </conditionalFormatting>
  <conditionalFormatting sqref="AO29">
    <cfRule type="cellIs" dxfId="233" priority="185" operator="equal">
      <formula>0</formula>
    </cfRule>
  </conditionalFormatting>
  <conditionalFormatting sqref="AX29">
    <cfRule type="cellIs" dxfId="232" priority="184" operator="equal">
      <formula>0</formula>
    </cfRule>
  </conditionalFormatting>
  <conditionalFormatting sqref="AX29">
    <cfRule type="cellIs" dxfId="231" priority="183" operator="equal">
      <formula>0</formula>
    </cfRule>
  </conditionalFormatting>
  <conditionalFormatting sqref="BC29">
    <cfRule type="cellIs" dxfId="230" priority="182" operator="equal">
      <formula>0</formula>
    </cfRule>
  </conditionalFormatting>
  <conditionalFormatting sqref="BC29">
    <cfRule type="cellIs" dxfId="229" priority="181" operator="equal">
      <formula>0</formula>
    </cfRule>
  </conditionalFormatting>
  <conditionalFormatting sqref="AD29">
    <cfRule type="cellIs" dxfId="228" priority="180" operator="equal">
      <formula>0</formula>
    </cfRule>
  </conditionalFormatting>
  <conditionalFormatting sqref="AD29">
    <cfRule type="cellIs" dxfId="227" priority="179" operator="equal">
      <formula>0</formula>
    </cfRule>
  </conditionalFormatting>
  <conditionalFormatting sqref="AO90">
    <cfRule type="cellIs" dxfId="226" priority="69" operator="equal">
      <formula>0</formula>
    </cfRule>
  </conditionalFormatting>
  <conditionalFormatting sqref="CD30:CN30 CD7:CR24 CP30:CR30 CD33:CR71 CD76:CR82 CX35:CZ40 CX41:CY71 CX76:CY82 CX7:CZ24 CZ158:CZ189 CZ144:CZ156 CZ104:CZ118 CZ69:CZ71 CZ62:CZ67 CZ54:CZ60 CX30:CY30 CZ41:CZ52 CZ125:CZ142 CX33:CY34 CX74:CZ74 CD74:CR74 CX87:CZ91 CD87:CR91 CD97:CR97 CX97:CZ97 CX102:CY118 CD102:CR118 CX27:CZ27 CD27:CR27 CD94:CR94 CX94:CZ94 CO29:CO30 CZ29:CZ30 CD124:CR189 CX124:CY189">
    <cfRule type="cellIs" dxfId="225" priority="176" operator="equal">
      <formula>0</formula>
    </cfRule>
  </conditionalFormatting>
  <conditionalFormatting sqref="CF14:CG19 CF21:CG21 CF38:CG52 CF57:CG60 CF74:CG74 CF106:CG118 CF127:CG142 CF144:CG156 CF158:CG188 CF27:CG27 CF97:CG97 CF94:CG94 CF76:CG80 CF30:CG30 CF65:CG67 CF87:CG91">
    <cfRule type="cellIs" dxfId="224" priority="173" operator="equal">
      <formula>0</formula>
    </cfRule>
  </conditionalFormatting>
  <conditionalFormatting sqref="BN14:BN19 BN21 BN38:BN52 BN65:BN67 BN57:BN60 BN74 BN106:BN118 BN127:BN142 BN144:BN156 BN158:BN188 BN27 BN87:BN91 BN97 BN94 BN76:BN80 BN30">
    <cfRule type="cellIs" dxfId="223" priority="174" operator="equal">
      <formula>0</formula>
    </cfRule>
  </conditionalFormatting>
  <conditionalFormatting sqref="CA59">
    <cfRule type="cellIs" dxfId="222" priority="172" operator="equal">
      <formula>0</formula>
    </cfRule>
  </conditionalFormatting>
  <conditionalFormatting sqref="CF189:CG189">
    <cfRule type="cellIs" dxfId="221" priority="169" operator="equal">
      <formula>0</formula>
    </cfRule>
  </conditionalFormatting>
  <conditionalFormatting sqref="BH189:BM189 BO189:BZ189 CD189:CE189">
    <cfRule type="cellIs" dxfId="220" priority="171" operator="equal">
      <formula>0</formula>
    </cfRule>
  </conditionalFormatting>
  <conditionalFormatting sqref="BN189">
    <cfRule type="cellIs" dxfId="219" priority="170" operator="equal">
      <formula>0</formula>
    </cfRule>
  </conditionalFormatting>
  <conditionalFormatting sqref="CZ124">
    <cfRule type="cellIs" dxfId="218" priority="153" operator="equal">
      <formula>0</formula>
    </cfRule>
  </conditionalFormatting>
  <conditionalFormatting sqref="CZ53">
    <cfRule type="cellIs" dxfId="217" priority="155" operator="equal">
      <formula>0</formula>
    </cfRule>
  </conditionalFormatting>
  <conditionalFormatting sqref="CZ33:CZ34">
    <cfRule type="cellIs" dxfId="216" priority="154" operator="equal">
      <formula>0</formula>
    </cfRule>
  </conditionalFormatting>
  <conditionalFormatting sqref="CA27:CC27 CA127:CC142 CA106:CC118 CA74:CC74 CA38:CC52 CA21:CC21 CA14:CC19 CA88:CC91 CA97:CC97 CA94:CC94 CA76:CC80 CA30:CC30 CA57:CC60 CA65:CC67 CC87 CA144:CC156 CA158:CC188">
    <cfRule type="cellIs" dxfId="215" priority="168" operator="equal">
      <formula>0</formula>
    </cfRule>
  </conditionalFormatting>
  <conditionalFormatting sqref="CA30:CC30 CA7:CC24 CA33:CC71 CA74:CC74 CA76:CC82 CC87:CC91 CA88:CB91 CA97:CC97 CA102:CC118 CA27:CC27 CA94:CC94 CA124:CC188">
    <cfRule type="cellIs" dxfId="214" priority="167" operator="equal">
      <formula>0</formula>
    </cfRule>
  </conditionalFormatting>
  <conditionalFormatting sqref="CA189:CC189">
    <cfRule type="cellIs" dxfId="213" priority="166" operator="equal">
      <formula>0</formula>
    </cfRule>
  </conditionalFormatting>
  <conditionalFormatting sqref="CA189:CC189">
    <cfRule type="cellIs" dxfId="212" priority="165" operator="equal">
      <formula>0</formula>
    </cfRule>
  </conditionalFormatting>
  <conditionalFormatting sqref="CA87:CB87">
    <cfRule type="cellIs" dxfId="211" priority="163" operator="equal">
      <formula>0</formula>
    </cfRule>
  </conditionalFormatting>
  <conditionalFormatting sqref="BV87:CA87">
    <cfRule type="cellIs" dxfId="210" priority="164" operator="equal">
      <formula>0</formula>
    </cfRule>
  </conditionalFormatting>
  <conditionalFormatting sqref="CS7:CW24 CS30:CW30 CS76:CW82 CS33:CW71 CS74:CW74 CS87:CW91 CS97:CW97 CS102:CW118 CS27:CW27 CS94:CW94 CS124:CW189">
    <cfRule type="cellIs" dxfId="209" priority="162" operator="equal">
      <formula>0</formula>
    </cfRule>
  </conditionalFormatting>
  <conditionalFormatting sqref="CZ157">
    <cfRule type="cellIs" dxfId="208" priority="161" operator="equal">
      <formula>0</formula>
    </cfRule>
  </conditionalFormatting>
  <conditionalFormatting sqref="CZ143">
    <cfRule type="cellIs" dxfId="207" priority="160" operator="equal">
      <formula>0</formula>
    </cfRule>
  </conditionalFormatting>
  <conditionalFormatting sqref="CZ102:CZ103">
    <cfRule type="cellIs" dxfId="206" priority="159" operator="equal">
      <formula>0</formula>
    </cfRule>
  </conditionalFormatting>
  <conditionalFormatting sqref="CZ76:CZ82">
    <cfRule type="cellIs" dxfId="205" priority="158" operator="equal">
      <formula>0</formula>
    </cfRule>
  </conditionalFormatting>
  <conditionalFormatting sqref="CZ68">
    <cfRule type="cellIs" dxfId="204" priority="157" operator="equal">
      <formula>0</formula>
    </cfRule>
  </conditionalFormatting>
  <conditionalFormatting sqref="CZ61">
    <cfRule type="cellIs" dxfId="203" priority="156" operator="equal">
      <formula>0</formula>
    </cfRule>
  </conditionalFormatting>
  <conditionalFormatting sqref="BE7:BG24 BE76:BG82 BE30:BG30 BE74:BG74 BE87:BG91 BE33:BG71 BE97:BG97 BE102:BG118 BE27:BG27 BE94:BG94 BE124:BG189">
    <cfRule type="cellIs" dxfId="202" priority="152" operator="equal">
      <formula>0</formula>
    </cfRule>
  </conditionalFormatting>
  <conditionalFormatting sqref="BE14:BE19 BE21 BE38:BE52 BE65:BE67 BE57:BE60 BE74 BE106:BE118 BE127:BE142 BE144:BE156 BE158:BE188 BE27 BG27 BG158:BG188 BG144:BG156 BG127:BG142 BG106:BG118 BG74 BG57:BG60 BG65:BG67 BG38:BG52 BG21 BG14:BG19 BE87:BE91 BE97 BG97 BE94 BG94 BG76:BG80 BE76:BE80 BG30 BE30 BG87:BG91">
    <cfRule type="cellIs" dxfId="201" priority="151" operator="equal">
      <formula>0</formula>
    </cfRule>
  </conditionalFormatting>
  <conditionalFormatting sqref="BF14:BF19 BF21 BF38:BF52 BF65:BF67 BF57:BF60 BF74 BF106:BF118 BF127:BF142 BF144:BF156 BF158:BF188 BF27 BF87:BF91 BF97 BF94 BF76:BF80 BF30">
    <cfRule type="cellIs" dxfId="200" priority="150" operator="equal">
      <formula>0</formula>
    </cfRule>
  </conditionalFormatting>
  <conditionalFormatting sqref="BE189 BG189">
    <cfRule type="cellIs" dxfId="199" priority="149" operator="equal">
      <formula>0</formula>
    </cfRule>
  </conditionalFormatting>
  <conditionalFormatting sqref="BF189">
    <cfRule type="cellIs" dxfId="198" priority="148" operator="equal">
      <formula>0</formula>
    </cfRule>
  </conditionalFormatting>
  <conditionalFormatting sqref="H191">
    <cfRule type="cellIs" dxfId="197" priority="147" operator="equal">
      <formula>0</formula>
    </cfRule>
  </conditionalFormatting>
  <conditionalFormatting sqref="H191">
    <cfRule type="cellIs" dxfId="196" priority="146" operator="equal">
      <formula>0</formula>
    </cfRule>
  </conditionalFormatting>
  <conditionalFormatting sqref="J191">
    <cfRule type="cellIs" dxfId="195" priority="141" operator="equal">
      <formula>0</formula>
    </cfRule>
  </conditionalFormatting>
  <conditionalFormatting sqref="BH191:BZ191 DA191">
    <cfRule type="cellIs" dxfId="194" priority="145" operator="equal">
      <formula>0</formula>
    </cfRule>
  </conditionalFormatting>
  <conditionalFormatting sqref="DA191">
    <cfRule type="cellIs" dxfId="193" priority="144" operator="equal">
      <formula>0</formula>
    </cfRule>
  </conditionalFormatting>
  <conditionalFormatting sqref="T191:W191 K191:P191 I191">
    <cfRule type="cellIs" dxfId="192" priority="143" operator="equal">
      <formula>0</formula>
    </cfRule>
  </conditionalFormatting>
  <conditionalFormatting sqref="T191:W191 I191:P191">
    <cfRule type="cellIs" dxfId="191" priority="142" operator="equal">
      <formula>0</formula>
    </cfRule>
  </conditionalFormatting>
  <conditionalFormatting sqref="Q191:S191">
    <cfRule type="cellIs" dxfId="190" priority="140" operator="equal">
      <formula>0</formula>
    </cfRule>
  </conditionalFormatting>
  <conditionalFormatting sqref="Q191:S191">
    <cfRule type="cellIs" dxfId="189" priority="139" operator="equal">
      <formula>0</formula>
    </cfRule>
  </conditionalFormatting>
  <conditionalFormatting sqref="D191">
    <cfRule type="cellIs" dxfId="188" priority="138" operator="equal">
      <formula>0</formula>
    </cfRule>
  </conditionalFormatting>
  <conditionalFormatting sqref="D191:E191">
    <cfRule type="cellIs" dxfId="187" priority="137" operator="equal">
      <formula>0</formula>
    </cfRule>
  </conditionalFormatting>
  <conditionalFormatting sqref="E191">
    <cfRule type="cellIs" dxfId="186" priority="136" operator="equal">
      <formula>0</formula>
    </cfRule>
  </conditionalFormatting>
  <conditionalFormatting sqref="X191:AC191 AE191:AT191 AV191:BC191">
    <cfRule type="cellIs" dxfId="185" priority="135" operator="equal">
      <formula>0</formula>
    </cfRule>
  </conditionalFormatting>
  <conditionalFormatting sqref="X191:AC191 AE191:AT191 AV191:BC191">
    <cfRule type="cellIs" dxfId="184" priority="134" operator="equal">
      <formula>0</formula>
    </cfRule>
  </conditionalFormatting>
  <conditionalFormatting sqref="AD191">
    <cfRule type="cellIs" dxfId="183" priority="133" operator="equal">
      <formula>0</formula>
    </cfRule>
  </conditionalFormatting>
  <conditionalFormatting sqref="AD191">
    <cfRule type="cellIs" dxfId="182" priority="132" operator="equal">
      <formula>0</formula>
    </cfRule>
  </conditionalFormatting>
  <conditionalFormatting sqref="CX191:CZ191 CD191:CR191">
    <cfRule type="cellIs" dxfId="181" priority="131" operator="equal">
      <formula>0</formula>
    </cfRule>
  </conditionalFormatting>
  <conditionalFormatting sqref="CF191:CG191">
    <cfRule type="cellIs" dxfId="180" priority="128" operator="equal">
      <formula>0</formula>
    </cfRule>
  </conditionalFormatting>
  <conditionalFormatting sqref="BH191:BM191 BO191:BZ191 CD191:CE191">
    <cfRule type="cellIs" dxfId="179" priority="130" operator="equal">
      <formula>0</formula>
    </cfRule>
  </conditionalFormatting>
  <conditionalFormatting sqref="BN191">
    <cfRule type="cellIs" dxfId="178" priority="129" operator="equal">
      <formula>0</formula>
    </cfRule>
  </conditionalFormatting>
  <conditionalFormatting sqref="CA191:CC191">
    <cfRule type="cellIs" dxfId="177" priority="127" operator="equal">
      <formula>0</formula>
    </cfRule>
  </conditionalFormatting>
  <conditionalFormatting sqref="CA191:CC191">
    <cfRule type="cellIs" dxfId="176" priority="126" operator="equal">
      <formula>0</formula>
    </cfRule>
  </conditionalFormatting>
  <conditionalFormatting sqref="CS191:CW191">
    <cfRule type="cellIs" dxfId="175" priority="125" operator="equal">
      <formula>0</formula>
    </cfRule>
  </conditionalFormatting>
  <conditionalFormatting sqref="BE191:BG191">
    <cfRule type="cellIs" dxfId="174" priority="124" operator="equal">
      <formula>0</formula>
    </cfRule>
  </conditionalFormatting>
  <conditionalFormatting sqref="BE191 BG191">
    <cfRule type="cellIs" dxfId="173" priority="123" operator="equal">
      <formula>0</formula>
    </cfRule>
  </conditionalFormatting>
  <conditionalFormatting sqref="BF191">
    <cfRule type="cellIs" dxfId="172" priority="122" operator="equal">
      <formula>0</formula>
    </cfRule>
  </conditionalFormatting>
  <conditionalFormatting sqref="AA71:AA74">
    <cfRule type="cellIs" dxfId="171" priority="121" operator="equal">
      <formula>0</formula>
    </cfRule>
  </conditionalFormatting>
  <conditionalFormatting sqref="AA71:AA74">
    <cfRule type="cellIs" dxfId="170" priority="120" operator="equal">
      <formula>0</formula>
    </cfRule>
  </conditionalFormatting>
  <conditionalFormatting sqref="AO188:AO190">
    <cfRule type="cellIs" dxfId="169" priority="16" operator="equal">
      <formula>0</formula>
    </cfRule>
  </conditionalFormatting>
  <conditionalFormatting sqref="AO188:AO190">
    <cfRule type="cellIs" dxfId="168" priority="15" operator="equal">
      <formula>0</formula>
    </cfRule>
  </conditionalFormatting>
  <conditionalFormatting sqref="AA83:AA93">
    <cfRule type="cellIs" dxfId="167" priority="117" operator="equal">
      <formula>0</formula>
    </cfRule>
  </conditionalFormatting>
  <conditionalFormatting sqref="AA83:AA93">
    <cfRule type="cellIs" dxfId="166" priority="116" operator="equal">
      <formula>0</formula>
    </cfRule>
  </conditionalFormatting>
  <conditionalFormatting sqref="AA146:AA154">
    <cfRule type="cellIs" dxfId="165" priority="115" operator="equal">
      <formula>0</formula>
    </cfRule>
  </conditionalFormatting>
  <conditionalFormatting sqref="AA146:AA154">
    <cfRule type="cellIs" dxfId="164" priority="114" operator="equal">
      <formula>0</formula>
    </cfRule>
  </conditionalFormatting>
  <conditionalFormatting sqref="AA188">
    <cfRule type="cellIs" dxfId="163" priority="113" operator="equal">
      <formula>0</formula>
    </cfRule>
  </conditionalFormatting>
  <conditionalFormatting sqref="AA188">
    <cfRule type="cellIs" dxfId="162" priority="112" operator="equal">
      <formula>0</formula>
    </cfRule>
  </conditionalFormatting>
  <conditionalFormatting sqref="AO25">
    <cfRule type="cellIs" dxfId="161" priority="111" operator="equal">
      <formula>0</formula>
    </cfRule>
  </conditionalFormatting>
  <conditionalFormatting sqref="AO25">
    <cfRule type="cellIs" dxfId="160" priority="110" operator="equal">
      <formula>0</formula>
    </cfRule>
  </conditionalFormatting>
  <conditionalFormatting sqref="AO26">
    <cfRule type="cellIs" dxfId="159" priority="109" operator="equal">
      <formula>0</formula>
    </cfRule>
  </conditionalFormatting>
  <conditionalFormatting sqref="AO26">
    <cfRule type="cellIs" dxfId="158" priority="108" operator="equal">
      <formula>0</formula>
    </cfRule>
  </conditionalFormatting>
  <conditionalFormatting sqref="AO31">
    <cfRule type="cellIs" dxfId="157" priority="107" operator="equal">
      <formula>0</formula>
    </cfRule>
  </conditionalFormatting>
  <conditionalFormatting sqref="AO31">
    <cfRule type="cellIs" dxfId="156" priority="106" operator="equal">
      <formula>0</formula>
    </cfRule>
  </conditionalFormatting>
  <conditionalFormatting sqref="AO37">
    <cfRule type="cellIs" dxfId="155" priority="105" operator="equal">
      <formula>0</formula>
    </cfRule>
  </conditionalFormatting>
  <conditionalFormatting sqref="AO37">
    <cfRule type="cellIs" dxfId="154" priority="104" operator="equal">
      <formula>0</formula>
    </cfRule>
  </conditionalFormatting>
  <conditionalFormatting sqref="AO40">
    <cfRule type="cellIs" dxfId="153" priority="103" operator="equal">
      <formula>0</formula>
    </cfRule>
  </conditionalFormatting>
  <conditionalFormatting sqref="AO40">
    <cfRule type="cellIs" dxfId="152" priority="102" operator="equal">
      <formula>0</formula>
    </cfRule>
  </conditionalFormatting>
  <conditionalFormatting sqref="AO50">
    <cfRule type="cellIs" dxfId="151" priority="101" operator="equal">
      <formula>0</formula>
    </cfRule>
  </conditionalFormatting>
  <conditionalFormatting sqref="AO50">
    <cfRule type="cellIs" dxfId="150" priority="100" operator="equal">
      <formula>0</formula>
    </cfRule>
  </conditionalFormatting>
  <conditionalFormatting sqref="AO51">
    <cfRule type="cellIs" dxfId="149" priority="99" operator="equal">
      <formula>0</formula>
    </cfRule>
  </conditionalFormatting>
  <conditionalFormatting sqref="AO51">
    <cfRule type="cellIs" dxfId="148" priority="98" operator="equal">
      <formula>0</formula>
    </cfRule>
  </conditionalFormatting>
  <conditionalFormatting sqref="AO56">
    <cfRule type="cellIs" dxfId="147" priority="97" operator="equal">
      <formula>0</formula>
    </cfRule>
  </conditionalFormatting>
  <conditionalFormatting sqref="AO56">
    <cfRule type="cellIs" dxfId="146" priority="96" operator="equal">
      <formula>0</formula>
    </cfRule>
  </conditionalFormatting>
  <conditionalFormatting sqref="AO58">
    <cfRule type="cellIs" dxfId="145" priority="95" operator="equal">
      <formula>0</formula>
    </cfRule>
  </conditionalFormatting>
  <conditionalFormatting sqref="AO58">
    <cfRule type="cellIs" dxfId="144" priority="94" operator="equal">
      <formula>0</formula>
    </cfRule>
  </conditionalFormatting>
  <conditionalFormatting sqref="AO59">
    <cfRule type="cellIs" dxfId="143" priority="93" operator="equal">
      <formula>0</formula>
    </cfRule>
  </conditionalFormatting>
  <conditionalFormatting sqref="AO59">
    <cfRule type="cellIs" dxfId="142" priority="92" operator="equal">
      <formula>0</formula>
    </cfRule>
  </conditionalFormatting>
  <conditionalFormatting sqref="AO65">
    <cfRule type="cellIs" dxfId="141" priority="91" operator="equal">
      <formula>0</formula>
    </cfRule>
  </conditionalFormatting>
  <conditionalFormatting sqref="AO65">
    <cfRule type="cellIs" dxfId="140" priority="90" operator="equal">
      <formula>0</formula>
    </cfRule>
  </conditionalFormatting>
  <conditionalFormatting sqref="AO71">
    <cfRule type="cellIs" dxfId="139" priority="89" operator="equal">
      <formula>0</formula>
    </cfRule>
  </conditionalFormatting>
  <conditionalFormatting sqref="AO71">
    <cfRule type="cellIs" dxfId="138" priority="88" operator="equal">
      <formula>0</formula>
    </cfRule>
  </conditionalFormatting>
  <conditionalFormatting sqref="AO72">
    <cfRule type="cellIs" dxfId="137" priority="87" operator="equal">
      <formula>0</formula>
    </cfRule>
  </conditionalFormatting>
  <conditionalFormatting sqref="AO72:AO74">
    <cfRule type="cellIs" dxfId="136" priority="86" operator="equal">
      <formula>0</formula>
    </cfRule>
  </conditionalFormatting>
  <conditionalFormatting sqref="AO74">
    <cfRule type="cellIs" dxfId="135" priority="85" operator="equal">
      <formula>0</formula>
    </cfRule>
  </conditionalFormatting>
  <conditionalFormatting sqref="AO83:AO85">
    <cfRule type="cellIs" dxfId="134" priority="84" operator="equal">
      <formula>0</formula>
    </cfRule>
  </conditionalFormatting>
  <conditionalFormatting sqref="AO83:AO85">
    <cfRule type="cellIs" dxfId="133" priority="83" operator="equal">
      <formula>0</formula>
    </cfRule>
  </conditionalFormatting>
  <conditionalFormatting sqref="AO83:AO85">
    <cfRule type="cellIs" dxfId="132" priority="82" operator="equal">
      <formula>0</formula>
    </cfRule>
  </conditionalFormatting>
  <conditionalFormatting sqref="AO83:AO85">
    <cfRule type="cellIs" dxfId="131" priority="81" operator="equal">
      <formula>0</formula>
    </cfRule>
  </conditionalFormatting>
  <conditionalFormatting sqref="AO87">
    <cfRule type="cellIs" dxfId="130" priority="80" operator="equal">
      <formula>0</formula>
    </cfRule>
  </conditionalFormatting>
  <conditionalFormatting sqref="AO87">
    <cfRule type="cellIs" dxfId="129" priority="79" operator="equal">
      <formula>0</formula>
    </cfRule>
  </conditionalFormatting>
  <conditionalFormatting sqref="AO87">
    <cfRule type="cellIs" dxfId="128" priority="78" operator="equal">
      <formula>0</formula>
    </cfRule>
  </conditionalFormatting>
  <conditionalFormatting sqref="AO87">
    <cfRule type="cellIs" dxfId="127" priority="77" operator="equal">
      <formula>0</formula>
    </cfRule>
  </conditionalFormatting>
  <conditionalFormatting sqref="AO88">
    <cfRule type="cellIs" dxfId="126" priority="76" operator="equal">
      <formula>0</formula>
    </cfRule>
  </conditionalFormatting>
  <conditionalFormatting sqref="AO88">
    <cfRule type="cellIs" dxfId="125" priority="75" operator="equal">
      <formula>0</formula>
    </cfRule>
  </conditionalFormatting>
  <conditionalFormatting sqref="AO88">
    <cfRule type="cellIs" dxfId="124" priority="74" operator="equal">
      <formula>0</formula>
    </cfRule>
  </conditionalFormatting>
  <conditionalFormatting sqref="AO88">
    <cfRule type="cellIs" dxfId="123" priority="73" operator="equal">
      <formula>0</formula>
    </cfRule>
  </conditionalFormatting>
  <conditionalFormatting sqref="AO90">
    <cfRule type="cellIs" dxfId="122" priority="72" operator="equal">
      <formula>0</formula>
    </cfRule>
  </conditionalFormatting>
  <conditionalFormatting sqref="AO90">
    <cfRule type="cellIs" dxfId="121" priority="71" operator="equal">
      <formula>0</formula>
    </cfRule>
  </conditionalFormatting>
  <conditionalFormatting sqref="AO90">
    <cfRule type="cellIs" dxfId="120" priority="70" operator="equal">
      <formula>0</formula>
    </cfRule>
  </conditionalFormatting>
  <conditionalFormatting sqref="AO104">
    <cfRule type="cellIs" dxfId="119" priority="57" operator="equal">
      <formula>0</formula>
    </cfRule>
  </conditionalFormatting>
  <conditionalFormatting sqref="AO92">
    <cfRule type="cellIs" dxfId="118" priority="68" operator="equal">
      <formula>0</formula>
    </cfRule>
  </conditionalFormatting>
  <conditionalFormatting sqref="AO92">
    <cfRule type="cellIs" dxfId="117" priority="67" operator="equal">
      <formula>0</formula>
    </cfRule>
  </conditionalFormatting>
  <conditionalFormatting sqref="AO92">
    <cfRule type="cellIs" dxfId="116" priority="66" operator="equal">
      <formula>0</formula>
    </cfRule>
  </conditionalFormatting>
  <conditionalFormatting sqref="AO92">
    <cfRule type="cellIs" dxfId="115" priority="65" operator="equal">
      <formula>0</formula>
    </cfRule>
  </conditionalFormatting>
  <conditionalFormatting sqref="AO93">
    <cfRule type="cellIs" dxfId="114" priority="64" operator="equal">
      <formula>0</formula>
    </cfRule>
  </conditionalFormatting>
  <conditionalFormatting sqref="AO93">
    <cfRule type="cellIs" dxfId="113" priority="63" operator="equal">
      <formula>0</formula>
    </cfRule>
  </conditionalFormatting>
  <conditionalFormatting sqref="AO93">
    <cfRule type="cellIs" dxfId="112" priority="62" operator="equal">
      <formula>0</formula>
    </cfRule>
  </conditionalFormatting>
  <conditionalFormatting sqref="AO93">
    <cfRule type="cellIs" dxfId="111" priority="61" operator="equal">
      <formula>0</formula>
    </cfRule>
  </conditionalFormatting>
  <conditionalFormatting sqref="AO104">
    <cfRule type="cellIs" dxfId="110" priority="60" operator="equal">
      <formula>0</formula>
    </cfRule>
  </conditionalFormatting>
  <conditionalFormatting sqref="AO104">
    <cfRule type="cellIs" dxfId="109" priority="59" operator="equal">
      <formula>0</formula>
    </cfRule>
  </conditionalFormatting>
  <conditionalFormatting sqref="AO104">
    <cfRule type="cellIs" dxfId="108" priority="58" operator="equal">
      <formula>0</formula>
    </cfRule>
  </conditionalFormatting>
  <conditionalFormatting sqref="AO107">
    <cfRule type="cellIs" dxfId="107" priority="56" operator="equal">
      <formula>0</formula>
    </cfRule>
  </conditionalFormatting>
  <conditionalFormatting sqref="AO107">
    <cfRule type="cellIs" dxfId="106" priority="55" operator="equal">
      <formula>0</formula>
    </cfRule>
  </conditionalFormatting>
  <conditionalFormatting sqref="AO107">
    <cfRule type="cellIs" dxfId="105" priority="54" operator="equal">
      <formula>0</formula>
    </cfRule>
  </conditionalFormatting>
  <conditionalFormatting sqref="AO107">
    <cfRule type="cellIs" dxfId="104" priority="53" operator="equal">
      <formula>0</formula>
    </cfRule>
  </conditionalFormatting>
  <conditionalFormatting sqref="AO111">
    <cfRule type="cellIs" dxfId="103" priority="52" operator="equal">
      <formula>0</formula>
    </cfRule>
  </conditionalFormatting>
  <conditionalFormatting sqref="AO111">
    <cfRule type="cellIs" dxfId="102" priority="51" operator="equal">
      <formula>0</formula>
    </cfRule>
  </conditionalFormatting>
  <conditionalFormatting sqref="AO111">
    <cfRule type="cellIs" dxfId="101" priority="50" operator="equal">
      <formula>0</formula>
    </cfRule>
  </conditionalFormatting>
  <conditionalFormatting sqref="AO111">
    <cfRule type="cellIs" dxfId="100" priority="49" operator="equal">
      <formula>0</formula>
    </cfRule>
  </conditionalFormatting>
  <conditionalFormatting sqref="AO112">
    <cfRule type="cellIs" dxfId="99" priority="48" operator="equal">
      <formula>0</formula>
    </cfRule>
  </conditionalFormatting>
  <conditionalFormatting sqref="AO112">
    <cfRule type="cellIs" dxfId="98" priority="47" operator="equal">
      <formula>0</formula>
    </cfRule>
  </conditionalFormatting>
  <conditionalFormatting sqref="AO112">
    <cfRule type="cellIs" dxfId="97" priority="46" operator="equal">
      <formula>0</formula>
    </cfRule>
  </conditionalFormatting>
  <conditionalFormatting sqref="AO112">
    <cfRule type="cellIs" dxfId="96" priority="45" operator="equal">
      <formula>0</formula>
    </cfRule>
  </conditionalFormatting>
  <conditionalFormatting sqref="AO113">
    <cfRule type="cellIs" dxfId="95" priority="44" operator="equal">
      <formula>0</formula>
    </cfRule>
  </conditionalFormatting>
  <conditionalFormatting sqref="AO113">
    <cfRule type="cellIs" dxfId="94" priority="43" operator="equal">
      <formula>0</formula>
    </cfRule>
  </conditionalFormatting>
  <conditionalFormatting sqref="AO113">
    <cfRule type="cellIs" dxfId="93" priority="42" operator="equal">
      <formula>0</formula>
    </cfRule>
  </conditionalFormatting>
  <conditionalFormatting sqref="AO113">
    <cfRule type="cellIs" dxfId="92" priority="41" operator="equal">
      <formula>0</formula>
    </cfRule>
  </conditionalFormatting>
  <conditionalFormatting sqref="AO114">
    <cfRule type="cellIs" dxfId="91" priority="40" operator="equal">
      <formula>0</formula>
    </cfRule>
  </conditionalFormatting>
  <conditionalFormatting sqref="AO114">
    <cfRule type="cellIs" dxfId="90" priority="39" operator="equal">
      <formula>0</formula>
    </cfRule>
  </conditionalFormatting>
  <conditionalFormatting sqref="AO114">
    <cfRule type="cellIs" dxfId="89" priority="38" operator="equal">
      <formula>0</formula>
    </cfRule>
  </conditionalFormatting>
  <conditionalFormatting sqref="AO114">
    <cfRule type="cellIs" dxfId="88" priority="37" operator="equal">
      <formula>0</formula>
    </cfRule>
  </conditionalFormatting>
  <conditionalFormatting sqref="AO115">
    <cfRule type="cellIs" dxfId="87" priority="36" operator="equal">
      <formula>0</formula>
    </cfRule>
  </conditionalFormatting>
  <conditionalFormatting sqref="AO115">
    <cfRule type="cellIs" dxfId="86" priority="35" operator="equal">
      <formula>0</formula>
    </cfRule>
  </conditionalFormatting>
  <conditionalFormatting sqref="AO115">
    <cfRule type="cellIs" dxfId="85" priority="34" operator="equal">
      <formula>0</formula>
    </cfRule>
  </conditionalFormatting>
  <conditionalFormatting sqref="AO115">
    <cfRule type="cellIs" dxfId="84" priority="33" operator="equal">
      <formula>0</formula>
    </cfRule>
  </conditionalFormatting>
  <conditionalFormatting sqref="AO116">
    <cfRule type="cellIs" dxfId="83" priority="32" operator="equal">
      <formula>0</formula>
    </cfRule>
  </conditionalFormatting>
  <conditionalFormatting sqref="AO116">
    <cfRule type="cellIs" dxfId="82" priority="31" operator="equal">
      <formula>0</formula>
    </cfRule>
  </conditionalFormatting>
  <conditionalFormatting sqref="AO116">
    <cfRule type="cellIs" dxfId="81" priority="30" operator="equal">
      <formula>0</formula>
    </cfRule>
  </conditionalFormatting>
  <conditionalFormatting sqref="AO116">
    <cfRule type="cellIs" dxfId="80" priority="29" operator="equal">
      <formula>0</formula>
    </cfRule>
  </conditionalFormatting>
  <conditionalFormatting sqref="AO144">
    <cfRule type="cellIs" dxfId="79" priority="28" operator="equal">
      <formula>0</formula>
    </cfRule>
  </conditionalFormatting>
  <conditionalFormatting sqref="AO144">
    <cfRule type="cellIs" dxfId="78" priority="27" operator="equal">
      <formula>0</formula>
    </cfRule>
  </conditionalFormatting>
  <conditionalFormatting sqref="AO144">
    <cfRule type="cellIs" dxfId="77" priority="26" operator="equal">
      <formula>0</formula>
    </cfRule>
  </conditionalFormatting>
  <conditionalFormatting sqref="AO144">
    <cfRule type="cellIs" dxfId="76" priority="25" operator="equal">
      <formula>0</formula>
    </cfRule>
  </conditionalFormatting>
  <conditionalFormatting sqref="AO146:AO149">
    <cfRule type="cellIs" dxfId="75" priority="24" operator="equal">
      <formula>0</formula>
    </cfRule>
  </conditionalFormatting>
  <conditionalFormatting sqref="AO146:AO149">
    <cfRule type="cellIs" dxfId="74" priority="23" operator="equal">
      <formula>0</formula>
    </cfRule>
  </conditionalFormatting>
  <conditionalFormatting sqref="AO146:AO149">
    <cfRule type="cellIs" dxfId="73" priority="22" operator="equal">
      <formula>0</formula>
    </cfRule>
  </conditionalFormatting>
  <conditionalFormatting sqref="AO146:AO149">
    <cfRule type="cellIs" dxfId="72" priority="21" operator="equal">
      <formula>0</formula>
    </cfRule>
  </conditionalFormatting>
  <conditionalFormatting sqref="AO153:AO155">
    <cfRule type="cellIs" dxfId="71" priority="20" operator="equal">
      <formula>0</formula>
    </cfRule>
  </conditionalFormatting>
  <conditionalFormatting sqref="AO153:AO155">
    <cfRule type="cellIs" dxfId="70" priority="19" operator="equal">
      <formula>0</formula>
    </cfRule>
  </conditionalFormatting>
  <conditionalFormatting sqref="AO153:AO155">
    <cfRule type="cellIs" dxfId="69" priority="18" operator="equal">
      <formula>0</formula>
    </cfRule>
  </conditionalFormatting>
  <conditionalFormatting sqref="AO153:AO155">
    <cfRule type="cellIs" dxfId="68" priority="17" operator="equal">
      <formula>0</formula>
    </cfRule>
  </conditionalFormatting>
  <conditionalFormatting sqref="AU144:AU154">
    <cfRule type="cellIs" dxfId="67" priority="4" operator="equal">
      <formula>0</formula>
    </cfRule>
  </conditionalFormatting>
  <conditionalFormatting sqref="AU144:AU154">
    <cfRule type="cellIs" dxfId="66" priority="3" operator="equal">
      <formula>0</formula>
    </cfRule>
  </conditionalFormatting>
  <conditionalFormatting sqref="AO188:AO190">
    <cfRule type="cellIs" dxfId="65" priority="14" operator="equal">
      <formula>0</formula>
    </cfRule>
  </conditionalFormatting>
  <conditionalFormatting sqref="AO188:AO190">
    <cfRule type="cellIs" dxfId="64" priority="13" operator="equal">
      <formula>0</formula>
    </cfRule>
  </conditionalFormatting>
  <conditionalFormatting sqref="AU25:AU26">
    <cfRule type="cellIs" dxfId="63" priority="12" operator="equal">
      <formula>0</formula>
    </cfRule>
  </conditionalFormatting>
  <conditionalFormatting sqref="AU25:AU26">
    <cfRule type="cellIs" dxfId="62" priority="11" operator="equal">
      <formula>0</formula>
    </cfRule>
  </conditionalFormatting>
  <conditionalFormatting sqref="AU31">
    <cfRule type="cellIs" dxfId="61" priority="10" operator="equal">
      <formula>0</formula>
    </cfRule>
  </conditionalFormatting>
  <conditionalFormatting sqref="AU31">
    <cfRule type="cellIs" dxfId="60" priority="9" operator="equal">
      <formula>0</formula>
    </cfRule>
  </conditionalFormatting>
  <conditionalFormatting sqref="AU83:AU99">
    <cfRule type="cellIs" dxfId="59" priority="8" operator="equal">
      <formula>0</formula>
    </cfRule>
  </conditionalFormatting>
  <conditionalFormatting sqref="AU83:AU99">
    <cfRule type="cellIs" dxfId="58" priority="7" operator="equal">
      <formula>0</formula>
    </cfRule>
  </conditionalFormatting>
  <conditionalFormatting sqref="AU125:AU142">
    <cfRule type="cellIs" dxfId="57" priority="6" operator="equal">
      <formula>0</formula>
    </cfRule>
  </conditionalFormatting>
  <conditionalFormatting sqref="AU125:AU142">
    <cfRule type="cellIs" dxfId="56" priority="5" operator="equal">
      <formula>0</formula>
    </cfRule>
  </conditionalFormatting>
  <conditionalFormatting sqref="AU158:AU191">
    <cfRule type="cellIs" dxfId="55" priority="2" operator="equal">
      <formula>0</formula>
    </cfRule>
  </conditionalFormatting>
  <conditionalFormatting sqref="AU158:AU191">
    <cfRule type="cellIs" dxfId="54" priority="1" operator="equal">
      <formula>0</formula>
    </cfRule>
  </conditionalFormatting>
  <pageMargins left="0.19685039370078741" right="0.19685039370078741" top="0.19685039370078741" bottom="0.19685039370078741" header="0.31496062992125984" footer="0.19685039370078741"/>
  <pageSetup scale="56" fitToWidth="8" fitToHeight="3" orientation="landscape" r:id="rId1"/>
  <headerFooter>
    <oddFooter>&amp;R&amp;P de &amp;N</oddFooter>
  </headerFooter>
  <rowBreaks count="1" manualBreakCount="1">
    <brk id="3" max="105" man="1"/>
  </rowBreaks>
  <colBreaks count="2" manualBreakCount="2">
    <brk id="16" max="190" man="1"/>
    <brk id="41" max="190" man="1"/>
  </colBreaks>
  <legacy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CX88"/>
  <sheetViews>
    <sheetView view="pageBreakPreview" zoomScale="70" zoomScaleNormal="85" zoomScaleSheetLayoutView="70" workbookViewId="0">
      <pane xSplit="3" ySplit="14" topLeftCell="L15" activePane="bottomRight" state="frozen"/>
      <selection activeCell="A214" sqref="A1:XFD1048576"/>
      <selection pane="topRight" activeCell="A214" sqref="A1:XFD1048576"/>
      <selection pane="bottomLeft" activeCell="A214" sqref="A1:XFD1048576"/>
      <selection pane="bottomRight" activeCell="R6" sqref="R6"/>
    </sheetView>
  </sheetViews>
  <sheetFormatPr baseColWidth="10" defaultColWidth="11.42578125" defaultRowHeight="15"/>
  <cols>
    <col min="1" max="1" width="11.85546875" style="1036" customWidth="1"/>
    <col min="2" max="2" width="18.7109375" style="1037" customWidth="1"/>
    <col min="3" max="3" width="11.42578125" style="1036"/>
    <col min="4" max="21" width="13.7109375" style="1036" customWidth="1"/>
    <col min="22" max="22" width="13.7109375" style="1148" customWidth="1"/>
    <col min="23" max="23" width="13.140625" style="1036" customWidth="1"/>
    <col min="24" max="24" width="14.5703125" style="1036" customWidth="1"/>
    <col min="25" max="25" width="9.42578125" style="1036" customWidth="1"/>
    <col min="26" max="16384" width="11.42578125" style="1036"/>
  </cols>
  <sheetData>
    <row r="1" spans="1:102" s="1044" customFormat="1" ht="30" customHeight="1">
      <c r="A1" s="2242" t="s">
        <v>1112</v>
      </c>
      <c r="B1" s="2243"/>
      <c r="C1" s="2244"/>
      <c r="D1" s="1039" t="s">
        <v>1113</v>
      </c>
      <c r="E1" s="1040" t="s">
        <v>1114</v>
      </c>
      <c r="F1" s="1040" t="s">
        <v>1115</v>
      </c>
      <c r="G1" s="1040" t="s">
        <v>1116</v>
      </c>
      <c r="H1" s="1040" t="s">
        <v>1117</v>
      </c>
      <c r="I1" s="1273" t="s">
        <v>1118</v>
      </c>
      <c r="J1" s="1273" t="s">
        <v>1119</v>
      </c>
      <c r="K1" s="1041" t="s">
        <v>1120</v>
      </c>
      <c r="L1" s="1273" t="s">
        <v>1121</v>
      </c>
      <c r="M1" s="1041" t="s">
        <v>1122</v>
      </c>
      <c r="N1" s="1273" t="s">
        <v>1123</v>
      </c>
      <c r="O1" s="1040" t="s">
        <v>1124</v>
      </c>
      <c r="P1" s="1041" t="s">
        <v>1125</v>
      </c>
      <c r="Q1" s="1041" t="s">
        <v>1126</v>
      </c>
      <c r="R1" s="1040" t="s">
        <v>1127</v>
      </c>
      <c r="S1" s="1040" t="s">
        <v>1128</v>
      </c>
      <c r="T1" s="1040" t="s">
        <v>1129</v>
      </c>
      <c r="U1" s="1040" t="s">
        <v>1130</v>
      </c>
      <c r="V1" s="1042" t="s">
        <v>1131</v>
      </c>
      <c r="W1" s="1043" t="s">
        <v>1132</v>
      </c>
      <c r="X1" s="1043" t="s">
        <v>1133</v>
      </c>
      <c r="Y1" s="2245" t="s">
        <v>1134</v>
      </c>
    </row>
    <row r="2" spans="1:102" s="808" customFormat="1">
      <c r="A2" s="2248" t="s">
        <v>1135</v>
      </c>
      <c r="B2" s="2249"/>
      <c r="C2" s="2250"/>
      <c r="D2" s="1045">
        <v>0</v>
      </c>
      <c r="E2" s="1046">
        <v>0</v>
      </c>
      <c r="F2" s="1046">
        <v>0</v>
      </c>
      <c r="G2" s="1046">
        <v>2</v>
      </c>
      <c r="H2" s="1046">
        <v>3</v>
      </c>
      <c r="I2" s="1274">
        <v>0</v>
      </c>
      <c r="J2" s="1274">
        <v>0</v>
      </c>
      <c r="K2" s="1046">
        <v>0</v>
      </c>
      <c r="L2" s="1274">
        <v>0</v>
      </c>
      <c r="M2" s="1046">
        <v>0</v>
      </c>
      <c r="N2" s="1274">
        <v>2</v>
      </c>
      <c r="O2" s="1046">
        <v>0</v>
      </c>
      <c r="P2" s="1046">
        <v>0</v>
      </c>
      <c r="Q2" s="1046">
        <v>0</v>
      </c>
      <c r="R2" s="1046">
        <v>0</v>
      </c>
      <c r="S2" s="1046">
        <v>0</v>
      </c>
      <c r="T2" s="1046">
        <v>0</v>
      </c>
      <c r="U2" s="1046">
        <v>0</v>
      </c>
      <c r="V2" s="1047">
        <v>0</v>
      </c>
      <c r="W2" s="1048"/>
      <c r="X2" s="1048"/>
      <c r="Y2" s="2246"/>
    </row>
    <row r="3" spans="1:102" s="808" customFormat="1" ht="15" customHeight="1">
      <c r="A3" s="2251" t="s">
        <v>1136</v>
      </c>
      <c r="B3" s="2252"/>
      <c r="C3" s="1049" t="s">
        <v>1137</v>
      </c>
      <c r="D3" s="1045"/>
      <c r="E3" s="1046"/>
      <c r="F3" s="1046"/>
      <c r="G3" s="1046">
        <f>+(112.35-98.4)*2</f>
        <v>27.899999999999977</v>
      </c>
      <c r="H3" s="1046">
        <f>+(112.35-98.4)*2</f>
        <v>27.899999999999977</v>
      </c>
      <c r="I3" s="1046"/>
      <c r="J3" s="1046"/>
      <c r="K3" s="1046"/>
      <c r="L3" s="1046"/>
      <c r="M3" s="1046">
        <f>+(20.955-20.5)*2</f>
        <v>0.90999999999999659</v>
      </c>
      <c r="N3" s="1050">
        <f>+(30.918-22.5)*2</f>
        <v>16.835999999999999</v>
      </c>
      <c r="O3" s="1046"/>
      <c r="P3" s="1046"/>
      <c r="Q3" s="1046">
        <f>+(41.145-39.3)*2</f>
        <v>3.6900000000000119</v>
      </c>
      <c r="R3" s="1046"/>
      <c r="S3" s="1046"/>
      <c r="T3" s="1046"/>
      <c r="U3" s="1046"/>
      <c r="V3" s="1047"/>
      <c r="W3" s="1048"/>
      <c r="X3" s="1048"/>
      <c r="Y3" s="2246"/>
    </row>
    <row r="4" spans="1:102" s="808" customFormat="1">
      <c r="A4" s="2251"/>
      <c r="B4" s="2252"/>
      <c r="C4" s="1049" t="s">
        <v>1138</v>
      </c>
      <c r="D4" s="1045"/>
      <c r="E4" s="1046"/>
      <c r="F4" s="1046"/>
      <c r="G4" s="1046"/>
      <c r="H4" s="1046"/>
      <c r="I4" s="1046">
        <f>+(113.61-109.692)*2</f>
        <v>7.8360000000000127</v>
      </c>
      <c r="J4" s="1046"/>
      <c r="K4" s="1046"/>
      <c r="L4" s="1046"/>
      <c r="M4" s="1046"/>
      <c r="N4" s="1046"/>
      <c r="O4" s="1046"/>
      <c r="P4" s="1046">
        <f>+(36.3-30.926)*2</f>
        <v>10.747999999999998</v>
      </c>
      <c r="Q4" s="1046"/>
      <c r="R4" s="1046"/>
      <c r="S4" s="1046"/>
      <c r="T4" s="1046"/>
      <c r="U4" s="1046"/>
      <c r="V4" s="1047"/>
      <c r="W4" s="1048"/>
      <c r="X4" s="1048"/>
      <c r="Y4" s="2246"/>
    </row>
    <row r="5" spans="1:102" s="808" customFormat="1">
      <c r="A5" s="2248" t="s">
        <v>1139</v>
      </c>
      <c r="B5" s="2249"/>
      <c r="C5" s="2250"/>
      <c r="D5" s="1051">
        <v>83700</v>
      </c>
      <c r="E5" s="1052">
        <v>88080</v>
      </c>
      <c r="F5" s="1052">
        <v>89910</v>
      </c>
      <c r="G5" s="1052">
        <v>98400</v>
      </c>
      <c r="H5" s="1052">
        <v>98400</v>
      </c>
      <c r="I5" s="1052">
        <v>113610</v>
      </c>
      <c r="J5" s="1053">
        <v>116500</v>
      </c>
      <c r="K5" s="1052">
        <v>108910</v>
      </c>
      <c r="L5" s="1054">
        <v>1650</v>
      </c>
      <c r="M5" s="1054">
        <v>20500</v>
      </c>
      <c r="N5" s="1052">
        <v>22200</v>
      </c>
      <c r="O5" s="1052">
        <v>32500</v>
      </c>
      <c r="P5" s="1052">
        <v>36300</v>
      </c>
      <c r="Q5" s="1054">
        <v>39300</v>
      </c>
      <c r="R5" s="1052">
        <v>43000</v>
      </c>
      <c r="S5" s="1052">
        <v>49000</v>
      </c>
      <c r="T5" s="1052">
        <v>50000</v>
      </c>
      <c r="U5" s="1055">
        <v>55000</v>
      </c>
      <c r="V5" s="1056">
        <v>1650</v>
      </c>
      <c r="W5" s="1057">
        <v>43000</v>
      </c>
      <c r="X5" s="1057">
        <v>98400</v>
      </c>
      <c r="Y5" s="2246"/>
    </row>
    <row r="6" spans="1:102" s="808" customFormat="1">
      <c r="A6" s="2253" t="s">
        <v>1140</v>
      </c>
      <c r="B6" s="2254"/>
      <c r="C6" s="2255"/>
      <c r="D6" s="1058">
        <v>4510</v>
      </c>
      <c r="E6" s="1059">
        <v>4510</v>
      </c>
      <c r="F6" s="1059">
        <v>4510</v>
      </c>
      <c r="G6" s="1059">
        <v>4510</v>
      </c>
      <c r="H6" s="1059">
        <v>4510</v>
      </c>
      <c r="I6" s="1059">
        <v>4510</v>
      </c>
      <c r="J6" s="1060">
        <v>4510</v>
      </c>
      <c r="K6" s="1059">
        <v>4510</v>
      </c>
      <c r="L6" s="1059">
        <v>4511</v>
      </c>
      <c r="M6" s="1059">
        <v>4511</v>
      </c>
      <c r="N6" s="1059">
        <v>4511</v>
      </c>
      <c r="O6" s="1059">
        <v>4511</v>
      </c>
      <c r="P6" s="1059">
        <v>4511</v>
      </c>
      <c r="Q6" s="1059">
        <v>4511</v>
      </c>
      <c r="R6" s="1059">
        <v>4511</v>
      </c>
      <c r="S6" s="1059">
        <v>4511</v>
      </c>
      <c r="T6" s="1059">
        <v>4511</v>
      </c>
      <c r="U6" s="1059">
        <v>4511</v>
      </c>
      <c r="V6" s="1061">
        <v>4511</v>
      </c>
      <c r="W6" s="1061">
        <v>4511</v>
      </c>
      <c r="X6" s="1061">
        <v>4510</v>
      </c>
      <c r="Y6" s="2246"/>
    </row>
    <row r="7" spans="1:102" s="1044" customFormat="1" ht="45">
      <c r="A7" s="2256" t="s">
        <v>1141</v>
      </c>
      <c r="B7" s="2257"/>
      <c r="C7" s="2258"/>
      <c r="D7" s="1062" t="s">
        <v>1142</v>
      </c>
      <c r="E7" s="1063" t="s">
        <v>1142</v>
      </c>
      <c r="F7" s="1063" t="s">
        <v>1142</v>
      </c>
      <c r="G7" s="1063" t="s">
        <v>1142</v>
      </c>
      <c r="H7" s="1063" t="s">
        <v>1142</v>
      </c>
      <c r="I7" s="1063" t="s">
        <v>1142</v>
      </c>
      <c r="J7" s="1063" t="s">
        <v>1142</v>
      </c>
      <c r="K7" s="1063" t="s">
        <v>1142</v>
      </c>
      <c r="L7" s="1064" t="s">
        <v>1142</v>
      </c>
      <c r="M7" s="1064" t="s">
        <v>1142</v>
      </c>
      <c r="N7" s="1063" t="s">
        <v>1142</v>
      </c>
      <c r="O7" s="1063" t="s">
        <v>1142</v>
      </c>
      <c r="P7" s="1063" t="s">
        <v>1142</v>
      </c>
      <c r="Q7" s="1064" t="s">
        <v>1142</v>
      </c>
      <c r="R7" s="1063" t="s">
        <v>1142</v>
      </c>
      <c r="S7" s="1063" t="s">
        <v>1142</v>
      </c>
      <c r="T7" s="1063" t="s">
        <v>1142</v>
      </c>
      <c r="U7" s="1063" t="s">
        <v>1142</v>
      </c>
      <c r="V7" s="1065" t="s">
        <v>1143</v>
      </c>
      <c r="W7" s="1066" t="s">
        <v>1144</v>
      </c>
      <c r="X7" s="1067" t="s">
        <v>1145</v>
      </c>
      <c r="Y7" s="2246"/>
    </row>
    <row r="8" spans="1:102" s="808" customFormat="1" ht="45">
      <c r="A8" s="2259" t="s">
        <v>1146</v>
      </c>
      <c r="B8" s="2260"/>
      <c r="C8" s="2260"/>
      <c r="D8" s="1068">
        <v>43056</v>
      </c>
      <c r="E8" s="1069">
        <v>43202</v>
      </c>
      <c r="F8" s="1069">
        <v>43202</v>
      </c>
      <c r="G8" s="2261">
        <v>43202</v>
      </c>
      <c r="H8" s="2261"/>
      <c r="I8" s="1069">
        <v>43201</v>
      </c>
      <c r="J8" s="1070" t="s">
        <v>1147</v>
      </c>
      <c r="K8" s="1069">
        <v>43230</v>
      </c>
      <c r="L8" s="1069">
        <v>43328</v>
      </c>
      <c r="M8" s="2261">
        <v>43423</v>
      </c>
      <c r="N8" s="2261"/>
      <c r="O8" s="1069">
        <v>43748</v>
      </c>
      <c r="P8" s="1069">
        <v>43698</v>
      </c>
      <c r="Q8" s="1069">
        <v>43807</v>
      </c>
      <c r="R8" s="1069">
        <v>43437</v>
      </c>
      <c r="S8" s="1069">
        <v>43747</v>
      </c>
      <c r="T8" s="1069">
        <v>43634</v>
      </c>
      <c r="U8" s="1070">
        <v>43615</v>
      </c>
      <c r="V8" s="1071"/>
      <c r="W8" s="1072"/>
      <c r="X8" s="1057"/>
      <c r="Y8" s="2246"/>
    </row>
    <row r="9" spans="1:102" s="1079" customFormat="1">
      <c r="A9" s="2259" t="s">
        <v>1148</v>
      </c>
      <c r="B9" s="2260"/>
      <c r="C9" s="2260"/>
      <c r="D9" s="1073">
        <v>42186</v>
      </c>
      <c r="E9" s="1074">
        <v>41974</v>
      </c>
      <c r="F9" s="1075" t="s">
        <v>1149</v>
      </c>
      <c r="G9" s="1074">
        <v>42339</v>
      </c>
      <c r="H9" s="1076">
        <v>42583</v>
      </c>
      <c r="I9" s="1076">
        <v>42644</v>
      </c>
      <c r="J9" s="1074">
        <v>42675</v>
      </c>
      <c r="K9" s="1074" t="s">
        <v>1150</v>
      </c>
      <c r="L9" s="1076">
        <v>42705</v>
      </c>
      <c r="M9" s="1074">
        <v>42675</v>
      </c>
      <c r="N9" s="1076">
        <v>42736</v>
      </c>
      <c r="O9" s="1074" t="s">
        <v>1151</v>
      </c>
      <c r="P9" s="1074">
        <v>42583</v>
      </c>
      <c r="Q9" s="1074">
        <v>42491</v>
      </c>
      <c r="R9" s="1076">
        <v>42705</v>
      </c>
      <c r="S9" s="1075" t="s">
        <v>1151</v>
      </c>
      <c r="T9" s="1075" t="s">
        <v>1151</v>
      </c>
      <c r="U9" s="1075" t="s">
        <v>1151</v>
      </c>
      <c r="V9" s="1077" t="s">
        <v>1152</v>
      </c>
      <c r="W9" s="1078" t="s">
        <v>1153</v>
      </c>
      <c r="X9" s="1078" t="s">
        <v>1153</v>
      </c>
      <c r="Y9" s="2246"/>
    </row>
    <row r="10" spans="1:102" s="808" customFormat="1">
      <c r="A10" s="2262" t="s">
        <v>1154</v>
      </c>
      <c r="B10" s="2263"/>
      <c r="C10" s="2264"/>
      <c r="D10" s="1080">
        <v>1400000</v>
      </c>
      <c r="E10" s="1081">
        <v>242000</v>
      </c>
      <c r="F10" s="1081">
        <v>200047</v>
      </c>
      <c r="G10" s="1082">
        <v>800000</v>
      </c>
      <c r="H10" s="1082">
        <v>600000</v>
      </c>
      <c r="I10" s="1081">
        <v>504235</v>
      </c>
      <c r="J10" s="1083">
        <v>500000</v>
      </c>
      <c r="K10" s="1081">
        <v>547649</v>
      </c>
      <c r="L10" s="1083">
        <v>410373</v>
      </c>
      <c r="M10" s="1081">
        <v>456000</v>
      </c>
      <c r="N10" s="1083">
        <v>1200000</v>
      </c>
      <c r="O10" s="1081">
        <v>550000</v>
      </c>
      <c r="P10" s="1083">
        <v>179287</v>
      </c>
      <c r="Q10" s="1084">
        <v>509794</v>
      </c>
      <c r="R10" s="1081">
        <v>950000</v>
      </c>
      <c r="S10" s="1081">
        <v>230000</v>
      </c>
      <c r="T10" s="1081">
        <v>890000</v>
      </c>
      <c r="U10" s="1085" t="s">
        <v>1155</v>
      </c>
      <c r="V10" s="1086"/>
      <c r="W10" s="1057"/>
      <c r="X10" s="1057"/>
      <c r="Y10" s="2246"/>
    </row>
    <row r="11" spans="1:102" s="808" customFormat="1">
      <c r="A11" s="2262" t="s">
        <v>1156</v>
      </c>
      <c r="B11" s="2263"/>
      <c r="C11" s="2264"/>
      <c r="D11" s="1087">
        <v>160000</v>
      </c>
      <c r="E11" s="1088">
        <v>66230</v>
      </c>
      <c r="F11" s="1089">
        <v>0</v>
      </c>
      <c r="G11" s="1090">
        <v>293008</v>
      </c>
      <c r="H11" s="1090">
        <v>439604</v>
      </c>
      <c r="I11" s="1088">
        <v>433744</v>
      </c>
      <c r="J11" s="1091">
        <v>407284</v>
      </c>
      <c r="K11" s="1089">
        <v>0</v>
      </c>
      <c r="L11" s="1091">
        <v>275000</v>
      </c>
      <c r="M11" s="1089">
        <v>187852</v>
      </c>
      <c r="N11" s="1091">
        <v>365562</v>
      </c>
      <c r="O11" s="1089">
        <v>0</v>
      </c>
      <c r="P11" s="1091">
        <v>20932</v>
      </c>
      <c r="Q11" s="1088">
        <v>35826</v>
      </c>
      <c r="R11" s="1088">
        <v>34543</v>
      </c>
      <c r="S11" s="1089">
        <v>0</v>
      </c>
      <c r="T11" s="1089">
        <v>0</v>
      </c>
      <c r="U11" s="1092">
        <v>0</v>
      </c>
      <c r="V11" s="1093"/>
      <c r="W11" s="1057"/>
      <c r="X11" s="1057"/>
      <c r="Y11" s="2246"/>
    </row>
    <row r="12" spans="1:102" s="808" customFormat="1">
      <c r="A12" s="2240" t="s">
        <v>1157</v>
      </c>
      <c r="B12" s="2241"/>
      <c r="C12" s="2265"/>
      <c r="D12" s="1094">
        <v>1439985</v>
      </c>
      <c r="E12" s="1095">
        <v>175770</v>
      </c>
      <c r="F12" s="1095">
        <v>200047</v>
      </c>
      <c r="G12" s="1096">
        <v>506992</v>
      </c>
      <c r="H12" s="1096">
        <v>160396</v>
      </c>
      <c r="I12" s="1095">
        <v>70491</v>
      </c>
      <c r="J12" s="1097">
        <v>92716</v>
      </c>
      <c r="K12" s="1095">
        <v>547649</v>
      </c>
      <c r="L12" s="1097">
        <v>135373</v>
      </c>
      <c r="M12" s="1095">
        <v>268148</v>
      </c>
      <c r="N12" s="1097">
        <v>834438</v>
      </c>
      <c r="O12" s="1095">
        <v>550000</v>
      </c>
      <c r="P12" s="1097">
        <v>158355</v>
      </c>
      <c r="Q12" s="1095">
        <v>473968</v>
      </c>
      <c r="R12" s="1095">
        <v>915457</v>
      </c>
      <c r="S12" s="1095">
        <v>230000</v>
      </c>
      <c r="T12" s="1095">
        <v>890000</v>
      </c>
      <c r="U12" s="1097">
        <v>1300000</v>
      </c>
      <c r="V12" s="1098"/>
      <c r="W12" s="1099"/>
      <c r="X12" s="1099"/>
      <c r="Y12" s="2247"/>
    </row>
    <row r="13" spans="1:102" s="808" customFormat="1">
      <c r="A13" s="2266" t="s">
        <v>1158</v>
      </c>
      <c r="B13" s="2267"/>
      <c r="C13" s="2267"/>
      <c r="D13" s="1100" t="e">
        <f>+D14+D11</f>
        <v>#REF!</v>
      </c>
      <c r="E13" s="1100" t="e">
        <f t="shared" ref="E13:U13" si="0">+E14+E11</f>
        <v>#REF!</v>
      </c>
      <c r="F13" s="1100" t="e">
        <f t="shared" si="0"/>
        <v>#REF!</v>
      </c>
      <c r="G13" s="1100" t="e">
        <f t="shared" si="0"/>
        <v>#REF!</v>
      </c>
      <c r="H13" s="1100" t="e">
        <f t="shared" si="0"/>
        <v>#REF!</v>
      </c>
      <c r="I13" s="1100" t="e">
        <f t="shared" si="0"/>
        <v>#REF!</v>
      </c>
      <c r="J13" s="1100" t="e">
        <f t="shared" si="0"/>
        <v>#REF!</v>
      </c>
      <c r="K13" s="1100" t="e">
        <f t="shared" si="0"/>
        <v>#REF!</v>
      </c>
      <c r="L13" s="1100" t="e">
        <f t="shared" si="0"/>
        <v>#REF!</v>
      </c>
      <c r="M13" s="1100" t="e">
        <f t="shared" si="0"/>
        <v>#REF!</v>
      </c>
      <c r="N13" s="1100" t="e">
        <f t="shared" si="0"/>
        <v>#REF!</v>
      </c>
      <c r="O13" s="1100" t="e">
        <f t="shared" si="0"/>
        <v>#REF!</v>
      </c>
      <c r="P13" s="1100" t="e">
        <f t="shared" si="0"/>
        <v>#REF!</v>
      </c>
      <c r="Q13" s="1100" t="e">
        <f t="shared" si="0"/>
        <v>#REF!</v>
      </c>
      <c r="R13" s="1100" t="e">
        <f t="shared" si="0"/>
        <v>#REF!</v>
      </c>
      <c r="S13" s="1100" t="e">
        <f t="shared" si="0"/>
        <v>#REF!</v>
      </c>
      <c r="T13" s="1100" t="e">
        <f t="shared" si="0"/>
        <v>#REF!</v>
      </c>
      <c r="U13" s="1100" t="e">
        <f t="shared" si="0"/>
        <v>#REF!</v>
      </c>
      <c r="V13" s="1101"/>
      <c r="W13" s="1101"/>
      <c r="X13" s="1101"/>
      <c r="Y13" s="1102"/>
    </row>
    <row r="14" spans="1:102" s="808" customFormat="1">
      <c r="A14" s="2240" t="s">
        <v>1159</v>
      </c>
      <c r="B14" s="2241"/>
      <c r="C14" s="2241"/>
      <c r="D14" s="1103" t="e">
        <f>SUMIFS(D$23:D$85,$B$23:$B$85,"Terraplen")*#REF!+SUMIFS(D$23:D$85,$B$23:$B$85,"Coronas")*#REF!+SUMIFS(D$23:D$85,$B$23:$B$85,"Subbase/Base")*#REF!+SUMIFS(D$23:D$85,$B$23:$B$85,"Pavimento")*#REF!</f>
        <v>#REF!</v>
      </c>
      <c r="E14" s="1095" t="e">
        <f>SUMIFS(E$23:E$85,$B$23:$B$85,"Terraplen")*#REF!+SUMIFS(E$23:E$85,$B$23:$B$85,"Coronas")*#REF!+SUMIFS(E$23:E$85,$B$23:$B$85,"Subbase/Base")*#REF!+SUMIFS(E$23:E$85,$B$23:$B$85,"Pavimento")*#REF!</f>
        <v>#REF!</v>
      </c>
      <c r="F14" s="1095" t="e">
        <f>SUMIFS(F$23:F$85,$B$23:$B$85,"Terraplen")*#REF!+SUMIFS(F$23:F$85,$B$23:$B$85,"Coronas")*#REF!+SUMIFS(F$23:F$85,$B$23:$B$85,"Subbase/Base")*#REF!+SUMIFS(F$23:F$85,$B$23:$B$85,"Pavimento")*#REF!</f>
        <v>#REF!</v>
      </c>
      <c r="G14" s="1096" t="e">
        <f>SUMIFS(G$23:G$85,$B$23:$B$85,"Terraplen")*#REF!+SUMIFS(G$23:G$85,$B$23:$B$85,"Coronas")*#REF!+SUMIFS(G$23:G$85,$B$23:$B$85,"Subbase/Base")*#REF!+SUMIFS(G$23:G$85,$B$23:$B$85,"Pavimento")*#REF!</f>
        <v>#REF!</v>
      </c>
      <c r="H14" s="1096" t="e">
        <f>SUMIFS(H$23:H$85,$B$23:$B$85,"Terraplen")*#REF!+SUMIFS(H$23:H$85,$B$23:$B$85,"Coronas")*#REF!+SUMIFS(H$23:H$85,$B$23:$B$85,"Subbase/Base")*#REF!+SUMIFS(H$23:H$85,$B$23:$B$85,"Pavimento")*#REF!</f>
        <v>#REF!</v>
      </c>
      <c r="I14" s="1095" t="e">
        <f>SUMIFS(I$23:I$85,$B$23:$B$85,"Terraplen")*#REF!+SUMIFS(I$23:I$85,$B$23:$B$85,"Coronas")*#REF!+SUMIFS(I$23:I$85,$B$23:$B$85,"Subbase/Base")*#REF!+SUMIFS(I$23:I$85,$B$23:$B$85,"Pavimento")*#REF!</f>
        <v>#REF!</v>
      </c>
      <c r="J14" s="1097" t="e">
        <f>SUMIFS(J$23:J$85,$B$23:$B$85,"Terraplen")*#REF!+SUMIFS(J$23:J$85,$B$23:$B$85,"Coronas")*#REF!+SUMIFS(J$23:J$85,$B$23:$B$85,"Subbase/Base")*#REF!+SUMIFS(J$23:J$85,$B$23:$B$85,"Pavimento")*#REF!</f>
        <v>#REF!</v>
      </c>
      <c r="K14" s="1095" t="e">
        <f>SUMIFS(K$23:K$85,$B$23:$B$85,"Terraplen")*#REF!+SUMIFS(K$23:K$85,$B$23:$B$85,"Coronas")*#REF!+SUMIFS(K$23:K$85,$B$23:$B$85,"Subbase/Base")*#REF!+SUMIFS(K$23:K$85,$B$23:$B$85,"Pavimento")*#REF!</f>
        <v>#REF!</v>
      </c>
      <c r="L14" s="1097" t="e">
        <f>SUMIFS(L$23:L$85,$B$23:$B$85,"Terraplen")*#REF!+SUMIFS(L$23:L$85,$B$23:$B$85,"Coronas")*#REF!+SUMIFS(L$23:L$85,$B$23:$B$85,"Subbase/Base")*#REF!+SUMIFS(L$23:L$85,$B$23:$B$85,"Pavimento")*#REF!</f>
        <v>#REF!</v>
      </c>
      <c r="M14" s="1095" t="e">
        <f>SUMIFS(M$23:M$85,$B$23:$B$85,"Terraplen")*#REF!+SUMIFS(M$23:M$85,$B$23:$B$85,"Coronas")*#REF!+SUMIFS(M$23:M$85,$B$23:$B$85,"Subbase/Base")*#REF!+SUMIFS(M$23:M$85,$B$23:$B$85,"Pavimento")*#REF!</f>
        <v>#REF!</v>
      </c>
      <c r="N14" s="1097" t="e">
        <f>SUMIFS(N$23:N$85,$B$23:$B$85,"Terraplen")*#REF!+SUMIFS(N$23:N$85,$B$23:$B$85,"Coronas")*#REF!+SUMIFS(N$23:N$85,$B$23:$B$85,"Subbase/Base")*#REF!+SUMIFS(N$23:N$85,$B$23:$B$85,"Pavimento")*#REF!</f>
        <v>#REF!</v>
      </c>
      <c r="O14" s="1095" t="e">
        <f>SUMIFS(O$23:O$85,$B$23:$B$85,"Terraplen")*#REF!+SUMIFS(O$23:O$85,$B$23:$B$85,"Coronas")*#REF!+SUMIFS(O$23:O$85,$B$23:$B$85,"Subbase/Base")*#REF!+SUMIFS(O$23:O$85,$B$23:$B$85,"Pavimento")*#REF!</f>
        <v>#REF!</v>
      </c>
      <c r="P14" s="1097" t="e">
        <f>SUMIFS(P$23:P$85,$B$23:$B$85,"Terraplen")*#REF!+SUMIFS(P$23:P$85,$B$23:$B$85,"Coronas")*#REF!+SUMIFS(P$23:P$85,$B$23:$B$85,"Subbase/Base")*#REF!+SUMIFS(P$23:P$85,$B$23:$B$85,"Pavimento")*#REF!</f>
        <v>#REF!</v>
      </c>
      <c r="Q14" s="1095" t="e">
        <f>SUMIFS(Q$23:Q$85,$B$23:$B$85,"Terraplen")*#REF!+SUMIFS(Q$23:Q$85,$B$23:$B$85,"Coronas")*#REF!+SUMIFS(Q$23:Q$85,$B$23:$B$85,"Subbase/Base")*#REF!+SUMIFS(Q$23:Q$85,$B$23:$B$85,"Pavimento")*#REF!</f>
        <v>#REF!</v>
      </c>
      <c r="R14" s="1097" t="e">
        <f>SUMIFS(R$23:R$85,$B$23:$B$85,"Terraplen")*#REF!+SUMIFS(R$23:R$85,$B$23:$B$85,"Coronas")*#REF!+SUMIFS(R$23:R$85,$B$23:$B$85,"Subbase/Base")*#REF!+SUMIFS(R$23:R$85,$B$23:$B$85,"Pavimento")*#REF!</f>
        <v>#REF!</v>
      </c>
      <c r="S14" s="1095" t="e">
        <f>SUMIFS(S$23:S$81,$B$23:$B$81,"Terraplen")*#REF!+SUMIFS(S$23:S$81,$B$23:$B$81,"Corona Inf")*#REF!+SUMIFS(S$23:S$81,$B$23:$B$81,"Corona Sup")*#REF!+SUMIFS(S$23:S$81,$B$23:$B$81,"Subbase")*#REF!+SUMIFS(S$23:S$81,$B$23:$B$81,"Base")*#REF!+SUMIFS(S$23:S$81,$B$23:$B$81,"Pavimento")*#REF!</f>
        <v>#REF!</v>
      </c>
      <c r="T14" s="1095" t="e">
        <f>SUMIFS(T$23:T$81,$B$23:$B$81,"Terraplen")*#REF!+SUMIFS(T$23:T$81,$B$23:$B$81,"Corona Inf")*#REF!+SUMIFS(T$23:T$81,$B$23:$B$81,"Corona Sup")*#REF!+SUMIFS(T$23:T$81,$B$23:$B$81,"Subbase")*#REF!+SUMIFS(T$23:T$81,$B$23:$B$81,"Base")*#REF!+SUMIFS(T$23:T$81,$B$23:$B$81,"Pavimento")*#REF!</f>
        <v>#REF!</v>
      </c>
      <c r="U14" s="1097" t="e">
        <f>SUMIFS(U$23:U$81,$B$23:$B$81,"Terraplen")*#REF!+SUMIFS(U$23:U$81,$B$23:$B$81,"Corona Inf")*#REF!+SUMIFS(U$23:U$81,$B$23:$B$81,"Corona Sup")*#REF!+SUMIFS(U$23:U$81,$B$23:$B$81,"Subbase")*#REF!+SUMIFS(U$23:U$81,$B$23:$B$81,"Base")*#REF!+SUMIFS(U$23:U$81,$B$23:$B$81,"Pavimento")*#REF!</f>
        <v>#REF!</v>
      </c>
      <c r="V14" s="1098"/>
      <c r="W14" s="1098"/>
      <c r="X14" s="1098"/>
      <c r="Y14" s="1102"/>
    </row>
    <row r="15" spans="1:102">
      <c r="A15" s="1104" t="s">
        <v>1160</v>
      </c>
      <c r="B15" s="1105"/>
      <c r="C15" s="1106" t="s">
        <v>1161</v>
      </c>
      <c r="D15" s="1107"/>
      <c r="E15" s="1108"/>
      <c r="F15" s="1108"/>
      <c r="G15" s="1108"/>
      <c r="H15" s="1108"/>
      <c r="I15" s="1108"/>
      <c r="J15" s="1108"/>
      <c r="K15" s="1108"/>
      <c r="L15" s="1108"/>
      <c r="M15" s="1108"/>
      <c r="N15" s="1108"/>
      <c r="O15" s="1108"/>
      <c r="P15" s="1108"/>
      <c r="Q15" s="1108"/>
      <c r="R15" s="1108"/>
      <c r="S15" s="1108"/>
      <c r="T15" s="1108"/>
      <c r="U15" s="1108"/>
      <c r="V15" s="1109"/>
      <c r="W15" s="1109"/>
      <c r="X15" s="1109"/>
      <c r="Y15" s="1110"/>
      <c r="Z15" s="1111"/>
      <c r="AA15" s="1111"/>
      <c r="AB15" s="1111"/>
      <c r="AC15" s="1111"/>
      <c r="AD15" s="1111"/>
      <c r="AE15" s="1111"/>
      <c r="AF15" s="1111"/>
      <c r="AG15" s="1111"/>
      <c r="AH15" s="1111"/>
      <c r="AI15" s="1111"/>
      <c r="AJ15" s="1111"/>
      <c r="AK15" s="1111"/>
      <c r="AL15" s="1111"/>
      <c r="AM15" s="1111"/>
      <c r="AN15" s="1111"/>
      <c r="AO15" s="1111"/>
      <c r="AP15" s="1111"/>
      <c r="AQ15" s="1111"/>
      <c r="AR15" s="1111"/>
      <c r="AS15" s="1111"/>
      <c r="AT15" s="1111"/>
      <c r="AU15" s="1111"/>
      <c r="AV15" s="1111"/>
      <c r="AW15" s="1111"/>
      <c r="AX15" s="1111"/>
      <c r="AY15" s="1111"/>
      <c r="AZ15" s="1111"/>
      <c r="BA15" s="1111"/>
      <c r="BB15" s="1111"/>
      <c r="BC15" s="1111"/>
      <c r="BD15" s="1111"/>
      <c r="BE15" s="1111"/>
      <c r="BF15" s="1111"/>
      <c r="BG15" s="1111"/>
      <c r="BH15" s="1111"/>
      <c r="BI15" s="1111"/>
      <c r="BJ15" s="1111"/>
      <c r="BK15" s="1111"/>
      <c r="BL15" s="1111"/>
      <c r="BM15" s="1111"/>
      <c r="BN15" s="1111"/>
      <c r="BO15" s="1111"/>
      <c r="BP15" s="1111"/>
      <c r="BQ15" s="1111"/>
      <c r="BR15" s="1111"/>
      <c r="BS15" s="1111"/>
      <c r="BT15" s="1111"/>
      <c r="BU15" s="1111"/>
      <c r="BV15" s="1111"/>
      <c r="BW15" s="1111"/>
      <c r="BX15" s="1111"/>
      <c r="BY15" s="1111"/>
      <c r="BZ15" s="1111"/>
      <c r="CA15" s="1111"/>
      <c r="CB15" s="1111"/>
      <c r="CC15" s="1111"/>
      <c r="CD15" s="1111"/>
      <c r="CE15" s="1111"/>
      <c r="CF15" s="1111"/>
      <c r="CG15" s="1111"/>
      <c r="CH15" s="1111"/>
      <c r="CI15" s="1111"/>
      <c r="CJ15" s="1111"/>
      <c r="CK15" s="1111"/>
      <c r="CL15" s="1111"/>
      <c r="CM15" s="1111"/>
      <c r="CN15" s="1111"/>
      <c r="CO15" s="1111"/>
      <c r="CP15" s="1111"/>
      <c r="CQ15" s="1111"/>
      <c r="CR15" s="1111"/>
      <c r="CS15" s="1111"/>
      <c r="CT15" s="1111"/>
      <c r="CU15" s="1111"/>
      <c r="CV15" s="1111"/>
      <c r="CW15" s="1111"/>
      <c r="CX15" s="1111"/>
    </row>
    <row r="16" spans="1:102">
      <c r="A16" s="1112" t="s">
        <v>1140</v>
      </c>
      <c r="B16" s="1113"/>
      <c r="C16" s="1114">
        <v>4510</v>
      </c>
      <c r="D16" s="1115"/>
      <c r="E16" s="1116"/>
      <c r="F16" s="1116"/>
      <c r="G16" s="1116"/>
      <c r="H16" s="1116"/>
      <c r="I16" s="1116"/>
      <c r="J16" s="1116"/>
      <c r="K16" s="1116"/>
      <c r="L16" s="1116"/>
      <c r="M16" s="1116"/>
      <c r="N16" s="1116"/>
      <c r="O16" s="1116"/>
      <c r="P16" s="1116"/>
      <c r="Q16" s="1116"/>
      <c r="R16" s="1116"/>
      <c r="S16" s="1116"/>
      <c r="T16" s="1116"/>
      <c r="U16" s="1116"/>
      <c r="V16" s="1117"/>
      <c r="W16" s="1117"/>
      <c r="X16" s="1117"/>
      <c r="Y16" s="1110"/>
      <c r="Z16" s="1111"/>
      <c r="AA16" s="1111"/>
      <c r="AB16" s="1111"/>
      <c r="AC16" s="1111"/>
      <c r="AD16" s="1111"/>
      <c r="AE16" s="1111"/>
      <c r="AF16" s="1111"/>
      <c r="AG16" s="1111"/>
      <c r="AH16" s="1111"/>
      <c r="AI16" s="1111"/>
      <c r="AJ16" s="1111"/>
      <c r="AK16" s="1111"/>
      <c r="AL16" s="1111"/>
      <c r="AM16" s="1111"/>
      <c r="AN16" s="1111"/>
      <c r="AO16" s="1111"/>
      <c r="AP16" s="1111"/>
      <c r="AQ16" s="1111"/>
      <c r="AR16" s="1111"/>
      <c r="AS16" s="1111"/>
      <c r="AT16" s="1111"/>
      <c r="AU16" s="1111"/>
      <c r="AV16" s="1111"/>
      <c r="AW16" s="1111"/>
      <c r="AX16" s="1111"/>
      <c r="AY16" s="1111"/>
      <c r="AZ16" s="1111"/>
      <c r="BA16" s="1111"/>
      <c r="BB16" s="1111"/>
      <c r="BC16" s="1111"/>
      <c r="BD16" s="1111"/>
      <c r="BE16" s="1111"/>
      <c r="BF16" s="1111"/>
      <c r="BG16" s="1111"/>
      <c r="BH16" s="1111"/>
      <c r="BI16" s="1111"/>
      <c r="BJ16" s="1111"/>
      <c r="BK16" s="1111"/>
      <c r="BL16" s="1111"/>
      <c r="BM16" s="1111"/>
      <c r="BN16" s="1111"/>
      <c r="BO16" s="1111"/>
      <c r="BP16" s="1111"/>
      <c r="BQ16" s="1111"/>
      <c r="BR16" s="1111"/>
      <c r="BS16" s="1111"/>
      <c r="BT16" s="1111"/>
      <c r="BU16" s="1111"/>
      <c r="BV16" s="1111"/>
      <c r="BW16" s="1111"/>
      <c r="BX16" s="1111"/>
      <c r="BY16" s="1111"/>
      <c r="BZ16" s="1111"/>
      <c r="CA16" s="1111"/>
      <c r="CB16" s="1111"/>
      <c r="CC16" s="1111"/>
      <c r="CD16" s="1111"/>
      <c r="CE16" s="1111"/>
      <c r="CF16" s="1111"/>
      <c r="CG16" s="1111"/>
      <c r="CH16" s="1111"/>
      <c r="CI16" s="1111"/>
      <c r="CJ16" s="1111"/>
      <c r="CK16" s="1111"/>
      <c r="CL16" s="1111"/>
      <c r="CM16" s="1111"/>
      <c r="CN16" s="1111"/>
      <c r="CO16" s="1111"/>
      <c r="CP16" s="1111"/>
      <c r="CQ16" s="1111"/>
      <c r="CR16" s="1111"/>
      <c r="CS16" s="1111"/>
      <c r="CT16" s="1111"/>
      <c r="CU16" s="1111"/>
      <c r="CV16" s="1111"/>
      <c r="CW16" s="1111"/>
      <c r="CX16" s="1111"/>
    </row>
    <row r="17" spans="1:102">
      <c r="A17" s="2234" t="s">
        <v>1162</v>
      </c>
      <c r="B17" s="1118" t="s">
        <v>1163</v>
      </c>
      <c r="C17" s="1119">
        <v>87545</v>
      </c>
      <c r="D17" s="1120"/>
      <c r="E17" s="1121"/>
      <c r="F17" s="1121"/>
      <c r="G17" s="1121"/>
      <c r="H17" s="1121"/>
      <c r="I17" s="1121"/>
      <c r="J17" s="1121"/>
      <c r="K17" s="1121"/>
      <c r="L17" s="1121"/>
      <c r="M17" s="1121"/>
      <c r="N17" s="1121"/>
      <c r="O17" s="1121"/>
      <c r="P17" s="1121"/>
      <c r="Q17" s="1121"/>
      <c r="R17" s="1121"/>
      <c r="S17" s="1121"/>
      <c r="T17" s="1121"/>
      <c r="U17" s="1121"/>
      <c r="V17" s="1122"/>
      <c r="W17" s="1122"/>
      <c r="X17" s="1122"/>
      <c r="Y17" s="1110"/>
      <c r="Z17" s="1111"/>
      <c r="AA17" s="1111"/>
      <c r="AB17" s="1111"/>
      <c r="AC17" s="1111"/>
      <c r="AD17" s="1111"/>
      <c r="AE17" s="1111"/>
      <c r="AF17" s="1111"/>
      <c r="AG17" s="1111"/>
      <c r="AH17" s="1111"/>
      <c r="AI17" s="1111"/>
      <c r="AJ17" s="1111"/>
      <c r="AK17" s="1111"/>
      <c r="AL17" s="1111"/>
      <c r="AM17" s="1111"/>
      <c r="AN17" s="1111"/>
      <c r="AO17" s="1111"/>
      <c r="AP17" s="1111"/>
      <c r="AQ17" s="1111"/>
      <c r="AR17" s="1111"/>
      <c r="AS17" s="1111"/>
      <c r="AT17" s="1111"/>
      <c r="AU17" s="1111"/>
      <c r="AV17" s="1111"/>
      <c r="AW17" s="1111"/>
      <c r="AX17" s="1111"/>
      <c r="AY17" s="1111"/>
      <c r="AZ17" s="1111"/>
      <c r="BA17" s="1111"/>
      <c r="BB17" s="1111"/>
      <c r="BC17" s="1111"/>
      <c r="BD17" s="1111"/>
      <c r="BE17" s="1111"/>
      <c r="BF17" s="1111"/>
      <c r="BG17" s="1111"/>
      <c r="BH17" s="1111"/>
      <c r="BI17" s="1111"/>
      <c r="BJ17" s="1111"/>
      <c r="BK17" s="1111"/>
      <c r="BL17" s="1111"/>
      <c r="BM17" s="1111"/>
      <c r="BN17" s="1111"/>
      <c r="BO17" s="1111"/>
      <c r="BP17" s="1111"/>
      <c r="BQ17" s="1111"/>
      <c r="BR17" s="1111"/>
      <c r="BS17" s="1111"/>
      <c r="BT17" s="1111"/>
      <c r="BU17" s="1111"/>
      <c r="BV17" s="1111"/>
      <c r="BW17" s="1111"/>
      <c r="BX17" s="1111"/>
      <c r="BY17" s="1111"/>
      <c r="BZ17" s="1111"/>
      <c r="CA17" s="1111"/>
      <c r="CB17" s="1111"/>
      <c r="CC17" s="1111"/>
      <c r="CD17" s="1111"/>
      <c r="CE17" s="1111"/>
      <c r="CF17" s="1111"/>
      <c r="CG17" s="1111"/>
      <c r="CH17" s="1111"/>
      <c r="CI17" s="1111"/>
      <c r="CJ17" s="1111"/>
      <c r="CK17" s="1111"/>
      <c r="CL17" s="1111"/>
      <c r="CM17" s="1111"/>
      <c r="CN17" s="1111"/>
      <c r="CO17" s="1111"/>
      <c r="CP17" s="1111"/>
      <c r="CQ17" s="1111"/>
      <c r="CR17" s="1111"/>
      <c r="CS17" s="1111"/>
      <c r="CT17" s="1111"/>
      <c r="CU17" s="1111"/>
      <c r="CV17" s="1111"/>
      <c r="CW17" s="1111"/>
      <c r="CX17" s="1111"/>
    </row>
    <row r="18" spans="1:102">
      <c r="A18" s="2234"/>
      <c r="B18" s="1118" t="s">
        <v>1164</v>
      </c>
      <c r="C18" s="1119">
        <v>91430</v>
      </c>
      <c r="D18" s="1120"/>
      <c r="E18" s="1121"/>
      <c r="F18" s="1121"/>
      <c r="G18" s="1121"/>
      <c r="H18" s="1121"/>
      <c r="I18" s="1121"/>
      <c r="J18" s="1121"/>
      <c r="K18" s="1121"/>
      <c r="L18" s="1121"/>
      <c r="M18" s="1121"/>
      <c r="N18" s="1121"/>
      <c r="O18" s="1121"/>
      <c r="P18" s="1121"/>
      <c r="Q18" s="1121"/>
      <c r="R18" s="1121"/>
      <c r="S18" s="1121"/>
      <c r="T18" s="1121"/>
      <c r="U18" s="1121"/>
      <c r="V18" s="1122"/>
      <c r="W18" s="1122"/>
      <c r="X18" s="1122"/>
      <c r="Y18" s="1121"/>
    </row>
    <row r="19" spans="1:102">
      <c r="A19" s="1123" t="s">
        <v>1165</v>
      </c>
      <c r="B19" s="1124"/>
      <c r="C19" s="1119">
        <f>+(C18-C17)/2+C17</f>
        <v>89487.5</v>
      </c>
      <c r="D19" s="1120"/>
      <c r="E19" s="1121"/>
      <c r="F19" s="1121"/>
      <c r="G19" s="1121"/>
      <c r="H19" s="1121"/>
      <c r="I19" s="1121"/>
      <c r="J19" s="1121"/>
      <c r="K19" s="1121"/>
      <c r="L19" s="1121"/>
      <c r="M19" s="1121"/>
      <c r="N19" s="1121"/>
      <c r="O19" s="1121"/>
      <c r="P19" s="1121"/>
      <c r="Q19" s="1121"/>
      <c r="R19" s="1121"/>
      <c r="S19" s="1121"/>
      <c r="T19" s="1121"/>
      <c r="U19" s="1121"/>
      <c r="V19" s="1122"/>
      <c r="W19" s="1122"/>
      <c r="X19" s="1122"/>
      <c r="Y19" s="1121"/>
    </row>
    <row r="20" spans="1:102">
      <c r="A20" s="1123" t="s">
        <v>1166</v>
      </c>
      <c r="B20" s="1124"/>
      <c r="C20" s="1125"/>
      <c r="D20" s="1126">
        <f>IF(D22&gt;D21,(D22-D21)+D$2*1000+D$3*1000,(D21-D22)+D$2*1000+D$4*1000)/1000</f>
        <v>5.7874999999999996</v>
      </c>
      <c r="E20" s="1127">
        <f t="shared" ref="E20:X20" si="1">IF(E22&gt;E21,(E22-E21)+E$2*1000+E$3*1000,(E21-E22)+E$2*1000+E$4*1000)/1000</f>
        <v>1.4075</v>
      </c>
      <c r="F20" s="1127">
        <f t="shared" si="1"/>
        <v>0.42249999999999999</v>
      </c>
      <c r="G20" s="1127">
        <f t="shared" si="1"/>
        <v>38.812499999999979</v>
      </c>
      <c r="H20" s="1127">
        <f t="shared" si="1"/>
        <v>39.812499999999979</v>
      </c>
      <c r="I20" s="1127">
        <f t="shared" si="1"/>
        <v>24.122499999999999</v>
      </c>
      <c r="J20" s="1127">
        <f t="shared" si="1"/>
        <v>27.012499999999999</v>
      </c>
      <c r="K20" s="1127">
        <f t="shared" si="1"/>
        <v>19.422499999999999</v>
      </c>
      <c r="L20" s="1127">
        <f t="shared" si="1"/>
        <v>46.490499999999997</v>
      </c>
      <c r="M20" s="1127">
        <f t="shared" si="1"/>
        <v>66.250500000000002</v>
      </c>
      <c r="N20" s="1127">
        <f t="shared" si="1"/>
        <v>85.876499999999993</v>
      </c>
      <c r="O20" s="1127">
        <f t="shared" si="1"/>
        <v>77.340500000000006</v>
      </c>
      <c r="P20" s="1127">
        <f t="shared" si="1"/>
        <v>81.140500000000003</v>
      </c>
      <c r="Q20" s="1127">
        <f t="shared" si="1"/>
        <v>87.830500000000015</v>
      </c>
      <c r="R20" s="1127">
        <f t="shared" si="1"/>
        <v>87.840500000000006</v>
      </c>
      <c r="S20" s="1127">
        <f t="shared" si="1"/>
        <v>93.840500000000006</v>
      </c>
      <c r="T20" s="1127">
        <f t="shared" si="1"/>
        <v>94.840500000000006</v>
      </c>
      <c r="U20" s="1127">
        <f t="shared" si="1"/>
        <v>99.840500000000006</v>
      </c>
      <c r="V20" s="1128">
        <f t="shared" si="1"/>
        <v>46.490499999999997</v>
      </c>
      <c r="W20" s="1128">
        <f t="shared" si="1"/>
        <v>87.840500000000006</v>
      </c>
      <c r="X20" s="1128">
        <f t="shared" si="1"/>
        <v>8.9124999999999996</v>
      </c>
      <c r="Y20" s="1121"/>
    </row>
    <row r="21" spans="1:102" hidden="1">
      <c r="A21" s="1129" t="s">
        <v>1167</v>
      </c>
      <c r="B21" s="1130"/>
      <c r="C21" s="1131"/>
      <c r="D21" s="1051">
        <f>+IF($C16=4510,IF(D$6=4510,$C19,$C19),IF(D$6=4511,$C19+134328,134328+$C19))</f>
        <v>89487.5</v>
      </c>
      <c r="E21" s="1051">
        <f t="shared" ref="E21:X21" si="2">+IF($C16=4510,IF(E$6=4510,$C19,$C19),IF(E$6=4511,$C19+134328,134328+$C19))</f>
        <v>89487.5</v>
      </c>
      <c r="F21" s="1051">
        <f t="shared" si="2"/>
        <v>89487.5</v>
      </c>
      <c r="G21" s="1051">
        <f t="shared" si="2"/>
        <v>89487.5</v>
      </c>
      <c r="H21" s="1051">
        <f t="shared" si="2"/>
        <v>89487.5</v>
      </c>
      <c r="I21" s="1051">
        <f t="shared" si="2"/>
        <v>89487.5</v>
      </c>
      <c r="J21" s="1051">
        <f t="shared" si="2"/>
        <v>89487.5</v>
      </c>
      <c r="K21" s="1051">
        <f t="shared" si="2"/>
        <v>89487.5</v>
      </c>
      <c r="L21" s="1051">
        <f t="shared" si="2"/>
        <v>89487.5</v>
      </c>
      <c r="M21" s="1051">
        <f t="shared" si="2"/>
        <v>89487.5</v>
      </c>
      <c r="N21" s="1051">
        <f t="shared" si="2"/>
        <v>89487.5</v>
      </c>
      <c r="O21" s="1051">
        <f t="shared" si="2"/>
        <v>89487.5</v>
      </c>
      <c r="P21" s="1051">
        <f t="shared" si="2"/>
        <v>89487.5</v>
      </c>
      <c r="Q21" s="1051">
        <f t="shared" si="2"/>
        <v>89487.5</v>
      </c>
      <c r="R21" s="1051">
        <f t="shared" si="2"/>
        <v>89487.5</v>
      </c>
      <c r="S21" s="1051">
        <f t="shared" si="2"/>
        <v>89487.5</v>
      </c>
      <c r="T21" s="1051">
        <f t="shared" si="2"/>
        <v>89487.5</v>
      </c>
      <c r="U21" s="1051">
        <f t="shared" si="2"/>
        <v>89487.5</v>
      </c>
      <c r="V21" s="1132">
        <f t="shared" si="2"/>
        <v>89487.5</v>
      </c>
      <c r="W21" s="1132">
        <f t="shared" si="2"/>
        <v>89487.5</v>
      </c>
      <c r="X21" s="1132">
        <f t="shared" si="2"/>
        <v>89487.5</v>
      </c>
      <c r="Y21" s="1121"/>
    </row>
    <row r="22" spans="1:102" hidden="1">
      <c r="A22" s="1129" t="s">
        <v>1168</v>
      </c>
      <c r="B22" s="1130"/>
      <c r="C22" s="1131"/>
      <c r="D22" s="1051">
        <f>+IF($C16=4510,IF(D$6=4510,D$5,D$5+134328),IF(D$6=4511,D$5+134328,D$5))</f>
        <v>83700</v>
      </c>
      <c r="E22" s="1051">
        <f t="shared" ref="E22:X22" si="3">+IF($C16=4510,IF(E$6=4510,E$5,E$5+134328),IF(E$6=4511,E$5+134328,E$5))</f>
        <v>88080</v>
      </c>
      <c r="F22" s="1051">
        <f t="shared" si="3"/>
        <v>89910</v>
      </c>
      <c r="G22" s="1051">
        <f t="shared" si="3"/>
        <v>98400</v>
      </c>
      <c r="H22" s="1051">
        <f t="shared" si="3"/>
        <v>98400</v>
      </c>
      <c r="I22" s="1051">
        <f t="shared" si="3"/>
        <v>113610</v>
      </c>
      <c r="J22" s="1051">
        <f t="shared" si="3"/>
        <v>116500</v>
      </c>
      <c r="K22" s="1051">
        <f t="shared" si="3"/>
        <v>108910</v>
      </c>
      <c r="L22" s="1051">
        <f t="shared" si="3"/>
        <v>135978</v>
      </c>
      <c r="M22" s="1051">
        <f t="shared" si="3"/>
        <v>154828</v>
      </c>
      <c r="N22" s="1051">
        <f t="shared" si="3"/>
        <v>156528</v>
      </c>
      <c r="O22" s="1051">
        <f t="shared" si="3"/>
        <v>166828</v>
      </c>
      <c r="P22" s="1051">
        <f t="shared" si="3"/>
        <v>170628</v>
      </c>
      <c r="Q22" s="1051">
        <f t="shared" si="3"/>
        <v>173628</v>
      </c>
      <c r="R22" s="1051">
        <f t="shared" si="3"/>
        <v>177328</v>
      </c>
      <c r="S22" s="1051">
        <f t="shared" si="3"/>
        <v>183328</v>
      </c>
      <c r="T22" s="1051">
        <f t="shared" si="3"/>
        <v>184328</v>
      </c>
      <c r="U22" s="1051">
        <f t="shared" si="3"/>
        <v>189328</v>
      </c>
      <c r="V22" s="1132">
        <f t="shared" si="3"/>
        <v>135978</v>
      </c>
      <c r="W22" s="1132">
        <f t="shared" si="3"/>
        <v>177328</v>
      </c>
      <c r="X22" s="1132">
        <f t="shared" si="3"/>
        <v>98400</v>
      </c>
      <c r="Y22" s="1121"/>
    </row>
    <row r="23" spans="1:102" ht="15" customHeight="1">
      <c r="A23" s="2237" t="s">
        <v>1169</v>
      </c>
      <c r="B23" s="1118" t="s">
        <v>1170</v>
      </c>
      <c r="C23" s="1133">
        <v>0</v>
      </c>
      <c r="D23" s="1087"/>
      <c r="E23" s="1088"/>
      <c r="F23" s="1088"/>
      <c r="G23" s="1088"/>
      <c r="H23" s="1088"/>
      <c r="I23" s="1088"/>
      <c r="J23" s="1088"/>
      <c r="K23" s="1088"/>
      <c r="L23" s="1088"/>
      <c r="M23" s="1088"/>
      <c r="N23" s="1088"/>
      <c r="O23" s="1088"/>
      <c r="P23" s="1088"/>
      <c r="Q23" s="1088"/>
      <c r="R23" s="1088"/>
      <c r="S23" s="1088"/>
      <c r="T23" s="1088"/>
      <c r="U23" s="1088"/>
      <c r="V23" s="1134"/>
      <c r="W23" s="1134"/>
      <c r="X23" s="1134"/>
      <c r="Y23" s="1135">
        <f>+SUMPRODUCT(D23:X23,D20:X20)</f>
        <v>0</v>
      </c>
      <c r="Z23" s="1087" t="e">
        <f>$C23*#REF!*#REF!</f>
        <v>#REF!</v>
      </c>
    </row>
    <row r="24" spans="1:102">
      <c r="A24" s="2238"/>
      <c r="B24" s="1118" t="s">
        <v>1171</v>
      </c>
      <c r="C24" s="1133">
        <v>0</v>
      </c>
      <c r="D24" s="1087"/>
      <c r="E24" s="1088"/>
      <c r="F24" s="1088"/>
      <c r="G24" s="1088"/>
      <c r="H24" s="1088"/>
      <c r="I24" s="1088"/>
      <c r="J24" s="1088"/>
      <c r="K24" s="1088"/>
      <c r="L24" s="1088"/>
      <c r="M24" s="1088"/>
      <c r="N24" s="1088"/>
      <c r="O24" s="1088"/>
      <c r="P24" s="1088"/>
      <c r="Q24" s="1088"/>
      <c r="R24" s="1088"/>
      <c r="S24" s="1088"/>
      <c r="T24" s="1088"/>
      <c r="U24" s="1088"/>
      <c r="V24" s="1134"/>
      <c r="W24" s="1134"/>
      <c r="X24" s="1134"/>
      <c r="Y24" s="1135">
        <f>+SUMPRODUCT(D24:X24,D20:X20)</f>
        <v>0</v>
      </c>
      <c r="Z24" s="1087" t="e">
        <f>$C24*#REF!*#REF!</f>
        <v>#REF!</v>
      </c>
    </row>
    <row r="25" spans="1:102">
      <c r="A25" s="2238"/>
      <c r="B25" s="1118" t="s">
        <v>1172</v>
      </c>
      <c r="C25" s="1133" t="e">
        <f>+#REF!</f>
        <v>#REF!</v>
      </c>
      <c r="D25" s="1087"/>
      <c r="E25" s="1088"/>
      <c r="F25" s="1088"/>
      <c r="G25" s="1088"/>
      <c r="H25" s="1088"/>
      <c r="I25" s="1088"/>
      <c r="J25" s="1088"/>
      <c r="K25" s="1088"/>
      <c r="L25" s="1088"/>
      <c r="M25" s="1088"/>
      <c r="N25" s="1088"/>
      <c r="O25" s="1088"/>
      <c r="P25" s="1088"/>
      <c r="Q25" s="1088"/>
      <c r="R25" s="1088"/>
      <c r="S25" s="1088"/>
      <c r="T25" s="1088"/>
      <c r="U25" s="1088"/>
      <c r="V25" s="1134"/>
      <c r="W25" s="1134"/>
      <c r="X25" s="1134" t="e">
        <f>+$C25*#REF!*#REF!</f>
        <v>#REF!</v>
      </c>
      <c r="Y25" s="1135" t="e">
        <f>+SUMPRODUCT(D25:X25,D20:X20)</f>
        <v>#REF!</v>
      </c>
      <c r="Z25" s="1087" t="e">
        <f>+$C25*#REF!*#REF!</f>
        <v>#REF!</v>
      </c>
    </row>
    <row r="26" spans="1:102">
      <c r="A26" s="2238"/>
      <c r="B26" s="1118" t="s">
        <v>1173</v>
      </c>
      <c r="C26" s="1133" t="e">
        <f>+#REF!</f>
        <v>#REF!</v>
      </c>
      <c r="D26" s="1087"/>
      <c r="E26" s="1088"/>
      <c r="F26" s="1088"/>
      <c r="G26" s="1088"/>
      <c r="H26" s="1088"/>
      <c r="I26" s="1088"/>
      <c r="J26" s="1088"/>
      <c r="K26" s="1088"/>
      <c r="L26" s="1088"/>
      <c r="M26" s="1088"/>
      <c r="N26" s="1088"/>
      <c r="O26" s="1088"/>
      <c r="P26" s="1088"/>
      <c r="Q26" s="1088"/>
      <c r="R26" s="1088"/>
      <c r="S26" s="1088"/>
      <c r="T26" s="1088"/>
      <c r="U26" s="1088"/>
      <c r="V26" s="1134"/>
      <c r="W26" s="1134"/>
      <c r="X26" s="1134" t="e">
        <f>+$C26*#REF!*#REF!</f>
        <v>#REF!</v>
      </c>
      <c r="Y26" s="1135" t="e">
        <f>+SUMPRODUCT(D26:X26,D20:X20)</f>
        <v>#REF!</v>
      </c>
      <c r="Z26" s="1087" t="e">
        <f>+$C26*#REF!*#REF!</f>
        <v>#REF!</v>
      </c>
    </row>
    <row r="27" spans="1:102">
      <c r="A27" s="2238"/>
      <c r="B27" s="1118" t="s">
        <v>1174</v>
      </c>
      <c r="C27" s="1133" t="e">
        <f>+#REF!</f>
        <v>#REF!</v>
      </c>
      <c r="D27" s="1087"/>
      <c r="E27" s="1088"/>
      <c r="F27" s="1088"/>
      <c r="G27" s="1088"/>
      <c r="H27" s="1088"/>
      <c r="I27" s="1088"/>
      <c r="J27" s="1088"/>
      <c r="K27" s="1088"/>
      <c r="L27" s="1088"/>
      <c r="M27" s="1088"/>
      <c r="N27" s="1088"/>
      <c r="O27" s="1088"/>
      <c r="P27" s="1088"/>
      <c r="Q27" s="1088"/>
      <c r="R27" s="1088"/>
      <c r="S27" s="1088"/>
      <c r="T27" s="1088"/>
      <c r="U27" s="1088"/>
      <c r="V27" s="1134"/>
      <c r="W27" s="1134"/>
      <c r="X27" s="1134" t="e">
        <f>+$C27*#REF!*#REF!</f>
        <v>#REF!</v>
      </c>
      <c r="Y27" s="1135" t="e">
        <f>+SUMPRODUCT(D27:X27,D20:X20)</f>
        <v>#REF!</v>
      </c>
      <c r="Z27" s="1094" t="e">
        <f>+$C27*#REF!*#REF!</f>
        <v>#REF!</v>
      </c>
    </row>
    <row r="28" spans="1:102" s="1037" customFormat="1">
      <c r="A28" s="2239"/>
      <c r="B28" s="1136" t="s">
        <v>1175</v>
      </c>
      <c r="C28" s="1137" t="e">
        <f>+#REF!</f>
        <v>#REF!</v>
      </c>
      <c r="D28" s="1138"/>
      <c r="E28" s="1097"/>
      <c r="F28" s="1097"/>
      <c r="G28" s="1097"/>
      <c r="H28" s="1097"/>
      <c r="I28" s="1097"/>
      <c r="J28" s="1097"/>
      <c r="K28" s="1097"/>
      <c r="L28" s="1097"/>
      <c r="M28" s="1097"/>
      <c r="N28" s="1097"/>
      <c r="O28" s="1097"/>
      <c r="P28" s="1097"/>
      <c r="Q28" s="1097"/>
      <c r="R28" s="1097"/>
      <c r="S28" s="1097"/>
      <c r="T28" s="1097"/>
      <c r="U28" s="1097"/>
      <c r="V28" s="1098"/>
      <c r="W28" s="1098"/>
      <c r="X28" s="1098" t="e">
        <f>+$C28*#REF!</f>
        <v>#REF!</v>
      </c>
      <c r="Y28" s="1096" t="e">
        <f>+SUMPRODUCT(D28:X28,D20:X20)</f>
        <v>#REF!</v>
      </c>
      <c r="Z28" s="1138" t="e">
        <f>+$C28*#REF!</f>
        <v>#REF!</v>
      </c>
    </row>
    <row r="29" spans="1:102">
      <c r="A29" s="1139" t="s">
        <v>1160</v>
      </c>
      <c r="B29" s="1140"/>
      <c r="C29" s="1141" t="s">
        <v>1176</v>
      </c>
      <c r="D29" s="1115"/>
      <c r="E29" s="1116"/>
      <c r="F29" s="1116"/>
      <c r="G29" s="1116"/>
      <c r="H29" s="1116"/>
      <c r="I29" s="1116"/>
      <c r="J29" s="1116"/>
      <c r="K29" s="1116"/>
      <c r="L29" s="1116"/>
      <c r="M29" s="1116"/>
      <c r="N29" s="1116"/>
      <c r="O29" s="1116"/>
      <c r="P29" s="1116"/>
      <c r="Q29" s="1116"/>
      <c r="R29" s="1116"/>
      <c r="S29" s="1116"/>
      <c r="T29" s="1116"/>
      <c r="U29" s="1116"/>
      <c r="V29" s="1117"/>
      <c r="W29" s="1117"/>
      <c r="X29" s="1117"/>
      <c r="Y29" s="1142"/>
      <c r="Z29" s="1111"/>
      <c r="AA29" s="1111"/>
      <c r="AB29" s="1111"/>
      <c r="AC29" s="1111"/>
      <c r="AD29" s="1111"/>
      <c r="AE29" s="1111"/>
      <c r="AF29" s="1111"/>
      <c r="AG29" s="1111"/>
      <c r="AH29" s="1111"/>
      <c r="AI29" s="1111"/>
      <c r="AJ29" s="1111"/>
      <c r="AK29" s="1111"/>
      <c r="AL29" s="1111"/>
      <c r="AM29" s="1111"/>
      <c r="AN29" s="1111"/>
      <c r="AO29" s="1111"/>
      <c r="AP29" s="1111"/>
      <c r="AQ29" s="1111"/>
      <c r="AR29" s="1111"/>
      <c r="AS29" s="1111"/>
      <c r="AT29" s="1111"/>
      <c r="AU29" s="1111"/>
      <c r="AV29" s="1111"/>
      <c r="AW29" s="1111"/>
      <c r="AX29" s="1111"/>
      <c r="AY29" s="1111"/>
      <c r="AZ29" s="1111"/>
      <c r="BA29" s="1111"/>
      <c r="BB29" s="1111"/>
      <c r="BC29" s="1111"/>
      <c r="BD29" s="1111"/>
      <c r="BE29" s="1111"/>
      <c r="BF29" s="1111"/>
      <c r="BG29" s="1111"/>
      <c r="BH29" s="1111"/>
      <c r="BI29" s="1111"/>
      <c r="BJ29" s="1111"/>
      <c r="BK29" s="1111"/>
      <c r="BL29" s="1111"/>
      <c r="BM29" s="1111"/>
      <c r="BN29" s="1111"/>
      <c r="BO29" s="1111"/>
      <c r="BP29" s="1111"/>
      <c r="BQ29" s="1111"/>
      <c r="BR29" s="1111"/>
      <c r="BS29" s="1111"/>
      <c r="BT29" s="1111"/>
      <c r="BU29" s="1111"/>
      <c r="BV29" s="1111"/>
      <c r="BW29" s="1111"/>
      <c r="BX29" s="1111"/>
      <c r="BY29" s="1111"/>
      <c r="BZ29" s="1111"/>
      <c r="CA29" s="1111"/>
      <c r="CB29" s="1111"/>
      <c r="CC29" s="1111"/>
      <c r="CD29" s="1111"/>
      <c r="CE29" s="1111"/>
      <c r="CF29" s="1111"/>
      <c r="CG29" s="1111"/>
      <c r="CH29" s="1111"/>
      <c r="CI29" s="1111"/>
      <c r="CJ29" s="1111"/>
      <c r="CK29" s="1111"/>
      <c r="CL29" s="1111"/>
      <c r="CM29" s="1111"/>
      <c r="CN29" s="1111"/>
      <c r="CO29" s="1111"/>
      <c r="CP29" s="1111"/>
      <c r="CQ29" s="1111"/>
      <c r="CR29" s="1111"/>
      <c r="CS29" s="1111"/>
      <c r="CT29" s="1111"/>
      <c r="CU29" s="1111"/>
      <c r="CV29" s="1111"/>
      <c r="CW29" s="1111"/>
      <c r="CX29" s="1111"/>
    </row>
    <row r="30" spans="1:102">
      <c r="A30" s="1112" t="s">
        <v>1140</v>
      </c>
      <c r="B30" s="1113"/>
      <c r="C30" s="1114">
        <v>4510</v>
      </c>
      <c r="D30" s="1115"/>
      <c r="E30" s="1116"/>
      <c r="F30" s="1116"/>
      <c r="G30" s="1116"/>
      <c r="H30" s="1116"/>
      <c r="I30" s="1116"/>
      <c r="J30" s="1116"/>
      <c r="K30" s="1116"/>
      <c r="L30" s="1116"/>
      <c r="M30" s="1116"/>
      <c r="N30" s="1116"/>
      <c r="O30" s="1116"/>
      <c r="P30" s="1116"/>
      <c r="Q30" s="1116"/>
      <c r="R30" s="1116"/>
      <c r="S30" s="1116"/>
      <c r="T30" s="1116"/>
      <c r="U30" s="1116"/>
      <c r="V30" s="1117"/>
      <c r="W30" s="1117"/>
      <c r="X30" s="1117"/>
      <c r="Y30" s="1110"/>
      <c r="Z30" s="1111"/>
      <c r="AA30" s="1111"/>
      <c r="AB30" s="1111"/>
      <c r="AC30" s="1111"/>
      <c r="AD30" s="1111"/>
      <c r="AE30" s="1111"/>
      <c r="AF30" s="1111"/>
      <c r="AG30" s="1111"/>
      <c r="AH30" s="1111"/>
      <c r="AI30" s="1111"/>
      <c r="AJ30" s="1111"/>
      <c r="AK30" s="1111"/>
      <c r="AL30" s="1111"/>
      <c r="AM30" s="1111"/>
      <c r="AN30" s="1111"/>
      <c r="AO30" s="1111"/>
      <c r="AP30" s="1111"/>
      <c r="AQ30" s="1111"/>
      <c r="AR30" s="1111"/>
      <c r="AS30" s="1111"/>
      <c r="AT30" s="1111"/>
      <c r="AU30" s="1111"/>
      <c r="AV30" s="1111"/>
      <c r="AW30" s="1111"/>
      <c r="AX30" s="1111"/>
      <c r="AY30" s="1111"/>
      <c r="AZ30" s="1111"/>
      <c r="BA30" s="1111"/>
      <c r="BB30" s="1111"/>
      <c r="BC30" s="1111"/>
      <c r="BD30" s="1111"/>
      <c r="BE30" s="1111"/>
      <c r="BF30" s="1111"/>
      <c r="BG30" s="1111"/>
      <c r="BH30" s="1111"/>
      <c r="BI30" s="1111"/>
      <c r="BJ30" s="1111"/>
      <c r="BK30" s="1111"/>
      <c r="BL30" s="1111"/>
      <c r="BM30" s="1111"/>
      <c r="BN30" s="1111"/>
      <c r="BO30" s="1111"/>
      <c r="BP30" s="1111"/>
      <c r="BQ30" s="1111"/>
      <c r="BR30" s="1111"/>
      <c r="BS30" s="1111"/>
      <c r="BT30" s="1111"/>
      <c r="BU30" s="1111"/>
      <c r="BV30" s="1111"/>
      <c r="BW30" s="1111"/>
      <c r="BX30" s="1111"/>
      <c r="BY30" s="1111"/>
      <c r="BZ30" s="1111"/>
      <c r="CA30" s="1111"/>
      <c r="CB30" s="1111"/>
      <c r="CC30" s="1111"/>
      <c r="CD30" s="1111"/>
      <c r="CE30" s="1111"/>
      <c r="CF30" s="1111"/>
      <c r="CG30" s="1111"/>
      <c r="CH30" s="1111"/>
      <c r="CI30" s="1111"/>
      <c r="CJ30" s="1111"/>
      <c r="CK30" s="1111"/>
      <c r="CL30" s="1111"/>
      <c r="CM30" s="1111"/>
      <c r="CN30" s="1111"/>
      <c r="CO30" s="1111"/>
      <c r="CP30" s="1111"/>
      <c r="CQ30" s="1111"/>
      <c r="CR30" s="1111"/>
      <c r="CS30" s="1111"/>
      <c r="CT30" s="1111"/>
      <c r="CU30" s="1111"/>
      <c r="CV30" s="1111"/>
      <c r="CW30" s="1111"/>
      <c r="CX30" s="1111"/>
    </row>
    <row r="31" spans="1:102">
      <c r="A31" s="2234" t="s">
        <v>1162</v>
      </c>
      <c r="B31" s="1118" t="s">
        <v>1163</v>
      </c>
      <c r="C31" s="1119">
        <v>114328</v>
      </c>
      <c r="D31" s="1120"/>
      <c r="E31" s="1121"/>
      <c r="F31" s="1121"/>
      <c r="G31" s="1121"/>
      <c r="H31" s="1121"/>
      <c r="I31" s="1121"/>
      <c r="J31" s="1121"/>
      <c r="K31" s="1121"/>
      <c r="L31" s="1121"/>
      <c r="M31" s="1121"/>
      <c r="N31" s="1121"/>
      <c r="O31" s="1121"/>
      <c r="P31" s="1121"/>
      <c r="Q31" s="1121"/>
      <c r="R31" s="1121"/>
      <c r="S31" s="1121"/>
      <c r="T31" s="1121"/>
      <c r="U31" s="1121"/>
      <c r="V31" s="1122"/>
      <c r="W31" s="1122"/>
      <c r="X31" s="1122"/>
      <c r="Y31" s="1110"/>
      <c r="Z31" s="1111"/>
      <c r="AA31" s="1111"/>
      <c r="AB31" s="1111"/>
      <c r="AC31" s="1111"/>
      <c r="AD31" s="1111"/>
      <c r="AE31" s="1111"/>
      <c r="AF31" s="1111"/>
      <c r="AG31" s="1111"/>
      <c r="AH31" s="1111"/>
      <c r="AI31" s="1111"/>
      <c r="AJ31" s="1111"/>
      <c r="AK31" s="1111"/>
      <c r="AL31" s="1111"/>
      <c r="AM31" s="1111"/>
      <c r="AN31" s="1111"/>
      <c r="AO31" s="1111"/>
      <c r="AP31" s="1111"/>
      <c r="AQ31" s="1111"/>
      <c r="AR31" s="1111"/>
      <c r="AS31" s="1111"/>
      <c r="AT31" s="1111"/>
      <c r="AU31" s="1111"/>
      <c r="AV31" s="1111"/>
      <c r="AW31" s="1111"/>
      <c r="AX31" s="1111"/>
      <c r="AY31" s="1111"/>
      <c r="AZ31" s="1111"/>
      <c r="BA31" s="1111"/>
      <c r="BB31" s="1111"/>
      <c r="BC31" s="1111"/>
      <c r="BD31" s="1111"/>
      <c r="BE31" s="1111"/>
      <c r="BF31" s="1111"/>
      <c r="BG31" s="1111"/>
      <c r="BH31" s="1111"/>
      <c r="BI31" s="1111"/>
      <c r="BJ31" s="1111"/>
      <c r="BK31" s="1111"/>
      <c r="BL31" s="1111"/>
      <c r="BM31" s="1111"/>
      <c r="BN31" s="1111"/>
      <c r="BO31" s="1111"/>
      <c r="BP31" s="1111"/>
      <c r="BQ31" s="1111"/>
      <c r="BR31" s="1111"/>
      <c r="BS31" s="1111"/>
      <c r="BT31" s="1111"/>
      <c r="BU31" s="1111"/>
      <c r="BV31" s="1111"/>
      <c r="BW31" s="1111"/>
      <c r="BX31" s="1111"/>
      <c r="BY31" s="1111"/>
      <c r="BZ31" s="1111"/>
      <c r="CA31" s="1111"/>
      <c r="CB31" s="1111"/>
      <c r="CC31" s="1111"/>
      <c r="CD31" s="1111"/>
      <c r="CE31" s="1111"/>
      <c r="CF31" s="1111"/>
      <c r="CG31" s="1111"/>
      <c r="CH31" s="1111"/>
      <c r="CI31" s="1111"/>
      <c r="CJ31" s="1111"/>
      <c r="CK31" s="1111"/>
      <c r="CL31" s="1111"/>
      <c r="CM31" s="1111"/>
      <c r="CN31" s="1111"/>
      <c r="CO31" s="1111"/>
      <c r="CP31" s="1111"/>
      <c r="CQ31" s="1111"/>
      <c r="CR31" s="1111"/>
      <c r="CS31" s="1111"/>
      <c r="CT31" s="1111"/>
      <c r="CU31" s="1111"/>
      <c r="CV31" s="1111"/>
      <c r="CW31" s="1111"/>
      <c r="CX31" s="1111"/>
    </row>
    <row r="32" spans="1:102">
      <c r="A32" s="2234"/>
      <c r="B32" s="1118" t="s">
        <v>1164</v>
      </c>
      <c r="C32" s="1119">
        <v>124328</v>
      </c>
      <c r="D32" s="1120"/>
      <c r="E32" s="1121"/>
      <c r="F32" s="1121"/>
      <c r="G32" s="1121"/>
      <c r="H32" s="1121"/>
      <c r="I32" s="1121"/>
      <c r="J32" s="1121"/>
      <c r="K32" s="1121"/>
      <c r="L32" s="1121"/>
      <c r="M32" s="1121"/>
      <c r="N32" s="1121"/>
      <c r="O32" s="1121"/>
      <c r="P32" s="1121"/>
      <c r="Q32" s="1121"/>
      <c r="R32" s="1121"/>
      <c r="S32" s="1121"/>
      <c r="T32" s="1121"/>
      <c r="U32" s="1121"/>
      <c r="V32" s="1122"/>
      <c r="W32" s="1122"/>
      <c r="X32" s="1122"/>
      <c r="Y32" s="1121"/>
    </row>
    <row r="33" spans="1:102">
      <c r="A33" s="1123" t="s">
        <v>1165</v>
      </c>
      <c r="B33" s="1124"/>
      <c r="C33" s="1119">
        <f>+(C32-C31)/2+C31</f>
        <v>119328</v>
      </c>
      <c r="D33" s="1120"/>
      <c r="E33" s="1121"/>
      <c r="F33" s="1121"/>
      <c r="G33" s="1121"/>
      <c r="H33" s="1121"/>
      <c r="I33" s="1121"/>
      <c r="J33" s="1121"/>
      <c r="K33" s="1121"/>
      <c r="L33" s="1121"/>
      <c r="M33" s="1121"/>
      <c r="N33" s="1121"/>
      <c r="O33" s="1121"/>
      <c r="P33" s="1121"/>
      <c r="Q33" s="1121"/>
      <c r="R33" s="1121"/>
      <c r="S33" s="1121"/>
      <c r="T33" s="1121"/>
      <c r="U33" s="1121"/>
      <c r="V33" s="1122"/>
      <c r="W33" s="1122"/>
      <c r="X33" s="1122"/>
      <c r="Y33" s="1121"/>
    </row>
    <row r="34" spans="1:102">
      <c r="A34" s="1123" t="s">
        <v>1166</v>
      </c>
      <c r="B34" s="1124"/>
      <c r="C34" s="1125"/>
      <c r="D34" s="1126">
        <f>IF(D36&gt;D35,(D36-D35)+D$2*1000+D$3*1000,(D35-D36)+D$2*1000+D$4*1000)/1000</f>
        <v>35.628</v>
      </c>
      <c r="E34" s="1127">
        <f t="shared" ref="E34:X34" si="4">IF(E36&gt;E35,(E36-E35)+E$2*1000+E$3*1000,(E35-E36)+E$2*1000+E$4*1000)/1000</f>
        <v>31.248000000000001</v>
      </c>
      <c r="F34" s="1127">
        <f t="shared" si="4"/>
        <v>29.417999999999999</v>
      </c>
      <c r="G34" s="1127">
        <f t="shared" si="4"/>
        <v>22.928000000000001</v>
      </c>
      <c r="H34" s="1127">
        <f t="shared" si="4"/>
        <v>23.928000000000001</v>
      </c>
      <c r="I34" s="1127">
        <f t="shared" si="4"/>
        <v>13.554000000000013</v>
      </c>
      <c r="J34" s="1127">
        <f t="shared" si="4"/>
        <v>2.8279999999999998</v>
      </c>
      <c r="K34" s="1127">
        <f t="shared" si="4"/>
        <v>10.417999999999999</v>
      </c>
      <c r="L34" s="1127">
        <f t="shared" si="4"/>
        <v>16.649999999999999</v>
      </c>
      <c r="M34" s="1127">
        <f t="shared" si="4"/>
        <v>36.409999999999997</v>
      </c>
      <c r="N34" s="1127">
        <f t="shared" si="4"/>
        <v>56.036000000000001</v>
      </c>
      <c r="O34" s="1127">
        <f t="shared" si="4"/>
        <v>47.5</v>
      </c>
      <c r="P34" s="1127">
        <f t="shared" si="4"/>
        <v>51.3</v>
      </c>
      <c r="Q34" s="1127">
        <f t="shared" si="4"/>
        <v>57.990000000000016</v>
      </c>
      <c r="R34" s="1127">
        <f t="shared" si="4"/>
        <v>58</v>
      </c>
      <c r="S34" s="1127">
        <f t="shared" si="4"/>
        <v>64</v>
      </c>
      <c r="T34" s="1127">
        <f t="shared" si="4"/>
        <v>65</v>
      </c>
      <c r="U34" s="1127">
        <f t="shared" si="4"/>
        <v>70</v>
      </c>
      <c r="V34" s="1128">
        <f t="shared" si="4"/>
        <v>16.649999999999999</v>
      </c>
      <c r="W34" s="1128">
        <f t="shared" si="4"/>
        <v>58</v>
      </c>
      <c r="X34" s="1128">
        <f t="shared" si="4"/>
        <v>20.928000000000001</v>
      </c>
      <c r="Y34" s="1121"/>
    </row>
    <row r="35" spans="1:102" hidden="1">
      <c r="A35" s="1129" t="s">
        <v>1167</v>
      </c>
      <c r="B35" s="1130"/>
      <c r="C35" s="1131"/>
      <c r="D35" s="1051">
        <f>+IF($C30=4510,IF(D$6=4510,$C33,$C33),IF(D$6=4511,$C33+134328,134328+$C33))</f>
        <v>119328</v>
      </c>
      <c r="E35" s="1051">
        <f t="shared" ref="E35:X35" si="5">+IF($C30=4510,IF(E$6=4510,$C33,$C33),IF(E$6=4511,$C33+134328,134328+$C33))</f>
        <v>119328</v>
      </c>
      <c r="F35" s="1051">
        <f t="shared" si="5"/>
        <v>119328</v>
      </c>
      <c r="G35" s="1051">
        <f t="shared" si="5"/>
        <v>119328</v>
      </c>
      <c r="H35" s="1051">
        <f t="shared" si="5"/>
        <v>119328</v>
      </c>
      <c r="I35" s="1051">
        <f t="shared" si="5"/>
        <v>119328</v>
      </c>
      <c r="J35" s="1051">
        <f t="shared" si="5"/>
        <v>119328</v>
      </c>
      <c r="K35" s="1051">
        <f t="shared" si="5"/>
        <v>119328</v>
      </c>
      <c r="L35" s="1051">
        <f t="shared" si="5"/>
        <v>119328</v>
      </c>
      <c r="M35" s="1051">
        <f t="shared" si="5"/>
        <v>119328</v>
      </c>
      <c r="N35" s="1051">
        <f t="shared" si="5"/>
        <v>119328</v>
      </c>
      <c r="O35" s="1051">
        <f t="shared" si="5"/>
        <v>119328</v>
      </c>
      <c r="P35" s="1051">
        <f t="shared" si="5"/>
        <v>119328</v>
      </c>
      <c r="Q35" s="1051">
        <f t="shared" si="5"/>
        <v>119328</v>
      </c>
      <c r="R35" s="1051">
        <f t="shared" si="5"/>
        <v>119328</v>
      </c>
      <c r="S35" s="1051">
        <f t="shared" si="5"/>
        <v>119328</v>
      </c>
      <c r="T35" s="1051">
        <f t="shared" si="5"/>
        <v>119328</v>
      </c>
      <c r="U35" s="1051">
        <f t="shared" si="5"/>
        <v>119328</v>
      </c>
      <c r="V35" s="1132">
        <f t="shared" si="5"/>
        <v>119328</v>
      </c>
      <c r="W35" s="1132">
        <f t="shared" si="5"/>
        <v>119328</v>
      </c>
      <c r="X35" s="1132">
        <f t="shared" si="5"/>
        <v>119328</v>
      </c>
      <c r="Y35" s="1121"/>
    </row>
    <row r="36" spans="1:102" hidden="1">
      <c r="A36" s="1129" t="s">
        <v>1168</v>
      </c>
      <c r="B36" s="1130"/>
      <c r="C36" s="1131"/>
      <c r="D36" s="1051">
        <f>+IF($C30=4510,IF(D$6=4510,D$5,D$5+134328),IF(D$6=4511,D$5+134328,D$5))</f>
        <v>83700</v>
      </c>
      <c r="E36" s="1051">
        <f t="shared" ref="E36:X36" si="6">+IF($C30=4510,IF(E$6=4510,E$5,E$5+134328),IF(E$6=4511,E$5+134328,E$5))</f>
        <v>88080</v>
      </c>
      <c r="F36" s="1051">
        <f t="shared" si="6"/>
        <v>89910</v>
      </c>
      <c r="G36" s="1051">
        <f t="shared" si="6"/>
        <v>98400</v>
      </c>
      <c r="H36" s="1051">
        <f t="shared" si="6"/>
        <v>98400</v>
      </c>
      <c r="I36" s="1051">
        <f t="shared" si="6"/>
        <v>113610</v>
      </c>
      <c r="J36" s="1051">
        <f t="shared" si="6"/>
        <v>116500</v>
      </c>
      <c r="K36" s="1051">
        <f t="shared" si="6"/>
        <v>108910</v>
      </c>
      <c r="L36" s="1051">
        <f t="shared" si="6"/>
        <v>135978</v>
      </c>
      <c r="M36" s="1051">
        <f t="shared" si="6"/>
        <v>154828</v>
      </c>
      <c r="N36" s="1051">
        <f t="shared" si="6"/>
        <v>156528</v>
      </c>
      <c r="O36" s="1051">
        <f t="shared" si="6"/>
        <v>166828</v>
      </c>
      <c r="P36" s="1051">
        <f t="shared" si="6"/>
        <v>170628</v>
      </c>
      <c r="Q36" s="1051">
        <f t="shared" si="6"/>
        <v>173628</v>
      </c>
      <c r="R36" s="1051">
        <f t="shared" si="6"/>
        <v>177328</v>
      </c>
      <c r="S36" s="1051">
        <f t="shared" si="6"/>
        <v>183328</v>
      </c>
      <c r="T36" s="1051">
        <f t="shared" si="6"/>
        <v>184328</v>
      </c>
      <c r="U36" s="1051">
        <f t="shared" si="6"/>
        <v>189328</v>
      </c>
      <c r="V36" s="1132">
        <f t="shared" si="6"/>
        <v>135978</v>
      </c>
      <c r="W36" s="1132">
        <f t="shared" si="6"/>
        <v>177328</v>
      </c>
      <c r="X36" s="1132">
        <f t="shared" si="6"/>
        <v>98400</v>
      </c>
      <c r="Y36" s="1121"/>
    </row>
    <row r="37" spans="1:102" ht="15" customHeight="1">
      <c r="A37" s="2235" t="s">
        <v>1177</v>
      </c>
      <c r="B37" s="1118" t="s">
        <v>1170</v>
      </c>
      <c r="C37" s="1133" t="e">
        <f>+#REF!</f>
        <v>#REF!</v>
      </c>
      <c r="D37" s="1087"/>
      <c r="E37" s="1088"/>
      <c r="F37" s="1088"/>
      <c r="G37" s="1088"/>
      <c r="H37" s="1088"/>
      <c r="I37" s="1088" t="e">
        <f>$C37*#REF!*#REF!</f>
        <v>#REF!</v>
      </c>
      <c r="J37" s="1088"/>
      <c r="K37" s="1088"/>
      <c r="L37" s="1088"/>
      <c r="M37" s="1088"/>
      <c r="N37" s="1088"/>
      <c r="O37" s="1088"/>
      <c r="P37" s="1088"/>
      <c r="Q37" s="1088"/>
      <c r="R37" s="1088"/>
      <c r="S37" s="1088"/>
      <c r="T37" s="1088"/>
      <c r="U37" s="1088"/>
      <c r="V37" s="1134"/>
      <c r="W37" s="1134"/>
      <c r="X37" s="1134"/>
      <c r="Y37" s="1135" t="e">
        <f>+SUMPRODUCT(D37:X37,D34:X34)</f>
        <v>#REF!</v>
      </c>
      <c r="Z37" s="1087" t="e">
        <f>$C37*#REF!*#REF!</f>
        <v>#REF!</v>
      </c>
    </row>
    <row r="38" spans="1:102">
      <c r="A38" s="2235"/>
      <c r="B38" s="1118" t="s">
        <v>1171</v>
      </c>
      <c r="C38" s="1133" t="e">
        <f>+#REF!</f>
        <v>#REF!</v>
      </c>
      <c r="D38" s="1087"/>
      <c r="E38" s="1088"/>
      <c r="F38" s="1088"/>
      <c r="G38" s="1088"/>
      <c r="H38" s="1088"/>
      <c r="I38" s="1088" t="e">
        <f>$C38*#REF!*#REF!</f>
        <v>#REF!</v>
      </c>
      <c r="J38" s="1088"/>
      <c r="K38" s="1088"/>
      <c r="L38" s="1088"/>
      <c r="M38" s="1088"/>
      <c r="N38" s="1088"/>
      <c r="O38" s="1088"/>
      <c r="P38" s="1088"/>
      <c r="Q38" s="1088"/>
      <c r="R38" s="1088"/>
      <c r="S38" s="1088"/>
      <c r="T38" s="1088"/>
      <c r="U38" s="1088"/>
      <c r="V38" s="1134"/>
      <c r="W38" s="1134"/>
      <c r="X38" s="1134"/>
      <c r="Y38" s="1135" t="e">
        <f>+SUMPRODUCT(D38:X38,D34:X34)</f>
        <v>#REF!</v>
      </c>
      <c r="Z38" s="1087" t="e">
        <f>$C38*#REF!*#REF!</f>
        <v>#REF!</v>
      </c>
    </row>
    <row r="39" spans="1:102">
      <c r="A39" s="2235"/>
      <c r="B39" s="1118" t="s">
        <v>1172</v>
      </c>
      <c r="C39" s="1133" t="e">
        <f>+#REF!</f>
        <v>#REF!</v>
      </c>
      <c r="D39" s="1087"/>
      <c r="E39" s="1088"/>
      <c r="F39" s="1088"/>
      <c r="G39" s="1088"/>
      <c r="H39" s="1088"/>
      <c r="I39" s="1088"/>
      <c r="J39" s="1088"/>
      <c r="K39" s="1088"/>
      <c r="L39" s="1088"/>
      <c r="M39" s="1088"/>
      <c r="N39" s="1088"/>
      <c r="O39" s="1088"/>
      <c r="P39" s="1088"/>
      <c r="Q39" s="1088"/>
      <c r="R39" s="1088"/>
      <c r="S39" s="1088"/>
      <c r="T39" s="1088"/>
      <c r="U39" s="1088"/>
      <c r="V39" s="1134"/>
      <c r="W39" s="1134"/>
      <c r="X39" s="1134" t="e">
        <f>+$C39*#REF!*#REF!</f>
        <v>#REF!</v>
      </c>
      <c r="Y39" s="1135" t="e">
        <f>+SUMPRODUCT(D39:X39,D34:X34)</f>
        <v>#REF!</v>
      </c>
      <c r="Z39" s="1087" t="e">
        <f>+$C39*#REF!*#REF!</f>
        <v>#REF!</v>
      </c>
    </row>
    <row r="40" spans="1:102">
      <c r="A40" s="2235"/>
      <c r="B40" s="1118" t="s">
        <v>1173</v>
      </c>
      <c r="C40" s="1133" t="e">
        <f>+#REF!</f>
        <v>#REF!</v>
      </c>
      <c r="D40" s="1087"/>
      <c r="E40" s="1088"/>
      <c r="F40" s="1088"/>
      <c r="G40" s="1088"/>
      <c r="H40" s="1088"/>
      <c r="I40" s="1088"/>
      <c r="J40" s="1088"/>
      <c r="K40" s="1088"/>
      <c r="L40" s="1088"/>
      <c r="M40" s="1088"/>
      <c r="N40" s="1088"/>
      <c r="O40" s="1088"/>
      <c r="P40" s="1088"/>
      <c r="Q40" s="1088"/>
      <c r="R40" s="1088"/>
      <c r="S40" s="1088"/>
      <c r="T40" s="1088"/>
      <c r="U40" s="1088"/>
      <c r="V40" s="1134"/>
      <c r="W40" s="1134"/>
      <c r="X40" s="1134" t="e">
        <f>+$C40*#REF!*#REF!</f>
        <v>#REF!</v>
      </c>
      <c r="Y40" s="1135" t="e">
        <f>+SUMPRODUCT(D40:X40,D34:X34)</f>
        <v>#REF!</v>
      </c>
      <c r="Z40" s="1087" t="e">
        <f>+$C40*#REF!*#REF!</f>
        <v>#REF!</v>
      </c>
    </row>
    <row r="41" spans="1:102">
      <c r="A41" s="2235"/>
      <c r="B41" s="1118" t="s">
        <v>1174</v>
      </c>
      <c r="C41" s="1133" t="e">
        <f>+#REF!</f>
        <v>#REF!</v>
      </c>
      <c r="D41" s="1087"/>
      <c r="E41" s="1088"/>
      <c r="F41" s="1088"/>
      <c r="G41" s="1088"/>
      <c r="H41" s="1088"/>
      <c r="I41" s="1088"/>
      <c r="J41" s="1088"/>
      <c r="K41" s="1088"/>
      <c r="L41" s="1088"/>
      <c r="M41" s="1088"/>
      <c r="N41" s="1088"/>
      <c r="O41" s="1088"/>
      <c r="P41" s="1088"/>
      <c r="Q41" s="1088"/>
      <c r="R41" s="1088"/>
      <c r="S41" s="1088"/>
      <c r="T41" s="1088"/>
      <c r="U41" s="1088"/>
      <c r="V41" s="1134"/>
      <c r="W41" s="1134"/>
      <c r="X41" s="1134" t="e">
        <f>+$C41*#REF!*#REF!</f>
        <v>#REF!</v>
      </c>
      <c r="Y41" s="1135" t="e">
        <f>+SUMPRODUCT(D41:X41,D34:X34)</f>
        <v>#REF!</v>
      </c>
      <c r="Z41" s="1094" t="e">
        <f>+$C41*#REF!*#REF!</f>
        <v>#REF!</v>
      </c>
    </row>
    <row r="42" spans="1:102" s="1037" customFormat="1">
      <c r="A42" s="2236"/>
      <c r="B42" s="1136" t="s">
        <v>1175</v>
      </c>
      <c r="C42" s="1137" t="e">
        <f>+#REF!*0.05</f>
        <v>#REF!</v>
      </c>
      <c r="D42" s="1138"/>
      <c r="E42" s="1097"/>
      <c r="F42" s="1097"/>
      <c r="G42" s="1097"/>
      <c r="H42" s="1097"/>
      <c r="I42" s="1097"/>
      <c r="J42" s="1097"/>
      <c r="K42" s="1097"/>
      <c r="L42" s="1097"/>
      <c r="M42" s="1097"/>
      <c r="N42" s="1097"/>
      <c r="O42" s="1097"/>
      <c r="P42" s="1097"/>
      <c r="Q42" s="1097"/>
      <c r="R42" s="1097"/>
      <c r="S42" s="1097"/>
      <c r="T42" s="1097"/>
      <c r="U42" s="1097"/>
      <c r="V42" s="1098"/>
      <c r="W42" s="1098"/>
      <c r="X42" s="1098" t="e">
        <f>+$C42*#REF!</f>
        <v>#REF!</v>
      </c>
      <c r="Y42" s="1096" t="e">
        <f>+SUMPRODUCT(D42:X42,D34:X34)</f>
        <v>#REF!</v>
      </c>
      <c r="Z42" s="1138" t="e">
        <f>+$C42*#REF!</f>
        <v>#REF!</v>
      </c>
    </row>
    <row r="43" spans="1:102">
      <c r="A43" s="1104" t="s">
        <v>1160</v>
      </c>
      <c r="B43" s="1105"/>
      <c r="C43" s="1106" t="s">
        <v>1178</v>
      </c>
      <c r="D43" s="1107"/>
      <c r="E43" s="1108"/>
      <c r="F43" s="1108"/>
      <c r="G43" s="1108"/>
      <c r="H43" s="1108"/>
      <c r="I43" s="1108"/>
      <c r="J43" s="1108"/>
      <c r="K43" s="1108"/>
      <c r="L43" s="1108"/>
      <c r="M43" s="1108"/>
      <c r="N43" s="1108"/>
      <c r="O43" s="1108"/>
      <c r="P43" s="1108"/>
      <c r="Q43" s="1108"/>
      <c r="R43" s="1108"/>
      <c r="S43" s="1108"/>
      <c r="T43" s="1108"/>
      <c r="U43" s="1108"/>
      <c r="V43" s="1109"/>
      <c r="W43" s="1109"/>
      <c r="X43" s="1109"/>
      <c r="Y43" s="1110"/>
      <c r="Z43" s="1111"/>
      <c r="AA43" s="1111"/>
      <c r="AB43" s="1111"/>
      <c r="AC43" s="1111"/>
      <c r="AD43" s="1111"/>
      <c r="AE43" s="1111"/>
      <c r="AF43" s="1111"/>
      <c r="AG43" s="1111"/>
      <c r="AH43" s="1111"/>
      <c r="AI43" s="1111"/>
      <c r="AJ43" s="1111"/>
      <c r="AK43" s="1111"/>
      <c r="AL43" s="1111"/>
      <c r="AM43" s="1111"/>
      <c r="AN43" s="1111"/>
      <c r="AO43" s="1111"/>
      <c r="AP43" s="1111"/>
      <c r="AQ43" s="1111"/>
      <c r="AR43" s="1111"/>
      <c r="AS43" s="1111"/>
      <c r="AT43" s="1111"/>
      <c r="AU43" s="1111"/>
      <c r="AV43" s="1111"/>
      <c r="AW43" s="1111"/>
      <c r="AX43" s="1111"/>
      <c r="AY43" s="1111"/>
      <c r="AZ43" s="1111"/>
      <c r="BA43" s="1111"/>
      <c r="BB43" s="1111"/>
      <c r="BC43" s="1111"/>
      <c r="BD43" s="1111"/>
      <c r="BE43" s="1111"/>
      <c r="BF43" s="1111"/>
      <c r="BG43" s="1111"/>
      <c r="BH43" s="1111"/>
      <c r="BI43" s="1111"/>
      <c r="BJ43" s="1111"/>
      <c r="BK43" s="1111"/>
      <c r="BL43" s="1111"/>
      <c r="BM43" s="1111"/>
      <c r="BN43" s="1111"/>
      <c r="BO43" s="1111"/>
      <c r="BP43" s="1111"/>
      <c r="BQ43" s="1111"/>
      <c r="BR43" s="1111"/>
      <c r="BS43" s="1111"/>
      <c r="BT43" s="1111"/>
      <c r="BU43" s="1111"/>
      <c r="BV43" s="1111"/>
      <c r="BW43" s="1111"/>
      <c r="BX43" s="1111"/>
      <c r="BY43" s="1111"/>
      <c r="BZ43" s="1111"/>
      <c r="CA43" s="1111"/>
      <c r="CB43" s="1111"/>
      <c r="CC43" s="1111"/>
      <c r="CD43" s="1111"/>
      <c r="CE43" s="1111"/>
      <c r="CF43" s="1111"/>
      <c r="CG43" s="1111"/>
      <c r="CH43" s="1111"/>
      <c r="CI43" s="1111"/>
      <c r="CJ43" s="1111"/>
      <c r="CK43" s="1111"/>
      <c r="CL43" s="1111"/>
      <c r="CM43" s="1111"/>
      <c r="CN43" s="1111"/>
      <c r="CO43" s="1111"/>
      <c r="CP43" s="1111"/>
      <c r="CQ43" s="1111"/>
      <c r="CR43" s="1111"/>
      <c r="CS43" s="1111"/>
      <c r="CT43" s="1111"/>
      <c r="CU43" s="1111"/>
      <c r="CV43" s="1111"/>
      <c r="CW43" s="1111"/>
      <c r="CX43" s="1111"/>
    </row>
    <row r="44" spans="1:102">
      <c r="A44" s="1112" t="s">
        <v>1140</v>
      </c>
      <c r="B44" s="1113"/>
      <c r="C44" s="1114">
        <v>4510</v>
      </c>
      <c r="D44" s="1115"/>
      <c r="E44" s="1116"/>
      <c r="F44" s="1116"/>
      <c r="G44" s="1116"/>
      <c r="H44" s="1116"/>
      <c r="I44" s="1116"/>
      <c r="J44" s="1116"/>
      <c r="K44" s="1116"/>
      <c r="L44" s="1116"/>
      <c r="M44" s="1116"/>
      <c r="N44" s="1116"/>
      <c r="O44" s="1116"/>
      <c r="P44" s="1116"/>
      <c r="Q44" s="1116"/>
      <c r="R44" s="1116"/>
      <c r="S44" s="1116"/>
      <c r="T44" s="1116"/>
      <c r="U44" s="1116"/>
      <c r="V44" s="1117"/>
      <c r="W44" s="1117"/>
      <c r="X44" s="1117"/>
      <c r="Y44" s="1110"/>
      <c r="Z44" s="1111"/>
      <c r="AA44" s="1111"/>
      <c r="AB44" s="1111"/>
      <c r="AC44" s="1111"/>
      <c r="AD44" s="1111"/>
      <c r="AE44" s="1111"/>
      <c r="AF44" s="1111"/>
      <c r="AG44" s="1111"/>
      <c r="AH44" s="1111"/>
      <c r="AI44" s="1111"/>
      <c r="AJ44" s="1111"/>
      <c r="AK44" s="1111"/>
      <c r="AL44" s="1111"/>
      <c r="AM44" s="1111"/>
      <c r="AN44" s="1111"/>
      <c r="AO44" s="1111"/>
      <c r="AP44" s="1111"/>
      <c r="AQ44" s="1111"/>
      <c r="AR44" s="1111"/>
      <c r="AS44" s="1111"/>
      <c r="AT44" s="1111"/>
      <c r="AU44" s="1111"/>
      <c r="AV44" s="1111"/>
      <c r="AW44" s="1111"/>
      <c r="AX44" s="1111"/>
      <c r="AY44" s="1111"/>
      <c r="AZ44" s="1111"/>
      <c r="BA44" s="1111"/>
      <c r="BB44" s="1111"/>
      <c r="BC44" s="1111"/>
      <c r="BD44" s="1111"/>
      <c r="BE44" s="1111"/>
      <c r="BF44" s="1111"/>
      <c r="BG44" s="1111"/>
      <c r="BH44" s="1111"/>
      <c r="BI44" s="1111"/>
      <c r="BJ44" s="1111"/>
      <c r="BK44" s="1111"/>
      <c r="BL44" s="1111"/>
      <c r="BM44" s="1111"/>
      <c r="BN44" s="1111"/>
      <c r="BO44" s="1111"/>
      <c r="BP44" s="1111"/>
      <c r="BQ44" s="1111"/>
      <c r="BR44" s="1111"/>
      <c r="BS44" s="1111"/>
      <c r="BT44" s="1111"/>
      <c r="BU44" s="1111"/>
      <c r="BV44" s="1111"/>
      <c r="BW44" s="1111"/>
      <c r="BX44" s="1111"/>
      <c r="BY44" s="1111"/>
      <c r="BZ44" s="1111"/>
      <c r="CA44" s="1111"/>
      <c r="CB44" s="1111"/>
      <c r="CC44" s="1111"/>
      <c r="CD44" s="1111"/>
      <c r="CE44" s="1111"/>
      <c r="CF44" s="1111"/>
      <c r="CG44" s="1111"/>
      <c r="CH44" s="1111"/>
      <c r="CI44" s="1111"/>
      <c r="CJ44" s="1111"/>
      <c r="CK44" s="1111"/>
      <c r="CL44" s="1111"/>
      <c r="CM44" s="1111"/>
      <c r="CN44" s="1111"/>
      <c r="CO44" s="1111"/>
      <c r="CP44" s="1111"/>
      <c r="CQ44" s="1111"/>
      <c r="CR44" s="1111"/>
      <c r="CS44" s="1111"/>
      <c r="CT44" s="1111"/>
      <c r="CU44" s="1111"/>
      <c r="CV44" s="1111"/>
      <c r="CW44" s="1111"/>
      <c r="CX44" s="1111"/>
    </row>
    <row r="45" spans="1:102">
      <c r="A45" s="2234" t="s">
        <v>1162</v>
      </c>
      <c r="B45" s="1118" t="s">
        <v>1163</v>
      </c>
      <c r="C45" s="1119">
        <v>124328</v>
      </c>
      <c r="D45" s="1120"/>
      <c r="E45" s="1121"/>
      <c r="F45" s="1121"/>
      <c r="G45" s="1121"/>
      <c r="H45" s="1121"/>
      <c r="I45" s="1121"/>
      <c r="J45" s="1121"/>
      <c r="K45" s="1121"/>
      <c r="L45" s="1121"/>
      <c r="M45" s="1121"/>
      <c r="N45" s="1121"/>
      <c r="O45" s="1121"/>
      <c r="P45" s="1121"/>
      <c r="Q45" s="1121"/>
      <c r="R45" s="1121"/>
      <c r="S45" s="1121"/>
      <c r="T45" s="1121"/>
      <c r="U45" s="1121"/>
      <c r="V45" s="1122"/>
      <c r="W45" s="1122"/>
      <c r="X45" s="1122"/>
      <c r="Y45" s="1110"/>
      <c r="Z45" s="1111"/>
      <c r="AA45" s="1111"/>
      <c r="AB45" s="1111"/>
      <c r="AC45" s="1111"/>
      <c r="AD45" s="1111"/>
      <c r="AE45" s="1111"/>
      <c r="AF45" s="1111"/>
      <c r="AG45" s="1111"/>
      <c r="AH45" s="1111"/>
      <c r="AI45" s="1111"/>
      <c r="AJ45" s="1111"/>
      <c r="AK45" s="1111"/>
      <c r="AL45" s="1111"/>
      <c r="AM45" s="1111"/>
      <c r="AN45" s="1111"/>
      <c r="AO45" s="1111"/>
      <c r="AP45" s="1111"/>
      <c r="AQ45" s="1111"/>
      <c r="AR45" s="1111"/>
      <c r="AS45" s="1111"/>
      <c r="AT45" s="1111"/>
      <c r="AU45" s="1111"/>
      <c r="AV45" s="1111"/>
      <c r="AW45" s="1111"/>
      <c r="AX45" s="1111"/>
      <c r="AY45" s="1111"/>
      <c r="AZ45" s="1111"/>
      <c r="BA45" s="1111"/>
      <c r="BB45" s="1111"/>
      <c r="BC45" s="1111"/>
      <c r="BD45" s="1111"/>
      <c r="BE45" s="1111"/>
      <c r="BF45" s="1111"/>
      <c r="BG45" s="1111"/>
      <c r="BH45" s="1111"/>
      <c r="BI45" s="1111"/>
      <c r="BJ45" s="1111"/>
      <c r="BK45" s="1111"/>
      <c r="BL45" s="1111"/>
      <c r="BM45" s="1111"/>
      <c r="BN45" s="1111"/>
      <c r="BO45" s="1111"/>
      <c r="BP45" s="1111"/>
      <c r="BQ45" s="1111"/>
      <c r="BR45" s="1111"/>
      <c r="BS45" s="1111"/>
      <c r="BT45" s="1111"/>
      <c r="BU45" s="1111"/>
      <c r="BV45" s="1111"/>
      <c r="BW45" s="1111"/>
      <c r="BX45" s="1111"/>
      <c r="BY45" s="1111"/>
      <c r="BZ45" s="1111"/>
      <c r="CA45" s="1111"/>
      <c r="CB45" s="1111"/>
      <c r="CC45" s="1111"/>
      <c r="CD45" s="1111"/>
      <c r="CE45" s="1111"/>
      <c r="CF45" s="1111"/>
      <c r="CG45" s="1111"/>
      <c r="CH45" s="1111"/>
      <c r="CI45" s="1111"/>
      <c r="CJ45" s="1111"/>
      <c r="CK45" s="1111"/>
      <c r="CL45" s="1111"/>
      <c r="CM45" s="1111"/>
      <c r="CN45" s="1111"/>
      <c r="CO45" s="1111"/>
      <c r="CP45" s="1111"/>
      <c r="CQ45" s="1111"/>
      <c r="CR45" s="1111"/>
      <c r="CS45" s="1111"/>
      <c r="CT45" s="1111"/>
      <c r="CU45" s="1111"/>
      <c r="CV45" s="1111"/>
      <c r="CW45" s="1111"/>
      <c r="CX45" s="1111"/>
    </row>
    <row r="46" spans="1:102">
      <c r="A46" s="2234"/>
      <c r="B46" s="1118" t="s">
        <v>1164</v>
      </c>
      <c r="C46" s="1119">
        <v>128380</v>
      </c>
      <c r="D46" s="1120"/>
      <c r="E46" s="1121"/>
      <c r="F46" s="1121"/>
      <c r="G46" s="1121"/>
      <c r="H46" s="1121"/>
      <c r="I46" s="1121"/>
      <c r="J46" s="1121"/>
      <c r="K46" s="1121"/>
      <c r="L46" s="1121"/>
      <c r="M46" s="1121"/>
      <c r="N46" s="1121"/>
      <c r="O46" s="1121"/>
      <c r="P46" s="1121"/>
      <c r="Q46" s="1121"/>
      <c r="R46" s="1121"/>
      <c r="S46" s="1121"/>
      <c r="T46" s="1121"/>
      <c r="U46" s="1121"/>
      <c r="V46" s="1122"/>
      <c r="W46" s="1122"/>
      <c r="X46" s="1122"/>
      <c r="Y46" s="1121"/>
    </row>
    <row r="47" spans="1:102">
      <c r="A47" s="1123" t="s">
        <v>1165</v>
      </c>
      <c r="B47" s="1124"/>
      <c r="C47" s="1119">
        <f>+(C46-C45)/2+C45</f>
        <v>126354</v>
      </c>
      <c r="D47" s="1120"/>
      <c r="E47" s="1121"/>
      <c r="F47" s="1121"/>
      <c r="G47" s="1121"/>
      <c r="H47" s="1121"/>
      <c r="I47" s="1121"/>
      <c r="J47" s="1121"/>
      <c r="K47" s="1121"/>
      <c r="L47" s="1121"/>
      <c r="M47" s="1121"/>
      <c r="N47" s="1121"/>
      <c r="O47" s="1121"/>
      <c r="P47" s="1121"/>
      <c r="Q47" s="1121"/>
      <c r="R47" s="1121"/>
      <c r="S47" s="1121"/>
      <c r="T47" s="1121"/>
      <c r="U47" s="1121"/>
      <c r="V47" s="1122"/>
      <c r="W47" s="1122"/>
      <c r="X47" s="1122"/>
      <c r="Y47" s="1121"/>
    </row>
    <row r="48" spans="1:102">
      <c r="A48" s="1123" t="s">
        <v>1166</v>
      </c>
      <c r="B48" s="1124"/>
      <c r="C48" s="1125"/>
      <c r="D48" s="1126">
        <f>IF(D50&gt;D49,(D50-D49)+D$2*1000+D$3*1000,(D49-D50)+D$2*1000+D$4*1000)/1000</f>
        <v>42.654000000000003</v>
      </c>
      <c r="E48" s="1127">
        <f t="shared" ref="E48:X48" si="7">IF(E50&gt;E49,(E50-E49)+E$2*1000+E$3*1000,(E49-E50)+E$2*1000+E$4*1000)/1000</f>
        <v>38.274000000000001</v>
      </c>
      <c r="F48" s="1127">
        <f t="shared" si="7"/>
        <v>36.444000000000003</v>
      </c>
      <c r="G48" s="1127">
        <f t="shared" si="7"/>
        <v>29.954000000000001</v>
      </c>
      <c r="H48" s="1127">
        <f t="shared" si="7"/>
        <v>30.954000000000001</v>
      </c>
      <c r="I48" s="1127">
        <f t="shared" si="7"/>
        <v>20.580000000000016</v>
      </c>
      <c r="J48" s="1127">
        <f t="shared" si="7"/>
        <v>9.8539999999999992</v>
      </c>
      <c r="K48" s="1127">
        <f t="shared" si="7"/>
        <v>17.443999999999999</v>
      </c>
      <c r="L48" s="1127">
        <f t="shared" si="7"/>
        <v>9.6240000000000006</v>
      </c>
      <c r="M48" s="1127">
        <f t="shared" si="7"/>
        <v>29.383999999999997</v>
      </c>
      <c r="N48" s="1127">
        <f t="shared" si="7"/>
        <v>49.01</v>
      </c>
      <c r="O48" s="1127">
        <f t="shared" si="7"/>
        <v>40.473999999999997</v>
      </c>
      <c r="P48" s="1127">
        <f t="shared" si="7"/>
        <v>44.274000000000001</v>
      </c>
      <c r="Q48" s="1127">
        <f t="shared" si="7"/>
        <v>50.964000000000013</v>
      </c>
      <c r="R48" s="1127">
        <f t="shared" si="7"/>
        <v>50.973999999999997</v>
      </c>
      <c r="S48" s="1127">
        <f t="shared" si="7"/>
        <v>56.973999999999997</v>
      </c>
      <c r="T48" s="1127">
        <f t="shared" si="7"/>
        <v>57.973999999999997</v>
      </c>
      <c r="U48" s="1127">
        <f t="shared" si="7"/>
        <v>62.973999999999997</v>
      </c>
      <c r="V48" s="1128">
        <f t="shared" si="7"/>
        <v>9.6240000000000006</v>
      </c>
      <c r="W48" s="1128">
        <f t="shared" si="7"/>
        <v>50.973999999999997</v>
      </c>
      <c r="X48" s="1128">
        <f t="shared" si="7"/>
        <v>27.954000000000001</v>
      </c>
      <c r="Y48" s="1121"/>
    </row>
    <row r="49" spans="1:102" hidden="1">
      <c r="A49" s="1129" t="s">
        <v>1167</v>
      </c>
      <c r="B49" s="1130"/>
      <c r="C49" s="1131"/>
      <c r="D49" s="1051">
        <f>+IF($C44=4510,IF(D$6=4510,$C47,$C47),IF(D$6=4511,$C47+134328,134328+$C47))</f>
        <v>126354</v>
      </c>
      <c r="E49" s="1051">
        <f t="shared" ref="E49:X49" si="8">+IF($C44=4510,IF(E$6=4510,$C47,$C47),IF(E$6=4511,$C47+134328,134328+$C47))</f>
        <v>126354</v>
      </c>
      <c r="F49" s="1051">
        <f t="shared" si="8"/>
        <v>126354</v>
      </c>
      <c r="G49" s="1051">
        <f t="shared" si="8"/>
        <v>126354</v>
      </c>
      <c r="H49" s="1051">
        <f t="shared" si="8"/>
        <v>126354</v>
      </c>
      <c r="I49" s="1051">
        <f t="shared" si="8"/>
        <v>126354</v>
      </c>
      <c r="J49" s="1051">
        <f t="shared" si="8"/>
        <v>126354</v>
      </c>
      <c r="K49" s="1051">
        <f t="shared" si="8"/>
        <v>126354</v>
      </c>
      <c r="L49" s="1051">
        <f t="shared" si="8"/>
        <v>126354</v>
      </c>
      <c r="M49" s="1051">
        <f t="shared" si="8"/>
        <v>126354</v>
      </c>
      <c r="N49" s="1051">
        <f t="shared" si="8"/>
        <v>126354</v>
      </c>
      <c r="O49" s="1051">
        <f t="shared" si="8"/>
        <v>126354</v>
      </c>
      <c r="P49" s="1051">
        <f t="shared" si="8"/>
        <v>126354</v>
      </c>
      <c r="Q49" s="1051">
        <f t="shared" si="8"/>
        <v>126354</v>
      </c>
      <c r="R49" s="1051">
        <f t="shared" si="8"/>
        <v>126354</v>
      </c>
      <c r="S49" s="1051">
        <f t="shared" si="8"/>
        <v>126354</v>
      </c>
      <c r="T49" s="1051">
        <f t="shared" si="8"/>
        <v>126354</v>
      </c>
      <c r="U49" s="1051">
        <f t="shared" si="8"/>
        <v>126354</v>
      </c>
      <c r="V49" s="1132">
        <f t="shared" si="8"/>
        <v>126354</v>
      </c>
      <c r="W49" s="1132">
        <f t="shared" si="8"/>
        <v>126354</v>
      </c>
      <c r="X49" s="1132">
        <f t="shared" si="8"/>
        <v>126354</v>
      </c>
      <c r="Y49" s="1121"/>
    </row>
    <row r="50" spans="1:102" hidden="1">
      <c r="A50" s="1129" t="s">
        <v>1168</v>
      </c>
      <c r="B50" s="1130"/>
      <c r="C50" s="1131"/>
      <c r="D50" s="1051">
        <f>+IF($C44=4510,IF(D$6=4510,D$5,D$5+134328),IF(D$6=4511,D$5+134328,D$5))</f>
        <v>83700</v>
      </c>
      <c r="E50" s="1051">
        <f t="shared" ref="E50:X50" si="9">+IF($C44=4510,IF(E$6=4510,E$5,E$5+134328),IF(E$6=4511,E$5+134328,E$5))</f>
        <v>88080</v>
      </c>
      <c r="F50" s="1051">
        <f t="shared" si="9"/>
        <v>89910</v>
      </c>
      <c r="G50" s="1051">
        <f t="shared" si="9"/>
        <v>98400</v>
      </c>
      <c r="H50" s="1051">
        <f t="shared" si="9"/>
        <v>98400</v>
      </c>
      <c r="I50" s="1051">
        <f t="shared" si="9"/>
        <v>113610</v>
      </c>
      <c r="J50" s="1051">
        <f t="shared" si="9"/>
        <v>116500</v>
      </c>
      <c r="K50" s="1051">
        <f t="shared" si="9"/>
        <v>108910</v>
      </c>
      <c r="L50" s="1051">
        <f t="shared" si="9"/>
        <v>135978</v>
      </c>
      <c r="M50" s="1051">
        <f t="shared" si="9"/>
        <v>154828</v>
      </c>
      <c r="N50" s="1051">
        <f t="shared" si="9"/>
        <v>156528</v>
      </c>
      <c r="O50" s="1051">
        <f t="shared" si="9"/>
        <v>166828</v>
      </c>
      <c r="P50" s="1051">
        <f t="shared" si="9"/>
        <v>170628</v>
      </c>
      <c r="Q50" s="1051">
        <f t="shared" si="9"/>
        <v>173628</v>
      </c>
      <c r="R50" s="1051">
        <f t="shared" si="9"/>
        <v>177328</v>
      </c>
      <c r="S50" s="1051">
        <f t="shared" si="9"/>
        <v>183328</v>
      </c>
      <c r="T50" s="1051">
        <f t="shared" si="9"/>
        <v>184328</v>
      </c>
      <c r="U50" s="1051">
        <f t="shared" si="9"/>
        <v>189328</v>
      </c>
      <c r="V50" s="1132">
        <f t="shared" si="9"/>
        <v>135978</v>
      </c>
      <c r="W50" s="1132">
        <f t="shared" si="9"/>
        <v>177328</v>
      </c>
      <c r="X50" s="1132">
        <f t="shared" si="9"/>
        <v>98400</v>
      </c>
      <c r="Y50" s="1121"/>
    </row>
    <row r="51" spans="1:102">
      <c r="A51" s="2235" t="s">
        <v>1179</v>
      </c>
      <c r="B51" s="1118" t="s">
        <v>1170</v>
      </c>
      <c r="C51" s="1133" t="e">
        <f>+#REF!</f>
        <v>#REF!</v>
      </c>
      <c r="D51" s="1087"/>
      <c r="E51" s="1088"/>
      <c r="F51" s="1088"/>
      <c r="G51" s="1088"/>
      <c r="H51" s="1088"/>
      <c r="I51" s="1088"/>
      <c r="J51" s="1088"/>
      <c r="K51" s="1088"/>
      <c r="L51" s="1088" t="e">
        <f>$C51*#REF!*#REF!</f>
        <v>#REF!</v>
      </c>
      <c r="M51" s="1088"/>
      <c r="N51" s="1088"/>
      <c r="O51" s="1088"/>
      <c r="P51" s="1088"/>
      <c r="Q51" s="1088"/>
      <c r="R51" s="1088"/>
      <c r="S51" s="1088"/>
      <c r="T51" s="1088"/>
      <c r="U51" s="1088"/>
      <c r="V51" s="1134"/>
      <c r="W51" s="1134"/>
      <c r="X51" s="1134"/>
      <c r="Y51" s="1135" t="e">
        <f>+SUMPRODUCT(D51:X51,D48:X48)</f>
        <v>#REF!</v>
      </c>
      <c r="Z51" s="1087" t="e">
        <f>$C51*#REF!*#REF!</f>
        <v>#REF!</v>
      </c>
    </row>
    <row r="52" spans="1:102">
      <c r="A52" s="2235"/>
      <c r="B52" s="1118" t="s">
        <v>1171</v>
      </c>
      <c r="C52" s="1133" t="e">
        <f>+#REF!</f>
        <v>#REF!</v>
      </c>
      <c r="D52" s="1087"/>
      <c r="E52" s="1088"/>
      <c r="F52" s="1088"/>
      <c r="G52" s="1088"/>
      <c r="H52" s="1088"/>
      <c r="I52" s="1088"/>
      <c r="J52" s="1088"/>
      <c r="K52" s="1088"/>
      <c r="L52" s="1088" t="e">
        <f>$C52*#REF!*#REF!</f>
        <v>#REF!</v>
      </c>
      <c r="M52" s="1088"/>
      <c r="N52" s="1088"/>
      <c r="O52" s="1088"/>
      <c r="P52" s="1088"/>
      <c r="Q52" s="1088"/>
      <c r="R52" s="1088"/>
      <c r="S52" s="1088"/>
      <c r="T52" s="1088"/>
      <c r="U52" s="1088"/>
      <c r="V52" s="1134"/>
      <c r="W52" s="1134"/>
      <c r="X52" s="1134"/>
      <c r="Y52" s="1135" t="e">
        <f>+SUMPRODUCT(D52:X52,D48:X48)</f>
        <v>#REF!</v>
      </c>
      <c r="Z52" s="1087" t="e">
        <f>$C52*#REF!*#REF!</f>
        <v>#REF!</v>
      </c>
    </row>
    <row r="53" spans="1:102">
      <c r="A53" s="2235"/>
      <c r="B53" s="1118" t="s">
        <v>1172</v>
      </c>
      <c r="C53" s="1133" t="e">
        <f>+#REF!</f>
        <v>#REF!</v>
      </c>
      <c r="D53" s="1087"/>
      <c r="E53" s="1088"/>
      <c r="F53" s="1088"/>
      <c r="G53" s="1088"/>
      <c r="H53" s="1088"/>
      <c r="I53" s="1088"/>
      <c r="J53" s="1088"/>
      <c r="K53" s="1088"/>
      <c r="L53" s="1088"/>
      <c r="M53" s="1088"/>
      <c r="N53" s="1088"/>
      <c r="O53" s="1088"/>
      <c r="P53" s="1088"/>
      <c r="Q53" s="1088"/>
      <c r="R53" s="1088"/>
      <c r="S53" s="1088"/>
      <c r="T53" s="1088"/>
      <c r="U53" s="1088"/>
      <c r="V53" s="1134"/>
      <c r="W53" s="1134"/>
      <c r="X53" s="1134" t="e">
        <f>+$C53*#REF!*#REF!</f>
        <v>#REF!</v>
      </c>
      <c r="Y53" s="1135" t="e">
        <f>+SUMPRODUCT(D53:X53,D48:X48)</f>
        <v>#REF!</v>
      </c>
      <c r="Z53" s="1087" t="e">
        <f>+$C53*#REF!*#REF!</f>
        <v>#REF!</v>
      </c>
    </row>
    <row r="54" spans="1:102">
      <c r="A54" s="2235"/>
      <c r="B54" s="1118" t="s">
        <v>1173</v>
      </c>
      <c r="C54" s="1133" t="e">
        <f>+#REF!</f>
        <v>#REF!</v>
      </c>
      <c r="D54" s="1087"/>
      <c r="E54" s="1088"/>
      <c r="F54" s="1088"/>
      <c r="G54" s="1088"/>
      <c r="H54" s="1088"/>
      <c r="I54" s="1088"/>
      <c r="J54" s="1088"/>
      <c r="K54" s="1088"/>
      <c r="L54" s="1088"/>
      <c r="M54" s="1088"/>
      <c r="N54" s="1088"/>
      <c r="O54" s="1088"/>
      <c r="P54" s="1088"/>
      <c r="Q54" s="1088"/>
      <c r="R54" s="1088"/>
      <c r="S54" s="1088"/>
      <c r="T54" s="1088"/>
      <c r="U54" s="1088"/>
      <c r="V54" s="1134"/>
      <c r="W54" s="1134"/>
      <c r="X54" s="1134" t="e">
        <f>+$C54*#REF!*#REF!</f>
        <v>#REF!</v>
      </c>
      <c r="Y54" s="1135" t="e">
        <f>+SUMPRODUCT(D54:X54,D48:X48)</f>
        <v>#REF!</v>
      </c>
      <c r="Z54" s="1087" t="e">
        <f>+$C54*#REF!*#REF!</f>
        <v>#REF!</v>
      </c>
    </row>
    <row r="55" spans="1:102">
      <c r="A55" s="2236"/>
      <c r="B55" s="1143" t="s">
        <v>1174</v>
      </c>
      <c r="C55" s="1144" t="e">
        <f>+#REF!</f>
        <v>#REF!</v>
      </c>
      <c r="D55" s="1094"/>
      <c r="E55" s="1095"/>
      <c r="F55" s="1095"/>
      <c r="G55" s="1095"/>
      <c r="H55" s="1095"/>
      <c r="I55" s="1095"/>
      <c r="J55" s="1095"/>
      <c r="K55" s="1095"/>
      <c r="L55" s="1095"/>
      <c r="M55" s="1095"/>
      <c r="N55" s="1095"/>
      <c r="O55" s="1095"/>
      <c r="P55" s="1095"/>
      <c r="Q55" s="1095"/>
      <c r="R55" s="1095"/>
      <c r="S55" s="1095"/>
      <c r="T55" s="1095"/>
      <c r="U55" s="1095"/>
      <c r="V55" s="1145"/>
      <c r="W55" s="1145"/>
      <c r="X55" s="1145" t="e">
        <f>+$C55*#REF!*#REF!</f>
        <v>#REF!</v>
      </c>
      <c r="Y55" s="1135" t="e">
        <f>+SUMPRODUCT(D55:X55,D48:X48)</f>
        <v>#REF!</v>
      </c>
      <c r="Z55" s="1094" t="e">
        <f>+$C55*#REF!*#REF!</f>
        <v>#REF!</v>
      </c>
    </row>
    <row r="56" spans="1:102">
      <c r="A56" s="1104" t="s">
        <v>1160</v>
      </c>
      <c r="B56" s="1105"/>
      <c r="C56" s="1106" t="s">
        <v>1180</v>
      </c>
      <c r="D56" s="1107"/>
      <c r="E56" s="1108"/>
      <c r="F56" s="1108"/>
      <c r="G56" s="1108"/>
      <c r="H56" s="1108"/>
      <c r="I56" s="1108"/>
      <c r="J56" s="1108"/>
      <c r="K56" s="1108"/>
      <c r="L56" s="1108"/>
      <c r="M56" s="1108"/>
      <c r="N56" s="1108"/>
      <c r="O56" s="1108"/>
      <c r="P56" s="1108"/>
      <c r="Q56" s="1108"/>
      <c r="R56" s="1108"/>
      <c r="S56" s="1108"/>
      <c r="T56" s="1108"/>
      <c r="U56" s="1108"/>
      <c r="V56" s="1109"/>
      <c r="W56" s="1109"/>
      <c r="X56" s="1109"/>
      <c r="Y56" s="1110"/>
      <c r="Z56" s="1111"/>
      <c r="AA56" s="1111"/>
      <c r="AB56" s="1111"/>
      <c r="AC56" s="1111"/>
      <c r="AD56" s="1111"/>
      <c r="AE56" s="1111"/>
      <c r="AF56" s="1111"/>
      <c r="AG56" s="1111"/>
      <c r="AH56" s="1111"/>
      <c r="AI56" s="1111"/>
      <c r="AJ56" s="1111"/>
      <c r="AK56" s="1111"/>
      <c r="AL56" s="1111"/>
      <c r="AM56" s="1111"/>
      <c r="AN56" s="1111"/>
      <c r="AO56" s="1111"/>
      <c r="AP56" s="1111"/>
      <c r="AQ56" s="1111"/>
      <c r="AR56" s="1111"/>
      <c r="AS56" s="1111"/>
      <c r="AT56" s="1111"/>
      <c r="AU56" s="1111"/>
      <c r="AV56" s="1111"/>
      <c r="AW56" s="1111"/>
      <c r="AX56" s="1111"/>
      <c r="AY56" s="1111"/>
      <c r="AZ56" s="1111"/>
      <c r="BA56" s="1111"/>
      <c r="BB56" s="1111"/>
      <c r="BC56" s="1111"/>
      <c r="BD56" s="1111"/>
      <c r="BE56" s="1111"/>
      <c r="BF56" s="1111"/>
      <c r="BG56" s="1111"/>
      <c r="BH56" s="1111"/>
      <c r="BI56" s="1111"/>
      <c r="BJ56" s="1111"/>
      <c r="BK56" s="1111"/>
      <c r="BL56" s="1111"/>
      <c r="BM56" s="1111"/>
      <c r="BN56" s="1111"/>
      <c r="BO56" s="1111"/>
      <c r="BP56" s="1111"/>
      <c r="BQ56" s="1111"/>
      <c r="BR56" s="1111"/>
      <c r="BS56" s="1111"/>
      <c r="BT56" s="1111"/>
      <c r="BU56" s="1111"/>
      <c r="BV56" s="1111"/>
      <c r="BW56" s="1111"/>
      <c r="BX56" s="1111"/>
      <c r="BY56" s="1111"/>
      <c r="BZ56" s="1111"/>
      <c r="CA56" s="1111"/>
      <c r="CB56" s="1111"/>
      <c r="CC56" s="1111"/>
      <c r="CD56" s="1111"/>
      <c r="CE56" s="1111"/>
      <c r="CF56" s="1111"/>
      <c r="CG56" s="1111"/>
      <c r="CH56" s="1111"/>
      <c r="CI56" s="1111"/>
      <c r="CJ56" s="1111"/>
      <c r="CK56" s="1111"/>
      <c r="CL56" s="1111"/>
      <c r="CM56" s="1111"/>
      <c r="CN56" s="1111"/>
      <c r="CO56" s="1111"/>
      <c r="CP56" s="1111"/>
      <c r="CQ56" s="1111"/>
      <c r="CR56" s="1111"/>
      <c r="CS56" s="1111"/>
      <c r="CT56" s="1111"/>
      <c r="CU56" s="1111"/>
      <c r="CV56" s="1111"/>
      <c r="CW56" s="1111"/>
      <c r="CX56" s="1111"/>
    </row>
    <row r="57" spans="1:102">
      <c r="A57" s="1112" t="s">
        <v>1140</v>
      </c>
      <c r="B57" s="1113"/>
      <c r="C57" s="1114">
        <v>4511</v>
      </c>
      <c r="D57" s="1115"/>
      <c r="E57" s="1116"/>
      <c r="F57" s="1116"/>
      <c r="G57" s="1116"/>
      <c r="H57" s="1116"/>
      <c r="I57" s="1116"/>
      <c r="J57" s="1116"/>
      <c r="K57" s="1116"/>
      <c r="L57" s="1116"/>
      <c r="M57" s="1116"/>
      <c r="N57" s="1116"/>
      <c r="O57" s="1116"/>
      <c r="P57" s="1116"/>
      <c r="Q57" s="1116"/>
      <c r="R57" s="1116"/>
      <c r="S57" s="1116"/>
      <c r="T57" s="1116"/>
      <c r="U57" s="1116"/>
      <c r="V57" s="1117"/>
      <c r="W57" s="1117"/>
      <c r="X57" s="1117"/>
      <c r="Y57" s="1110"/>
      <c r="Z57" s="1111"/>
      <c r="AA57" s="1111"/>
      <c r="AB57" s="1111"/>
      <c r="AC57" s="1111"/>
      <c r="AD57" s="1111"/>
      <c r="AE57" s="1111"/>
      <c r="AF57" s="1111"/>
      <c r="AG57" s="1111"/>
      <c r="AH57" s="1111"/>
      <c r="AI57" s="1111"/>
      <c r="AJ57" s="1111"/>
      <c r="AK57" s="1111"/>
      <c r="AL57" s="1111"/>
      <c r="AM57" s="1111"/>
      <c r="AN57" s="1111"/>
      <c r="AO57" s="1111"/>
      <c r="AP57" s="1111"/>
      <c r="AQ57" s="1111"/>
      <c r="AR57" s="1111"/>
      <c r="AS57" s="1111"/>
      <c r="AT57" s="1111"/>
      <c r="AU57" s="1111"/>
      <c r="AV57" s="1111"/>
      <c r="AW57" s="1111"/>
      <c r="AX57" s="1111"/>
      <c r="AY57" s="1111"/>
      <c r="AZ57" s="1111"/>
      <c r="BA57" s="1111"/>
      <c r="BB57" s="1111"/>
      <c r="BC57" s="1111"/>
      <c r="BD57" s="1111"/>
      <c r="BE57" s="1111"/>
      <c r="BF57" s="1111"/>
      <c r="BG57" s="1111"/>
      <c r="BH57" s="1111"/>
      <c r="BI57" s="1111"/>
      <c r="BJ57" s="1111"/>
      <c r="BK57" s="1111"/>
      <c r="BL57" s="1111"/>
      <c r="BM57" s="1111"/>
      <c r="BN57" s="1111"/>
      <c r="BO57" s="1111"/>
      <c r="BP57" s="1111"/>
      <c r="BQ57" s="1111"/>
      <c r="BR57" s="1111"/>
      <c r="BS57" s="1111"/>
      <c r="BT57" s="1111"/>
      <c r="BU57" s="1111"/>
      <c r="BV57" s="1111"/>
      <c r="BW57" s="1111"/>
      <c r="BX57" s="1111"/>
      <c r="BY57" s="1111"/>
      <c r="BZ57" s="1111"/>
      <c r="CA57" s="1111"/>
      <c r="CB57" s="1111"/>
      <c r="CC57" s="1111"/>
      <c r="CD57" s="1111"/>
      <c r="CE57" s="1111"/>
      <c r="CF57" s="1111"/>
      <c r="CG57" s="1111"/>
      <c r="CH57" s="1111"/>
      <c r="CI57" s="1111"/>
      <c r="CJ57" s="1111"/>
      <c r="CK57" s="1111"/>
      <c r="CL57" s="1111"/>
      <c r="CM57" s="1111"/>
      <c r="CN57" s="1111"/>
      <c r="CO57" s="1111"/>
      <c r="CP57" s="1111"/>
      <c r="CQ57" s="1111"/>
      <c r="CR57" s="1111"/>
      <c r="CS57" s="1111"/>
      <c r="CT57" s="1111"/>
      <c r="CU57" s="1111"/>
      <c r="CV57" s="1111"/>
      <c r="CW57" s="1111"/>
      <c r="CX57" s="1111"/>
    </row>
    <row r="58" spans="1:102">
      <c r="A58" s="2234" t="s">
        <v>1162</v>
      </c>
      <c r="B58" s="1118" t="s">
        <v>1163</v>
      </c>
      <c r="C58" s="1119">
        <v>16720</v>
      </c>
      <c r="D58" s="1120"/>
      <c r="E58" s="1121"/>
      <c r="F58" s="1121"/>
      <c r="G58" s="1121"/>
      <c r="H58" s="1121"/>
      <c r="I58" s="1121"/>
      <c r="J58" s="1121"/>
      <c r="K58" s="1121"/>
      <c r="L58" s="1121"/>
      <c r="M58" s="1121"/>
      <c r="N58" s="1121"/>
      <c r="O58" s="1121"/>
      <c r="P58" s="1121"/>
      <c r="Q58" s="1121"/>
      <c r="R58" s="1121"/>
      <c r="S58" s="1121"/>
      <c r="T58" s="1121"/>
      <c r="U58" s="1121"/>
      <c r="V58" s="1122"/>
      <c r="W58" s="1122"/>
      <c r="X58" s="1122"/>
      <c r="Y58" s="1110"/>
      <c r="Z58" s="1111"/>
      <c r="AA58" s="1111"/>
      <c r="AB58" s="1111"/>
      <c r="AC58" s="1111"/>
      <c r="AD58" s="1111"/>
      <c r="AE58" s="1111"/>
      <c r="AF58" s="1111"/>
      <c r="AG58" s="1111"/>
      <c r="AH58" s="1111"/>
      <c r="AI58" s="1111"/>
      <c r="AJ58" s="1111"/>
      <c r="AK58" s="1111"/>
      <c r="AL58" s="1111"/>
      <c r="AM58" s="1111"/>
      <c r="AN58" s="1111"/>
      <c r="AO58" s="1111"/>
      <c r="AP58" s="1111"/>
      <c r="AQ58" s="1111"/>
      <c r="AR58" s="1111"/>
      <c r="AS58" s="1111"/>
      <c r="AT58" s="1111"/>
      <c r="AU58" s="1111"/>
      <c r="AV58" s="1111"/>
      <c r="AW58" s="1111"/>
      <c r="AX58" s="1111"/>
      <c r="AY58" s="1111"/>
      <c r="AZ58" s="1111"/>
      <c r="BA58" s="1111"/>
      <c r="BB58" s="1111"/>
      <c r="BC58" s="1111"/>
      <c r="BD58" s="1111"/>
      <c r="BE58" s="1111"/>
      <c r="BF58" s="1111"/>
      <c r="BG58" s="1111"/>
      <c r="BH58" s="1111"/>
      <c r="BI58" s="1111"/>
      <c r="BJ58" s="1111"/>
      <c r="BK58" s="1111"/>
      <c r="BL58" s="1111"/>
      <c r="BM58" s="1111"/>
      <c r="BN58" s="1111"/>
      <c r="BO58" s="1111"/>
      <c r="BP58" s="1111"/>
      <c r="BQ58" s="1111"/>
      <c r="BR58" s="1111"/>
      <c r="BS58" s="1111"/>
      <c r="BT58" s="1111"/>
      <c r="BU58" s="1111"/>
      <c r="BV58" s="1111"/>
      <c r="BW58" s="1111"/>
      <c r="BX58" s="1111"/>
      <c r="BY58" s="1111"/>
      <c r="BZ58" s="1111"/>
      <c r="CA58" s="1111"/>
      <c r="CB58" s="1111"/>
      <c r="CC58" s="1111"/>
      <c r="CD58" s="1111"/>
      <c r="CE58" s="1111"/>
      <c r="CF58" s="1111"/>
      <c r="CG58" s="1111"/>
      <c r="CH58" s="1111"/>
      <c r="CI58" s="1111"/>
      <c r="CJ58" s="1111"/>
      <c r="CK58" s="1111"/>
      <c r="CL58" s="1111"/>
      <c r="CM58" s="1111"/>
      <c r="CN58" s="1111"/>
      <c r="CO58" s="1111"/>
      <c r="CP58" s="1111"/>
      <c r="CQ58" s="1111"/>
      <c r="CR58" s="1111"/>
      <c r="CS58" s="1111"/>
      <c r="CT58" s="1111"/>
      <c r="CU58" s="1111"/>
      <c r="CV58" s="1111"/>
      <c r="CW58" s="1111"/>
      <c r="CX58" s="1111"/>
    </row>
    <row r="59" spans="1:102">
      <c r="A59" s="2234"/>
      <c r="B59" s="1118" t="s">
        <v>1164</v>
      </c>
      <c r="C59" s="1119">
        <v>19000</v>
      </c>
      <c r="D59" s="1120"/>
      <c r="E59" s="1121"/>
      <c r="F59" s="1121"/>
      <c r="G59" s="1121"/>
      <c r="H59" s="1121"/>
      <c r="I59" s="1121"/>
      <c r="J59" s="1121"/>
      <c r="K59" s="1121"/>
      <c r="L59" s="1121"/>
      <c r="M59" s="1121"/>
      <c r="N59" s="1121"/>
      <c r="O59" s="1121"/>
      <c r="P59" s="1121"/>
      <c r="Q59" s="1121"/>
      <c r="R59" s="1121"/>
      <c r="S59" s="1121"/>
      <c r="T59" s="1121"/>
      <c r="U59" s="1121"/>
      <c r="V59" s="1122"/>
      <c r="W59" s="1122"/>
      <c r="X59" s="1122"/>
      <c r="Y59" s="1121"/>
    </row>
    <row r="60" spans="1:102">
      <c r="A60" s="1123" t="s">
        <v>1165</v>
      </c>
      <c r="B60" s="1124"/>
      <c r="C60" s="1119">
        <f>+(C59-C58)/2+C58</f>
        <v>17860</v>
      </c>
      <c r="D60" s="1120"/>
      <c r="E60" s="1121"/>
      <c r="F60" s="1121"/>
      <c r="G60" s="1121"/>
      <c r="H60" s="1121"/>
      <c r="I60" s="1121"/>
      <c r="J60" s="1121"/>
      <c r="K60" s="1121"/>
      <c r="L60" s="1121"/>
      <c r="M60" s="1121"/>
      <c r="N60" s="1121"/>
      <c r="O60" s="1121"/>
      <c r="P60" s="1121"/>
      <c r="Q60" s="1121"/>
      <c r="R60" s="1121"/>
      <c r="S60" s="1121"/>
      <c r="T60" s="1121"/>
      <c r="U60" s="1121"/>
      <c r="V60" s="1122"/>
      <c r="W60" s="1122"/>
      <c r="X60" s="1122"/>
      <c r="Y60" s="1121"/>
    </row>
    <row r="61" spans="1:102">
      <c r="A61" s="1123" t="s">
        <v>1166</v>
      </c>
      <c r="B61" s="1124"/>
      <c r="C61" s="1125"/>
      <c r="D61" s="1146">
        <f>IF(D63&gt;D62,(D63-D62)+D$2*1000+D$3*1000,(D62-D63)+D$2*1000+D$4*1000)/1000</f>
        <v>68.488</v>
      </c>
      <c r="E61" s="1127">
        <f t="shared" ref="E61:X61" si="10">IF(E63&gt;E62,(E63-E62)+E$2*1000+E$3*1000,(E62-E63)+E$2*1000+E$4*1000)/1000</f>
        <v>64.108000000000004</v>
      </c>
      <c r="F61" s="1127">
        <f t="shared" si="10"/>
        <v>62.277999999999999</v>
      </c>
      <c r="G61" s="1127">
        <f t="shared" si="10"/>
        <v>55.787999999999997</v>
      </c>
      <c r="H61" s="1127">
        <f t="shared" si="10"/>
        <v>56.787999999999997</v>
      </c>
      <c r="I61" s="1127">
        <f t="shared" si="10"/>
        <v>46.414000000000016</v>
      </c>
      <c r="J61" s="1127">
        <f t="shared" si="10"/>
        <v>35.688000000000002</v>
      </c>
      <c r="K61" s="1127">
        <f t="shared" si="10"/>
        <v>43.277999999999999</v>
      </c>
      <c r="L61" s="1127">
        <f t="shared" si="10"/>
        <v>16.21</v>
      </c>
      <c r="M61" s="1127">
        <f t="shared" si="10"/>
        <v>3.5499999999999963</v>
      </c>
      <c r="N61" s="1127">
        <f t="shared" si="10"/>
        <v>23.175999999999998</v>
      </c>
      <c r="O61" s="1127">
        <f t="shared" si="10"/>
        <v>14.64</v>
      </c>
      <c r="P61" s="1127">
        <f t="shared" si="10"/>
        <v>18.440000000000001</v>
      </c>
      <c r="Q61" s="1127">
        <f t="shared" si="10"/>
        <v>25.13000000000001</v>
      </c>
      <c r="R61" s="1127">
        <f t="shared" si="10"/>
        <v>25.14</v>
      </c>
      <c r="S61" s="1127">
        <f t="shared" si="10"/>
        <v>31.14</v>
      </c>
      <c r="T61" s="1127">
        <f t="shared" si="10"/>
        <v>32.14</v>
      </c>
      <c r="U61" s="1127">
        <f t="shared" si="10"/>
        <v>37.14</v>
      </c>
      <c r="V61" s="1128">
        <f t="shared" si="10"/>
        <v>16.21</v>
      </c>
      <c r="W61" s="1128">
        <f t="shared" si="10"/>
        <v>25.14</v>
      </c>
      <c r="X61" s="1128">
        <f t="shared" si="10"/>
        <v>53.787999999999997</v>
      </c>
      <c r="Y61" s="1121"/>
    </row>
    <row r="62" spans="1:102" hidden="1">
      <c r="A62" s="1129" t="s">
        <v>1167</v>
      </c>
      <c r="B62" s="1130"/>
      <c r="C62" s="1131"/>
      <c r="D62" s="1051">
        <f>+IF($C57=4510,IF(D$6=4510,$C60,$C60),IF(D$6=4511,$C60+134328,134328+$C60))</f>
        <v>152188</v>
      </c>
      <c r="E62" s="1051">
        <f t="shared" ref="E62:X62" si="11">+IF($C57=4510,IF(E$6=4510,$C60,$C60),IF(E$6=4511,$C60+134328,134328+$C60))</f>
        <v>152188</v>
      </c>
      <c r="F62" s="1051">
        <f t="shared" si="11"/>
        <v>152188</v>
      </c>
      <c r="G62" s="1051">
        <f t="shared" si="11"/>
        <v>152188</v>
      </c>
      <c r="H62" s="1051">
        <f t="shared" si="11"/>
        <v>152188</v>
      </c>
      <c r="I62" s="1051">
        <f t="shared" si="11"/>
        <v>152188</v>
      </c>
      <c r="J62" s="1051">
        <f t="shared" si="11"/>
        <v>152188</v>
      </c>
      <c r="K62" s="1051">
        <f t="shared" si="11"/>
        <v>152188</v>
      </c>
      <c r="L62" s="1051">
        <f t="shared" si="11"/>
        <v>152188</v>
      </c>
      <c r="M62" s="1051">
        <f t="shared" si="11"/>
        <v>152188</v>
      </c>
      <c r="N62" s="1051">
        <f t="shared" si="11"/>
        <v>152188</v>
      </c>
      <c r="O62" s="1051">
        <f t="shared" si="11"/>
        <v>152188</v>
      </c>
      <c r="P62" s="1051">
        <f t="shared" si="11"/>
        <v>152188</v>
      </c>
      <c r="Q62" s="1051">
        <f t="shared" si="11"/>
        <v>152188</v>
      </c>
      <c r="R62" s="1051">
        <f t="shared" si="11"/>
        <v>152188</v>
      </c>
      <c r="S62" s="1051">
        <f t="shared" si="11"/>
        <v>152188</v>
      </c>
      <c r="T62" s="1051">
        <f t="shared" si="11"/>
        <v>152188</v>
      </c>
      <c r="U62" s="1051">
        <f t="shared" si="11"/>
        <v>152188</v>
      </c>
      <c r="V62" s="1132">
        <f t="shared" si="11"/>
        <v>152188</v>
      </c>
      <c r="W62" s="1132">
        <f t="shared" si="11"/>
        <v>152188</v>
      </c>
      <c r="X62" s="1132">
        <f t="shared" si="11"/>
        <v>152188</v>
      </c>
      <c r="Y62" s="1121"/>
    </row>
    <row r="63" spans="1:102" hidden="1">
      <c r="A63" s="1129" t="s">
        <v>1168</v>
      </c>
      <c r="B63" s="1130"/>
      <c r="C63" s="1131"/>
      <c r="D63" s="1051">
        <f>+IF($C57=4510,IF(D$6=4510,D$5,D$5+134328),IF(D$6=4511,D$5+134328,D$5))</f>
        <v>83700</v>
      </c>
      <c r="E63" s="1051">
        <f t="shared" ref="E63:X63" si="12">+IF($C57=4510,IF(E$6=4510,E$5,E$5+134328),IF(E$6=4511,E$5+134328,E$5))</f>
        <v>88080</v>
      </c>
      <c r="F63" s="1051">
        <f t="shared" si="12"/>
        <v>89910</v>
      </c>
      <c r="G63" s="1051">
        <f t="shared" si="12"/>
        <v>98400</v>
      </c>
      <c r="H63" s="1051">
        <f t="shared" si="12"/>
        <v>98400</v>
      </c>
      <c r="I63" s="1051">
        <f t="shared" si="12"/>
        <v>113610</v>
      </c>
      <c r="J63" s="1051">
        <f t="shared" si="12"/>
        <v>116500</v>
      </c>
      <c r="K63" s="1051">
        <f t="shared" si="12"/>
        <v>108910</v>
      </c>
      <c r="L63" s="1051">
        <f t="shared" si="12"/>
        <v>135978</v>
      </c>
      <c r="M63" s="1051">
        <f t="shared" si="12"/>
        <v>154828</v>
      </c>
      <c r="N63" s="1051">
        <f t="shared" si="12"/>
        <v>156528</v>
      </c>
      <c r="O63" s="1051">
        <f t="shared" si="12"/>
        <v>166828</v>
      </c>
      <c r="P63" s="1051">
        <f t="shared" si="12"/>
        <v>170628</v>
      </c>
      <c r="Q63" s="1051">
        <f t="shared" si="12"/>
        <v>173628</v>
      </c>
      <c r="R63" s="1051">
        <f t="shared" si="12"/>
        <v>177328</v>
      </c>
      <c r="S63" s="1051">
        <f t="shared" si="12"/>
        <v>183328</v>
      </c>
      <c r="T63" s="1051">
        <f t="shared" si="12"/>
        <v>184328</v>
      </c>
      <c r="U63" s="1051">
        <f t="shared" si="12"/>
        <v>189328</v>
      </c>
      <c r="V63" s="1132">
        <f t="shared" si="12"/>
        <v>135978</v>
      </c>
      <c r="W63" s="1132">
        <f t="shared" si="12"/>
        <v>177328</v>
      </c>
      <c r="X63" s="1132">
        <f t="shared" si="12"/>
        <v>98400</v>
      </c>
      <c r="Y63" s="1121"/>
    </row>
    <row r="64" spans="1:102">
      <c r="A64" s="2235" t="s">
        <v>1179</v>
      </c>
      <c r="B64" s="1118" t="s">
        <v>1170</v>
      </c>
      <c r="C64" s="1133" t="e">
        <f>+#REF!</f>
        <v>#REF!</v>
      </c>
      <c r="D64" s="1087"/>
      <c r="E64" s="1088"/>
      <c r="F64" s="1088"/>
      <c r="G64" s="1088"/>
      <c r="H64" s="1088"/>
      <c r="I64" s="1088"/>
      <c r="J64" s="1088"/>
      <c r="K64" s="1088"/>
      <c r="L64" s="1088"/>
      <c r="M64" s="1088"/>
      <c r="N64" s="1088" t="e">
        <f>$C64*#REF!*#REF!</f>
        <v>#REF!</v>
      </c>
      <c r="O64" s="1088"/>
      <c r="P64" s="1088"/>
      <c r="Q64" s="1088"/>
      <c r="R64" s="1088"/>
      <c r="S64" s="1088"/>
      <c r="T64" s="1088"/>
      <c r="U64" s="1088"/>
      <c r="V64" s="1134"/>
      <c r="W64" s="1134"/>
      <c r="X64" s="1134"/>
      <c r="Y64" s="1135" t="e">
        <f>+SUMPRODUCT(D64:X64,D61:X61)</f>
        <v>#REF!</v>
      </c>
      <c r="Z64" s="1087" t="e">
        <f>$C64*#REF!*#REF!</f>
        <v>#REF!</v>
      </c>
    </row>
    <row r="65" spans="1:102">
      <c r="A65" s="2235"/>
      <c r="B65" s="1118" t="s">
        <v>1171</v>
      </c>
      <c r="C65" s="1133" t="e">
        <f>+#REF!</f>
        <v>#REF!</v>
      </c>
      <c r="D65" s="1087"/>
      <c r="E65" s="1088"/>
      <c r="F65" s="1088"/>
      <c r="G65" s="1088"/>
      <c r="H65" s="1088"/>
      <c r="I65" s="1088"/>
      <c r="J65" s="1088"/>
      <c r="K65" s="1088"/>
      <c r="L65" s="1088"/>
      <c r="M65" s="1088"/>
      <c r="N65" s="1088" t="e">
        <f>$C65*#REF!*#REF!</f>
        <v>#REF!</v>
      </c>
      <c r="O65" s="1088"/>
      <c r="P65" s="1088"/>
      <c r="Q65" s="1088"/>
      <c r="R65" s="1088"/>
      <c r="S65" s="1088"/>
      <c r="T65" s="1088"/>
      <c r="U65" s="1088"/>
      <c r="V65" s="1134"/>
      <c r="W65" s="1134"/>
      <c r="X65" s="1134"/>
      <c r="Y65" s="1135" t="e">
        <f>+SUMPRODUCT(D65:X65,D61:X61)</f>
        <v>#REF!</v>
      </c>
      <c r="Z65" s="1087" t="e">
        <f>$C65*#REF!*#REF!</f>
        <v>#REF!</v>
      </c>
    </row>
    <row r="66" spans="1:102">
      <c r="A66" s="2235"/>
      <c r="B66" s="1118" t="s">
        <v>1172</v>
      </c>
      <c r="C66" s="1133" t="e">
        <f>+#REF!</f>
        <v>#REF!</v>
      </c>
      <c r="D66" s="1087"/>
      <c r="E66" s="1088"/>
      <c r="F66" s="1088"/>
      <c r="G66" s="1088"/>
      <c r="H66" s="1088"/>
      <c r="I66" s="1088"/>
      <c r="J66" s="1088"/>
      <c r="K66" s="1088"/>
      <c r="L66" s="1088"/>
      <c r="M66" s="1088"/>
      <c r="N66" s="1088"/>
      <c r="O66" s="1088"/>
      <c r="P66" s="1088"/>
      <c r="Q66" s="1088"/>
      <c r="R66" s="1088"/>
      <c r="S66" s="1088"/>
      <c r="T66" s="1088"/>
      <c r="U66" s="1088"/>
      <c r="V66" s="1134"/>
      <c r="W66" s="1134" t="e">
        <f>+$C66*#REF!*#REF!</f>
        <v>#REF!</v>
      </c>
      <c r="X66" s="1134"/>
      <c r="Y66" s="1135" t="e">
        <f>+SUMPRODUCT(D66:X66,D61:X61)</f>
        <v>#REF!</v>
      </c>
      <c r="Z66" s="1087" t="e">
        <f>+$C66*#REF!*#REF!</f>
        <v>#REF!</v>
      </c>
    </row>
    <row r="67" spans="1:102">
      <c r="A67" s="2235"/>
      <c r="B67" s="1118" t="s">
        <v>1173</v>
      </c>
      <c r="C67" s="1133" t="e">
        <f>+#REF!</f>
        <v>#REF!</v>
      </c>
      <c r="D67" s="1087"/>
      <c r="E67" s="1088"/>
      <c r="F67" s="1088"/>
      <c r="G67" s="1088"/>
      <c r="H67" s="1088"/>
      <c r="I67" s="1088"/>
      <c r="J67" s="1088"/>
      <c r="K67" s="1088"/>
      <c r="L67" s="1088"/>
      <c r="M67" s="1088"/>
      <c r="N67" s="1088"/>
      <c r="O67" s="1088"/>
      <c r="P67" s="1088"/>
      <c r="Q67" s="1088"/>
      <c r="R67" s="1088"/>
      <c r="S67" s="1088"/>
      <c r="T67" s="1088"/>
      <c r="U67" s="1088"/>
      <c r="V67" s="1134"/>
      <c r="W67" s="1134" t="e">
        <f>+$C67*#REF!*#REF!</f>
        <v>#REF!</v>
      </c>
      <c r="X67" s="1134"/>
      <c r="Y67" s="1135" t="e">
        <f>+SUMPRODUCT(D67:X67,D61:X61)</f>
        <v>#REF!</v>
      </c>
      <c r="Z67" s="1087" t="e">
        <f>+$C67*#REF!*#REF!</f>
        <v>#REF!</v>
      </c>
    </row>
    <row r="68" spans="1:102">
      <c r="A68" s="2236"/>
      <c r="B68" s="1143" t="s">
        <v>1174</v>
      </c>
      <c r="C68" s="1144" t="e">
        <f>+#REF!</f>
        <v>#REF!</v>
      </c>
      <c r="D68" s="1094"/>
      <c r="E68" s="1095"/>
      <c r="F68" s="1095"/>
      <c r="G68" s="1095"/>
      <c r="H68" s="1095"/>
      <c r="I68" s="1095"/>
      <c r="J68" s="1095"/>
      <c r="K68" s="1095"/>
      <c r="L68" s="1095"/>
      <c r="M68" s="1095"/>
      <c r="N68" s="1095"/>
      <c r="O68" s="1095"/>
      <c r="P68" s="1095"/>
      <c r="Q68" s="1095"/>
      <c r="R68" s="1095"/>
      <c r="S68" s="1095"/>
      <c r="T68" s="1095"/>
      <c r="U68" s="1095"/>
      <c r="V68" s="1145"/>
      <c r="W68" s="1145"/>
      <c r="X68" s="1145" t="e">
        <f>+$C68*#REF!*#REF!</f>
        <v>#REF!</v>
      </c>
      <c r="Y68" s="1135" t="e">
        <f>+SUMPRODUCT(D68:X68,D61:X61)</f>
        <v>#REF!</v>
      </c>
      <c r="Z68" s="1094" t="e">
        <f>+$C68*#REF!*#REF!</f>
        <v>#REF!</v>
      </c>
    </row>
    <row r="69" spans="1:102">
      <c r="A69" s="1104" t="s">
        <v>1160</v>
      </c>
      <c r="B69" s="1105"/>
      <c r="C69" s="1106" t="s">
        <v>1181</v>
      </c>
      <c r="D69" s="1107"/>
      <c r="E69" s="1108"/>
      <c r="F69" s="1108"/>
      <c r="G69" s="1108"/>
      <c r="H69" s="1108"/>
      <c r="I69" s="1108"/>
      <c r="J69" s="1108"/>
      <c r="K69" s="1108"/>
      <c r="L69" s="1108"/>
      <c r="M69" s="1108"/>
      <c r="N69" s="1108"/>
      <c r="O69" s="1108"/>
      <c r="P69" s="1108"/>
      <c r="Q69" s="1108"/>
      <c r="R69" s="1108"/>
      <c r="S69" s="1108"/>
      <c r="T69" s="1108"/>
      <c r="U69" s="1108"/>
      <c r="V69" s="1109"/>
      <c r="W69" s="1109"/>
      <c r="X69" s="1109"/>
      <c r="Y69" s="1110"/>
      <c r="Z69" s="1111"/>
      <c r="AA69" s="1111"/>
      <c r="AB69" s="1111"/>
      <c r="AC69" s="1111"/>
      <c r="AD69" s="1111"/>
      <c r="AE69" s="1111"/>
      <c r="AF69" s="1111"/>
      <c r="AG69" s="1111"/>
      <c r="AH69" s="1111"/>
      <c r="AI69" s="1111"/>
      <c r="AJ69" s="1111"/>
      <c r="AK69" s="1111"/>
      <c r="AL69" s="1111"/>
      <c r="AM69" s="1111"/>
      <c r="AN69" s="1111"/>
      <c r="AO69" s="1111"/>
      <c r="AP69" s="1111"/>
      <c r="AQ69" s="1111"/>
      <c r="AR69" s="1111"/>
      <c r="AS69" s="1111"/>
      <c r="AT69" s="1111"/>
      <c r="AU69" s="1111"/>
      <c r="AV69" s="1111"/>
      <c r="AW69" s="1111"/>
      <c r="AX69" s="1111"/>
      <c r="AY69" s="1111"/>
      <c r="AZ69" s="1111"/>
      <c r="BA69" s="1111"/>
      <c r="BB69" s="1111"/>
      <c r="BC69" s="1111"/>
      <c r="BD69" s="1111"/>
      <c r="BE69" s="1111"/>
      <c r="BF69" s="1111"/>
      <c r="BG69" s="1111"/>
      <c r="BH69" s="1111"/>
      <c r="BI69" s="1111"/>
      <c r="BJ69" s="1111"/>
      <c r="BK69" s="1111"/>
      <c r="BL69" s="1111"/>
      <c r="BM69" s="1111"/>
      <c r="BN69" s="1111"/>
      <c r="BO69" s="1111"/>
      <c r="BP69" s="1111"/>
      <c r="BQ69" s="1111"/>
      <c r="BR69" s="1111"/>
      <c r="BS69" s="1111"/>
      <c r="BT69" s="1111"/>
      <c r="BU69" s="1111"/>
      <c r="BV69" s="1111"/>
      <c r="BW69" s="1111"/>
      <c r="BX69" s="1111"/>
      <c r="BY69" s="1111"/>
      <c r="BZ69" s="1111"/>
      <c r="CA69" s="1111"/>
      <c r="CB69" s="1111"/>
      <c r="CC69" s="1111"/>
      <c r="CD69" s="1111"/>
      <c r="CE69" s="1111"/>
      <c r="CF69" s="1111"/>
      <c r="CG69" s="1111"/>
      <c r="CH69" s="1111"/>
      <c r="CI69" s="1111"/>
      <c r="CJ69" s="1111"/>
      <c r="CK69" s="1111"/>
      <c r="CL69" s="1111"/>
      <c r="CM69" s="1111"/>
      <c r="CN69" s="1111"/>
      <c r="CO69" s="1111"/>
      <c r="CP69" s="1111"/>
      <c r="CQ69" s="1111"/>
      <c r="CR69" s="1111"/>
      <c r="CS69" s="1111"/>
      <c r="CT69" s="1111"/>
      <c r="CU69" s="1111"/>
      <c r="CV69" s="1111"/>
      <c r="CW69" s="1111"/>
      <c r="CX69" s="1111"/>
    </row>
    <row r="70" spans="1:102">
      <c r="A70" s="1112" t="s">
        <v>1140</v>
      </c>
      <c r="B70" s="1113"/>
      <c r="C70" s="1114">
        <v>4511</v>
      </c>
      <c r="D70" s="1115"/>
      <c r="E70" s="1116"/>
      <c r="F70" s="1116"/>
      <c r="G70" s="1116"/>
      <c r="H70" s="1116"/>
      <c r="I70" s="1116"/>
      <c r="J70" s="1116"/>
      <c r="K70" s="1116"/>
      <c r="L70" s="1116"/>
      <c r="M70" s="1116"/>
      <c r="N70" s="1116"/>
      <c r="O70" s="1116"/>
      <c r="P70" s="1116"/>
      <c r="Q70" s="1116"/>
      <c r="R70" s="1116"/>
      <c r="S70" s="1116"/>
      <c r="T70" s="1116"/>
      <c r="U70" s="1116"/>
      <c r="V70" s="1117"/>
      <c r="W70" s="1117"/>
      <c r="X70" s="1117"/>
      <c r="Y70" s="1110"/>
      <c r="Z70" s="1111"/>
      <c r="AA70" s="1111"/>
      <c r="AB70" s="1111"/>
      <c r="AC70" s="1111"/>
      <c r="AD70" s="1111"/>
      <c r="AE70" s="1111"/>
      <c r="AF70" s="1111"/>
      <c r="AG70" s="1111"/>
      <c r="AH70" s="1111"/>
      <c r="AI70" s="1111"/>
      <c r="AJ70" s="1111"/>
      <c r="AK70" s="1111"/>
      <c r="AL70" s="1111"/>
      <c r="AM70" s="1111"/>
      <c r="AN70" s="1111"/>
      <c r="AO70" s="1111"/>
      <c r="AP70" s="1111"/>
      <c r="AQ70" s="1111"/>
      <c r="AR70" s="1111"/>
      <c r="AS70" s="1111"/>
      <c r="AT70" s="1111"/>
      <c r="AU70" s="1111"/>
      <c r="AV70" s="1111"/>
      <c r="AW70" s="1111"/>
      <c r="AX70" s="1111"/>
      <c r="AY70" s="1111"/>
      <c r="AZ70" s="1111"/>
      <c r="BA70" s="1111"/>
      <c r="BB70" s="1111"/>
      <c r="BC70" s="1111"/>
      <c r="BD70" s="1111"/>
      <c r="BE70" s="1111"/>
      <c r="BF70" s="1111"/>
      <c r="BG70" s="1111"/>
      <c r="BH70" s="1111"/>
      <c r="BI70" s="1111"/>
      <c r="BJ70" s="1111"/>
      <c r="BK70" s="1111"/>
      <c r="BL70" s="1111"/>
      <c r="BM70" s="1111"/>
      <c r="BN70" s="1111"/>
      <c r="BO70" s="1111"/>
      <c r="BP70" s="1111"/>
      <c r="BQ70" s="1111"/>
      <c r="BR70" s="1111"/>
      <c r="BS70" s="1111"/>
      <c r="BT70" s="1111"/>
      <c r="BU70" s="1111"/>
      <c r="BV70" s="1111"/>
      <c r="BW70" s="1111"/>
      <c r="BX70" s="1111"/>
      <c r="BY70" s="1111"/>
      <c r="BZ70" s="1111"/>
      <c r="CA70" s="1111"/>
      <c r="CB70" s="1111"/>
      <c r="CC70" s="1111"/>
      <c r="CD70" s="1111"/>
      <c r="CE70" s="1111"/>
      <c r="CF70" s="1111"/>
      <c r="CG70" s="1111"/>
      <c r="CH70" s="1111"/>
      <c r="CI70" s="1111"/>
      <c r="CJ70" s="1111"/>
      <c r="CK70" s="1111"/>
      <c r="CL70" s="1111"/>
      <c r="CM70" s="1111"/>
      <c r="CN70" s="1111"/>
      <c r="CO70" s="1111"/>
      <c r="CP70" s="1111"/>
      <c r="CQ70" s="1111"/>
      <c r="CR70" s="1111"/>
      <c r="CS70" s="1111"/>
      <c r="CT70" s="1111"/>
      <c r="CU70" s="1111"/>
      <c r="CV70" s="1111"/>
      <c r="CW70" s="1111"/>
      <c r="CX70" s="1111"/>
    </row>
    <row r="71" spans="1:102">
      <c r="A71" s="2234" t="s">
        <v>1162</v>
      </c>
      <c r="B71" s="1118" t="s">
        <v>1163</v>
      </c>
      <c r="C71" s="1119">
        <v>40000</v>
      </c>
      <c r="D71" s="1120"/>
      <c r="E71" s="1121"/>
      <c r="F71" s="1121"/>
      <c r="G71" s="1121"/>
      <c r="H71" s="1121"/>
      <c r="I71" s="1121"/>
      <c r="J71" s="1121"/>
      <c r="K71" s="1121"/>
      <c r="L71" s="1121"/>
      <c r="M71" s="1121"/>
      <c r="N71" s="1121"/>
      <c r="O71" s="1121"/>
      <c r="P71" s="1121"/>
      <c r="Q71" s="1121"/>
      <c r="R71" s="1121"/>
      <c r="S71" s="1121"/>
      <c r="T71" s="1121"/>
      <c r="U71" s="1121"/>
      <c r="V71" s="1122"/>
      <c r="W71" s="1122"/>
      <c r="X71" s="1122"/>
      <c r="Y71" s="1110"/>
      <c r="Z71" s="1111"/>
      <c r="AA71" s="1111"/>
      <c r="AB71" s="1111"/>
      <c r="AC71" s="1111"/>
      <c r="AD71" s="1111"/>
      <c r="AE71" s="1111"/>
      <c r="AF71" s="1111"/>
      <c r="AG71" s="1111"/>
      <c r="AH71" s="1111"/>
      <c r="AI71" s="1111"/>
      <c r="AJ71" s="1111"/>
      <c r="AK71" s="1111"/>
      <c r="AL71" s="1111"/>
      <c r="AM71" s="1111"/>
      <c r="AN71" s="1111"/>
      <c r="AO71" s="1111"/>
      <c r="AP71" s="1111"/>
      <c r="AQ71" s="1111"/>
      <c r="AR71" s="1111"/>
      <c r="AS71" s="1111"/>
      <c r="AT71" s="1111"/>
      <c r="AU71" s="1111"/>
      <c r="AV71" s="1111"/>
      <c r="AW71" s="1111"/>
      <c r="AX71" s="1111"/>
      <c r="AY71" s="1111"/>
      <c r="AZ71" s="1111"/>
      <c r="BA71" s="1111"/>
      <c r="BB71" s="1111"/>
      <c r="BC71" s="1111"/>
      <c r="BD71" s="1111"/>
      <c r="BE71" s="1111"/>
      <c r="BF71" s="1111"/>
      <c r="BG71" s="1111"/>
      <c r="BH71" s="1111"/>
      <c r="BI71" s="1111"/>
      <c r="BJ71" s="1111"/>
      <c r="BK71" s="1111"/>
      <c r="BL71" s="1111"/>
      <c r="BM71" s="1111"/>
      <c r="BN71" s="1111"/>
      <c r="BO71" s="1111"/>
      <c r="BP71" s="1111"/>
      <c r="BQ71" s="1111"/>
      <c r="BR71" s="1111"/>
      <c r="BS71" s="1111"/>
      <c r="BT71" s="1111"/>
      <c r="BU71" s="1111"/>
      <c r="BV71" s="1111"/>
      <c r="BW71" s="1111"/>
      <c r="BX71" s="1111"/>
      <c r="BY71" s="1111"/>
      <c r="BZ71" s="1111"/>
      <c r="CA71" s="1111"/>
      <c r="CB71" s="1111"/>
      <c r="CC71" s="1111"/>
      <c r="CD71" s="1111"/>
      <c r="CE71" s="1111"/>
      <c r="CF71" s="1111"/>
      <c r="CG71" s="1111"/>
      <c r="CH71" s="1111"/>
      <c r="CI71" s="1111"/>
      <c r="CJ71" s="1111"/>
      <c r="CK71" s="1111"/>
      <c r="CL71" s="1111"/>
      <c r="CM71" s="1111"/>
      <c r="CN71" s="1111"/>
      <c r="CO71" s="1111"/>
      <c r="CP71" s="1111"/>
      <c r="CQ71" s="1111"/>
      <c r="CR71" s="1111"/>
      <c r="CS71" s="1111"/>
      <c r="CT71" s="1111"/>
      <c r="CU71" s="1111"/>
      <c r="CV71" s="1111"/>
      <c r="CW71" s="1111"/>
      <c r="CX71" s="1111"/>
    </row>
    <row r="72" spans="1:102">
      <c r="A72" s="2234"/>
      <c r="B72" s="1118" t="s">
        <v>1164</v>
      </c>
      <c r="C72" s="1119">
        <v>45000</v>
      </c>
      <c r="D72" s="1120"/>
      <c r="E72" s="1121"/>
      <c r="F72" s="1121"/>
      <c r="G72" s="1121"/>
      <c r="H72" s="1121"/>
      <c r="I72" s="1121"/>
      <c r="J72" s="1121"/>
      <c r="K72" s="1121"/>
      <c r="L72" s="1121"/>
      <c r="M72" s="1121"/>
      <c r="N72" s="1121"/>
      <c r="O72" s="1121"/>
      <c r="P72" s="1121"/>
      <c r="Q72" s="1121"/>
      <c r="R72" s="1121"/>
      <c r="S72" s="1121"/>
      <c r="T72" s="1121"/>
      <c r="U72" s="1121"/>
      <c r="V72" s="1122"/>
      <c r="W72" s="1122"/>
      <c r="X72" s="1122"/>
      <c r="Y72" s="1121"/>
    </row>
    <row r="73" spans="1:102">
      <c r="A73" s="1123" t="s">
        <v>1165</v>
      </c>
      <c r="B73" s="1124"/>
      <c r="C73" s="1119">
        <f>+(C72-C71)/2+C71</f>
        <v>42500</v>
      </c>
      <c r="D73" s="1120"/>
      <c r="E73" s="1121"/>
      <c r="F73" s="1121"/>
      <c r="G73" s="1121"/>
      <c r="H73" s="1121"/>
      <c r="I73" s="1121"/>
      <c r="J73" s="1121"/>
      <c r="K73" s="1121"/>
      <c r="L73" s="1121"/>
      <c r="M73" s="1121"/>
      <c r="N73" s="1121"/>
      <c r="O73" s="1121"/>
      <c r="P73" s="1121"/>
      <c r="Q73" s="1121"/>
      <c r="R73" s="1121"/>
      <c r="S73" s="1121"/>
      <c r="T73" s="1121"/>
      <c r="U73" s="1121"/>
      <c r="V73" s="1122"/>
      <c r="W73" s="1122"/>
      <c r="X73" s="1122"/>
      <c r="Y73" s="1121"/>
    </row>
    <row r="74" spans="1:102">
      <c r="A74" s="1123" t="s">
        <v>1166</v>
      </c>
      <c r="B74" s="1124"/>
      <c r="C74" s="1125"/>
      <c r="D74" s="1126">
        <f>IF(D76&gt;D75,(D76-D75)+D$2*1000+D$3*1000,(D75-D76)+D$2*1000+D$4*1000)/1000</f>
        <v>93.128</v>
      </c>
      <c r="E74" s="1127">
        <f t="shared" ref="E74:X74" si="13">IF(E76&gt;E75,(E76-E75)+E$2*1000+E$3*1000,(E75-E76)+E$2*1000+E$4*1000)/1000</f>
        <v>88.748000000000005</v>
      </c>
      <c r="F74" s="1127">
        <f t="shared" si="13"/>
        <v>86.918000000000006</v>
      </c>
      <c r="G74" s="1127">
        <f t="shared" si="13"/>
        <v>80.427999999999997</v>
      </c>
      <c r="H74" s="1127">
        <f t="shared" si="13"/>
        <v>81.427999999999997</v>
      </c>
      <c r="I74" s="1127">
        <f t="shared" si="13"/>
        <v>71.054000000000016</v>
      </c>
      <c r="J74" s="1127">
        <f t="shared" si="13"/>
        <v>60.328000000000003</v>
      </c>
      <c r="K74" s="1127">
        <f t="shared" si="13"/>
        <v>67.918000000000006</v>
      </c>
      <c r="L74" s="1127">
        <f t="shared" si="13"/>
        <v>40.85</v>
      </c>
      <c r="M74" s="1127">
        <f t="shared" si="13"/>
        <v>22</v>
      </c>
      <c r="N74" s="1127">
        <f t="shared" si="13"/>
        <v>22.3</v>
      </c>
      <c r="O74" s="1127">
        <f t="shared" si="13"/>
        <v>10</v>
      </c>
      <c r="P74" s="1127">
        <f t="shared" si="13"/>
        <v>16.948</v>
      </c>
      <c r="Q74" s="1127">
        <f t="shared" si="13"/>
        <v>3.2</v>
      </c>
      <c r="R74" s="1127">
        <f t="shared" si="13"/>
        <v>0.5</v>
      </c>
      <c r="S74" s="1127">
        <f t="shared" si="13"/>
        <v>6.5</v>
      </c>
      <c r="T74" s="1127">
        <f t="shared" si="13"/>
        <v>7.5</v>
      </c>
      <c r="U74" s="1127">
        <f t="shared" si="13"/>
        <v>12.5</v>
      </c>
      <c r="V74" s="1128">
        <f t="shared" si="13"/>
        <v>40.85</v>
      </c>
      <c r="W74" s="1128">
        <f t="shared" si="13"/>
        <v>0.5</v>
      </c>
      <c r="X74" s="1128">
        <f t="shared" si="13"/>
        <v>78.427999999999997</v>
      </c>
      <c r="Y74" s="1121"/>
    </row>
    <row r="75" spans="1:102" hidden="1">
      <c r="A75" s="1129" t="s">
        <v>1167</v>
      </c>
      <c r="B75" s="1130"/>
      <c r="C75" s="1131"/>
      <c r="D75" s="1051">
        <f>+IF($C70=4510,IF(D$6=4510,$C73,$C73),IF(D$6=4511,$C73+134328,134328+$C73))</f>
        <v>176828</v>
      </c>
      <c r="E75" s="1051">
        <f t="shared" ref="E75:X75" si="14">+IF($C70=4510,IF(E$6=4510,$C73,$C73),IF(E$6=4511,$C73+134328,134328+$C73))</f>
        <v>176828</v>
      </c>
      <c r="F75" s="1051">
        <f t="shared" si="14"/>
        <v>176828</v>
      </c>
      <c r="G75" s="1051">
        <f t="shared" si="14"/>
        <v>176828</v>
      </c>
      <c r="H75" s="1051">
        <f t="shared" si="14"/>
        <v>176828</v>
      </c>
      <c r="I75" s="1051">
        <f t="shared" si="14"/>
        <v>176828</v>
      </c>
      <c r="J75" s="1051">
        <f t="shared" si="14"/>
        <v>176828</v>
      </c>
      <c r="K75" s="1051">
        <f t="shared" si="14"/>
        <v>176828</v>
      </c>
      <c r="L75" s="1051">
        <f t="shared" si="14"/>
        <v>176828</v>
      </c>
      <c r="M75" s="1051">
        <f t="shared" si="14"/>
        <v>176828</v>
      </c>
      <c r="N75" s="1051">
        <f t="shared" si="14"/>
        <v>176828</v>
      </c>
      <c r="O75" s="1051">
        <f t="shared" si="14"/>
        <v>176828</v>
      </c>
      <c r="P75" s="1051">
        <f t="shared" si="14"/>
        <v>176828</v>
      </c>
      <c r="Q75" s="1051">
        <f t="shared" si="14"/>
        <v>176828</v>
      </c>
      <c r="R75" s="1051">
        <f t="shared" si="14"/>
        <v>176828</v>
      </c>
      <c r="S75" s="1051">
        <f t="shared" si="14"/>
        <v>176828</v>
      </c>
      <c r="T75" s="1051">
        <f t="shared" si="14"/>
        <v>176828</v>
      </c>
      <c r="U75" s="1051">
        <f t="shared" si="14"/>
        <v>176828</v>
      </c>
      <c r="V75" s="1132">
        <f t="shared" si="14"/>
        <v>176828</v>
      </c>
      <c r="W75" s="1132">
        <f t="shared" si="14"/>
        <v>176828</v>
      </c>
      <c r="X75" s="1132">
        <f t="shared" si="14"/>
        <v>176828</v>
      </c>
      <c r="Y75" s="1121"/>
    </row>
    <row r="76" spans="1:102" hidden="1">
      <c r="A76" s="1129" t="s">
        <v>1168</v>
      </c>
      <c r="B76" s="1130"/>
      <c r="C76" s="1131"/>
      <c r="D76" s="1051">
        <f>+IF($C70=4510,IF(D$6=4510,D$5,D$5+134328),IF(D$6=4511,D$5+134328,D$5))</f>
        <v>83700</v>
      </c>
      <c r="E76" s="1051">
        <f t="shared" ref="E76:X76" si="15">+IF($C70=4510,IF(E$6=4510,E$5,E$5+134328),IF(E$6=4511,E$5+134328,E$5))</f>
        <v>88080</v>
      </c>
      <c r="F76" s="1051">
        <f t="shared" si="15"/>
        <v>89910</v>
      </c>
      <c r="G76" s="1051">
        <f t="shared" si="15"/>
        <v>98400</v>
      </c>
      <c r="H76" s="1051">
        <f t="shared" si="15"/>
        <v>98400</v>
      </c>
      <c r="I76" s="1051">
        <f t="shared" si="15"/>
        <v>113610</v>
      </c>
      <c r="J76" s="1051">
        <f t="shared" si="15"/>
        <v>116500</v>
      </c>
      <c r="K76" s="1051">
        <f t="shared" si="15"/>
        <v>108910</v>
      </c>
      <c r="L76" s="1051">
        <f t="shared" si="15"/>
        <v>135978</v>
      </c>
      <c r="M76" s="1051">
        <f t="shared" si="15"/>
        <v>154828</v>
      </c>
      <c r="N76" s="1051">
        <f t="shared" si="15"/>
        <v>156528</v>
      </c>
      <c r="O76" s="1051">
        <f t="shared" si="15"/>
        <v>166828</v>
      </c>
      <c r="P76" s="1051">
        <f t="shared" si="15"/>
        <v>170628</v>
      </c>
      <c r="Q76" s="1051">
        <f t="shared" si="15"/>
        <v>173628</v>
      </c>
      <c r="R76" s="1051">
        <f t="shared" si="15"/>
        <v>177328</v>
      </c>
      <c r="S76" s="1051">
        <f t="shared" si="15"/>
        <v>183328</v>
      </c>
      <c r="T76" s="1051">
        <f t="shared" si="15"/>
        <v>184328</v>
      </c>
      <c r="U76" s="1051">
        <f t="shared" si="15"/>
        <v>189328</v>
      </c>
      <c r="V76" s="1132">
        <f t="shared" si="15"/>
        <v>135978</v>
      </c>
      <c r="W76" s="1132">
        <f t="shared" si="15"/>
        <v>177328</v>
      </c>
      <c r="X76" s="1132">
        <f t="shared" si="15"/>
        <v>98400</v>
      </c>
      <c r="Y76" s="1121"/>
    </row>
    <row r="77" spans="1:102">
      <c r="A77" s="2235" t="s">
        <v>1179</v>
      </c>
      <c r="B77" s="1118" t="s">
        <v>1170</v>
      </c>
      <c r="C77" s="1133" t="e">
        <f>+#REF!</f>
        <v>#REF!</v>
      </c>
      <c r="D77" s="1087"/>
      <c r="E77" s="1088"/>
      <c r="F77" s="1088"/>
      <c r="G77" s="1088"/>
      <c r="H77" s="1088"/>
      <c r="I77" s="1088"/>
      <c r="J77" s="1088"/>
      <c r="K77" s="1088"/>
      <c r="L77" s="1088"/>
      <c r="M77" s="1088"/>
      <c r="N77" s="1088"/>
      <c r="O77" s="1088"/>
      <c r="P77" s="1088"/>
      <c r="Q77" s="1088"/>
      <c r="R77" s="1088" t="e">
        <f>$C77*#REF!*#REF!</f>
        <v>#REF!</v>
      </c>
      <c r="S77" s="1088"/>
      <c r="T77" s="1088"/>
      <c r="U77" s="1088"/>
      <c r="V77" s="1134"/>
      <c r="W77" s="1134"/>
      <c r="X77" s="1134"/>
      <c r="Y77" s="1135" t="e">
        <f>+SUMPRODUCT(D77:X77,D74:X74)</f>
        <v>#REF!</v>
      </c>
      <c r="Z77" s="1087" t="e">
        <f>$C77*#REF!*#REF!</f>
        <v>#REF!</v>
      </c>
      <c r="AB77" s="1147"/>
    </row>
    <row r="78" spans="1:102">
      <c r="A78" s="2235"/>
      <c r="B78" s="1118" t="s">
        <v>1171</v>
      </c>
      <c r="C78" s="1133" t="e">
        <f>+#REF!</f>
        <v>#REF!</v>
      </c>
      <c r="D78" s="1087"/>
      <c r="E78" s="1088"/>
      <c r="F78" s="1088"/>
      <c r="G78" s="1088"/>
      <c r="H78" s="1088"/>
      <c r="I78" s="1088"/>
      <c r="J78" s="1088"/>
      <c r="K78" s="1088"/>
      <c r="L78" s="1088"/>
      <c r="M78" s="1088"/>
      <c r="N78" s="1088"/>
      <c r="O78" s="1088"/>
      <c r="P78" s="1088"/>
      <c r="Q78" s="1088"/>
      <c r="R78" s="1088" t="e">
        <f>$C78*#REF!*#REF!</f>
        <v>#REF!</v>
      </c>
      <c r="S78" s="1088"/>
      <c r="T78" s="1088"/>
      <c r="U78" s="1088"/>
      <c r="V78" s="1134"/>
      <c r="W78" s="1134"/>
      <c r="X78" s="1134"/>
      <c r="Y78" s="1135" t="e">
        <f>+SUMPRODUCT(D78:X78,D74:X74)</f>
        <v>#REF!</v>
      </c>
      <c r="Z78" s="1087" t="e">
        <f>$C78*#REF!*#REF!</f>
        <v>#REF!</v>
      </c>
    </row>
    <row r="79" spans="1:102">
      <c r="A79" s="2235"/>
      <c r="B79" s="1118" t="s">
        <v>1172</v>
      </c>
      <c r="C79" s="1133" t="e">
        <f>+#REF!</f>
        <v>#REF!</v>
      </c>
      <c r="D79" s="1087"/>
      <c r="E79" s="1088"/>
      <c r="F79" s="1088"/>
      <c r="G79" s="1088"/>
      <c r="H79" s="1088"/>
      <c r="I79" s="1088"/>
      <c r="J79" s="1088"/>
      <c r="K79" s="1088"/>
      <c r="L79" s="1088"/>
      <c r="M79" s="1088"/>
      <c r="N79" s="1088"/>
      <c r="O79" s="1088"/>
      <c r="P79" s="1088"/>
      <c r="Q79" s="1088"/>
      <c r="R79" s="1088"/>
      <c r="S79" s="1088"/>
      <c r="T79" s="1088"/>
      <c r="U79" s="1088"/>
      <c r="V79" s="1134"/>
      <c r="W79" s="1134" t="e">
        <f>+$C79*#REF!*#REF!</f>
        <v>#REF!</v>
      </c>
      <c r="X79" s="1134"/>
      <c r="Y79" s="1135" t="e">
        <f>+SUMPRODUCT(D79:X79,D74:X74)</f>
        <v>#REF!</v>
      </c>
      <c r="Z79" s="1087" t="e">
        <f>+$C79*#REF!*#REF!</f>
        <v>#REF!</v>
      </c>
    </row>
    <row r="80" spans="1:102">
      <c r="A80" s="2235"/>
      <c r="B80" s="1118" t="s">
        <v>1173</v>
      </c>
      <c r="C80" s="1133" t="e">
        <f>+#REF!</f>
        <v>#REF!</v>
      </c>
      <c r="D80" s="1087"/>
      <c r="E80" s="1088"/>
      <c r="F80" s="1088"/>
      <c r="G80" s="1088"/>
      <c r="H80" s="1088"/>
      <c r="I80" s="1088"/>
      <c r="J80" s="1088"/>
      <c r="K80" s="1088"/>
      <c r="L80" s="1088"/>
      <c r="M80" s="1088"/>
      <c r="N80" s="1088"/>
      <c r="O80" s="1088"/>
      <c r="P80" s="1088"/>
      <c r="Q80" s="1088"/>
      <c r="R80" s="1088"/>
      <c r="S80" s="1088"/>
      <c r="T80" s="1088"/>
      <c r="U80" s="1088"/>
      <c r="V80" s="1134"/>
      <c r="W80" s="1134" t="e">
        <f>+$C80*#REF!*#REF!</f>
        <v>#REF!</v>
      </c>
      <c r="X80" s="1134"/>
      <c r="Y80" s="1135" t="e">
        <f>+SUMPRODUCT(D80:X80,D74:X74)</f>
        <v>#REF!</v>
      </c>
      <c r="Z80" s="1087" t="e">
        <f>+$C80*#REF!*#REF!</f>
        <v>#REF!</v>
      </c>
    </row>
    <row r="81" spans="1:26">
      <c r="A81" s="2236"/>
      <c r="B81" s="1143" t="s">
        <v>1174</v>
      </c>
      <c r="C81" s="1144" t="e">
        <f>+#REF!</f>
        <v>#REF!</v>
      </c>
      <c r="D81" s="1094"/>
      <c r="E81" s="1095"/>
      <c r="F81" s="1095"/>
      <c r="G81" s="1095"/>
      <c r="H81" s="1095"/>
      <c r="I81" s="1095"/>
      <c r="J81" s="1095"/>
      <c r="K81" s="1095"/>
      <c r="L81" s="1095"/>
      <c r="M81" s="1095"/>
      <c r="N81" s="1095"/>
      <c r="O81" s="1095"/>
      <c r="P81" s="1095"/>
      <c r="Q81" s="1095"/>
      <c r="R81" s="1095"/>
      <c r="S81" s="1095"/>
      <c r="T81" s="1095"/>
      <c r="U81" s="1095"/>
      <c r="V81" s="1145"/>
      <c r="W81" s="1145"/>
      <c r="X81" s="1145" t="e">
        <f>+$C81*#REF!*#REF!</f>
        <v>#REF!</v>
      </c>
      <c r="Y81" s="1135" t="e">
        <f>+SUMPRODUCT(D81:X81,D74:X74)</f>
        <v>#REF!</v>
      </c>
      <c r="Z81" s="1094" t="e">
        <f>+$C81*#REF!*#REF!</f>
        <v>#REF!</v>
      </c>
    </row>
    <row r="82" spans="1:26">
      <c r="A82" s="1038"/>
    </row>
    <row r="83" spans="1:26">
      <c r="B83" s="1118" t="s">
        <v>1170</v>
      </c>
      <c r="C83" s="1147" t="e">
        <f>+SUMIFS($C$23:$C$81,$B$23:$B$81,B83)</f>
        <v>#REF!</v>
      </c>
      <c r="D83" s="1149"/>
      <c r="E83" s="1150"/>
      <c r="F83" s="1150"/>
      <c r="G83" s="1150"/>
      <c r="H83" s="1150"/>
      <c r="I83" s="1150"/>
      <c r="J83" s="1150"/>
      <c r="K83" s="1150"/>
      <c r="L83" s="1150"/>
      <c r="M83" s="1150"/>
      <c r="N83" s="1150"/>
      <c r="O83" s="1150"/>
      <c r="P83" s="1150"/>
      <c r="Q83" s="1150"/>
      <c r="R83" s="1150"/>
      <c r="S83" s="1150"/>
      <c r="T83" s="1150"/>
      <c r="U83" s="1150"/>
      <c r="V83" s="1151"/>
      <c r="W83" s="1151"/>
      <c r="X83" s="1151"/>
      <c r="Y83" s="1121"/>
    </row>
    <row r="84" spans="1:26">
      <c r="B84" s="1118" t="s">
        <v>1171</v>
      </c>
      <c r="C84" s="1147" t="e">
        <f t="shared" ref="C84:C88" si="16">+SUMIFS($C$23:$C$81,$B$23:$B$81,B84)</f>
        <v>#REF!</v>
      </c>
    </row>
    <row r="85" spans="1:26">
      <c r="B85" s="1118" t="s">
        <v>1172</v>
      </c>
      <c r="C85" s="1147" t="e">
        <f t="shared" si="16"/>
        <v>#REF!</v>
      </c>
    </row>
    <row r="86" spans="1:26">
      <c r="B86" s="1118" t="s">
        <v>1173</v>
      </c>
      <c r="C86" s="1147" t="e">
        <f t="shared" si="16"/>
        <v>#REF!</v>
      </c>
    </row>
    <row r="87" spans="1:26">
      <c r="B87" s="1118" t="s">
        <v>1174</v>
      </c>
      <c r="C87" s="1147" t="e">
        <f t="shared" si="16"/>
        <v>#REF!</v>
      </c>
    </row>
    <row r="88" spans="1:26">
      <c r="B88" s="1136" t="s">
        <v>1175</v>
      </c>
      <c r="C88" s="1147" t="e">
        <f t="shared" si="16"/>
        <v>#REF!</v>
      </c>
    </row>
  </sheetData>
  <mergeCells count="26">
    <mergeCell ref="A14:C14"/>
    <mergeCell ref="A1:C1"/>
    <mergeCell ref="Y1:Y12"/>
    <mergeCell ref="A2:C2"/>
    <mergeCell ref="A3:B4"/>
    <mergeCell ref="A5:C5"/>
    <mergeCell ref="A6:C6"/>
    <mergeCell ref="A7:C7"/>
    <mergeCell ref="A8:C8"/>
    <mergeCell ref="G8:H8"/>
    <mergeCell ref="M8:N8"/>
    <mergeCell ref="A9:C9"/>
    <mergeCell ref="A10:C10"/>
    <mergeCell ref="A11:C11"/>
    <mergeCell ref="A12:C12"/>
    <mergeCell ref="A13:C13"/>
    <mergeCell ref="A58:A59"/>
    <mergeCell ref="A64:A68"/>
    <mergeCell ref="A71:A72"/>
    <mergeCell ref="A77:A81"/>
    <mergeCell ref="A17:A18"/>
    <mergeCell ref="A23:A28"/>
    <mergeCell ref="A31:A32"/>
    <mergeCell ref="A37:A42"/>
    <mergeCell ref="A45:A46"/>
    <mergeCell ref="A51:A55"/>
  </mergeCells>
  <conditionalFormatting sqref="D20:U20">
    <cfRule type="colorScale" priority="7">
      <colorScale>
        <cfvo type="min"/>
        <cfvo type="percentile" val="50"/>
        <cfvo type="max"/>
        <color rgb="FF63BE7B"/>
        <color rgb="FFFFEB84"/>
        <color rgb="FFF8696B"/>
      </colorScale>
    </cfRule>
  </conditionalFormatting>
  <conditionalFormatting sqref="D34:U34">
    <cfRule type="colorScale" priority="6">
      <colorScale>
        <cfvo type="min"/>
        <cfvo type="percentile" val="50"/>
        <cfvo type="max"/>
        <color rgb="FF63BE7B"/>
        <color rgb="FFFFEB84"/>
        <color rgb="FFF8696B"/>
      </colorScale>
    </cfRule>
  </conditionalFormatting>
  <conditionalFormatting sqref="D48:U48">
    <cfRule type="colorScale" priority="5">
      <colorScale>
        <cfvo type="min"/>
        <cfvo type="percentile" val="50"/>
        <cfvo type="max"/>
        <color rgb="FF63BE7B"/>
        <color rgb="FFFFEB84"/>
        <color rgb="FFF8696B"/>
      </colorScale>
    </cfRule>
  </conditionalFormatting>
  <conditionalFormatting sqref="D61:U61">
    <cfRule type="colorScale" priority="4">
      <colorScale>
        <cfvo type="min"/>
        <cfvo type="percentile" val="50"/>
        <cfvo type="max"/>
        <color rgb="FF63BE7B"/>
        <color rgb="FFFFEB84"/>
        <color rgb="FFF8696B"/>
      </colorScale>
    </cfRule>
  </conditionalFormatting>
  <conditionalFormatting sqref="D74:U74">
    <cfRule type="colorScale" priority="3">
      <colorScale>
        <cfvo type="min"/>
        <cfvo type="percentile" val="50"/>
        <cfvo type="max"/>
        <color rgb="FF63BE7B"/>
        <color rgb="FFFFEB84"/>
        <color rgb="FFF8696B"/>
      </colorScale>
    </cfRule>
  </conditionalFormatting>
  <conditionalFormatting sqref="D13">
    <cfRule type="cellIs" priority="2" operator="greaterThan">
      <formula>D10*0.8</formula>
    </cfRule>
  </conditionalFormatting>
  <conditionalFormatting sqref="E13:U13">
    <cfRule type="cellIs" priority="1" operator="greaterThan">
      <formula>E10*0.8</formula>
    </cfRule>
  </conditionalFormatting>
  <pageMargins left="0.7" right="0.7" top="0.75" bottom="0.75" header="0.3" footer="0.3"/>
  <pageSetup scale="26"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DI100"/>
  <sheetViews>
    <sheetView view="pageBreakPreview" zoomScale="85" zoomScaleNormal="85" zoomScaleSheetLayoutView="85" workbookViewId="0">
      <pane xSplit="3" ySplit="14" topLeftCell="D15" activePane="bottomRight" state="frozen"/>
      <selection activeCell="A214" sqref="A1:XFD1048576"/>
      <selection pane="topRight" activeCell="A214" sqref="A1:XFD1048576"/>
      <selection pane="bottomLeft" activeCell="A214" sqref="A1:XFD1048576"/>
      <selection pane="bottomRight" activeCell="A9" sqref="A9:C9"/>
    </sheetView>
  </sheetViews>
  <sheetFormatPr baseColWidth="10" defaultColWidth="11.42578125" defaultRowHeight="15"/>
  <cols>
    <col min="1" max="1" width="11.85546875" style="1036" customWidth="1"/>
    <col min="2" max="2" width="12.85546875" style="1036" customWidth="1"/>
    <col min="3" max="3" width="11.42578125" style="1036"/>
    <col min="4" max="4" width="11.28515625" style="1243" customWidth="1"/>
    <col min="5" max="5" width="11.28515625" style="1243" hidden="1" customWidth="1"/>
    <col min="6" max="9" width="14.42578125" style="1036" hidden="1" customWidth="1"/>
    <col min="10" max="10" width="14.42578125" style="1244" hidden="1" customWidth="1"/>
    <col min="11" max="13" width="14.42578125" style="1036" hidden="1" customWidth="1"/>
    <col min="14" max="14" width="14.42578125" style="1036" customWidth="1"/>
    <col min="15" max="15" width="14.42578125" style="1036" hidden="1" customWidth="1"/>
    <col min="16" max="16" width="14.42578125" style="1036" customWidth="1"/>
    <col min="17" max="17" width="14.42578125" style="1244" hidden="1" customWidth="1"/>
    <col min="18" max="21" width="14.42578125" style="1036" hidden="1" customWidth="1"/>
    <col min="22" max="22" width="14.42578125" style="1036" customWidth="1"/>
    <col min="23" max="29" width="14.42578125" style="1036" hidden="1" customWidth="1"/>
    <col min="30" max="30" width="21.5703125" style="1170" customWidth="1"/>
    <col min="31" max="31" width="22" style="1170" customWidth="1"/>
    <col min="32" max="32" width="17.28515625" style="1170" customWidth="1"/>
    <col min="33" max="33" width="21.28515625" style="1170" customWidth="1"/>
    <col min="34" max="34" width="21.5703125" style="1170" customWidth="1"/>
    <col min="35" max="35" width="9.28515625" style="1036" customWidth="1"/>
    <col min="36" max="16384" width="11.42578125" style="1036"/>
  </cols>
  <sheetData>
    <row r="1" spans="1:113" s="1044" customFormat="1" ht="45">
      <c r="A1" s="2242" t="s">
        <v>1112</v>
      </c>
      <c r="B1" s="2243"/>
      <c r="C1" s="2244"/>
      <c r="D1" s="1171" t="s">
        <v>1183</v>
      </c>
      <c r="E1" s="1172" t="s">
        <v>1184</v>
      </c>
      <c r="F1" s="1041" t="s">
        <v>1185</v>
      </c>
      <c r="G1" s="1041" t="s">
        <v>1186</v>
      </c>
      <c r="H1" s="1041" t="s">
        <v>1187</v>
      </c>
      <c r="I1" s="1041" t="s">
        <v>1188</v>
      </c>
      <c r="J1" s="1173" t="s">
        <v>1189</v>
      </c>
      <c r="K1" s="1041" t="s">
        <v>1190</v>
      </c>
      <c r="L1" s="1041" t="s">
        <v>1191</v>
      </c>
      <c r="M1" s="1041" t="s">
        <v>1192</v>
      </c>
      <c r="N1" s="1041" t="s">
        <v>1193</v>
      </c>
      <c r="O1" s="1041" t="s">
        <v>1194</v>
      </c>
      <c r="P1" s="1041" t="s">
        <v>1195</v>
      </c>
      <c r="Q1" s="1173" t="s">
        <v>1196</v>
      </c>
      <c r="R1" s="1041" t="s">
        <v>1197</v>
      </c>
      <c r="S1" s="1041" t="s">
        <v>1198</v>
      </c>
      <c r="T1" s="1041" t="s">
        <v>1199</v>
      </c>
      <c r="U1" s="1041" t="s">
        <v>1200</v>
      </c>
      <c r="V1" s="1041" t="s">
        <v>1201</v>
      </c>
      <c r="W1" s="1041" t="s">
        <v>1202</v>
      </c>
      <c r="X1" s="1041" t="s">
        <v>1203</v>
      </c>
      <c r="Y1" s="1041" t="s">
        <v>1204</v>
      </c>
      <c r="Z1" s="1041" t="s">
        <v>1205</v>
      </c>
      <c r="AA1" s="1041" t="s">
        <v>1206</v>
      </c>
      <c r="AB1" s="1041" t="s">
        <v>1207</v>
      </c>
      <c r="AC1" s="1041" t="s">
        <v>1208</v>
      </c>
      <c r="AD1" s="1152" t="s">
        <v>1209</v>
      </c>
      <c r="AE1" s="1152" t="s">
        <v>1210</v>
      </c>
      <c r="AF1" s="1152" t="s">
        <v>1211</v>
      </c>
      <c r="AG1" s="1152" t="s">
        <v>1212</v>
      </c>
      <c r="AH1" s="1152" t="s">
        <v>1213</v>
      </c>
      <c r="AI1" s="2245" t="s">
        <v>1134</v>
      </c>
    </row>
    <row r="2" spans="1:113" s="808" customFormat="1">
      <c r="A2" s="2248" t="s">
        <v>1135</v>
      </c>
      <c r="B2" s="2249"/>
      <c r="C2" s="2250"/>
      <c r="D2" s="1174"/>
      <c r="E2" s="1175"/>
      <c r="F2" s="1046"/>
      <c r="G2" s="1046">
        <v>1</v>
      </c>
      <c r="H2" s="1046"/>
      <c r="I2" s="1046">
        <v>1</v>
      </c>
      <c r="J2" s="1176"/>
      <c r="K2" s="1046"/>
      <c r="L2" s="1046"/>
      <c r="M2" s="1046">
        <v>4.5</v>
      </c>
      <c r="N2" s="1046"/>
      <c r="O2" s="1046"/>
      <c r="P2" s="1046">
        <v>0.5</v>
      </c>
      <c r="Q2" s="1176"/>
      <c r="R2" s="1046">
        <v>1.3</v>
      </c>
      <c r="S2" s="1046">
        <v>3</v>
      </c>
      <c r="T2" s="1046">
        <v>1.8</v>
      </c>
      <c r="U2" s="1046">
        <v>1.4</v>
      </c>
      <c r="V2" s="1046">
        <v>2.2999999999999998</v>
      </c>
      <c r="W2" s="1046"/>
      <c r="X2" s="1046"/>
      <c r="Y2" s="1046">
        <v>1</v>
      </c>
      <c r="Z2" s="1046">
        <v>3.8</v>
      </c>
      <c r="AA2" s="1046">
        <v>1.2</v>
      </c>
      <c r="AB2" s="1046"/>
      <c r="AC2" s="1046">
        <v>6.5</v>
      </c>
      <c r="AD2" s="1153"/>
      <c r="AE2" s="1153"/>
      <c r="AF2" s="1153"/>
      <c r="AG2" s="1153"/>
      <c r="AH2" s="1153">
        <v>6</v>
      </c>
      <c r="AI2" s="2246"/>
    </row>
    <row r="3" spans="1:113" s="808" customFormat="1" ht="15" customHeight="1">
      <c r="A3" s="2251" t="s">
        <v>1136</v>
      </c>
      <c r="B3" s="2252"/>
      <c r="C3" s="1049" t="s">
        <v>1137</v>
      </c>
      <c r="D3" s="1174"/>
      <c r="E3" s="1175"/>
      <c r="F3" s="1046"/>
      <c r="G3" s="1046"/>
      <c r="H3" s="1046"/>
      <c r="I3" s="1046"/>
      <c r="J3" s="1176"/>
      <c r="K3" s="1046"/>
      <c r="L3" s="1046"/>
      <c r="M3" s="1046"/>
      <c r="N3" s="1050"/>
      <c r="O3" s="1046"/>
      <c r="P3" s="1046"/>
      <c r="Q3" s="1176"/>
      <c r="R3" s="1046"/>
      <c r="S3" s="1046"/>
      <c r="T3" s="1046"/>
      <c r="U3" s="1050"/>
      <c r="V3" s="1046"/>
      <c r="W3" s="1046"/>
      <c r="X3" s="1046"/>
      <c r="Y3" s="1046"/>
      <c r="Z3" s="1046"/>
      <c r="AA3" s="1046"/>
      <c r="AB3" s="1046"/>
      <c r="AC3" s="1046"/>
      <c r="AD3" s="1153"/>
      <c r="AE3" s="1153"/>
      <c r="AF3" s="1153"/>
      <c r="AG3" s="1153"/>
      <c r="AH3" s="1153"/>
      <c r="AI3" s="2246"/>
    </row>
    <row r="4" spans="1:113" s="808" customFormat="1">
      <c r="A4" s="2251"/>
      <c r="B4" s="2252"/>
      <c r="C4" s="1049" t="s">
        <v>1138</v>
      </c>
      <c r="D4" s="1174"/>
      <c r="E4" s="1175"/>
      <c r="F4" s="1046"/>
      <c r="G4" s="1046"/>
      <c r="H4" s="1046"/>
      <c r="I4" s="1046"/>
      <c r="J4" s="1176"/>
      <c r="K4" s="1046"/>
      <c r="L4" s="1046"/>
      <c r="M4" s="1046"/>
      <c r="N4" s="1046"/>
      <c r="O4" s="1046"/>
      <c r="P4" s="1046"/>
      <c r="Q4" s="1176"/>
      <c r="R4" s="1046"/>
      <c r="S4" s="1046"/>
      <c r="T4" s="1046"/>
      <c r="U4" s="1046"/>
      <c r="V4" s="1046"/>
      <c r="W4" s="1046"/>
      <c r="X4" s="1046"/>
      <c r="Y4" s="1046"/>
      <c r="Z4" s="1046"/>
      <c r="AA4" s="1046"/>
      <c r="AB4" s="1046"/>
      <c r="AC4" s="1046"/>
      <c r="AD4" s="1153"/>
      <c r="AE4" s="1153"/>
      <c r="AF4" s="1153"/>
      <c r="AG4" s="1153"/>
      <c r="AH4" s="1153"/>
      <c r="AI4" s="2246"/>
    </row>
    <row r="5" spans="1:113" s="808" customFormat="1">
      <c r="A5" s="2248" t="s">
        <v>1139</v>
      </c>
      <c r="B5" s="2249"/>
      <c r="C5" s="2250"/>
      <c r="D5" s="1177">
        <v>85950</v>
      </c>
      <c r="E5" s="1178">
        <v>85500</v>
      </c>
      <c r="F5" s="1052">
        <v>5200</v>
      </c>
      <c r="G5" s="1052">
        <v>9930</v>
      </c>
      <c r="H5" s="1052">
        <v>8900</v>
      </c>
      <c r="I5" s="1052">
        <v>9000</v>
      </c>
      <c r="J5" s="1179">
        <v>15500</v>
      </c>
      <c r="K5" s="1052">
        <v>16000</v>
      </c>
      <c r="L5" s="1052">
        <v>23200</v>
      </c>
      <c r="M5" s="1052">
        <v>25800</v>
      </c>
      <c r="N5" s="1052">
        <v>43400</v>
      </c>
      <c r="O5" s="1052">
        <v>45000</v>
      </c>
      <c r="P5" s="1052">
        <v>47500</v>
      </c>
      <c r="Q5" s="1179">
        <v>51000</v>
      </c>
      <c r="R5" s="1052">
        <v>40000</v>
      </c>
      <c r="S5" s="1052">
        <v>48800</v>
      </c>
      <c r="T5" s="1052">
        <v>53650</v>
      </c>
      <c r="U5" s="1052">
        <v>52350</v>
      </c>
      <c r="V5" s="1052">
        <v>53730</v>
      </c>
      <c r="W5" s="1052">
        <v>30000</v>
      </c>
      <c r="X5" s="1052">
        <v>63700</v>
      </c>
      <c r="Y5" s="1052">
        <v>72000</v>
      </c>
      <c r="Z5" s="1052">
        <v>75000</v>
      </c>
      <c r="AA5" s="1052">
        <v>84150</v>
      </c>
      <c r="AB5" s="1052">
        <v>89920</v>
      </c>
      <c r="AC5" s="1055">
        <v>89920</v>
      </c>
      <c r="AD5" s="1154">
        <v>89950</v>
      </c>
      <c r="AE5" s="1154">
        <v>28000</v>
      </c>
      <c r="AF5" s="1154">
        <v>38000</v>
      </c>
      <c r="AG5" s="1154">
        <v>71000</v>
      </c>
      <c r="AH5" s="1154">
        <v>76800</v>
      </c>
      <c r="AI5" s="2246"/>
    </row>
    <row r="6" spans="1:113" s="808" customFormat="1">
      <c r="A6" s="2253" t="s">
        <v>1140</v>
      </c>
      <c r="B6" s="2254"/>
      <c r="C6" s="2255"/>
      <c r="D6" s="1180">
        <v>4514</v>
      </c>
      <c r="E6" s="1181">
        <v>4514</v>
      </c>
      <c r="F6" s="1059">
        <v>4515</v>
      </c>
      <c r="G6" s="1059">
        <v>4515</v>
      </c>
      <c r="H6" s="1059">
        <v>4515</v>
      </c>
      <c r="I6" s="1059">
        <v>4515</v>
      </c>
      <c r="J6" s="1182">
        <v>4515</v>
      </c>
      <c r="K6" s="1059">
        <v>4515</v>
      </c>
      <c r="L6" s="1059">
        <v>4515</v>
      </c>
      <c r="M6" s="1059">
        <v>4515</v>
      </c>
      <c r="N6" s="1059">
        <v>4515</v>
      </c>
      <c r="O6" s="1059">
        <v>4515</v>
      </c>
      <c r="P6" s="1059">
        <v>4514</v>
      </c>
      <c r="Q6" s="1182">
        <v>4514</v>
      </c>
      <c r="R6" s="1059">
        <v>4514</v>
      </c>
      <c r="S6" s="1059">
        <v>4515</v>
      </c>
      <c r="T6" s="1059">
        <v>4515</v>
      </c>
      <c r="U6" s="1059">
        <v>4515</v>
      </c>
      <c r="V6" s="1059">
        <v>4515</v>
      </c>
      <c r="W6" s="1059">
        <v>4515</v>
      </c>
      <c r="X6" s="1059">
        <v>4515</v>
      </c>
      <c r="Y6" s="1059">
        <v>4515</v>
      </c>
      <c r="Z6" s="1059">
        <v>4515</v>
      </c>
      <c r="AA6" s="1059">
        <v>4515</v>
      </c>
      <c r="AB6" s="1059">
        <v>4515</v>
      </c>
      <c r="AC6" s="1059">
        <v>4515</v>
      </c>
      <c r="AD6" s="1061">
        <v>4514</v>
      </c>
      <c r="AE6" s="1061">
        <v>4515</v>
      </c>
      <c r="AF6" s="1061">
        <v>4515</v>
      </c>
      <c r="AG6" s="1061">
        <v>4515</v>
      </c>
      <c r="AH6" s="1061">
        <v>4515</v>
      </c>
      <c r="AI6" s="2246"/>
    </row>
    <row r="7" spans="1:113" s="1044" customFormat="1" ht="45">
      <c r="A7" s="2256" t="s">
        <v>1141</v>
      </c>
      <c r="B7" s="2257"/>
      <c r="C7" s="2258"/>
      <c r="D7" s="1183" t="s">
        <v>1214</v>
      </c>
      <c r="E7" s="1184" t="s">
        <v>1214</v>
      </c>
      <c r="F7" s="1155" t="s">
        <v>672</v>
      </c>
      <c r="G7" s="1155" t="s">
        <v>1215</v>
      </c>
      <c r="H7" s="1155" t="s">
        <v>672</v>
      </c>
      <c r="I7" s="1155" t="s">
        <v>672</v>
      </c>
      <c r="J7" s="1185" t="s">
        <v>1215</v>
      </c>
      <c r="K7" s="1155" t="s">
        <v>1215</v>
      </c>
      <c r="L7" s="1186" t="s">
        <v>1215</v>
      </c>
      <c r="M7" s="1186" t="s">
        <v>1215</v>
      </c>
      <c r="N7" s="1155" t="s">
        <v>1215</v>
      </c>
      <c r="O7" s="1155" t="s">
        <v>1215</v>
      </c>
      <c r="P7" s="1155" t="s">
        <v>1215</v>
      </c>
      <c r="Q7" s="1185" t="s">
        <v>1215</v>
      </c>
      <c r="R7" s="1155" t="s">
        <v>1215</v>
      </c>
      <c r="S7" s="1186" t="s">
        <v>1215</v>
      </c>
      <c r="T7" s="1186" t="s">
        <v>1215</v>
      </c>
      <c r="U7" s="1155" t="s">
        <v>1215</v>
      </c>
      <c r="V7" s="1155" t="s">
        <v>1215</v>
      </c>
      <c r="W7" s="1155" t="s">
        <v>1215</v>
      </c>
      <c r="X7" s="1186" t="s">
        <v>1215</v>
      </c>
      <c r="Y7" s="1186" t="s">
        <v>1215</v>
      </c>
      <c r="Z7" s="1155" t="s">
        <v>1215</v>
      </c>
      <c r="AA7" s="1155" t="s">
        <v>1215</v>
      </c>
      <c r="AB7" s="1155" t="s">
        <v>1215</v>
      </c>
      <c r="AC7" s="1155" t="s">
        <v>1215</v>
      </c>
      <c r="AD7" s="1156" t="s">
        <v>671</v>
      </c>
      <c r="AE7" s="1156" t="s">
        <v>671</v>
      </c>
      <c r="AF7" s="1156" t="s">
        <v>1216</v>
      </c>
      <c r="AG7" s="1156" t="s">
        <v>671</v>
      </c>
      <c r="AH7" s="1156" t="s">
        <v>671</v>
      </c>
      <c r="AI7" s="2246"/>
    </row>
    <row r="8" spans="1:113" s="1194" customFormat="1">
      <c r="A8" s="2268" t="s">
        <v>1146</v>
      </c>
      <c r="B8" s="2269"/>
      <c r="C8" s="2270"/>
      <c r="D8" s="1187">
        <v>42866</v>
      </c>
      <c r="E8" s="1188">
        <v>44123</v>
      </c>
      <c r="F8" s="1189">
        <v>42987</v>
      </c>
      <c r="G8" s="1189">
        <v>42452</v>
      </c>
      <c r="H8" s="1189">
        <v>43049</v>
      </c>
      <c r="I8" s="1189">
        <v>43242</v>
      </c>
      <c r="J8" s="1190">
        <v>43172</v>
      </c>
      <c r="K8" s="1189">
        <v>43336</v>
      </c>
      <c r="L8" s="1189">
        <v>43172</v>
      </c>
      <c r="M8" s="1189">
        <v>43326</v>
      </c>
      <c r="N8" s="1189">
        <v>43325</v>
      </c>
      <c r="O8" s="1189">
        <v>43082</v>
      </c>
      <c r="P8" s="1189">
        <v>43543</v>
      </c>
      <c r="Q8" s="1190">
        <v>43608</v>
      </c>
      <c r="R8" s="1189">
        <v>43326</v>
      </c>
      <c r="S8" s="1191">
        <v>43081</v>
      </c>
      <c r="T8" s="1191">
        <v>43578</v>
      </c>
      <c r="U8" s="1189" t="s">
        <v>1217</v>
      </c>
      <c r="V8" s="1189">
        <v>43594</v>
      </c>
      <c r="W8" s="1189">
        <v>43172</v>
      </c>
      <c r="X8" s="1191">
        <v>43543</v>
      </c>
      <c r="Y8" s="1191">
        <v>42937</v>
      </c>
      <c r="Z8" s="1189">
        <v>43543</v>
      </c>
      <c r="AA8" s="1189">
        <v>43543</v>
      </c>
      <c r="AB8" s="1189">
        <v>43543</v>
      </c>
      <c r="AC8" s="1192">
        <v>43543</v>
      </c>
      <c r="AD8" s="1193"/>
      <c r="AE8" s="1193"/>
      <c r="AF8" s="1193"/>
      <c r="AG8" s="1193"/>
      <c r="AH8" s="1193"/>
      <c r="AI8" s="2246"/>
    </row>
    <row r="9" spans="1:113" s="1203" customFormat="1" ht="30">
      <c r="A9" s="2271" t="s">
        <v>1148</v>
      </c>
      <c r="B9" s="2272"/>
      <c r="C9" s="2273"/>
      <c r="D9" s="1195">
        <v>42705</v>
      </c>
      <c r="E9" s="1196" t="s">
        <v>1149</v>
      </c>
      <c r="F9" s="1197" t="s">
        <v>1151</v>
      </c>
      <c r="G9" s="1197">
        <v>42675</v>
      </c>
      <c r="H9" s="1197">
        <v>42522</v>
      </c>
      <c r="I9" s="1197">
        <v>42675</v>
      </c>
      <c r="J9" s="1198" t="s">
        <v>1151</v>
      </c>
      <c r="K9" s="1197" t="s">
        <v>1151</v>
      </c>
      <c r="L9" s="1199">
        <v>42339</v>
      </c>
      <c r="M9" s="1199" t="s">
        <v>1151</v>
      </c>
      <c r="N9" s="1200">
        <v>42583</v>
      </c>
      <c r="O9" s="1197" t="s">
        <v>1151</v>
      </c>
      <c r="P9" s="1200">
        <v>42675</v>
      </c>
      <c r="Q9" s="1198" t="s">
        <v>1151</v>
      </c>
      <c r="R9" s="1197" t="s">
        <v>1151</v>
      </c>
      <c r="S9" s="1199" t="s">
        <v>1151</v>
      </c>
      <c r="T9" s="1199" t="s">
        <v>1151</v>
      </c>
      <c r="U9" s="1197" t="s">
        <v>1151</v>
      </c>
      <c r="V9" s="1200">
        <v>42736</v>
      </c>
      <c r="W9" s="1197" t="s">
        <v>1151</v>
      </c>
      <c r="X9" s="1199" t="s">
        <v>1151</v>
      </c>
      <c r="Y9" s="1199" t="s">
        <v>1151</v>
      </c>
      <c r="Z9" s="1197" t="s">
        <v>1151</v>
      </c>
      <c r="AA9" s="1197" t="s">
        <v>1151</v>
      </c>
      <c r="AB9" s="1197" t="s">
        <v>1151</v>
      </c>
      <c r="AC9" s="1197" t="s">
        <v>1151</v>
      </c>
      <c r="AD9" s="1201" t="s">
        <v>1153</v>
      </c>
      <c r="AE9" s="1201" t="s">
        <v>1152</v>
      </c>
      <c r="AF9" s="1201" t="s">
        <v>1152</v>
      </c>
      <c r="AG9" s="1202" t="s">
        <v>1218</v>
      </c>
      <c r="AH9" s="1201" t="s">
        <v>1152</v>
      </c>
      <c r="AI9" s="2246"/>
    </row>
    <row r="10" spans="1:113" s="808" customFormat="1">
      <c r="A10" s="2262" t="s">
        <v>1154</v>
      </c>
      <c r="B10" s="2263"/>
      <c r="C10" s="2264"/>
      <c r="D10" s="1204">
        <v>635000</v>
      </c>
      <c r="E10" s="1205">
        <v>500000</v>
      </c>
      <c r="F10" s="1088">
        <v>97989</v>
      </c>
      <c r="G10" s="1088">
        <v>813529</v>
      </c>
      <c r="H10" s="1088">
        <v>205501</v>
      </c>
      <c r="I10" s="1088">
        <v>1137397</v>
      </c>
      <c r="J10" s="1088">
        <v>168256</v>
      </c>
      <c r="K10" s="1088">
        <v>1120376</v>
      </c>
      <c r="L10" s="1088">
        <v>1317583</v>
      </c>
      <c r="M10" s="1088">
        <v>350000</v>
      </c>
      <c r="N10" s="1088">
        <v>532000</v>
      </c>
      <c r="O10" s="1206">
        <v>562085</v>
      </c>
      <c r="P10" s="1088">
        <v>392340</v>
      </c>
      <c r="Q10" s="1207">
        <v>562085</v>
      </c>
      <c r="R10" s="1088">
        <v>167000</v>
      </c>
      <c r="S10" s="1088">
        <v>28618</v>
      </c>
      <c r="T10" s="1088">
        <v>354109</v>
      </c>
      <c r="U10" s="1088">
        <v>429161.02</v>
      </c>
      <c r="V10" s="1206">
        <v>185718.07</v>
      </c>
      <c r="W10" s="1157">
        <v>17648</v>
      </c>
      <c r="X10" s="1157">
        <v>359342</v>
      </c>
      <c r="Y10" s="1157">
        <v>239000</v>
      </c>
      <c r="Z10" s="1088">
        <v>1091221</v>
      </c>
      <c r="AA10" s="1088">
        <v>999377</v>
      </c>
      <c r="AB10" s="1088">
        <v>684432</v>
      </c>
      <c r="AC10" s="1092">
        <v>9980477</v>
      </c>
      <c r="AD10" s="1154"/>
      <c r="AE10" s="1154"/>
      <c r="AF10" s="1154"/>
      <c r="AG10" s="1154"/>
      <c r="AH10" s="1154"/>
      <c r="AI10" s="2246"/>
    </row>
    <row r="11" spans="1:113" s="808" customFormat="1">
      <c r="A11" s="2262" t="s">
        <v>1156</v>
      </c>
      <c r="B11" s="2263"/>
      <c r="C11" s="2264"/>
      <c r="D11" s="1208">
        <v>118798</v>
      </c>
      <c r="E11" s="1205">
        <v>0</v>
      </c>
      <c r="F11" s="1089">
        <v>0</v>
      </c>
      <c r="G11" s="1089">
        <v>245323</v>
      </c>
      <c r="H11" s="1089">
        <v>26523</v>
      </c>
      <c r="I11" s="1089">
        <v>6782</v>
      </c>
      <c r="J11" s="1089">
        <v>19345</v>
      </c>
      <c r="K11" s="1089">
        <v>0</v>
      </c>
      <c r="L11" s="1089">
        <v>20872</v>
      </c>
      <c r="M11" s="1089">
        <v>0</v>
      </c>
      <c r="N11" s="1089">
        <v>0</v>
      </c>
      <c r="O11" s="1089">
        <v>0</v>
      </c>
      <c r="P11" s="1088">
        <v>238573</v>
      </c>
      <c r="Q11" s="1207">
        <v>0</v>
      </c>
      <c r="R11" s="1088">
        <v>0</v>
      </c>
      <c r="S11" s="1088">
        <v>0</v>
      </c>
      <c r="T11" s="1088">
        <v>0</v>
      </c>
      <c r="U11" s="1088">
        <v>0</v>
      </c>
      <c r="V11" s="1089">
        <v>20836</v>
      </c>
      <c r="W11" s="1088">
        <v>0</v>
      </c>
      <c r="X11" s="1088">
        <v>0</v>
      </c>
      <c r="Y11" s="1088">
        <v>0</v>
      </c>
      <c r="Z11" s="1088">
        <v>0</v>
      </c>
      <c r="AA11" s="1089">
        <v>0</v>
      </c>
      <c r="AB11" s="1089">
        <v>0</v>
      </c>
      <c r="AC11" s="1092">
        <v>0</v>
      </c>
      <c r="AD11" s="1154"/>
      <c r="AE11" s="1154"/>
      <c r="AF11" s="1154"/>
      <c r="AG11" s="1154"/>
      <c r="AH11" s="1154"/>
      <c r="AI11" s="2246"/>
    </row>
    <row r="12" spans="1:113" s="808" customFormat="1">
      <c r="A12" s="2240" t="s">
        <v>1157</v>
      </c>
      <c r="B12" s="2241"/>
      <c r="C12" s="2265"/>
      <c r="D12" s="1209">
        <v>516202</v>
      </c>
      <c r="E12" s="1210">
        <v>500000</v>
      </c>
      <c r="F12" s="1095">
        <v>97989</v>
      </c>
      <c r="G12" s="1095">
        <v>578206</v>
      </c>
      <c r="H12" s="1095">
        <v>178978</v>
      </c>
      <c r="I12" s="1095">
        <v>1130615</v>
      </c>
      <c r="J12" s="1095">
        <v>148911</v>
      </c>
      <c r="K12" s="1095">
        <v>1120376</v>
      </c>
      <c r="L12" s="1095">
        <v>1296711</v>
      </c>
      <c r="M12" s="1095">
        <v>350000</v>
      </c>
      <c r="N12" s="1095">
        <v>532000</v>
      </c>
      <c r="O12" s="1095">
        <v>562085</v>
      </c>
      <c r="P12" s="1095">
        <v>153767</v>
      </c>
      <c r="Q12" s="1211">
        <v>562085</v>
      </c>
      <c r="R12" s="1095">
        <v>167000</v>
      </c>
      <c r="S12" s="1095">
        <v>28618</v>
      </c>
      <c r="T12" s="1095">
        <v>354000</v>
      </c>
      <c r="U12" s="1095">
        <v>429161</v>
      </c>
      <c r="V12" s="1095">
        <v>206554</v>
      </c>
      <c r="W12" s="1095">
        <v>17648</v>
      </c>
      <c r="X12" s="1095">
        <v>359342</v>
      </c>
      <c r="Y12" s="1095">
        <v>239000</v>
      </c>
      <c r="Z12" s="1095">
        <v>1091221</v>
      </c>
      <c r="AA12" s="1095">
        <v>999377</v>
      </c>
      <c r="AB12" s="1095">
        <v>684432</v>
      </c>
      <c r="AC12" s="1097">
        <v>9980477</v>
      </c>
      <c r="AD12" s="1158"/>
      <c r="AE12" s="1158"/>
      <c r="AF12" s="1158"/>
      <c r="AG12" s="1158"/>
      <c r="AH12" s="1158"/>
      <c r="AI12" s="2247"/>
    </row>
    <row r="13" spans="1:113" s="808" customFormat="1">
      <c r="A13" s="2274" t="s">
        <v>1158</v>
      </c>
      <c r="B13" s="2275"/>
      <c r="C13" s="2276"/>
      <c r="D13" s="1212" t="e">
        <f>+D14+D11</f>
        <v>#REF!</v>
      </c>
      <c r="E13" s="1213" t="e">
        <f t="shared" ref="E13:AC13" si="0">+E14+E11</f>
        <v>#REF!</v>
      </c>
      <c r="F13" s="1100" t="e">
        <f t="shared" si="0"/>
        <v>#REF!</v>
      </c>
      <c r="G13" s="1100" t="e">
        <f t="shared" si="0"/>
        <v>#REF!</v>
      </c>
      <c r="H13" s="1100" t="e">
        <f t="shared" si="0"/>
        <v>#REF!</v>
      </c>
      <c r="I13" s="1100" t="e">
        <f t="shared" si="0"/>
        <v>#REF!</v>
      </c>
      <c r="J13" s="1100" t="e">
        <f t="shared" si="0"/>
        <v>#REF!</v>
      </c>
      <c r="K13" s="1100" t="e">
        <f t="shared" si="0"/>
        <v>#REF!</v>
      </c>
      <c r="L13" s="1100" t="e">
        <f t="shared" si="0"/>
        <v>#REF!</v>
      </c>
      <c r="M13" s="1100" t="e">
        <f t="shared" si="0"/>
        <v>#REF!</v>
      </c>
      <c r="N13" s="1100" t="e">
        <f t="shared" si="0"/>
        <v>#REF!</v>
      </c>
      <c r="O13" s="1100" t="e">
        <f t="shared" si="0"/>
        <v>#REF!</v>
      </c>
      <c r="P13" s="1100" t="e">
        <f t="shared" si="0"/>
        <v>#REF!</v>
      </c>
      <c r="Q13" s="1214" t="e">
        <f t="shared" si="0"/>
        <v>#REF!</v>
      </c>
      <c r="R13" s="1100" t="e">
        <f t="shared" si="0"/>
        <v>#REF!</v>
      </c>
      <c r="S13" s="1100" t="e">
        <f t="shared" si="0"/>
        <v>#REF!</v>
      </c>
      <c r="T13" s="1100" t="e">
        <f t="shared" si="0"/>
        <v>#REF!</v>
      </c>
      <c r="U13" s="1100" t="e">
        <f t="shared" si="0"/>
        <v>#REF!</v>
      </c>
      <c r="V13" s="1100" t="e">
        <f t="shared" si="0"/>
        <v>#REF!</v>
      </c>
      <c r="W13" s="1215" t="e">
        <f t="shared" si="0"/>
        <v>#REF!</v>
      </c>
      <c r="X13" s="1215" t="e">
        <f t="shared" si="0"/>
        <v>#REF!</v>
      </c>
      <c r="Y13" s="1215" t="e">
        <f t="shared" si="0"/>
        <v>#REF!</v>
      </c>
      <c r="Z13" s="1215" t="e">
        <f t="shared" si="0"/>
        <v>#REF!</v>
      </c>
      <c r="AA13" s="1215" t="e">
        <f t="shared" si="0"/>
        <v>#REF!</v>
      </c>
      <c r="AB13" s="1215" t="e">
        <f t="shared" si="0"/>
        <v>#REF!</v>
      </c>
      <c r="AC13" s="1216" t="e">
        <f t="shared" si="0"/>
        <v>#REF!</v>
      </c>
      <c r="AD13" s="1101"/>
      <c r="AE13" s="1101"/>
      <c r="AF13" s="1101"/>
      <c r="AG13" s="1101"/>
      <c r="AH13" s="1101"/>
      <c r="AI13" s="1159"/>
    </row>
    <row r="14" spans="1:113" s="808" customFormat="1">
      <c r="A14" s="2277" t="s">
        <v>1159</v>
      </c>
      <c r="B14" s="2278"/>
      <c r="C14" s="2279"/>
      <c r="D14" s="1095" t="e">
        <f>SUMIFS(D$23:D$97,$B$23:$B$97,"Terraplen")*#REF!+SUMIFS(D$23:D$97,$B$23:$B$97,"Coronas")*#REF!+SUMIFS(D$23:D$97,$B$23:$B$97,"Subbase/Base")*#REF!+SUMIFS(D$23:D$97,$B$23:$B$97,"Pavimento")*#REF!</f>
        <v>#REF!</v>
      </c>
      <c r="E14" s="1210" t="e">
        <f>SUMIFS(E$23:E$97,$B$23:$B$97,"Terraplen")*#REF!+SUMIFS(E$23:E$97,$B$23:$B$97,"Coronas")*#REF!+SUMIFS(E$23:E$97,$B$23:$B$97,"Subbase/Base")*#REF!+SUMIFS(E$23:E$97,$B$23:$B$97,"Pavimento")*#REF!</f>
        <v>#REF!</v>
      </c>
      <c r="F14" s="1095" t="e">
        <f>SUMIFS(F$23:F$97,$B$23:$B$97,"Terraplen")*#REF!+SUMIFS(F$23:F$97,$B$23:$B$97,"Coronas")*#REF!+SUMIFS(F$23:F$97,$B$23:$B$97,"Subbase/Base")*#REF!+SUMIFS(F$23:F$97,$B$23:$B$97,"Pavimento")*#REF!</f>
        <v>#REF!</v>
      </c>
      <c r="G14" s="1095" t="e">
        <f>SUMIFS(G$23:G$97,$B$23:$B$97,"Terraplen")*#REF!+SUMIFS(G$23:G$97,$B$23:$B$97,"Coronas")*#REF!+SUMIFS(G$23:G$97,$B$23:$B$97,"Subbase/Base")*#REF!+SUMIFS(G$23:G$97,$B$23:$B$97,"Pavimento")*#REF!</f>
        <v>#REF!</v>
      </c>
      <c r="H14" s="1095" t="e">
        <f>SUMIFS(H$23:H$97,$B$23:$B$97,"Terraplen")*#REF!+SUMIFS(H$23:H$97,$B$23:$B$97,"Coronas")*#REF!+SUMIFS(H$23:H$97,$B$23:$B$97,"Subbase/Base")*#REF!+SUMIFS(H$23:H$97,$B$23:$B$97,"Pavimento")*#REF!</f>
        <v>#REF!</v>
      </c>
      <c r="I14" s="1095" t="e">
        <f>SUMIFS(I$23:I$97,$B$23:$B$97,"Terraplen")*#REF!+SUMIFS(I$23:I$97,$B$23:$B$97,"Coronas")*#REF!+SUMIFS(I$23:I$97,$B$23:$B$97,"Subbase/Base")*#REF!+SUMIFS(I$23:I$97,$B$23:$B$97,"Pavimento")*#REF!</f>
        <v>#REF!</v>
      </c>
      <c r="J14" s="1095" t="e">
        <f>SUMIFS(J$23:J$97,$B$23:$B$97,"Terraplen")*#REF!+SUMIFS(J$23:J$97,$B$23:$B$97,"Coronas")*#REF!+SUMIFS(J$23:J$97,$B$23:$B$97,"Subbase/Base")*#REF!+SUMIFS(J$23:J$97,$B$23:$B$97,"Pavimento")*#REF!</f>
        <v>#REF!</v>
      </c>
      <c r="K14" s="1095" t="e">
        <f>SUMIFS(K$23:K$97,$B$23:$B$97,"Terraplen")*#REF!+SUMIFS(K$23:K$97,$B$23:$B$97,"Coronas")*#REF!+SUMIFS(K$23:K$97,$B$23:$B$97,"Subbase/Base")*#REF!+SUMIFS(K$23:K$97,$B$23:$B$97,"Pavimento")*#REF!</f>
        <v>#REF!</v>
      </c>
      <c r="L14" s="1095" t="e">
        <f>SUMIFS(L$23:L$97,$B$23:$B$97,"Terraplen")*#REF!+SUMIFS(L$23:L$97,$B$23:$B$97,"Coronas")*#REF!+SUMIFS(L$23:L$97,$B$23:$B$97,"Subbase/Base")*#REF!+SUMIFS(L$23:L$97,$B$23:$B$97,"Pavimento")*#REF!</f>
        <v>#REF!</v>
      </c>
      <c r="M14" s="1095" t="e">
        <f>SUMIFS(M$23:M$97,$B$23:$B$97,"Terraplen")*#REF!+SUMIFS(M$23:M$97,$B$23:$B$97,"Coronas")*#REF!+SUMIFS(M$23:M$97,$B$23:$B$97,"Subbase/Base")*#REF!+SUMIFS(M$23:M$97,$B$23:$B$97,"Pavimento")*#REF!</f>
        <v>#REF!</v>
      </c>
      <c r="N14" s="1095" t="e">
        <f>SUMIFS(N$23:N$97,$B$23:$B$97,"Terraplen")*#REF!+SUMIFS(N$23:N$97,$B$23:$B$97,"Coronas")*#REF!+SUMIFS(N$23:N$97,$B$23:$B$97,"Subbase/Base")*#REF!+SUMIFS(N$23:N$97,$B$23:$B$97,"Pavimento")*#REF!</f>
        <v>#REF!</v>
      </c>
      <c r="O14" s="1095" t="e">
        <f>SUMIFS(O$23:O$97,$B$23:$B$97,"Terraplen")*#REF!+SUMIFS(O$23:O$97,$B$23:$B$97,"Coronas")*#REF!+SUMIFS(O$23:O$97,$B$23:$B$97,"Subbase/Base")*#REF!+SUMIFS(O$23:O$97,$B$23:$B$97,"Pavimento")*#REF!</f>
        <v>#REF!</v>
      </c>
      <c r="P14" s="1095" t="e">
        <f>SUMIFS(P$23:P$97,$B$23:$B$97,"Terraplen")*#REF!+SUMIFS(P$23:P$97,$B$23:$B$97,"Coronas")*#REF!+SUMIFS(P$23:P$97,$B$23:$B$97,"Subbase/Base")*#REF!+SUMIFS(P$23:P$97,$B$23:$B$97,"Pavimento")*#REF!</f>
        <v>#REF!</v>
      </c>
      <c r="Q14" s="1211" t="e">
        <f>SUMIFS(Q$23:Q$97,$B$23:$B$97,"Terraplen")*#REF!+SUMIFS(Q$23:Q$97,$B$23:$B$97,"Coronas")*#REF!+SUMIFS(Q$23:Q$97,$B$23:$B$97,"Subbase/Base")*#REF!+SUMIFS(Q$23:Q$97,$B$23:$B$97,"Pavimento")*#REF!</f>
        <v>#REF!</v>
      </c>
      <c r="R14" s="1095" t="e">
        <f>SUMIFS(R$23:R$97,$B$23:$B$97,"Terraplen")*#REF!+SUMIFS(R$23:R$97,$B$23:$B$97,"Coronas")*#REF!+SUMIFS(R$23:R$97,$B$23:$B$97,"Subbase/Base")*#REF!+SUMIFS(R$23:R$97,$B$23:$B$97,"Pavimento")*#REF!</f>
        <v>#REF!</v>
      </c>
      <c r="S14" s="1095" t="e">
        <f>SUMIFS(S$23:S$97,$B$23:$B$97,"Terraplen")*#REF!+SUMIFS(S$23:S$97,$B$23:$B$97,"Coronas")*#REF!+SUMIFS(S$23:S$97,$B$23:$B$97,"Subbase/Base")*#REF!+SUMIFS(S$23:S$97,$B$23:$B$97,"Pavimento")*#REF!</f>
        <v>#REF!</v>
      </c>
      <c r="T14" s="1095" t="e">
        <f>SUMIFS(T$23:T$97,$B$23:$B$97,"Terraplen")*#REF!+SUMIFS(T$23:T$97,$B$23:$B$97,"Coronas")*#REF!+SUMIFS(T$23:T$97,$B$23:$B$97,"Subbase/Base")*#REF!+SUMIFS(T$23:T$97,$B$23:$B$97,"Pavimento")*#REF!</f>
        <v>#REF!</v>
      </c>
      <c r="U14" s="1095" t="e">
        <f>SUMIFS(U$23:U$97,$B$23:$B$97,"Terraplen")*#REF!+SUMIFS(U$23:U$97,$B$23:$B$97,"Coronas")*#REF!+SUMIFS(U$23:U$97,$B$23:$B$97,"Subbase/Base")*#REF!+SUMIFS(U$23:U$97,$B$23:$B$97,"Pavimento")*#REF!</f>
        <v>#REF!</v>
      </c>
      <c r="V14" s="1095" t="e">
        <f>SUMIFS(V$23:V$97,$B$23:$B$97,"Terraplen")*#REF!+SUMIFS(V$23:V$97,$B$23:$B$97,"Coronas")*#REF!+SUMIFS(V$23:V$97,$B$23:$B$97,"Subbase/Base")*#REF!+SUMIFS(V$23:V$97,$B$23:$B$97,"Pavimento")*#REF!</f>
        <v>#REF!</v>
      </c>
      <c r="W14" s="1095" t="e">
        <f>SUMIFS(W$23:W$97,$B$23:$B$97,"Terraplen")*#REF!+SUMIFS(W$23:W$97,$B$23:$B$97,"Coronas")*#REF!+SUMIFS(W$23:W$97,$B$23:$B$97,"Subbase/Base")*#REF!+SUMIFS(W$23:W$97,$B$23:$B$97,"Pavimento")*#REF!</f>
        <v>#REF!</v>
      </c>
      <c r="X14" s="1095" t="e">
        <f>SUMIFS(X$23:X$97,$B$23:$B$97,"Terraplen")*#REF!+SUMIFS(X$23:X$97,$B$23:$B$97,"Coronas")*#REF!+SUMIFS(X$23:X$97,$B$23:$B$97,"Subbase/Base")*#REF!+SUMIFS(X$23:X$97,$B$23:$B$97,"Pavimento")*#REF!</f>
        <v>#REF!</v>
      </c>
      <c r="Y14" s="1095" t="e">
        <f>SUMIFS(Y$23:Y$97,$B$23:$B$97,"Terraplen")*#REF!+SUMIFS(Y$23:Y$97,$B$23:$B$97,"Coronas")*#REF!+SUMIFS(Y$23:Y$97,$B$23:$B$97,"Subbase/Base")*#REF!+SUMIFS(Y$23:Y$97,$B$23:$B$97,"Pavimento")*#REF!</f>
        <v>#REF!</v>
      </c>
      <c r="Z14" s="1095" t="e">
        <f>SUMIFS(Z$23:Z$97,$B$23:$B$97,"Terraplen")*#REF!+SUMIFS(Z$23:Z$97,$B$23:$B$97,"Coronas")*#REF!+SUMIFS(Z$23:Z$97,$B$23:$B$97,"Subbase/Base")*#REF!+SUMIFS(Z$23:Z$97,$B$23:$B$97,"Pavimento")*#REF!</f>
        <v>#REF!</v>
      </c>
      <c r="AA14" s="1095" t="e">
        <f>SUMIFS(AA$23:AA$97,$B$23:$B$97,"Terraplen")*#REF!+SUMIFS(AA$23:AA$97,$B$23:$B$97,"Coronas")*#REF!+SUMIFS(AA$23:AA$97,$B$23:$B$97,"Subbase/Base")*#REF!+SUMIFS(AA$23:AA$97,$B$23:$B$97,"Pavimento")*#REF!</f>
        <v>#REF!</v>
      </c>
      <c r="AB14" s="1095" t="e">
        <f>SUMIFS(AB$23:AB$97,$B$23:$B$97,"Terraplen")*#REF!+SUMIFS(AB$23:AB$97,$B$23:$B$97,"Coronas")*#REF!+SUMIFS(AB$23:AB$97,$B$23:$B$97,"Subbase/Base")*#REF!+SUMIFS(AB$23:AB$97,$B$23:$B$97,"Pavimento")*#REF!</f>
        <v>#REF!</v>
      </c>
      <c r="AC14" s="1097" t="e">
        <f>SUMIFS(AC$23:AC$97,$B$23:$B$97,"Terraplen")*#REF!+SUMIFS(AC$23:AC$97,$B$23:$B$97,"Coronas")*#REF!+SUMIFS(AC$23:AC$97,$B$23:$B$97,"Subbase/Base")*#REF!+SUMIFS(AC$23:AC$97,$B$23:$B$97,"Pavimento")*#REF!</f>
        <v>#REF!</v>
      </c>
      <c r="AD14" s="1098"/>
      <c r="AE14" s="1098"/>
      <c r="AF14" s="1098"/>
      <c r="AG14" s="1098"/>
      <c r="AH14" s="1098"/>
      <c r="AI14" s="1160"/>
    </row>
    <row r="15" spans="1:113">
      <c r="A15" s="1104" t="s">
        <v>1160</v>
      </c>
      <c r="B15" s="1161"/>
      <c r="C15" s="1106" t="s">
        <v>1219</v>
      </c>
      <c r="D15" s="1217"/>
      <c r="E15" s="1218"/>
      <c r="F15" s="1108"/>
      <c r="G15" s="1108"/>
      <c r="H15" s="1108"/>
      <c r="I15" s="1108"/>
      <c r="J15" s="1219"/>
      <c r="K15" s="1108"/>
      <c r="L15" s="1108"/>
      <c r="M15" s="1108"/>
      <c r="N15" s="1108"/>
      <c r="O15" s="1108"/>
      <c r="P15" s="1108"/>
      <c r="Q15" s="1219"/>
      <c r="R15" s="1108"/>
      <c r="S15" s="1108"/>
      <c r="T15" s="1108"/>
      <c r="U15" s="1108"/>
      <c r="V15" s="1108"/>
      <c r="W15" s="1108"/>
      <c r="X15" s="1108"/>
      <c r="Y15" s="1108"/>
      <c r="Z15" s="1108"/>
      <c r="AA15" s="1108"/>
      <c r="AB15" s="1108"/>
      <c r="AC15" s="1108"/>
      <c r="AD15" s="1163"/>
      <c r="AE15" s="1163"/>
      <c r="AF15" s="1163"/>
      <c r="AG15" s="1163"/>
      <c r="AH15" s="1163"/>
      <c r="AI15" s="1164"/>
      <c r="AJ15" s="1111"/>
      <c r="AK15" s="1111"/>
      <c r="AL15" s="1111"/>
      <c r="AM15" s="1111"/>
      <c r="AN15" s="1111"/>
      <c r="AO15" s="1111"/>
      <c r="AP15" s="1111"/>
      <c r="AQ15" s="1111"/>
      <c r="AR15" s="1111"/>
      <c r="AS15" s="1111"/>
      <c r="AT15" s="1111"/>
      <c r="AU15" s="1111"/>
      <c r="AV15" s="1111"/>
      <c r="AW15" s="1111"/>
      <c r="AX15" s="1111"/>
      <c r="AY15" s="1111"/>
      <c r="AZ15" s="1111"/>
      <c r="BA15" s="1111"/>
      <c r="BB15" s="1111"/>
      <c r="BC15" s="1111"/>
      <c r="BD15" s="1111"/>
      <c r="BE15" s="1111"/>
      <c r="BF15" s="1111"/>
      <c r="BG15" s="1111"/>
      <c r="BH15" s="1111"/>
      <c r="BI15" s="1111"/>
      <c r="BJ15" s="1111"/>
      <c r="BK15" s="1111"/>
      <c r="BL15" s="1111"/>
      <c r="BM15" s="1111"/>
      <c r="BN15" s="1111"/>
      <c r="BO15" s="1111"/>
      <c r="BP15" s="1111"/>
      <c r="BQ15" s="1111"/>
      <c r="BR15" s="1111"/>
      <c r="BS15" s="1111"/>
      <c r="BT15" s="1111"/>
      <c r="BU15" s="1111"/>
      <c r="BV15" s="1111"/>
      <c r="BW15" s="1111"/>
      <c r="BX15" s="1111"/>
      <c r="BY15" s="1111"/>
      <c r="BZ15" s="1111"/>
      <c r="CA15" s="1111"/>
      <c r="CB15" s="1111"/>
      <c r="CC15" s="1111"/>
      <c r="CD15" s="1111"/>
      <c r="CE15" s="1111"/>
      <c r="CF15" s="1111"/>
      <c r="CG15" s="1111"/>
      <c r="CH15" s="1111"/>
      <c r="CI15" s="1111"/>
      <c r="CJ15" s="1111"/>
      <c r="CK15" s="1111"/>
      <c r="CL15" s="1111"/>
      <c r="CM15" s="1111"/>
      <c r="CN15" s="1111"/>
      <c r="CO15" s="1111"/>
      <c r="CP15" s="1111"/>
      <c r="CQ15" s="1111"/>
      <c r="CR15" s="1111"/>
      <c r="CS15" s="1111"/>
      <c r="CT15" s="1111"/>
      <c r="CU15" s="1111"/>
      <c r="CV15" s="1111"/>
      <c r="CW15" s="1111"/>
      <c r="CX15" s="1111"/>
      <c r="CY15" s="1111"/>
      <c r="CZ15" s="1111"/>
      <c r="DA15" s="1111"/>
      <c r="DB15" s="1111"/>
      <c r="DC15" s="1111"/>
      <c r="DD15" s="1111"/>
      <c r="DE15" s="1111"/>
      <c r="DF15" s="1111"/>
      <c r="DG15" s="1111"/>
      <c r="DH15" s="1111"/>
      <c r="DI15" s="1111"/>
    </row>
    <row r="16" spans="1:113">
      <c r="A16" s="1112" t="s">
        <v>1140</v>
      </c>
      <c r="B16" s="1113"/>
      <c r="C16" s="1114">
        <v>4515</v>
      </c>
      <c r="D16" s="1220"/>
      <c r="E16" s="1221"/>
      <c r="F16" s="1116"/>
      <c r="G16" s="1116"/>
      <c r="H16" s="1116"/>
      <c r="I16" s="1116"/>
      <c r="J16" s="1222"/>
      <c r="K16" s="1116"/>
      <c r="L16" s="1116"/>
      <c r="M16" s="1116"/>
      <c r="N16" s="1116"/>
      <c r="O16" s="1116"/>
      <c r="P16" s="1116"/>
      <c r="Q16" s="1222"/>
      <c r="R16" s="1116"/>
      <c r="S16" s="1116"/>
      <c r="T16" s="1116"/>
      <c r="U16" s="1116"/>
      <c r="V16" s="1116"/>
      <c r="W16" s="1116"/>
      <c r="X16" s="1116"/>
      <c r="Y16" s="1116"/>
      <c r="Z16" s="1116"/>
      <c r="AA16" s="1116"/>
      <c r="AB16" s="1116"/>
      <c r="AC16" s="1116"/>
      <c r="AD16" s="1165"/>
      <c r="AE16" s="1165"/>
      <c r="AF16" s="1165"/>
      <c r="AG16" s="1165"/>
      <c r="AH16" s="1165"/>
      <c r="AI16" s="1164"/>
      <c r="AJ16" s="1111"/>
      <c r="AK16" s="1111"/>
      <c r="AL16" s="1111"/>
      <c r="AM16" s="1111"/>
      <c r="AN16" s="1111"/>
      <c r="AO16" s="1111"/>
      <c r="AP16" s="1111"/>
      <c r="AQ16" s="1111"/>
      <c r="AR16" s="1111"/>
      <c r="AS16" s="1111"/>
      <c r="AT16" s="1111"/>
      <c r="AU16" s="1111"/>
      <c r="AV16" s="1111"/>
      <c r="AW16" s="1111"/>
      <c r="AX16" s="1111"/>
      <c r="AY16" s="1111"/>
      <c r="AZ16" s="1111"/>
      <c r="BA16" s="1111"/>
      <c r="BB16" s="1111"/>
      <c r="BC16" s="1111"/>
      <c r="BD16" s="1111"/>
      <c r="BE16" s="1111"/>
      <c r="BF16" s="1111"/>
      <c r="BG16" s="1111"/>
      <c r="BH16" s="1111"/>
      <c r="BI16" s="1111"/>
      <c r="BJ16" s="1111"/>
      <c r="BK16" s="1111"/>
      <c r="BL16" s="1111"/>
      <c r="BM16" s="1111"/>
      <c r="BN16" s="1111"/>
      <c r="BO16" s="1111"/>
      <c r="BP16" s="1111"/>
      <c r="BQ16" s="1111"/>
      <c r="BR16" s="1111"/>
      <c r="BS16" s="1111"/>
      <c r="BT16" s="1111"/>
      <c r="BU16" s="1111"/>
      <c r="BV16" s="1111"/>
      <c r="BW16" s="1111"/>
      <c r="BX16" s="1111"/>
      <c r="BY16" s="1111"/>
      <c r="BZ16" s="1111"/>
      <c r="CA16" s="1111"/>
      <c r="CB16" s="1111"/>
      <c r="CC16" s="1111"/>
      <c r="CD16" s="1111"/>
      <c r="CE16" s="1111"/>
      <c r="CF16" s="1111"/>
      <c r="CG16" s="1111"/>
      <c r="CH16" s="1111"/>
      <c r="CI16" s="1111"/>
      <c r="CJ16" s="1111"/>
      <c r="CK16" s="1111"/>
      <c r="CL16" s="1111"/>
      <c r="CM16" s="1111"/>
      <c r="CN16" s="1111"/>
      <c r="CO16" s="1111"/>
      <c r="CP16" s="1111"/>
      <c r="CQ16" s="1111"/>
      <c r="CR16" s="1111"/>
      <c r="CS16" s="1111"/>
      <c r="CT16" s="1111"/>
      <c r="CU16" s="1111"/>
      <c r="CV16" s="1111"/>
      <c r="CW16" s="1111"/>
      <c r="CX16" s="1111"/>
      <c r="CY16" s="1111"/>
      <c r="CZ16" s="1111"/>
      <c r="DA16" s="1111"/>
      <c r="DB16" s="1111"/>
      <c r="DC16" s="1111"/>
      <c r="DD16" s="1111"/>
      <c r="DE16" s="1111"/>
      <c r="DF16" s="1111"/>
      <c r="DG16" s="1111"/>
      <c r="DH16" s="1111"/>
      <c r="DI16" s="1111"/>
    </row>
    <row r="17" spans="1:113" ht="15" customHeight="1">
      <c r="A17" s="2234" t="s">
        <v>1162</v>
      </c>
      <c r="B17" s="1118" t="s">
        <v>1163</v>
      </c>
      <c r="C17" s="1119">
        <v>410</v>
      </c>
      <c r="D17" s="1223"/>
      <c r="E17" s="1224"/>
      <c r="F17" s="1121"/>
      <c r="G17" s="1121"/>
      <c r="H17" s="1121"/>
      <c r="I17" s="1121"/>
      <c r="J17" s="1225"/>
      <c r="K17" s="1121"/>
      <c r="L17" s="1121"/>
      <c r="M17" s="1121"/>
      <c r="N17" s="1121"/>
      <c r="O17" s="1121"/>
      <c r="P17" s="1121"/>
      <c r="Q17" s="1225"/>
      <c r="R17" s="1121"/>
      <c r="S17" s="1121"/>
      <c r="T17" s="1121"/>
      <c r="U17" s="1121"/>
      <c r="V17" s="1121"/>
      <c r="W17" s="1121"/>
      <c r="X17" s="1121"/>
      <c r="Y17" s="1121"/>
      <c r="Z17" s="1121"/>
      <c r="AA17" s="1121"/>
      <c r="AB17" s="1121"/>
      <c r="AC17" s="1121"/>
      <c r="AD17" s="1154"/>
      <c r="AE17" s="1154"/>
      <c r="AF17" s="1154"/>
      <c r="AG17" s="1154"/>
      <c r="AH17" s="1154"/>
      <c r="AI17" s="1164"/>
      <c r="AJ17" s="1111"/>
      <c r="AK17" s="1111"/>
      <c r="AL17" s="1111"/>
      <c r="AM17" s="1111"/>
      <c r="AN17" s="1111"/>
      <c r="AO17" s="1111"/>
      <c r="AP17" s="1111"/>
      <c r="AQ17" s="1111"/>
      <c r="AR17" s="1111"/>
      <c r="AS17" s="1111"/>
      <c r="AT17" s="1111"/>
      <c r="AU17" s="1111"/>
      <c r="AV17" s="1111"/>
      <c r="AW17" s="1111"/>
      <c r="AX17" s="1111"/>
      <c r="AY17" s="1111"/>
      <c r="AZ17" s="1111"/>
      <c r="BA17" s="1111"/>
      <c r="BB17" s="1111"/>
      <c r="BC17" s="1111"/>
      <c r="BD17" s="1111"/>
      <c r="BE17" s="1111"/>
      <c r="BF17" s="1111"/>
      <c r="BG17" s="1111"/>
      <c r="BH17" s="1111"/>
      <c r="BI17" s="1111"/>
      <c r="BJ17" s="1111"/>
      <c r="BK17" s="1111"/>
      <c r="BL17" s="1111"/>
      <c r="BM17" s="1111"/>
      <c r="BN17" s="1111"/>
      <c r="BO17" s="1111"/>
      <c r="BP17" s="1111"/>
      <c r="BQ17" s="1111"/>
      <c r="BR17" s="1111"/>
      <c r="BS17" s="1111"/>
      <c r="BT17" s="1111"/>
      <c r="BU17" s="1111"/>
      <c r="BV17" s="1111"/>
      <c r="BW17" s="1111"/>
      <c r="BX17" s="1111"/>
      <c r="BY17" s="1111"/>
      <c r="BZ17" s="1111"/>
      <c r="CA17" s="1111"/>
      <c r="CB17" s="1111"/>
      <c r="CC17" s="1111"/>
      <c r="CD17" s="1111"/>
      <c r="CE17" s="1111"/>
      <c r="CF17" s="1111"/>
      <c r="CG17" s="1111"/>
      <c r="CH17" s="1111"/>
      <c r="CI17" s="1111"/>
      <c r="CJ17" s="1111"/>
      <c r="CK17" s="1111"/>
      <c r="CL17" s="1111"/>
      <c r="CM17" s="1111"/>
      <c r="CN17" s="1111"/>
      <c r="CO17" s="1111"/>
      <c r="CP17" s="1111"/>
      <c r="CQ17" s="1111"/>
      <c r="CR17" s="1111"/>
      <c r="CS17" s="1111"/>
      <c r="CT17" s="1111"/>
      <c r="CU17" s="1111"/>
      <c r="CV17" s="1111"/>
      <c r="CW17" s="1111"/>
      <c r="CX17" s="1111"/>
      <c r="CY17" s="1111"/>
      <c r="CZ17" s="1111"/>
      <c r="DA17" s="1111"/>
      <c r="DB17" s="1111"/>
      <c r="DC17" s="1111"/>
      <c r="DD17" s="1111"/>
      <c r="DE17" s="1111"/>
      <c r="DF17" s="1111"/>
      <c r="DG17" s="1111"/>
      <c r="DH17" s="1111"/>
      <c r="DI17" s="1111"/>
    </row>
    <row r="18" spans="1:113">
      <c r="A18" s="2234"/>
      <c r="B18" s="1118" t="s">
        <v>1164</v>
      </c>
      <c r="C18" s="1119">
        <v>11000</v>
      </c>
      <c r="D18" s="1223"/>
      <c r="E18" s="1224"/>
      <c r="F18" s="1121"/>
      <c r="G18" s="1121"/>
      <c r="H18" s="1121"/>
      <c r="I18" s="1121"/>
      <c r="J18" s="1225"/>
      <c r="K18" s="1121"/>
      <c r="L18" s="1121"/>
      <c r="M18" s="1121"/>
      <c r="N18" s="1121"/>
      <c r="O18" s="1121"/>
      <c r="P18" s="1121"/>
      <c r="Q18" s="1225"/>
      <c r="R18" s="1121"/>
      <c r="S18" s="1121"/>
      <c r="T18" s="1121"/>
      <c r="U18" s="1121"/>
      <c r="V18" s="1121"/>
      <c r="W18" s="1121"/>
      <c r="X18" s="1121"/>
      <c r="Y18" s="1121"/>
      <c r="Z18" s="1121"/>
      <c r="AA18" s="1121"/>
      <c r="AB18" s="1121"/>
      <c r="AC18" s="1121"/>
      <c r="AD18" s="1166"/>
      <c r="AE18" s="1166"/>
      <c r="AF18" s="1166"/>
      <c r="AG18" s="1166"/>
      <c r="AH18" s="1166"/>
      <c r="AI18" s="1167"/>
    </row>
    <row r="19" spans="1:113">
      <c r="A19" s="1123" t="s">
        <v>1165</v>
      </c>
      <c r="B19" s="1124"/>
      <c r="C19" s="1119">
        <f>+(C18-C17)/2+C17</f>
        <v>5705</v>
      </c>
      <c r="D19" s="1223"/>
      <c r="E19" s="1224"/>
      <c r="F19" s="1121"/>
      <c r="G19" s="1121"/>
      <c r="H19" s="1121"/>
      <c r="I19" s="1121"/>
      <c r="J19" s="1225"/>
      <c r="K19" s="1121"/>
      <c r="L19" s="1121"/>
      <c r="M19" s="1121"/>
      <c r="N19" s="1121"/>
      <c r="O19" s="1121"/>
      <c r="P19" s="1121"/>
      <c r="Q19" s="1225"/>
      <c r="R19" s="1121"/>
      <c r="S19" s="1121"/>
      <c r="T19" s="1121"/>
      <c r="U19" s="1121"/>
      <c r="V19" s="1121"/>
      <c r="W19" s="1121"/>
      <c r="X19" s="1121"/>
      <c r="Y19" s="1121"/>
      <c r="Z19" s="1121"/>
      <c r="AA19" s="1121"/>
      <c r="AB19" s="1121"/>
      <c r="AC19" s="1121"/>
      <c r="AD19" s="1166"/>
      <c r="AE19" s="1166"/>
      <c r="AF19" s="1166"/>
      <c r="AG19" s="1166"/>
      <c r="AH19" s="1166"/>
      <c r="AI19" s="1167"/>
    </row>
    <row r="20" spans="1:113">
      <c r="A20" s="1123" t="s">
        <v>1166</v>
      </c>
      <c r="B20" s="1124"/>
      <c r="C20" s="1125"/>
      <c r="D20" s="1226">
        <f>IF(D22&gt;D21,(D22-D21)+D$2*1000+D$3*1000,(D21-D22)+D$2*1000+D$4*1000)/1000</f>
        <v>20.754999999999999</v>
      </c>
      <c r="E20" s="1227">
        <f t="shared" ref="E20:AH20" si="1">IF(E22&gt;E21,(E22-E21)+E$2*1000+E$3*1000,(E21-E22)+E$2*1000+E$4*1000)/1000</f>
        <v>21.204999999999998</v>
      </c>
      <c r="F20" s="1127">
        <f t="shared" si="1"/>
        <v>0.505</v>
      </c>
      <c r="G20" s="1127">
        <f t="shared" si="1"/>
        <v>5.2249999999999996</v>
      </c>
      <c r="H20" s="1127">
        <f t="shared" si="1"/>
        <v>3.1949999999999998</v>
      </c>
      <c r="I20" s="1127">
        <f t="shared" si="1"/>
        <v>4.2949999999999999</v>
      </c>
      <c r="J20" s="1228">
        <f t="shared" si="1"/>
        <v>9.7949999999999999</v>
      </c>
      <c r="K20" s="1127">
        <f t="shared" si="1"/>
        <v>10.295</v>
      </c>
      <c r="L20" s="1127">
        <f t="shared" si="1"/>
        <v>17.495000000000001</v>
      </c>
      <c r="M20" s="1127">
        <f t="shared" si="1"/>
        <v>24.594999999999999</v>
      </c>
      <c r="N20" s="1127">
        <f t="shared" si="1"/>
        <v>37.695</v>
      </c>
      <c r="O20" s="1127">
        <f t="shared" si="1"/>
        <v>39.295000000000002</v>
      </c>
      <c r="P20" s="1127">
        <f t="shared" si="1"/>
        <v>59.704999999999998</v>
      </c>
      <c r="Q20" s="1228">
        <f t="shared" si="1"/>
        <v>55.704999999999998</v>
      </c>
      <c r="R20" s="1127">
        <f t="shared" si="1"/>
        <v>68.004999999999995</v>
      </c>
      <c r="S20" s="1127">
        <f t="shared" si="1"/>
        <v>46.094999999999999</v>
      </c>
      <c r="T20" s="1127">
        <f t="shared" si="1"/>
        <v>49.744999999999997</v>
      </c>
      <c r="U20" s="1127">
        <f t="shared" si="1"/>
        <v>48.045000000000002</v>
      </c>
      <c r="V20" s="1127">
        <f t="shared" si="1"/>
        <v>50.325000000000003</v>
      </c>
      <c r="W20" s="1127">
        <f t="shared" si="1"/>
        <v>24.295000000000002</v>
      </c>
      <c r="X20" s="1127">
        <f t="shared" si="1"/>
        <v>57.994999999999997</v>
      </c>
      <c r="Y20" s="1127">
        <f t="shared" si="1"/>
        <v>67.295000000000002</v>
      </c>
      <c r="Z20" s="1127">
        <f t="shared" si="1"/>
        <v>73.094999999999999</v>
      </c>
      <c r="AA20" s="1127">
        <f t="shared" si="1"/>
        <v>79.644999999999996</v>
      </c>
      <c r="AB20" s="1127">
        <f t="shared" si="1"/>
        <v>84.215000000000003</v>
      </c>
      <c r="AC20" s="1127">
        <f t="shared" si="1"/>
        <v>90.715000000000003</v>
      </c>
      <c r="AD20" s="1128">
        <f t="shared" si="1"/>
        <v>16.754999999999999</v>
      </c>
      <c r="AE20" s="1128">
        <f t="shared" si="1"/>
        <v>22.295000000000002</v>
      </c>
      <c r="AF20" s="1128">
        <f t="shared" si="1"/>
        <v>32.295000000000002</v>
      </c>
      <c r="AG20" s="1128">
        <f t="shared" si="1"/>
        <v>65.295000000000002</v>
      </c>
      <c r="AH20" s="1128">
        <f t="shared" si="1"/>
        <v>77.094999999999999</v>
      </c>
      <c r="AI20" s="1167"/>
    </row>
    <row r="21" spans="1:113" hidden="1">
      <c r="A21" s="1129" t="s">
        <v>1167</v>
      </c>
      <c r="B21" s="1130"/>
      <c r="C21" s="1131"/>
      <c r="D21" s="1177">
        <f>+IF($C16=4514,IF(D$6=4514,$C19,$C19),IF(D$6=4515,$C19+101000,101000+$C19))</f>
        <v>106705</v>
      </c>
      <c r="E21" s="1177">
        <f t="shared" ref="E21:AH21" si="2">+IF($C16=4514,IF(E$6=4514,$C19,$C19),IF(E$6=4515,$C19+101000,101000+$C19))</f>
        <v>106705</v>
      </c>
      <c r="F21" s="1051">
        <f t="shared" si="2"/>
        <v>106705</v>
      </c>
      <c r="G21" s="1051">
        <f t="shared" si="2"/>
        <v>106705</v>
      </c>
      <c r="H21" s="1051">
        <f t="shared" si="2"/>
        <v>106705</v>
      </c>
      <c r="I21" s="1051">
        <f t="shared" si="2"/>
        <v>106705</v>
      </c>
      <c r="J21" s="1229">
        <f t="shared" si="2"/>
        <v>106705</v>
      </c>
      <c r="K21" s="1051">
        <f t="shared" si="2"/>
        <v>106705</v>
      </c>
      <c r="L21" s="1051">
        <f t="shared" si="2"/>
        <v>106705</v>
      </c>
      <c r="M21" s="1051">
        <f t="shared" si="2"/>
        <v>106705</v>
      </c>
      <c r="N21" s="1051">
        <f t="shared" si="2"/>
        <v>106705</v>
      </c>
      <c r="O21" s="1051">
        <f t="shared" si="2"/>
        <v>106705</v>
      </c>
      <c r="P21" s="1051">
        <f t="shared" si="2"/>
        <v>106705</v>
      </c>
      <c r="Q21" s="1229">
        <f t="shared" si="2"/>
        <v>106705</v>
      </c>
      <c r="R21" s="1051">
        <f t="shared" si="2"/>
        <v>106705</v>
      </c>
      <c r="S21" s="1051">
        <f t="shared" si="2"/>
        <v>106705</v>
      </c>
      <c r="T21" s="1051">
        <f t="shared" si="2"/>
        <v>106705</v>
      </c>
      <c r="U21" s="1051">
        <f t="shared" si="2"/>
        <v>106705</v>
      </c>
      <c r="V21" s="1051">
        <f t="shared" si="2"/>
        <v>106705</v>
      </c>
      <c r="W21" s="1051">
        <f t="shared" si="2"/>
        <v>106705</v>
      </c>
      <c r="X21" s="1051">
        <f t="shared" si="2"/>
        <v>106705</v>
      </c>
      <c r="Y21" s="1051">
        <f t="shared" si="2"/>
        <v>106705</v>
      </c>
      <c r="Z21" s="1051">
        <f t="shared" si="2"/>
        <v>106705</v>
      </c>
      <c r="AA21" s="1051">
        <f t="shared" si="2"/>
        <v>106705</v>
      </c>
      <c r="AB21" s="1051">
        <f t="shared" si="2"/>
        <v>106705</v>
      </c>
      <c r="AC21" s="1051">
        <f t="shared" si="2"/>
        <v>106705</v>
      </c>
      <c r="AD21" s="1132">
        <f t="shared" si="2"/>
        <v>106705</v>
      </c>
      <c r="AE21" s="1132">
        <f t="shared" si="2"/>
        <v>106705</v>
      </c>
      <c r="AF21" s="1132">
        <f t="shared" si="2"/>
        <v>106705</v>
      </c>
      <c r="AG21" s="1132">
        <f t="shared" si="2"/>
        <v>106705</v>
      </c>
      <c r="AH21" s="1132">
        <f t="shared" si="2"/>
        <v>106705</v>
      </c>
      <c r="AI21" s="1167"/>
    </row>
    <row r="22" spans="1:113" hidden="1">
      <c r="A22" s="1129" t="s">
        <v>1168</v>
      </c>
      <c r="B22" s="1230"/>
      <c r="C22" s="1231"/>
      <c r="D22" s="1232">
        <f>+IF($C16=4514,IF(D$6=4514,D$5,D$5+101000),IF(D$6=4515,D$5+101000,D$5))</f>
        <v>85950</v>
      </c>
      <c r="E22" s="1232">
        <f t="shared" ref="E22:AH22" si="3">+IF($C16=4514,IF(E$6=4514,E$5,E$5+101000),IF(E$6=4515,E$5+101000,E$5))</f>
        <v>85500</v>
      </c>
      <c r="F22" s="1233">
        <f t="shared" si="3"/>
        <v>106200</v>
      </c>
      <c r="G22" s="1233">
        <f t="shared" si="3"/>
        <v>110930</v>
      </c>
      <c r="H22" s="1233">
        <f t="shared" si="3"/>
        <v>109900</v>
      </c>
      <c r="I22" s="1233">
        <f t="shared" si="3"/>
        <v>110000</v>
      </c>
      <c r="J22" s="1234">
        <f t="shared" si="3"/>
        <v>116500</v>
      </c>
      <c r="K22" s="1233">
        <f t="shared" si="3"/>
        <v>117000</v>
      </c>
      <c r="L22" s="1233">
        <f t="shared" si="3"/>
        <v>124200</v>
      </c>
      <c r="M22" s="1233">
        <f t="shared" si="3"/>
        <v>126800</v>
      </c>
      <c r="N22" s="1233">
        <f t="shared" si="3"/>
        <v>144400</v>
      </c>
      <c r="O22" s="1233">
        <f t="shared" si="3"/>
        <v>146000</v>
      </c>
      <c r="P22" s="1233">
        <f t="shared" si="3"/>
        <v>47500</v>
      </c>
      <c r="Q22" s="1234">
        <f t="shared" si="3"/>
        <v>51000</v>
      </c>
      <c r="R22" s="1233">
        <f t="shared" si="3"/>
        <v>40000</v>
      </c>
      <c r="S22" s="1233">
        <f t="shared" si="3"/>
        <v>149800</v>
      </c>
      <c r="T22" s="1233">
        <f t="shared" si="3"/>
        <v>154650</v>
      </c>
      <c r="U22" s="1233">
        <f t="shared" si="3"/>
        <v>153350</v>
      </c>
      <c r="V22" s="1233">
        <f t="shared" si="3"/>
        <v>154730</v>
      </c>
      <c r="W22" s="1233">
        <f t="shared" si="3"/>
        <v>131000</v>
      </c>
      <c r="X22" s="1233">
        <f t="shared" si="3"/>
        <v>164700</v>
      </c>
      <c r="Y22" s="1233">
        <f t="shared" si="3"/>
        <v>173000</v>
      </c>
      <c r="Z22" s="1233">
        <f t="shared" si="3"/>
        <v>176000</v>
      </c>
      <c r="AA22" s="1233">
        <f t="shared" si="3"/>
        <v>185150</v>
      </c>
      <c r="AB22" s="1233">
        <f t="shared" si="3"/>
        <v>190920</v>
      </c>
      <c r="AC22" s="1233">
        <f t="shared" si="3"/>
        <v>190920</v>
      </c>
      <c r="AD22" s="1235">
        <f t="shared" si="3"/>
        <v>89950</v>
      </c>
      <c r="AE22" s="1235">
        <f t="shared" si="3"/>
        <v>129000</v>
      </c>
      <c r="AF22" s="1235">
        <f t="shared" si="3"/>
        <v>139000</v>
      </c>
      <c r="AG22" s="1235">
        <f t="shared" si="3"/>
        <v>172000</v>
      </c>
      <c r="AH22" s="1235">
        <f t="shared" si="3"/>
        <v>177800</v>
      </c>
      <c r="AI22" s="1236"/>
    </row>
    <row r="23" spans="1:113" ht="15" customHeight="1">
      <c r="A23" s="2237" t="s">
        <v>1179</v>
      </c>
      <c r="B23" s="1118" t="s">
        <v>1170</v>
      </c>
      <c r="C23" s="1133" t="e">
        <f>+#REF!</f>
        <v>#REF!</v>
      </c>
      <c r="D23" s="1087" t="e">
        <f>$C23*#REF!*#REF!</f>
        <v>#REF!</v>
      </c>
      <c r="E23" s="1205"/>
      <c r="F23" s="1088"/>
      <c r="G23" s="1088"/>
      <c r="H23" s="1088"/>
      <c r="I23" s="1088"/>
      <c r="J23" s="1237"/>
      <c r="K23" s="1088"/>
      <c r="L23" s="1088"/>
      <c r="M23" s="1088"/>
      <c r="N23" s="1088"/>
      <c r="O23" s="1088"/>
      <c r="P23" s="1088"/>
      <c r="Q23" s="1237"/>
      <c r="R23" s="1088"/>
      <c r="S23" s="1088"/>
      <c r="T23" s="1088"/>
      <c r="U23" s="1088"/>
      <c r="V23" s="1088"/>
      <c r="W23" s="1088"/>
      <c r="X23" s="1088"/>
      <c r="Y23" s="1088"/>
      <c r="Z23" s="1088"/>
      <c r="AA23" s="1088"/>
      <c r="AB23" s="1088"/>
      <c r="AC23" s="1088"/>
      <c r="AD23" s="1134"/>
      <c r="AE23" s="1134"/>
      <c r="AF23" s="1134"/>
      <c r="AG23" s="1134"/>
      <c r="AH23" s="1134"/>
      <c r="AI23" s="1168" t="e">
        <f>+SUMPRODUCT(D23:AH23,D20:AH20)</f>
        <v>#REF!</v>
      </c>
      <c r="AJ23" s="1238" t="e">
        <f>$C23*#REF!*#REF!</f>
        <v>#REF!</v>
      </c>
    </row>
    <row r="24" spans="1:113">
      <c r="A24" s="2238"/>
      <c r="B24" s="1118" t="s">
        <v>1171</v>
      </c>
      <c r="C24" s="1133" t="e">
        <f>+#REF!</f>
        <v>#REF!</v>
      </c>
      <c r="D24" s="1087" t="e">
        <f>$C24*#REF!*#REF!</f>
        <v>#REF!</v>
      </c>
      <c r="E24" s="1205"/>
      <c r="F24" s="1088"/>
      <c r="G24" s="1088"/>
      <c r="H24" s="1088"/>
      <c r="I24" s="1088"/>
      <c r="J24" s="1237"/>
      <c r="K24" s="1088"/>
      <c r="L24" s="1088"/>
      <c r="M24" s="1088"/>
      <c r="N24" s="1088"/>
      <c r="O24" s="1088"/>
      <c r="P24" s="1088"/>
      <c r="Q24" s="1237"/>
      <c r="R24" s="1088"/>
      <c r="S24" s="1088"/>
      <c r="T24" s="1088"/>
      <c r="U24" s="1088"/>
      <c r="V24" s="1088"/>
      <c r="W24" s="1088"/>
      <c r="X24" s="1088"/>
      <c r="Y24" s="1088"/>
      <c r="Z24" s="1088"/>
      <c r="AA24" s="1088"/>
      <c r="AB24" s="1088"/>
      <c r="AC24" s="1088"/>
      <c r="AD24" s="1134"/>
      <c r="AE24" s="1134"/>
      <c r="AF24" s="1134"/>
      <c r="AG24" s="1134"/>
      <c r="AH24" s="1134"/>
      <c r="AI24" s="1168" t="e">
        <f>+SUMPRODUCT(D24:AH24,D20:AH20)</f>
        <v>#REF!</v>
      </c>
      <c r="AJ24" s="1238" t="e">
        <f>$C24*#REF!*#REF!</f>
        <v>#REF!</v>
      </c>
    </row>
    <row r="25" spans="1:113">
      <c r="A25" s="2238"/>
      <c r="B25" s="1118" t="s">
        <v>1172</v>
      </c>
      <c r="C25" s="1133" t="e">
        <f>+#REF!</f>
        <v>#REF!</v>
      </c>
      <c r="D25" s="1087"/>
      <c r="E25" s="1205"/>
      <c r="F25" s="1088"/>
      <c r="G25" s="1088"/>
      <c r="H25" s="1088"/>
      <c r="I25" s="1088"/>
      <c r="J25" s="1237"/>
      <c r="K25" s="1088"/>
      <c r="L25" s="1088"/>
      <c r="M25" s="1088"/>
      <c r="N25" s="1088"/>
      <c r="O25" s="1088"/>
      <c r="P25" s="1088"/>
      <c r="Q25" s="1237"/>
      <c r="R25" s="1088"/>
      <c r="S25" s="1088"/>
      <c r="T25" s="1088"/>
      <c r="U25" s="1088"/>
      <c r="V25" s="1088"/>
      <c r="W25" s="1088"/>
      <c r="X25" s="1088"/>
      <c r="Y25" s="1088"/>
      <c r="Z25" s="1088"/>
      <c r="AA25" s="1088"/>
      <c r="AB25" s="1088"/>
      <c r="AC25" s="1088"/>
      <c r="AD25" s="1134" t="e">
        <f>+$C25*#REF!*#REF!</f>
        <v>#REF!</v>
      </c>
      <c r="AE25" s="1134"/>
      <c r="AF25" s="1134"/>
      <c r="AG25" s="1134"/>
      <c r="AH25" s="1134"/>
      <c r="AI25" s="1168" t="e">
        <f>+SUMPRODUCT(D25:AH25,D20:AH20)</f>
        <v>#REF!</v>
      </c>
      <c r="AJ25" s="1087" t="e">
        <f>+$C25*#REF!*#REF!</f>
        <v>#REF!</v>
      </c>
    </row>
    <row r="26" spans="1:113">
      <c r="A26" s="2238"/>
      <c r="B26" s="1118" t="s">
        <v>1173</v>
      </c>
      <c r="C26" s="1133" t="e">
        <f>+#REF!</f>
        <v>#REF!</v>
      </c>
      <c r="D26" s="1087"/>
      <c r="E26" s="1205"/>
      <c r="F26" s="1088"/>
      <c r="G26" s="1088"/>
      <c r="H26" s="1088"/>
      <c r="I26" s="1088"/>
      <c r="J26" s="1237"/>
      <c r="K26" s="1088"/>
      <c r="L26" s="1088"/>
      <c r="M26" s="1088"/>
      <c r="N26" s="1088"/>
      <c r="O26" s="1088"/>
      <c r="P26" s="1088"/>
      <c r="Q26" s="1237"/>
      <c r="R26" s="1088"/>
      <c r="S26" s="1088"/>
      <c r="T26" s="1088"/>
      <c r="U26" s="1088"/>
      <c r="V26" s="1088"/>
      <c r="W26" s="1088"/>
      <c r="X26" s="1088"/>
      <c r="Y26" s="1088"/>
      <c r="Z26" s="1088"/>
      <c r="AA26" s="1088"/>
      <c r="AB26" s="1088"/>
      <c r="AC26" s="1088"/>
      <c r="AD26" s="1134" t="e">
        <f>+$C26*#REF!*#REF!</f>
        <v>#REF!</v>
      </c>
      <c r="AE26" s="1134"/>
      <c r="AF26" s="1134"/>
      <c r="AG26" s="1134"/>
      <c r="AH26" s="1134"/>
      <c r="AI26" s="1168" t="e">
        <f>+SUMPRODUCT(D26:AH26,D20:AH20)</f>
        <v>#REF!</v>
      </c>
      <c r="AJ26" s="1238" t="e">
        <f>+$C26*#REF!*#REF!</f>
        <v>#REF!</v>
      </c>
    </row>
    <row r="27" spans="1:113">
      <c r="A27" s="2238"/>
      <c r="B27" s="1118" t="s">
        <v>1174</v>
      </c>
      <c r="C27" s="1133" t="e">
        <f>+#REF!</f>
        <v>#REF!</v>
      </c>
      <c r="D27" s="1087"/>
      <c r="E27" s="1205"/>
      <c r="F27" s="1088"/>
      <c r="G27" s="1088"/>
      <c r="H27" s="1088"/>
      <c r="I27" s="1088"/>
      <c r="J27" s="1237"/>
      <c r="K27" s="1088"/>
      <c r="L27" s="1088"/>
      <c r="M27" s="1088"/>
      <c r="N27" s="1088"/>
      <c r="O27" s="1088"/>
      <c r="P27" s="1088"/>
      <c r="Q27" s="1237"/>
      <c r="R27" s="1088"/>
      <c r="S27" s="1088"/>
      <c r="T27" s="1088"/>
      <c r="U27" s="1088"/>
      <c r="V27" s="1088"/>
      <c r="W27" s="1088"/>
      <c r="X27" s="1088"/>
      <c r="Y27" s="1088"/>
      <c r="Z27" s="1088"/>
      <c r="AA27" s="1088"/>
      <c r="AB27" s="1088"/>
      <c r="AC27" s="1088"/>
      <c r="AD27" s="1134" t="e">
        <f>+$C27*#REF!*#REF!</f>
        <v>#REF!</v>
      </c>
      <c r="AE27" s="1134"/>
      <c r="AF27" s="1134"/>
      <c r="AG27" s="1134"/>
      <c r="AH27" s="1134"/>
      <c r="AI27" s="1168" t="e">
        <f>+SUMPRODUCT(D27:AH27,D20:AH20)</f>
        <v>#REF!</v>
      </c>
      <c r="AJ27" s="1238" t="e">
        <f>+$C27*#REF!*#REF!</f>
        <v>#REF!</v>
      </c>
    </row>
    <row r="28" spans="1:113" s="1037" customFormat="1" ht="30">
      <c r="A28" s="2239"/>
      <c r="B28" s="1136" t="s">
        <v>1175</v>
      </c>
      <c r="C28" s="1137" t="e">
        <f>+#REF!</f>
        <v>#REF!</v>
      </c>
      <c r="D28" s="1138"/>
      <c r="E28" s="1097"/>
      <c r="F28" s="1097"/>
      <c r="G28" s="1097"/>
      <c r="H28" s="1097"/>
      <c r="I28" s="1097"/>
      <c r="J28" s="1097"/>
      <c r="K28" s="1097"/>
      <c r="L28" s="1097"/>
      <c r="M28" s="1097"/>
      <c r="N28" s="1097"/>
      <c r="O28" s="1097"/>
      <c r="P28" s="1097"/>
      <c r="Q28" s="1097"/>
      <c r="R28" s="1097"/>
      <c r="S28" s="1097"/>
      <c r="T28" s="1097"/>
      <c r="U28" s="1097"/>
      <c r="V28" s="1097"/>
      <c r="W28" s="1097"/>
      <c r="X28" s="1097"/>
      <c r="Y28" s="1097"/>
      <c r="Z28" s="1097"/>
      <c r="AA28" s="1097"/>
      <c r="AB28" s="1097"/>
      <c r="AC28" s="1097"/>
      <c r="AD28" s="1098" t="e">
        <f>+$C28*#REF!</f>
        <v>#REF!</v>
      </c>
      <c r="AE28" s="1098"/>
      <c r="AF28" s="1098"/>
      <c r="AG28" s="1098"/>
      <c r="AH28" s="1098"/>
      <c r="AI28" s="1239" t="e">
        <f>+SUMPRODUCT(D28:AH28,D20:AH20)</f>
        <v>#REF!</v>
      </c>
      <c r="AJ28" s="1138" t="e">
        <f>+$C28*#REF!</f>
        <v>#REF!</v>
      </c>
    </row>
    <row r="29" spans="1:113">
      <c r="A29" s="1104" t="s">
        <v>1160</v>
      </c>
      <c r="B29" s="1140"/>
      <c r="C29" s="1141" t="s">
        <v>1220</v>
      </c>
      <c r="D29" s="1220"/>
      <c r="E29" s="1221"/>
      <c r="F29" s="1116"/>
      <c r="G29" s="1116"/>
      <c r="H29" s="1116"/>
      <c r="I29" s="1116"/>
      <c r="J29" s="1222"/>
      <c r="K29" s="1116"/>
      <c r="L29" s="1116"/>
      <c r="M29" s="1116"/>
      <c r="N29" s="1116"/>
      <c r="O29" s="1116"/>
      <c r="P29" s="1116"/>
      <c r="Q29" s="1222"/>
      <c r="R29" s="1116"/>
      <c r="S29" s="1116"/>
      <c r="T29" s="1116"/>
      <c r="U29" s="1116"/>
      <c r="V29" s="1116"/>
      <c r="W29" s="1116"/>
      <c r="X29" s="1116"/>
      <c r="Y29" s="1116"/>
      <c r="Z29" s="1116"/>
      <c r="AA29" s="1116"/>
      <c r="AB29" s="1116"/>
      <c r="AC29" s="1116"/>
      <c r="AD29" s="1165"/>
      <c r="AE29" s="1165"/>
      <c r="AF29" s="1165"/>
      <c r="AG29" s="1165"/>
      <c r="AH29" s="1165"/>
      <c r="AI29" s="1240"/>
      <c r="AJ29" s="1111"/>
      <c r="AK29" s="1111"/>
      <c r="AL29" s="1111"/>
      <c r="AM29" s="1111"/>
      <c r="AN29" s="1111"/>
      <c r="AO29" s="1111"/>
      <c r="AP29" s="1111"/>
      <c r="AQ29" s="1111"/>
      <c r="AR29" s="1111"/>
      <c r="AS29" s="1111"/>
      <c r="AT29" s="1111"/>
      <c r="AU29" s="1111"/>
      <c r="AV29" s="1111"/>
      <c r="AW29" s="1111"/>
      <c r="AX29" s="1111"/>
      <c r="AY29" s="1111"/>
      <c r="AZ29" s="1111"/>
      <c r="BA29" s="1111"/>
      <c r="BB29" s="1111"/>
      <c r="BC29" s="1111"/>
      <c r="BD29" s="1111"/>
      <c r="BE29" s="1111"/>
      <c r="BF29" s="1111"/>
      <c r="BG29" s="1111"/>
      <c r="BH29" s="1111"/>
      <c r="BI29" s="1111"/>
      <c r="BJ29" s="1111"/>
      <c r="BK29" s="1111"/>
      <c r="BL29" s="1111"/>
      <c r="BM29" s="1111"/>
      <c r="BN29" s="1111"/>
      <c r="BO29" s="1111"/>
      <c r="BP29" s="1111"/>
      <c r="BQ29" s="1111"/>
      <c r="BR29" s="1111"/>
      <c r="BS29" s="1111"/>
      <c r="BT29" s="1111"/>
      <c r="BU29" s="1111"/>
      <c r="BV29" s="1111"/>
      <c r="BW29" s="1111"/>
      <c r="BX29" s="1111"/>
      <c r="BY29" s="1111"/>
      <c r="BZ29" s="1111"/>
      <c r="CA29" s="1111"/>
      <c r="CB29" s="1111"/>
      <c r="CC29" s="1111"/>
      <c r="CD29" s="1111"/>
      <c r="CE29" s="1111"/>
      <c r="CF29" s="1111"/>
      <c r="CG29" s="1111"/>
      <c r="CH29" s="1111"/>
      <c r="CI29" s="1111"/>
      <c r="CJ29" s="1111"/>
      <c r="CK29" s="1111"/>
      <c r="CL29" s="1111"/>
      <c r="CM29" s="1111"/>
      <c r="CN29" s="1111"/>
      <c r="CO29" s="1111"/>
      <c r="CP29" s="1111"/>
      <c r="CQ29" s="1111"/>
      <c r="CR29" s="1111"/>
      <c r="CS29" s="1111"/>
      <c r="CT29" s="1111"/>
      <c r="CU29" s="1111"/>
      <c r="CV29" s="1111"/>
      <c r="CW29" s="1111"/>
      <c r="CX29" s="1111"/>
      <c r="CY29" s="1111"/>
      <c r="CZ29" s="1111"/>
      <c r="DA29" s="1111"/>
      <c r="DB29" s="1111"/>
      <c r="DC29" s="1111"/>
      <c r="DD29" s="1111"/>
      <c r="DE29" s="1111"/>
      <c r="DF29" s="1111"/>
      <c r="DG29" s="1111"/>
      <c r="DH29" s="1111"/>
      <c r="DI29" s="1111"/>
    </row>
    <row r="30" spans="1:113">
      <c r="A30" s="1112" t="s">
        <v>1140</v>
      </c>
      <c r="B30" s="1113"/>
      <c r="C30" s="1114">
        <v>4515</v>
      </c>
      <c r="D30" s="1220"/>
      <c r="E30" s="1221"/>
      <c r="F30" s="1116"/>
      <c r="G30" s="1116"/>
      <c r="H30" s="1116"/>
      <c r="I30" s="1116"/>
      <c r="J30" s="1222"/>
      <c r="K30" s="1116"/>
      <c r="L30" s="1116"/>
      <c r="M30" s="1116"/>
      <c r="N30" s="1116"/>
      <c r="O30" s="1116"/>
      <c r="P30" s="1116"/>
      <c r="Q30" s="1222"/>
      <c r="R30" s="1116"/>
      <c r="S30" s="1116"/>
      <c r="T30" s="1116"/>
      <c r="U30" s="1116"/>
      <c r="V30" s="1116"/>
      <c r="W30" s="1116"/>
      <c r="X30" s="1116"/>
      <c r="Y30" s="1116"/>
      <c r="Z30" s="1116"/>
      <c r="AA30" s="1116"/>
      <c r="AB30" s="1116"/>
      <c r="AC30" s="1116"/>
      <c r="AD30" s="1165"/>
      <c r="AE30" s="1165"/>
      <c r="AF30" s="1165"/>
      <c r="AG30" s="1165"/>
      <c r="AH30" s="1165"/>
      <c r="AI30" s="1164"/>
      <c r="AJ30" s="1111"/>
      <c r="AK30" s="1111"/>
      <c r="AL30" s="1111"/>
      <c r="AM30" s="1111"/>
      <c r="AN30" s="1111"/>
      <c r="AO30" s="1111"/>
      <c r="AP30" s="1111"/>
      <c r="AQ30" s="1111"/>
      <c r="AR30" s="1111"/>
      <c r="AS30" s="1111"/>
      <c r="AT30" s="1111"/>
      <c r="AU30" s="1111"/>
      <c r="AV30" s="1111"/>
      <c r="AW30" s="1111"/>
      <c r="AX30" s="1111"/>
      <c r="AY30" s="1111"/>
      <c r="AZ30" s="1111"/>
      <c r="BA30" s="1111"/>
      <c r="BB30" s="1111"/>
      <c r="BC30" s="1111"/>
      <c r="BD30" s="1111"/>
      <c r="BE30" s="1111"/>
      <c r="BF30" s="1111"/>
      <c r="BG30" s="1111"/>
      <c r="BH30" s="1111"/>
      <c r="BI30" s="1111"/>
      <c r="BJ30" s="1111"/>
      <c r="BK30" s="1111"/>
      <c r="BL30" s="1111"/>
      <c r="BM30" s="1111"/>
      <c r="BN30" s="1111"/>
      <c r="BO30" s="1111"/>
      <c r="BP30" s="1111"/>
      <c r="BQ30" s="1111"/>
      <c r="BR30" s="1111"/>
      <c r="BS30" s="1111"/>
      <c r="BT30" s="1111"/>
      <c r="BU30" s="1111"/>
      <c r="BV30" s="1111"/>
      <c r="BW30" s="1111"/>
      <c r="BX30" s="1111"/>
      <c r="BY30" s="1111"/>
      <c r="BZ30" s="1111"/>
      <c r="CA30" s="1111"/>
      <c r="CB30" s="1111"/>
      <c r="CC30" s="1111"/>
      <c r="CD30" s="1111"/>
      <c r="CE30" s="1111"/>
      <c r="CF30" s="1111"/>
      <c r="CG30" s="1111"/>
      <c r="CH30" s="1111"/>
      <c r="CI30" s="1111"/>
      <c r="CJ30" s="1111"/>
      <c r="CK30" s="1111"/>
      <c r="CL30" s="1111"/>
      <c r="CM30" s="1111"/>
      <c r="CN30" s="1111"/>
      <c r="CO30" s="1111"/>
      <c r="CP30" s="1111"/>
      <c r="CQ30" s="1111"/>
      <c r="CR30" s="1111"/>
      <c r="CS30" s="1111"/>
      <c r="CT30" s="1111"/>
      <c r="CU30" s="1111"/>
      <c r="CV30" s="1111"/>
      <c r="CW30" s="1111"/>
      <c r="CX30" s="1111"/>
      <c r="CY30" s="1111"/>
      <c r="CZ30" s="1111"/>
      <c r="DA30" s="1111"/>
      <c r="DB30" s="1111"/>
      <c r="DC30" s="1111"/>
      <c r="DD30" s="1111"/>
      <c r="DE30" s="1111"/>
      <c r="DF30" s="1111"/>
      <c r="DG30" s="1111"/>
      <c r="DH30" s="1111"/>
      <c r="DI30" s="1111"/>
    </row>
    <row r="31" spans="1:113" ht="15" customHeight="1">
      <c r="A31" s="2234" t="s">
        <v>1162</v>
      </c>
      <c r="B31" s="1118" t="s">
        <v>1163</v>
      </c>
      <c r="C31" s="1119">
        <v>9400</v>
      </c>
      <c r="D31" s="1223"/>
      <c r="E31" s="1224"/>
      <c r="F31" s="1121"/>
      <c r="G31" s="1121"/>
      <c r="H31" s="1121"/>
      <c r="I31" s="1121"/>
      <c r="J31" s="1225"/>
      <c r="K31" s="1121"/>
      <c r="L31" s="1121"/>
      <c r="M31" s="1121"/>
      <c r="N31" s="1121"/>
      <c r="O31" s="1121"/>
      <c r="P31" s="1121"/>
      <c r="Q31" s="1225"/>
      <c r="R31" s="1121"/>
      <c r="S31" s="1121"/>
      <c r="T31" s="1121"/>
      <c r="U31" s="1121"/>
      <c r="V31" s="1121"/>
      <c r="W31" s="1121"/>
      <c r="X31" s="1121"/>
      <c r="Y31" s="1121"/>
      <c r="Z31" s="1121"/>
      <c r="AA31" s="1121"/>
      <c r="AB31" s="1121"/>
      <c r="AC31" s="1121"/>
      <c r="AD31" s="1154"/>
      <c r="AE31" s="1154"/>
      <c r="AF31" s="1154"/>
      <c r="AG31" s="1154"/>
      <c r="AH31" s="1154"/>
      <c r="AI31" s="1164"/>
      <c r="AJ31" s="1111"/>
      <c r="AK31" s="1111"/>
      <c r="AL31" s="1111"/>
      <c r="AM31" s="1111"/>
      <c r="AN31" s="1111"/>
      <c r="AO31" s="1111"/>
      <c r="AP31" s="1111"/>
      <c r="AQ31" s="1111"/>
      <c r="AR31" s="1111"/>
      <c r="AS31" s="1111"/>
      <c r="AT31" s="1111"/>
      <c r="AU31" s="1111"/>
      <c r="AV31" s="1111"/>
      <c r="AW31" s="1111"/>
      <c r="AX31" s="1111"/>
      <c r="AY31" s="1111"/>
      <c r="AZ31" s="1111"/>
      <c r="BA31" s="1111"/>
      <c r="BB31" s="1111"/>
      <c r="BC31" s="1111"/>
      <c r="BD31" s="1111"/>
      <c r="BE31" s="1111"/>
      <c r="BF31" s="1111"/>
      <c r="BG31" s="1111"/>
      <c r="BH31" s="1111"/>
      <c r="BI31" s="1111"/>
      <c r="BJ31" s="1111"/>
      <c r="BK31" s="1111"/>
      <c r="BL31" s="1111"/>
      <c r="BM31" s="1111"/>
      <c r="BN31" s="1111"/>
      <c r="BO31" s="1111"/>
      <c r="BP31" s="1111"/>
      <c r="BQ31" s="1111"/>
      <c r="BR31" s="1111"/>
      <c r="BS31" s="1111"/>
      <c r="BT31" s="1111"/>
      <c r="BU31" s="1111"/>
      <c r="BV31" s="1111"/>
      <c r="BW31" s="1111"/>
      <c r="BX31" s="1111"/>
      <c r="BY31" s="1111"/>
      <c r="BZ31" s="1111"/>
      <c r="CA31" s="1111"/>
      <c r="CB31" s="1111"/>
      <c r="CC31" s="1111"/>
      <c r="CD31" s="1111"/>
      <c r="CE31" s="1111"/>
      <c r="CF31" s="1111"/>
      <c r="CG31" s="1111"/>
      <c r="CH31" s="1111"/>
      <c r="CI31" s="1111"/>
      <c r="CJ31" s="1111"/>
      <c r="CK31" s="1111"/>
      <c r="CL31" s="1111"/>
      <c r="CM31" s="1111"/>
      <c r="CN31" s="1111"/>
      <c r="CO31" s="1111"/>
      <c r="CP31" s="1111"/>
      <c r="CQ31" s="1111"/>
      <c r="CR31" s="1111"/>
      <c r="CS31" s="1111"/>
      <c r="CT31" s="1111"/>
      <c r="CU31" s="1111"/>
      <c r="CV31" s="1111"/>
      <c r="CW31" s="1111"/>
      <c r="CX31" s="1111"/>
      <c r="CY31" s="1111"/>
      <c r="CZ31" s="1111"/>
      <c r="DA31" s="1111"/>
      <c r="DB31" s="1111"/>
      <c r="DC31" s="1111"/>
      <c r="DD31" s="1111"/>
      <c r="DE31" s="1111"/>
      <c r="DF31" s="1111"/>
      <c r="DG31" s="1111"/>
      <c r="DH31" s="1111"/>
      <c r="DI31" s="1111"/>
    </row>
    <row r="32" spans="1:113">
      <c r="A32" s="2234"/>
      <c r="B32" s="1118" t="s">
        <v>1164</v>
      </c>
      <c r="C32" s="1119">
        <v>9930</v>
      </c>
      <c r="D32" s="1223"/>
      <c r="E32" s="1224"/>
      <c r="F32" s="1121"/>
      <c r="G32" s="1121"/>
      <c r="H32" s="1121"/>
      <c r="I32" s="1121"/>
      <c r="J32" s="1225"/>
      <c r="K32" s="1121"/>
      <c r="L32" s="1121"/>
      <c r="M32" s="1121"/>
      <c r="N32" s="1121"/>
      <c r="O32" s="1121"/>
      <c r="P32" s="1121"/>
      <c r="Q32" s="1225"/>
      <c r="R32" s="1121"/>
      <c r="S32" s="1121"/>
      <c r="T32" s="1121"/>
      <c r="U32" s="1121"/>
      <c r="V32" s="1121"/>
      <c r="W32" s="1121"/>
      <c r="X32" s="1121"/>
      <c r="Y32" s="1121"/>
      <c r="Z32" s="1121"/>
      <c r="AA32" s="1121"/>
      <c r="AB32" s="1121"/>
      <c r="AC32" s="1121"/>
      <c r="AD32" s="1166"/>
      <c r="AE32" s="1166"/>
      <c r="AF32" s="1166"/>
      <c r="AG32" s="1166"/>
      <c r="AH32" s="1166"/>
      <c r="AI32" s="1167"/>
    </row>
    <row r="33" spans="1:113">
      <c r="A33" s="1123" t="s">
        <v>1165</v>
      </c>
      <c r="B33" s="1124"/>
      <c r="C33" s="1119">
        <f>+(C32-C31)/2+C31</f>
        <v>9665</v>
      </c>
      <c r="D33" s="1223"/>
      <c r="E33" s="1224"/>
      <c r="F33" s="1121"/>
      <c r="G33" s="1121"/>
      <c r="H33" s="1121"/>
      <c r="I33" s="1121"/>
      <c r="J33" s="1225"/>
      <c r="K33" s="1121"/>
      <c r="L33" s="1121"/>
      <c r="M33" s="1121"/>
      <c r="N33" s="1121"/>
      <c r="O33" s="1121"/>
      <c r="P33" s="1121"/>
      <c r="Q33" s="1225"/>
      <c r="R33" s="1121"/>
      <c r="S33" s="1121"/>
      <c r="T33" s="1121"/>
      <c r="U33" s="1121"/>
      <c r="V33" s="1121"/>
      <c r="W33" s="1121"/>
      <c r="X33" s="1121"/>
      <c r="Y33" s="1121"/>
      <c r="Z33" s="1121"/>
      <c r="AA33" s="1121"/>
      <c r="AB33" s="1121"/>
      <c r="AC33" s="1121"/>
      <c r="AD33" s="1166"/>
      <c r="AE33" s="1166"/>
      <c r="AF33" s="1166"/>
      <c r="AG33" s="1166"/>
      <c r="AH33" s="1166"/>
      <c r="AI33" s="1167"/>
    </row>
    <row r="34" spans="1:113">
      <c r="A34" s="1123" t="s">
        <v>1166</v>
      </c>
      <c r="B34" s="1124"/>
      <c r="C34" s="1125"/>
      <c r="D34" s="1241">
        <f>IF(D36&gt;D35,(D36-D35)+D$2*1000+D$3*1000,(D35-D36)+D$2*1000+D$4*1000)/1000</f>
        <v>24.715</v>
      </c>
      <c r="E34" s="1227">
        <f t="shared" ref="E34:AH34" si="4">IF(E36&gt;E35,(E36-E35)+E$2*1000+E$3*1000,(E35-E36)+E$2*1000+E$4*1000)/1000</f>
        <v>25.164999999999999</v>
      </c>
      <c r="F34" s="1127">
        <f t="shared" si="4"/>
        <v>4.4649999999999999</v>
      </c>
      <c r="G34" s="1127">
        <f t="shared" si="4"/>
        <v>1.2649999999999999</v>
      </c>
      <c r="H34" s="1127">
        <f t="shared" si="4"/>
        <v>0.76500000000000001</v>
      </c>
      <c r="I34" s="1127">
        <f t="shared" si="4"/>
        <v>1.665</v>
      </c>
      <c r="J34" s="1228">
        <f t="shared" si="4"/>
        <v>5.835</v>
      </c>
      <c r="K34" s="1127">
        <f t="shared" si="4"/>
        <v>6.335</v>
      </c>
      <c r="L34" s="1127">
        <f t="shared" si="4"/>
        <v>13.535</v>
      </c>
      <c r="M34" s="1127">
        <f t="shared" si="4"/>
        <v>20.635000000000002</v>
      </c>
      <c r="N34" s="1127">
        <f t="shared" si="4"/>
        <v>33.734999999999999</v>
      </c>
      <c r="O34" s="1127">
        <f t="shared" si="4"/>
        <v>35.335000000000001</v>
      </c>
      <c r="P34" s="1127">
        <f t="shared" si="4"/>
        <v>63.664999999999999</v>
      </c>
      <c r="Q34" s="1228">
        <f t="shared" si="4"/>
        <v>59.664999999999999</v>
      </c>
      <c r="R34" s="1127">
        <f t="shared" si="4"/>
        <v>71.965000000000003</v>
      </c>
      <c r="S34" s="1127">
        <f t="shared" si="4"/>
        <v>42.134999999999998</v>
      </c>
      <c r="T34" s="1127">
        <f t="shared" si="4"/>
        <v>45.784999999999997</v>
      </c>
      <c r="U34" s="1127">
        <f t="shared" si="4"/>
        <v>44.085000000000001</v>
      </c>
      <c r="V34" s="1127">
        <f t="shared" si="4"/>
        <v>46.365000000000002</v>
      </c>
      <c r="W34" s="1127">
        <f t="shared" si="4"/>
        <v>20.335000000000001</v>
      </c>
      <c r="X34" s="1127">
        <f t="shared" si="4"/>
        <v>54.034999999999997</v>
      </c>
      <c r="Y34" s="1127">
        <f t="shared" si="4"/>
        <v>63.335000000000001</v>
      </c>
      <c r="Z34" s="1127">
        <f t="shared" si="4"/>
        <v>69.135000000000005</v>
      </c>
      <c r="AA34" s="1127">
        <f t="shared" si="4"/>
        <v>75.685000000000002</v>
      </c>
      <c r="AB34" s="1127">
        <f t="shared" si="4"/>
        <v>80.254999999999995</v>
      </c>
      <c r="AC34" s="1127">
        <f t="shared" si="4"/>
        <v>86.754999999999995</v>
      </c>
      <c r="AD34" s="1128">
        <f t="shared" si="4"/>
        <v>20.715</v>
      </c>
      <c r="AE34" s="1128">
        <f t="shared" si="4"/>
        <v>18.335000000000001</v>
      </c>
      <c r="AF34" s="1128">
        <f t="shared" si="4"/>
        <v>28.335000000000001</v>
      </c>
      <c r="AG34" s="1128">
        <f t="shared" si="4"/>
        <v>61.335000000000001</v>
      </c>
      <c r="AH34" s="1128">
        <f t="shared" si="4"/>
        <v>73.135000000000005</v>
      </c>
      <c r="AI34" s="1167"/>
    </row>
    <row r="35" spans="1:113" hidden="1">
      <c r="A35" s="1129" t="s">
        <v>1167</v>
      </c>
      <c r="B35" s="1130"/>
      <c r="C35" s="1131"/>
      <c r="D35" s="1177">
        <f>+IF($C30=4514,IF(D$6=4514,$C33,$C33),IF(D$6=4515,$C33+101000,101000+$C33))</f>
        <v>110665</v>
      </c>
      <c r="E35" s="1177">
        <f t="shared" ref="E35:AH35" si="5">+IF($C30=4514,IF(E$6=4514,$C33,$C33),IF(E$6=4515,$C33+101000,101000+$C33))</f>
        <v>110665</v>
      </c>
      <c r="F35" s="1051">
        <f t="shared" si="5"/>
        <v>110665</v>
      </c>
      <c r="G35" s="1051">
        <f t="shared" si="5"/>
        <v>110665</v>
      </c>
      <c r="H35" s="1051">
        <f t="shared" si="5"/>
        <v>110665</v>
      </c>
      <c r="I35" s="1051">
        <f t="shared" si="5"/>
        <v>110665</v>
      </c>
      <c r="J35" s="1229">
        <f t="shared" si="5"/>
        <v>110665</v>
      </c>
      <c r="K35" s="1051">
        <f t="shared" si="5"/>
        <v>110665</v>
      </c>
      <c r="L35" s="1051">
        <f t="shared" si="5"/>
        <v>110665</v>
      </c>
      <c r="M35" s="1051">
        <f t="shared" si="5"/>
        <v>110665</v>
      </c>
      <c r="N35" s="1051">
        <f t="shared" si="5"/>
        <v>110665</v>
      </c>
      <c r="O35" s="1051">
        <f t="shared" si="5"/>
        <v>110665</v>
      </c>
      <c r="P35" s="1051">
        <f t="shared" si="5"/>
        <v>110665</v>
      </c>
      <c r="Q35" s="1229">
        <f t="shared" si="5"/>
        <v>110665</v>
      </c>
      <c r="R35" s="1051">
        <f t="shared" si="5"/>
        <v>110665</v>
      </c>
      <c r="S35" s="1051">
        <f t="shared" si="5"/>
        <v>110665</v>
      </c>
      <c r="T35" s="1051">
        <f t="shared" si="5"/>
        <v>110665</v>
      </c>
      <c r="U35" s="1051">
        <f t="shared" si="5"/>
        <v>110665</v>
      </c>
      <c r="V35" s="1051">
        <f t="shared" si="5"/>
        <v>110665</v>
      </c>
      <c r="W35" s="1051">
        <f t="shared" si="5"/>
        <v>110665</v>
      </c>
      <c r="X35" s="1051">
        <f t="shared" si="5"/>
        <v>110665</v>
      </c>
      <c r="Y35" s="1051">
        <f t="shared" si="5"/>
        <v>110665</v>
      </c>
      <c r="Z35" s="1051">
        <f t="shared" si="5"/>
        <v>110665</v>
      </c>
      <c r="AA35" s="1051">
        <f t="shared" si="5"/>
        <v>110665</v>
      </c>
      <c r="AB35" s="1051">
        <f t="shared" si="5"/>
        <v>110665</v>
      </c>
      <c r="AC35" s="1051">
        <f t="shared" si="5"/>
        <v>110665</v>
      </c>
      <c r="AD35" s="1132">
        <f t="shared" si="5"/>
        <v>110665</v>
      </c>
      <c r="AE35" s="1132">
        <f t="shared" si="5"/>
        <v>110665</v>
      </c>
      <c r="AF35" s="1132">
        <f t="shared" si="5"/>
        <v>110665</v>
      </c>
      <c r="AG35" s="1132">
        <f t="shared" si="5"/>
        <v>110665</v>
      </c>
      <c r="AH35" s="1132">
        <f t="shared" si="5"/>
        <v>110665</v>
      </c>
      <c r="AI35" s="1167"/>
    </row>
    <row r="36" spans="1:113" hidden="1">
      <c r="A36" s="1129" t="s">
        <v>1168</v>
      </c>
      <c r="B36" s="1130"/>
      <c r="C36" s="1131"/>
      <c r="D36" s="1177">
        <f>+IF($C30=4514,IF(D$6=4514,D$5,D$5+101000),IF(D$6=4515,D$5+101000,D$5))</f>
        <v>85950</v>
      </c>
      <c r="E36" s="1177">
        <f t="shared" ref="E36:AH36" si="6">+IF($C30=4514,IF(E$6=4514,E$5,E$5+101000),IF(E$6=4515,E$5+101000,E$5))</f>
        <v>85500</v>
      </c>
      <c r="F36" s="1051">
        <f t="shared" si="6"/>
        <v>106200</v>
      </c>
      <c r="G36" s="1051">
        <f t="shared" si="6"/>
        <v>110930</v>
      </c>
      <c r="H36" s="1051">
        <f t="shared" si="6"/>
        <v>109900</v>
      </c>
      <c r="I36" s="1051">
        <f t="shared" si="6"/>
        <v>110000</v>
      </c>
      <c r="J36" s="1229">
        <f t="shared" si="6"/>
        <v>116500</v>
      </c>
      <c r="K36" s="1051">
        <f t="shared" si="6"/>
        <v>117000</v>
      </c>
      <c r="L36" s="1051">
        <f t="shared" si="6"/>
        <v>124200</v>
      </c>
      <c r="M36" s="1051">
        <f t="shared" si="6"/>
        <v>126800</v>
      </c>
      <c r="N36" s="1051">
        <f t="shared" si="6"/>
        <v>144400</v>
      </c>
      <c r="O36" s="1051">
        <f t="shared" si="6"/>
        <v>146000</v>
      </c>
      <c r="P36" s="1051">
        <f t="shared" si="6"/>
        <v>47500</v>
      </c>
      <c r="Q36" s="1229">
        <f t="shared" si="6"/>
        <v>51000</v>
      </c>
      <c r="R36" s="1051">
        <f t="shared" si="6"/>
        <v>40000</v>
      </c>
      <c r="S36" s="1051">
        <f t="shared" si="6"/>
        <v>149800</v>
      </c>
      <c r="T36" s="1051">
        <f t="shared" si="6"/>
        <v>154650</v>
      </c>
      <c r="U36" s="1051">
        <f t="shared" si="6"/>
        <v>153350</v>
      </c>
      <c r="V36" s="1051">
        <f t="shared" si="6"/>
        <v>154730</v>
      </c>
      <c r="W36" s="1051">
        <f t="shared" si="6"/>
        <v>131000</v>
      </c>
      <c r="X36" s="1051">
        <f t="shared" si="6"/>
        <v>164700</v>
      </c>
      <c r="Y36" s="1051">
        <f t="shared" si="6"/>
        <v>173000</v>
      </c>
      <c r="Z36" s="1051">
        <f t="shared" si="6"/>
        <v>176000</v>
      </c>
      <c r="AA36" s="1051">
        <f t="shared" si="6"/>
        <v>185150</v>
      </c>
      <c r="AB36" s="1051">
        <f t="shared" si="6"/>
        <v>190920</v>
      </c>
      <c r="AC36" s="1051">
        <f t="shared" si="6"/>
        <v>190920</v>
      </c>
      <c r="AD36" s="1132">
        <f t="shared" si="6"/>
        <v>89950</v>
      </c>
      <c r="AE36" s="1132">
        <f t="shared" si="6"/>
        <v>129000</v>
      </c>
      <c r="AF36" s="1132">
        <f t="shared" si="6"/>
        <v>139000</v>
      </c>
      <c r="AG36" s="1132">
        <f t="shared" si="6"/>
        <v>172000</v>
      </c>
      <c r="AH36" s="1132">
        <f t="shared" si="6"/>
        <v>177800</v>
      </c>
      <c r="AI36" s="1167"/>
    </row>
    <row r="37" spans="1:113" ht="15" customHeight="1">
      <c r="A37" s="2235" t="s">
        <v>1179</v>
      </c>
      <c r="B37" s="1118" t="s">
        <v>1170</v>
      </c>
      <c r="C37" s="1133" t="e">
        <f>+#REF!</f>
        <v>#REF!</v>
      </c>
      <c r="D37" s="1087" t="e">
        <f>$C37*#REF!*#REF!</f>
        <v>#REF!</v>
      </c>
      <c r="E37" s="1205"/>
      <c r="F37" s="1088"/>
      <c r="G37" s="1088"/>
      <c r="H37" s="1088"/>
      <c r="I37" s="1088"/>
      <c r="J37" s="1237"/>
      <c r="K37" s="1088"/>
      <c r="L37" s="1088"/>
      <c r="M37" s="1088"/>
      <c r="N37" s="1088"/>
      <c r="O37" s="1088"/>
      <c r="P37" s="1088"/>
      <c r="Q37" s="1237"/>
      <c r="R37" s="1088"/>
      <c r="S37" s="1088"/>
      <c r="T37" s="1088"/>
      <c r="U37" s="1088"/>
      <c r="V37" s="1088"/>
      <c r="W37" s="1088"/>
      <c r="X37" s="1088"/>
      <c r="Y37" s="1088"/>
      <c r="Z37" s="1088"/>
      <c r="AA37" s="1088"/>
      <c r="AB37" s="1088"/>
      <c r="AC37" s="1088"/>
      <c r="AD37" s="1134"/>
      <c r="AE37" s="1134"/>
      <c r="AF37" s="1134"/>
      <c r="AG37" s="1134"/>
      <c r="AH37" s="1134"/>
      <c r="AI37" s="1168" t="e">
        <f>+SUMPRODUCT(D37:AH37,D34:AH34)</f>
        <v>#REF!</v>
      </c>
      <c r="AJ37" s="1036" t="e">
        <f>$C37*#REF!*#REF!</f>
        <v>#REF!</v>
      </c>
    </row>
    <row r="38" spans="1:113">
      <c r="A38" s="2235"/>
      <c r="B38" s="1118" t="s">
        <v>1171</v>
      </c>
      <c r="C38" s="1133" t="e">
        <f>+#REF!</f>
        <v>#REF!</v>
      </c>
      <c r="D38" s="1087" t="e">
        <f>$C38*#REF!*#REF!</f>
        <v>#REF!</v>
      </c>
      <c r="E38" s="1205"/>
      <c r="F38" s="1088"/>
      <c r="G38" s="1088"/>
      <c r="H38" s="1088"/>
      <c r="I38" s="1088"/>
      <c r="J38" s="1237"/>
      <c r="K38" s="1088"/>
      <c r="L38" s="1088"/>
      <c r="M38" s="1088"/>
      <c r="N38" s="1088"/>
      <c r="O38" s="1088"/>
      <c r="P38" s="1088"/>
      <c r="Q38" s="1237"/>
      <c r="R38" s="1088"/>
      <c r="S38" s="1088"/>
      <c r="T38" s="1088"/>
      <c r="U38" s="1088"/>
      <c r="V38" s="1088"/>
      <c r="W38" s="1088"/>
      <c r="X38" s="1088"/>
      <c r="Y38" s="1088"/>
      <c r="Z38" s="1088"/>
      <c r="AA38" s="1088"/>
      <c r="AB38" s="1088"/>
      <c r="AC38" s="1088"/>
      <c r="AD38" s="1134"/>
      <c r="AE38" s="1134"/>
      <c r="AF38" s="1134"/>
      <c r="AG38" s="1134"/>
      <c r="AH38" s="1134"/>
      <c r="AI38" s="1168" t="e">
        <f>+SUMPRODUCT(D38:AH38,D34:AH34)</f>
        <v>#REF!</v>
      </c>
      <c r="AJ38" s="1036" t="e">
        <f>$C38*#REF!*#REF!</f>
        <v>#REF!</v>
      </c>
    </row>
    <row r="39" spans="1:113">
      <c r="A39" s="2235"/>
      <c r="B39" s="1118" t="s">
        <v>1172</v>
      </c>
      <c r="C39" s="1133" t="e">
        <f>+#REF!</f>
        <v>#REF!</v>
      </c>
      <c r="D39" s="1087"/>
      <c r="E39" s="1205"/>
      <c r="F39" s="1088"/>
      <c r="G39" s="1088"/>
      <c r="H39" s="1088"/>
      <c r="I39" s="1088"/>
      <c r="J39" s="1237"/>
      <c r="K39" s="1088"/>
      <c r="L39" s="1088"/>
      <c r="M39" s="1088"/>
      <c r="N39" s="1088"/>
      <c r="O39" s="1088"/>
      <c r="P39" s="1088"/>
      <c r="Q39" s="1237"/>
      <c r="R39" s="1088"/>
      <c r="S39" s="1088"/>
      <c r="T39" s="1088"/>
      <c r="U39" s="1088"/>
      <c r="V39" s="1088"/>
      <c r="W39" s="1088"/>
      <c r="X39" s="1088"/>
      <c r="Y39" s="1088"/>
      <c r="Z39" s="1088"/>
      <c r="AA39" s="1088"/>
      <c r="AB39" s="1088"/>
      <c r="AC39" s="1088"/>
      <c r="AD39" s="1134" t="e">
        <f>+$C39*#REF!*#REF!</f>
        <v>#REF!</v>
      </c>
      <c r="AE39" s="1134"/>
      <c r="AF39" s="1134"/>
      <c r="AG39" s="1134"/>
      <c r="AH39" s="1134"/>
      <c r="AI39" s="1168" t="e">
        <f>+SUMPRODUCT(D39:AH39,D34:AH34)</f>
        <v>#REF!</v>
      </c>
      <c r="AJ39" s="1087" t="e">
        <f>+$C39*#REF!*#REF!</f>
        <v>#REF!</v>
      </c>
    </row>
    <row r="40" spans="1:113">
      <c r="A40" s="2235"/>
      <c r="B40" s="1118" t="s">
        <v>1173</v>
      </c>
      <c r="C40" s="1133" t="e">
        <f>+#REF!</f>
        <v>#REF!</v>
      </c>
      <c r="D40" s="1087"/>
      <c r="E40" s="1205"/>
      <c r="F40" s="1088"/>
      <c r="G40" s="1088"/>
      <c r="H40" s="1088"/>
      <c r="I40" s="1088"/>
      <c r="J40" s="1237"/>
      <c r="K40" s="1088"/>
      <c r="L40" s="1088"/>
      <c r="M40" s="1088"/>
      <c r="N40" s="1088"/>
      <c r="O40" s="1088"/>
      <c r="P40" s="1088"/>
      <c r="Q40" s="1237"/>
      <c r="R40" s="1088"/>
      <c r="S40" s="1088"/>
      <c r="T40" s="1088"/>
      <c r="U40" s="1088"/>
      <c r="V40" s="1088"/>
      <c r="W40" s="1088"/>
      <c r="X40" s="1088"/>
      <c r="Y40" s="1088"/>
      <c r="Z40" s="1088"/>
      <c r="AA40" s="1088"/>
      <c r="AB40" s="1088"/>
      <c r="AC40" s="1088"/>
      <c r="AD40" s="1134" t="e">
        <f>+$C40*#REF!*#REF!</f>
        <v>#REF!</v>
      </c>
      <c r="AE40" s="1134"/>
      <c r="AF40" s="1134"/>
      <c r="AG40" s="1134"/>
      <c r="AH40" s="1134"/>
      <c r="AI40" s="1168" t="e">
        <f>+SUMPRODUCT(D40:AH40,D34:AH34)</f>
        <v>#REF!</v>
      </c>
      <c r="AJ40" s="1036" t="e">
        <f>+$C40*#REF!*#REF!</f>
        <v>#REF!</v>
      </c>
    </row>
    <row r="41" spans="1:113">
      <c r="A41" s="2236"/>
      <c r="B41" s="1143" t="s">
        <v>1174</v>
      </c>
      <c r="C41" s="1144" t="e">
        <f>+#REF!</f>
        <v>#REF!</v>
      </c>
      <c r="D41" s="1094"/>
      <c r="E41" s="1210"/>
      <c r="F41" s="1095"/>
      <c r="G41" s="1095"/>
      <c r="H41" s="1095"/>
      <c r="I41" s="1095"/>
      <c r="J41" s="1242"/>
      <c r="K41" s="1095"/>
      <c r="L41" s="1095"/>
      <c r="M41" s="1095"/>
      <c r="N41" s="1095"/>
      <c r="O41" s="1095"/>
      <c r="P41" s="1095"/>
      <c r="Q41" s="1242"/>
      <c r="R41" s="1095"/>
      <c r="S41" s="1095"/>
      <c r="T41" s="1095"/>
      <c r="U41" s="1095"/>
      <c r="V41" s="1095"/>
      <c r="W41" s="1095"/>
      <c r="X41" s="1095"/>
      <c r="Y41" s="1095"/>
      <c r="Z41" s="1095"/>
      <c r="AA41" s="1095"/>
      <c r="AB41" s="1095"/>
      <c r="AC41" s="1095"/>
      <c r="AD41" s="1145" t="e">
        <f>+$C41*#REF!*#REF!</f>
        <v>#REF!</v>
      </c>
      <c r="AE41" s="1145"/>
      <c r="AF41" s="1145"/>
      <c r="AG41" s="1145"/>
      <c r="AH41" s="1145"/>
      <c r="AI41" s="1169" t="e">
        <f>+SUMPRODUCT(D41:AH41,D34:AH34)</f>
        <v>#REF!</v>
      </c>
      <c r="AJ41" s="1036" t="e">
        <f>+$C41*#REF!*#REF!</f>
        <v>#REF!</v>
      </c>
    </row>
    <row r="42" spans="1:113">
      <c r="A42" s="1104" t="s">
        <v>1160</v>
      </c>
      <c r="B42" s="1161"/>
      <c r="C42" s="1106" t="s">
        <v>711</v>
      </c>
      <c r="D42" s="1217"/>
      <c r="E42" s="1218"/>
      <c r="F42" s="1108"/>
      <c r="G42" s="1108"/>
      <c r="H42" s="1108"/>
      <c r="I42" s="1108"/>
      <c r="J42" s="1219"/>
      <c r="K42" s="1108"/>
      <c r="L42" s="1108"/>
      <c r="M42" s="1108"/>
      <c r="N42" s="1108"/>
      <c r="O42" s="1108"/>
      <c r="P42" s="1108"/>
      <c r="Q42" s="1219"/>
      <c r="R42" s="1108"/>
      <c r="S42" s="1108"/>
      <c r="T42" s="1108"/>
      <c r="U42" s="1108"/>
      <c r="V42" s="1108"/>
      <c r="W42" s="1108"/>
      <c r="X42" s="1108"/>
      <c r="Y42" s="1108"/>
      <c r="Z42" s="1108"/>
      <c r="AA42" s="1108"/>
      <c r="AB42" s="1108"/>
      <c r="AC42" s="1108"/>
      <c r="AD42" s="1163"/>
      <c r="AE42" s="1163"/>
      <c r="AF42" s="1163"/>
      <c r="AG42" s="1163"/>
      <c r="AH42" s="1163"/>
      <c r="AI42" s="1164"/>
      <c r="AJ42" s="1111"/>
      <c r="AK42" s="1111"/>
      <c r="AL42" s="1111"/>
      <c r="AM42" s="1111"/>
      <c r="AN42" s="1111"/>
      <c r="AO42" s="1111"/>
      <c r="AP42" s="1111"/>
      <c r="AQ42" s="1111"/>
      <c r="AR42" s="1111"/>
      <c r="AS42" s="1111"/>
      <c r="AT42" s="1111"/>
      <c r="AU42" s="1111"/>
      <c r="AV42" s="1111"/>
      <c r="AW42" s="1111"/>
      <c r="AX42" s="1111"/>
      <c r="AY42" s="1111"/>
      <c r="AZ42" s="1111"/>
      <c r="BA42" s="1111"/>
      <c r="BB42" s="1111"/>
      <c r="BC42" s="1111"/>
      <c r="BD42" s="1111"/>
      <c r="BE42" s="1111"/>
      <c r="BF42" s="1111"/>
      <c r="BG42" s="1111"/>
      <c r="BH42" s="1111"/>
      <c r="BI42" s="1111"/>
      <c r="BJ42" s="1111"/>
      <c r="BK42" s="1111"/>
      <c r="BL42" s="1111"/>
      <c r="BM42" s="1111"/>
      <c r="BN42" s="1111"/>
      <c r="BO42" s="1111"/>
      <c r="BP42" s="1111"/>
      <c r="BQ42" s="1111"/>
      <c r="BR42" s="1111"/>
      <c r="BS42" s="1111"/>
      <c r="BT42" s="1111"/>
      <c r="BU42" s="1111"/>
      <c r="BV42" s="1111"/>
      <c r="BW42" s="1111"/>
      <c r="BX42" s="1111"/>
      <c r="BY42" s="1111"/>
      <c r="BZ42" s="1111"/>
      <c r="CA42" s="1111"/>
      <c r="CB42" s="1111"/>
      <c r="CC42" s="1111"/>
      <c r="CD42" s="1111"/>
      <c r="CE42" s="1111"/>
      <c r="CF42" s="1111"/>
      <c r="CG42" s="1111"/>
      <c r="CH42" s="1111"/>
      <c r="CI42" s="1111"/>
      <c r="CJ42" s="1111"/>
      <c r="CK42" s="1111"/>
      <c r="CL42" s="1111"/>
      <c r="CM42" s="1111"/>
      <c r="CN42" s="1111"/>
      <c r="CO42" s="1111"/>
      <c r="CP42" s="1111"/>
      <c r="CQ42" s="1111"/>
      <c r="CR42" s="1111"/>
      <c r="CS42" s="1111"/>
      <c r="CT42" s="1111"/>
      <c r="CU42" s="1111"/>
      <c r="CV42" s="1111"/>
      <c r="CW42" s="1111"/>
      <c r="CX42" s="1111"/>
      <c r="CY42" s="1111"/>
      <c r="CZ42" s="1111"/>
      <c r="DA42" s="1111"/>
      <c r="DB42" s="1111"/>
      <c r="DC42" s="1111"/>
      <c r="DD42" s="1111"/>
      <c r="DE42" s="1111"/>
      <c r="DF42" s="1111"/>
      <c r="DG42" s="1111"/>
      <c r="DH42" s="1111"/>
      <c r="DI42" s="1111"/>
    </row>
    <row r="43" spans="1:113">
      <c r="A43" s="1112" t="s">
        <v>1140</v>
      </c>
      <c r="B43" s="1113"/>
      <c r="C43" s="1114">
        <v>4515</v>
      </c>
      <c r="D43" s="1220"/>
      <c r="E43" s="1221"/>
      <c r="F43" s="1116"/>
      <c r="G43" s="1116"/>
      <c r="H43" s="1116"/>
      <c r="I43" s="1116"/>
      <c r="J43" s="1222"/>
      <c r="K43" s="1116"/>
      <c r="L43" s="1116"/>
      <c r="M43" s="1116"/>
      <c r="N43" s="1116"/>
      <c r="O43" s="1116"/>
      <c r="P43" s="1116"/>
      <c r="Q43" s="1222"/>
      <c r="R43" s="1116"/>
      <c r="S43" s="1116"/>
      <c r="T43" s="1116"/>
      <c r="U43" s="1116"/>
      <c r="V43" s="1116"/>
      <c r="W43" s="1116"/>
      <c r="X43" s="1116"/>
      <c r="Y43" s="1116"/>
      <c r="Z43" s="1116"/>
      <c r="AA43" s="1116"/>
      <c r="AB43" s="1116"/>
      <c r="AC43" s="1116"/>
      <c r="AD43" s="1165"/>
      <c r="AE43" s="1165"/>
      <c r="AF43" s="1165"/>
      <c r="AG43" s="1165"/>
      <c r="AH43" s="1165"/>
      <c r="AI43" s="1164"/>
      <c r="AJ43" s="1111"/>
      <c r="AK43" s="1111"/>
      <c r="AL43" s="1111"/>
      <c r="AM43" s="1111"/>
      <c r="AN43" s="1111"/>
      <c r="AO43" s="1111"/>
      <c r="AP43" s="1111"/>
      <c r="AQ43" s="1111"/>
      <c r="AR43" s="1111"/>
      <c r="AS43" s="1111"/>
      <c r="AT43" s="1111"/>
      <c r="AU43" s="1111"/>
      <c r="AV43" s="1111"/>
      <c r="AW43" s="1111"/>
      <c r="AX43" s="1111"/>
      <c r="AY43" s="1111"/>
      <c r="AZ43" s="1111"/>
      <c r="BA43" s="1111"/>
      <c r="BB43" s="1111"/>
      <c r="BC43" s="1111"/>
      <c r="BD43" s="1111"/>
      <c r="BE43" s="1111"/>
      <c r="BF43" s="1111"/>
      <c r="BG43" s="1111"/>
      <c r="BH43" s="1111"/>
      <c r="BI43" s="1111"/>
      <c r="BJ43" s="1111"/>
      <c r="BK43" s="1111"/>
      <c r="BL43" s="1111"/>
      <c r="BM43" s="1111"/>
      <c r="BN43" s="1111"/>
      <c r="BO43" s="1111"/>
      <c r="BP43" s="1111"/>
      <c r="BQ43" s="1111"/>
      <c r="BR43" s="1111"/>
      <c r="BS43" s="1111"/>
      <c r="BT43" s="1111"/>
      <c r="BU43" s="1111"/>
      <c r="BV43" s="1111"/>
      <c r="BW43" s="1111"/>
      <c r="BX43" s="1111"/>
      <c r="BY43" s="1111"/>
      <c r="BZ43" s="1111"/>
      <c r="CA43" s="1111"/>
      <c r="CB43" s="1111"/>
      <c r="CC43" s="1111"/>
      <c r="CD43" s="1111"/>
      <c r="CE43" s="1111"/>
      <c r="CF43" s="1111"/>
      <c r="CG43" s="1111"/>
      <c r="CH43" s="1111"/>
      <c r="CI43" s="1111"/>
      <c r="CJ43" s="1111"/>
      <c r="CK43" s="1111"/>
      <c r="CL43" s="1111"/>
      <c r="CM43" s="1111"/>
      <c r="CN43" s="1111"/>
      <c r="CO43" s="1111"/>
      <c r="CP43" s="1111"/>
      <c r="CQ43" s="1111"/>
      <c r="CR43" s="1111"/>
      <c r="CS43" s="1111"/>
      <c r="CT43" s="1111"/>
      <c r="CU43" s="1111"/>
      <c r="CV43" s="1111"/>
      <c r="CW43" s="1111"/>
      <c r="CX43" s="1111"/>
      <c r="CY43" s="1111"/>
      <c r="CZ43" s="1111"/>
      <c r="DA43" s="1111"/>
      <c r="DB43" s="1111"/>
      <c r="DC43" s="1111"/>
      <c r="DD43" s="1111"/>
      <c r="DE43" s="1111"/>
      <c r="DF43" s="1111"/>
      <c r="DG43" s="1111"/>
      <c r="DH43" s="1111"/>
      <c r="DI43" s="1111"/>
    </row>
    <row r="44" spans="1:113" ht="15" customHeight="1">
      <c r="A44" s="2234" t="s">
        <v>1162</v>
      </c>
      <c r="B44" s="1118" t="s">
        <v>1163</v>
      </c>
      <c r="C44" s="1119">
        <v>31300</v>
      </c>
      <c r="D44" s="1223"/>
      <c r="E44" s="1224"/>
      <c r="F44" s="1121"/>
      <c r="G44" s="1121"/>
      <c r="H44" s="1121"/>
      <c r="I44" s="1121"/>
      <c r="J44" s="1225"/>
      <c r="K44" s="1121"/>
      <c r="L44" s="1121"/>
      <c r="M44" s="1121"/>
      <c r="N44" s="1121"/>
      <c r="O44" s="1121"/>
      <c r="P44" s="1121"/>
      <c r="Q44" s="1225"/>
      <c r="R44" s="1121"/>
      <c r="S44" s="1121"/>
      <c r="T44" s="1121"/>
      <c r="U44" s="1121"/>
      <c r="V44" s="1121"/>
      <c r="W44" s="1121"/>
      <c r="X44" s="1121"/>
      <c r="Y44" s="1121"/>
      <c r="Z44" s="1121"/>
      <c r="AA44" s="1121"/>
      <c r="AB44" s="1121"/>
      <c r="AC44" s="1121"/>
      <c r="AD44" s="1154"/>
      <c r="AE44" s="1154"/>
      <c r="AF44" s="1154"/>
      <c r="AG44" s="1154"/>
      <c r="AH44" s="1154"/>
      <c r="AI44" s="1164"/>
      <c r="AJ44" s="1111"/>
      <c r="AK44" s="1111"/>
      <c r="AL44" s="1111"/>
      <c r="AM44" s="1111"/>
      <c r="AN44" s="1111"/>
      <c r="AO44" s="1111"/>
      <c r="AP44" s="1111"/>
      <c r="AQ44" s="1111"/>
      <c r="AR44" s="1111"/>
      <c r="AS44" s="1111"/>
      <c r="AT44" s="1111"/>
      <c r="AU44" s="1111"/>
      <c r="AV44" s="1111"/>
      <c r="AW44" s="1111"/>
      <c r="AX44" s="1111"/>
      <c r="AY44" s="1111"/>
      <c r="AZ44" s="1111"/>
      <c r="BA44" s="1111"/>
      <c r="BB44" s="1111"/>
      <c r="BC44" s="1111"/>
      <c r="BD44" s="1111"/>
      <c r="BE44" s="1111"/>
      <c r="BF44" s="1111"/>
      <c r="BG44" s="1111"/>
      <c r="BH44" s="1111"/>
      <c r="BI44" s="1111"/>
      <c r="BJ44" s="1111"/>
      <c r="BK44" s="1111"/>
      <c r="BL44" s="1111"/>
      <c r="BM44" s="1111"/>
      <c r="BN44" s="1111"/>
      <c r="BO44" s="1111"/>
      <c r="BP44" s="1111"/>
      <c r="BQ44" s="1111"/>
      <c r="BR44" s="1111"/>
      <c r="BS44" s="1111"/>
      <c r="BT44" s="1111"/>
      <c r="BU44" s="1111"/>
      <c r="BV44" s="1111"/>
      <c r="BW44" s="1111"/>
      <c r="BX44" s="1111"/>
      <c r="BY44" s="1111"/>
      <c r="BZ44" s="1111"/>
      <c r="CA44" s="1111"/>
      <c r="CB44" s="1111"/>
      <c r="CC44" s="1111"/>
      <c r="CD44" s="1111"/>
      <c r="CE44" s="1111"/>
      <c r="CF44" s="1111"/>
      <c r="CG44" s="1111"/>
      <c r="CH44" s="1111"/>
      <c r="CI44" s="1111"/>
      <c r="CJ44" s="1111"/>
      <c r="CK44" s="1111"/>
      <c r="CL44" s="1111"/>
      <c r="CM44" s="1111"/>
      <c r="CN44" s="1111"/>
      <c r="CO44" s="1111"/>
      <c r="CP44" s="1111"/>
      <c r="CQ44" s="1111"/>
      <c r="CR44" s="1111"/>
      <c r="CS44" s="1111"/>
      <c r="CT44" s="1111"/>
      <c r="CU44" s="1111"/>
      <c r="CV44" s="1111"/>
      <c r="CW44" s="1111"/>
      <c r="CX44" s="1111"/>
      <c r="CY44" s="1111"/>
      <c r="CZ44" s="1111"/>
      <c r="DA44" s="1111"/>
      <c r="DB44" s="1111"/>
      <c r="DC44" s="1111"/>
      <c r="DD44" s="1111"/>
      <c r="DE44" s="1111"/>
      <c r="DF44" s="1111"/>
      <c r="DG44" s="1111"/>
      <c r="DH44" s="1111"/>
      <c r="DI44" s="1111"/>
    </row>
    <row r="45" spans="1:113">
      <c r="A45" s="2234"/>
      <c r="B45" s="1118" t="s">
        <v>1164</v>
      </c>
      <c r="C45" s="1119">
        <v>32080</v>
      </c>
      <c r="D45" s="1223"/>
      <c r="E45" s="1224"/>
      <c r="F45" s="1121"/>
      <c r="G45" s="1121"/>
      <c r="H45" s="1121"/>
      <c r="I45" s="1121"/>
      <c r="J45" s="1225"/>
      <c r="K45" s="1121"/>
      <c r="L45" s="1121"/>
      <c r="M45" s="1121"/>
      <c r="N45" s="1121"/>
      <c r="O45" s="1121"/>
      <c r="P45" s="1121"/>
      <c r="Q45" s="1225"/>
      <c r="R45" s="1121"/>
      <c r="S45" s="1121"/>
      <c r="T45" s="1121"/>
      <c r="U45" s="1121"/>
      <c r="V45" s="1121"/>
      <c r="W45" s="1121"/>
      <c r="X45" s="1121"/>
      <c r="Y45" s="1121"/>
      <c r="Z45" s="1121"/>
      <c r="AA45" s="1121"/>
      <c r="AB45" s="1121"/>
      <c r="AC45" s="1121"/>
      <c r="AD45" s="1166"/>
      <c r="AE45" s="1166"/>
      <c r="AF45" s="1166"/>
      <c r="AG45" s="1166"/>
      <c r="AH45" s="1166"/>
      <c r="AI45" s="1167"/>
    </row>
    <row r="46" spans="1:113">
      <c r="A46" s="1123" t="s">
        <v>1165</v>
      </c>
      <c r="B46" s="1124"/>
      <c r="C46" s="1119">
        <f>+(C45-C44)/2+C44</f>
        <v>31690</v>
      </c>
      <c r="D46" s="1223"/>
      <c r="E46" s="1224"/>
      <c r="F46" s="1121"/>
      <c r="G46" s="1121"/>
      <c r="H46" s="1121"/>
      <c r="I46" s="1121"/>
      <c r="J46" s="1225"/>
      <c r="K46" s="1121"/>
      <c r="L46" s="1121"/>
      <c r="M46" s="1121"/>
      <c r="N46" s="1121"/>
      <c r="O46" s="1121"/>
      <c r="P46" s="1121"/>
      <c r="Q46" s="1225"/>
      <c r="R46" s="1121"/>
      <c r="S46" s="1121"/>
      <c r="T46" s="1121"/>
      <c r="U46" s="1121"/>
      <c r="V46" s="1121"/>
      <c r="W46" s="1121"/>
      <c r="X46" s="1121"/>
      <c r="Y46" s="1121"/>
      <c r="Z46" s="1121"/>
      <c r="AA46" s="1121"/>
      <c r="AB46" s="1121"/>
      <c r="AC46" s="1121"/>
      <c r="AD46" s="1166"/>
      <c r="AE46" s="1166"/>
      <c r="AF46" s="1166"/>
      <c r="AG46" s="1166"/>
      <c r="AH46" s="1166"/>
      <c r="AI46" s="1167"/>
    </row>
    <row r="47" spans="1:113">
      <c r="A47" s="1123" t="s">
        <v>1166</v>
      </c>
      <c r="B47" s="1124"/>
      <c r="C47" s="1125"/>
      <c r="D47" s="1241">
        <f>IF(D49&gt;D48,(D49-D48)+D$2*1000+D$3*1000,(D48-D49)+D$2*1000+D$4*1000)/1000</f>
        <v>46.74</v>
      </c>
      <c r="E47" s="1227">
        <f t="shared" ref="E47:AH47" si="7">IF(E49&gt;E48,(E49-E48)+E$2*1000+E$3*1000,(E48-E49)+E$2*1000+E$4*1000)/1000</f>
        <v>47.19</v>
      </c>
      <c r="F47" s="1127">
        <f t="shared" si="7"/>
        <v>26.49</v>
      </c>
      <c r="G47" s="1127">
        <f t="shared" si="7"/>
        <v>22.76</v>
      </c>
      <c r="H47" s="1127">
        <f t="shared" si="7"/>
        <v>22.79</v>
      </c>
      <c r="I47" s="1127">
        <f t="shared" si="7"/>
        <v>23.69</v>
      </c>
      <c r="J47" s="1228">
        <f t="shared" si="7"/>
        <v>16.190000000000001</v>
      </c>
      <c r="K47" s="1127">
        <f t="shared" si="7"/>
        <v>15.69</v>
      </c>
      <c r="L47" s="1127">
        <f t="shared" si="7"/>
        <v>8.49</v>
      </c>
      <c r="M47" s="1127">
        <f t="shared" si="7"/>
        <v>10.39</v>
      </c>
      <c r="N47" s="1127">
        <f t="shared" si="7"/>
        <v>11.71</v>
      </c>
      <c r="O47" s="1127">
        <f t="shared" si="7"/>
        <v>13.31</v>
      </c>
      <c r="P47" s="1127">
        <f t="shared" si="7"/>
        <v>85.69</v>
      </c>
      <c r="Q47" s="1228">
        <f t="shared" si="7"/>
        <v>81.69</v>
      </c>
      <c r="R47" s="1127">
        <f t="shared" si="7"/>
        <v>93.99</v>
      </c>
      <c r="S47" s="1127">
        <f t="shared" si="7"/>
        <v>20.11</v>
      </c>
      <c r="T47" s="1127">
        <f t="shared" si="7"/>
        <v>23.76</v>
      </c>
      <c r="U47" s="1127">
        <f t="shared" si="7"/>
        <v>22.06</v>
      </c>
      <c r="V47" s="1127">
        <f t="shared" si="7"/>
        <v>24.34</v>
      </c>
      <c r="W47" s="1127">
        <f t="shared" si="7"/>
        <v>1.69</v>
      </c>
      <c r="X47" s="1127">
        <f t="shared" si="7"/>
        <v>32.01</v>
      </c>
      <c r="Y47" s="1127">
        <f t="shared" si="7"/>
        <v>41.31</v>
      </c>
      <c r="Z47" s="1127">
        <f t="shared" si="7"/>
        <v>47.11</v>
      </c>
      <c r="AA47" s="1127">
        <f t="shared" si="7"/>
        <v>53.66</v>
      </c>
      <c r="AB47" s="1127">
        <f t="shared" si="7"/>
        <v>58.23</v>
      </c>
      <c r="AC47" s="1127">
        <f t="shared" si="7"/>
        <v>64.73</v>
      </c>
      <c r="AD47" s="1128">
        <f t="shared" si="7"/>
        <v>42.74</v>
      </c>
      <c r="AE47" s="1128">
        <f t="shared" si="7"/>
        <v>3.69</v>
      </c>
      <c r="AF47" s="1128">
        <f t="shared" si="7"/>
        <v>6.31</v>
      </c>
      <c r="AG47" s="1128">
        <f t="shared" si="7"/>
        <v>39.31</v>
      </c>
      <c r="AH47" s="1128">
        <f t="shared" si="7"/>
        <v>51.11</v>
      </c>
      <c r="AI47" s="1167"/>
    </row>
    <row r="48" spans="1:113" hidden="1">
      <c r="A48" s="1129" t="s">
        <v>1167</v>
      </c>
      <c r="B48" s="1130"/>
      <c r="C48" s="1131"/>
      <c r="D48" s="1177">
        <f>+IF($C43=4514,IF(D$6=4514,$C46,$C46),IF(D$6=4515,$C46+101000,101000+$C46))</f>
        <v>132690</v>
      </c>
      <c r="E48" s="1177">
        <f t="shared" ref="E48:AH48" si="8">+IF($C43=4514,IF(E$6=4514,$C46,$C46),IF(E$6=4515,$C46+101000,101000+$C46))</f>
        <v>132690</v>
      </c>
      <c r="F48" s="1051">
        <f t="shared" si="8"/>
        <v>132690</v>
      </c>
      <c r="G48" s="1051">
        <f t="shared" si="8"/>
        <v>132690</v>
      </c>
      <c r="H48" s="1051">
        <f t="shared" si="8"/>
        <v>132690</v>
      </c>
      <c r="I48" s="1051">
        <f t="shared" si="8"/>
        <v>132690</v>
      </c>
      <c r="J48" s="1229">
        <f t="shared" si="8"/>
        <v>132690</v>
      </c>
      <c r="K48" s="1051">
        <f t="shared" si="8"/>
        <v>132690</v>
      </c>
      <c r="L48" s="1051">
        <f t="shared" si="8"/>
        <v>132690</v>
      </c>
      <c r="M48" s="1051">
        <f t="shared" si="8"/>
        <v>132690</v>
      </c>
      <c r="N48" s="1051">
        <f t="shared" si="8"/>
        <v>132690</v>
      </c>
      <c r="O48" s="1051">
        <f t="shared" si="8"/>
        <v>132690</v>
      </c>
      <c r="P48" s="1051">
        <f t="shared" si="8"/>
        <v>132690</v>
      </c>
      <c r="Q48" s="1229">
        <f t="shared" si="8"/>
        <v>132690</v>
      </c>
      <c r="R48" s="1051">
        <f t="shared" si="8"/>
        <v>132690</v>
      </c>
      <c r="S48" s="1051">
        <f t="shared" si="8"/>
        <v>132690</v>
      </c>
      <c r="T48" s="1051">
        <f t="shared" si="8"/>
        <v>132690</v>
      </c>
      <c r="U48" s="1051">
        <f t="shared" si="8"/>
        <v>132690</v>
      </c>
      <c r="V48" s="1051">
        <f t="shared" si="8"/>
        <v>132690</v>
      </c>
      <c r="W48" s="1051">
        <f t="shared" si="8"/>
        <v>132690</v>
      </c>
      <c r="X48" s="1051">
        <f t="shared" si="8"/>
        <v>132690</v>
      </c>
      <c r="Y48" s="1051">
        <f t="shared" si="8"/>
        <v>132690</v>
      </c>
      <c r="Z48" s="1051">
        <f t="shared" si="8"/>
        <v>132690</v>
      </c>
      <c r="AA48" s="1051">
        <f t="shared" si="8"/>
        <v>132690</v>
      </c>
      <c r="AB48" s="1051">
        <f t="shared" si="8"/>
        <v>132690</v>
      </c>
      <c r="AC48" s="1051">
        <f t="shared" si="8"/>
        <v>132690</v>
      </c>
      <c r="AD48" s="1132">
        <f t="shared" si="8"/>
        <v>132690</v>
      </c>
      <c r="AE48" s="1132">
        <f t="shared" si="8"/>
        <v>132690</v>
      </c>
      <c r="AF48" s="1132">
        <f t="shared" si="8"/>
        <v>132690</v>
      </c>
      <c r="AG48" s="1132">
        <f t="shared" si="8"/>
        <v>132690</v>
      </c>
      <c r="AH48" s="1132">
        <f t="shared" si="8"/>
        <v>132690</v>
      </c>
      <c r="AI48" s="1167"/>
    </row>
    <row r="49" spans="1:113" hidden="1">
      <c r="A49" s="1129" t="s">
        <v>1168</v>
      </c>
      <c r="B49" s="1130"/>
      <c r="C49" s="1131"/>
      <c r="D49" s="1177">
        <f>+IF($C43=4514,IF(D$6=4514,D$5,D$5+101000),IF(D$6=4515,D$5+101000,D$5))</f>
        <v>85950</v>
      </c>
      <c r="E49" s="1177">
        <f t="shared" ref="E49:AH49" si="9">+IF($C43=4514,IF(E$6=4514,E$5,E$5+101000),IF(E$6=4515,E$5+101000,E$5))</f>
        <v>85500</v>
      </c>
      <c r="F49" s="1051">
        <f t="shared" si="9"/>
        <v>106200</v>
      </c>
      <c r="G49" s="1051">
        <f t="shared" si="9"/>
        <v>110930</v>
      </c>
      <c r="H49" s="1051">
        <f t="shared" si="9"/>
        <v>109900</v>
      </c>
      <c r="I49" s="1051">
        <f t="shared" si="9"/>
        <v>110000</v>
      </c>
      <c r="J49" s="1229">
        <f t="shared" si="9"/>
        <v>116500</v>
      </c>
      <c r="K49" s="1051">
        <f t="shared" si="9"/>
        <v>117000</v>
      </c>
      <c r="L49" s="1051">
        <f t="shared" si="9"/>
        <v>124200</v>
      </c>
      <c r="M49" s="1051">
        <f t="shared" si="9"/>
        <v>126800</v>
      </c>
      <c r="N49" s="1051">
        <f t="shared" si="9"/>
        <v>144400</v>
      </c>
      <c r="O49" s="1051">
        <f t="shared" si="9"/>
        <v>146000</v>
      </c>
      <c r="P49" s="1051">
        <f t="shared" si="9"/>
        <v>47500</v>
      </c>
      <c r="Q49" s="1229">
        <f t="shared" si="9"/>
        <v>51000</v>
      </c>
      <c r="R49" s="1051">
        <f t="shared" si="9"/>
        <v>40000</v>
      </c>
      <c r="S49" s="1051">
        <f t="shared" si="9"/>
        <v>149800</v>
      </c>
      <c r="T49" s="1051">
        <f t="shared" si="9"/>
        <v>154650</v>
      </c>
      <c r="U49" s="1051">
        <f t="shared" si="9"/>
        <v>153350</v>
      </c>
      <c r="V49" s="1051">
        <f t="shared" si="9"/>
        <v>154730</v>
      </c>
      <c r="W49" s="1051">
        <f t="shared" si="9"/>
        <v>131000</v>
      </c>
      <c r="X49" s="1051">
        <f t="shared" si="9"/>
        <v>164700</v>
      </c>
      <c r="Y49" s="1051">
        <f t="shared" si="9"/>
        <v>173000</v>
      </c>
      <c r="Z49" s="1051">
        <f t="shared" si="9"/>
        <v>176000</v>
      </c>
      <c r="AA49" s="1051">
        <f t="shared" si="9"/>
        <v>185150</v>
      </c>
      <c r="AB49" s="1051">
        <f t="shared" si="9"/>
        <v>190920</v>
      </c>
      <c r="AC49" s="1051">
        <f t="shared" si="9"/>
        <v>190920</v>
      </c>
      <c r="AD49" s="1132">
        <f t="shared" si="9"/>
        <v>89950</v>
      </c>
      <c r="AE49" s="1132">
        <f t="shared" si="9"/>
        <v>129000</v>
      </c>
      <c r="AF49" s="1132">
        <f t="shared" si="9"/>
        <v>139000</v>
      </c>
      <c r="AG49" s="1132">
        <f t="shared" si="9"/>
        <v>172000</v>
      </c>
      <c r="AH49" s="1132">
        <f t="shared" si="9"/>
        <v>177800</v>
      </c>
      <c r="AI49" s="1167"/>
    </row>
    <row r="50" spans="1:113" ht="15" customHeight="1">
      <c r="A50" s="2235" t="s">
        <v>1179</v>
      </c>
      <c r="B50" s="1118" t="s">
        <v>1170</v>
      </c>
      <c r="C50" s="1133" t="e">
        <f>+#REF!</f>
        <v>#REF!</v>
      </c>
      <c r="D50" s="1087"/>
      <c r="E50" s="1205"/>
      <c r="F50" s="1088"/>
      <c r="G50" s="1088"/>
      <c r="H50" s="1088"/>
      <c r="I50" s="1088"/>
      <c r="J50" s="1237"/>
      <c r="K50" s="1088"/>
      <c r="L50" s="1088"/>
      <c r="M50" s="1088"/>
      <c r="N50" s="1088"/>
      <c r="O50" s="1088"/>
      <c r="P50" s="1088"/>
      <c r="Q50" s="1237"/>
      <c r="R50" s="1088"/>
      <c r="S50" s="1088"/>
      <c r="T50" s="1088"/>
      <c r="U50" s="1088"/>
      <c r="V50" s="1088" t="e">
        <f>$C50*#REF!*#REF!</f>
        <v>#REF!</v>
      </c>
      <c r="W50" s="1088"/>
      <c r="X50" s="1088"/>
      <c r="Y50" s="1088"/>
      <c r="Z50" s="1088"/>
      <c r="AA50" s="1088"/>
      <c r="AB50" s="1088"/>
      <c r="AC50" s="1088"/>
      <c r="AD50" s="1134"/>
      <c r="AE50" s="1134"/>
      <c r="AF50" s="1134"/>
      <c r="AG50" s="1134"/>
      <c r="AH50" s="1134"/>
      <c r="AI50" s="1168" t="e">
        <f>+SUMPRODUCT(D50:AH50,D47:AH47)</f>
        <v>#REF!</v>
      </c>
      <c r="AJ50" s="1036" t="e">
        <f>$C50*#REF!*#REF!</f>
        <v>#REF!</v>
      </c>
    </row>
    <row r="51" spans="1:113">
      <c r="A51" s="2235"/>
      <c r="B51" s="1118" t="s">
        <v>1171</v>
      </c>
      <c r="C51" s="1133" t="e">
        <f>+#REF!</f>
        <v>#REF!</v>
      </c>
      <c r="D51" s="1087"/>
      <c r="E51" s="1205"/>
      <c r="F51" s="1088"/>
      <c r="G51" s="1088"/>
      <c r="H51" s="1088"/>
      <c r="I51" s="1088"/>
      <c r="J51" s="1237"/>
      <c r="K51" s="1088"/>
      <c r="L51" s="1088"/>
      <c r="M51" s="1088"/>
      <c r="N51" s="1088"/>
      <c r="O51" s="1088"/>
      <c r="P51" s="1088"/>
      <c r="Q51" s="1237"/>
      <c r="R51" s="1088"/>
      <c r="S51" s="1088"/>
      <c r="T51" s="1088"/>
      <c r="U51" s="1088"/>
      <c r="V51" s="1088" t="e">
        <f>$C51*#REF!*#REF!</f>
        <v>#REF!</v>
      </c>
      <c r="W51" s="1088"/>
      <c r="X51" s="1088"/>
      <c r="Y51" s="1088"/>
      <c r="Z51" s="1088"/>
      <c r="AA51" s="1088"/>
      <c r="AB51" s="1088"/>
      <c r="AC51" s="1088"/>
      <c r="AD51" s="1134"/>
      <c r="AE51" s="1134"/>
      <c r="AF51" s="1134"/>
      <c r="AG51" s="1134"/>
      <c r="AH51" s="1134"/>
      <c r="AI51" s="1168" t="e">
        <f>+SUMPRODUCT(D51:AH51,D47:AH47)</f>
        <v>#REF!</v>
      </c>
      <c r="AJ51" s="1036" t="e">
        <f>$C51*#REF!*#REF!</f>
        <v>#REF!</v>
      </c>
    </row>
    <row r="52" spans="1:113">
      <c r="A52" s="2235"/>
      <c r="B52" s="1118" t="s">
        <v>1172</v>
      </c>
      <c r="C52" s="1133" t="e">
        <f>+#REF!</f>
        <v>#REF!</v>
      </c>
      <c r="D52" s="1087"/>
      <c r="E52" s="1205"/>
      <c r="F52" s="1088"/>
      <c r="G52" s="1088"/>
      <c r="H52" s="1088"/>
      <c r="I52" s="1088"/>
      <c r="J52" s="1237"/>
      <c r="K52" s="1088"/>
      <c r="L52" s="1088"/>
      <c r="M52" s="1088"/>
      <c r="N52" s="1088"/>
      <c r="O52" s="1088"/>
      <c r="P52" s="1088"/>
      <c r="Q52" s="1237"/>
      <c r="R52" s="1088"/>
      <c r="S52" s="1088"/>
      <c r="T52" s="1088"/>
      <c r="U52" s="1088"/>
      <c r="V52" s="1088"/>
      <c r="W52" s="1088"/>
      <c r="X52" s="1088"/>
      <c r="Y52" s="1088"/>
      <c r="Z52" s="1088"/>
      <c r="AA52" s="1088"/>
      <c r="AB52" s="1088"/>
      <c r="AC52" s="1088"/>
      <c r="AD52" s="1134"/>
      <c r="AE52" s="1134"/>
      <c r="AF52" s="1134"/>
      <c r="AG52" s="1134" t="e">
        <f>+$C52*#REF!*#REF!</f>
        <v>#REF!</v>
      </c>
      <c r="AH52" s="1134"/>
      <c r="AI52" s="1168" t="e">
        <f>+SUMPRODUCT(D52:AH52,D47:AH47)</f>
        <v>#REF!</v>
      </c>
      <c r="AJ52" s="1087" t="e">
        <f>+$C52*#REF!*#REF!</f>
        <v>#REF!</v>
      </c>
    </row>
    <row r="53" spans="1:113">
      <c r="A53" s="2235"/>
      <c r="B53" s="1118" t="s">
        <v>1173</v>
      </c>
      <c r="C53" s="1133" t="e">
        <f>+#REF!</f>
        <v>#REF!</v>
      </c>
      <c r="D53" s="1087"/>
      <c r="E53" s="1205"/>
      <c r="F53" s="1088"/>
      <c r="G53" s="1088"/>
      <c r="H53" s="1088"/>
      <c r="I53" s="1088"/>
      <c r="J53" s="1237"/>
      <c r="K53" s="1088"/>
      <c r="L53" s="1088"/>
      <c r="M53" s="1088"/>
      <c r="N53" s="1088"/>
      <c r="O53" s="1088"/>
      <c r="P53" s="1088"/>
      <c r="Q53" s="1237"/>
      <c r="R53" s="1088"/>
      <c r="S53" s="1088"/>
      <c r="T53" s="1088"/>
      <c r="U53" s="1088"/>
      <c r="V53" s="1088"/>
      <c r="W53" s="1088"/>
      <c r="X53" s="1088"/>
      <c r="Y53" s="1088"/>
      <c r="Z53" s="1088"/>
      <c r="AA53" s="1088"/>
      <c r="AB53" s="1088"/>
      <c r="AC53" s="1088"/>
      <c r="AD53" s="1134"/>
      <c r="AE53" s="1134"/>
      <c r="AF53" s="1134"/>
      <c r="AG53" s="1134" t="e">
        <f>+$C53*#REF!*#REF!</f>
        <v>#REF!</v>
      </c>
      <c r="AH53" s="1134"/>
      <c r="AI53" s="1168" t="e">
        <f>+SUMPRODUCT(D53:AH53,D47:AH47)</f>
        <v>#REF!</v>
      </c>
      <c r="AJ53" s="1036" t="e">
        <f>+$C53*#REF!*#REF!</f>
        <v>#REF!</v>
      </c>
    </row>
    <row r="54" spans="1:113">
      <c r="A54" s="2236"/>
      <c r="B54" s="1143" t="s">
        <v>1174</v>
      </c>
      <c r="C54" s="1144" t="e">
        <f>+#REF!</f>
        <v>#REF!</v>
      </c>
      <c r="D54" s="1094"/>
      <c r="E54" s="1210"/>
      <c r="F54" s="1095"/>
      <c r="G54" s="1095"/>
      <c r="H54" s="1095"/>
      <c r="I54" s="1095"/>
      <c r="J54" s="1242"/>
      <c r="K54" s="1095"/>
      <c r="L54" s="1095"/>
      <c r="M54" s="1095"/>
      <c r="N54" s="1095"/>
      <c r="O54" s="1095"/>
      <c r="P54" s="1095"/>
      <c r="Q54" s="1242"/>
      <c r="R54" s="1095"/>
      <c r="S54" s="1095"/>
      <c r="T54" s="1095"/>
      <c r="U54" s="1095"/>
      <c r="V54" s="1095"/>
      <c r="W54" s="1095"/>
      <c r="X54" s="1095"/>
      <c r="Y54" s="1095"/>
      <c r="Z54" s="1095"/>
      <c r="AA54" s="1095"/>
      <c r="AB54" s="1095"/>
      <c r="AC54" s="1095"/>
      <c r="AD54" s="1145" t="e">
        <f>+$C54*#REF!*#REF!</f>
        <v>#REF!</v>
      </c>
      <c r="AE54" s="1145"/>
      <c r="AF54" s="1145"/>
      <c r="AG54" s="1145"/>
      <c r="AH54" s="1145"/>
      <c r="AI54" s="1169" t="e">
        <f>+SUMPRODUCT(D54:AH54,D47:AH47)</f>
        <v>#REF!</v>
      </c>
      <c r="AJ54" s="1036" t="e">
        <f>+$C54*#REF!*#REF!</f>
        <v>#REF!</v>
      </c>
    </row>
    <row r="55" spans="1:113">
      <c r="A55" s="1104" t="s">
        <v>1160</v>
      </c>
      <c r="B55" s="1161"/>
      <c r="C55" s="1106" t="s">
        <v>1221</v>
      </c>
      <c r="D55" s="1217"/>
      <c r="E55" s="1218"/>
      <c r="F55" s="1108"/>
      <c r="G55" s="1108"/>
      <c r="H55" s="1108"/>
      <c r="I55" s="1108"/>
      <c r="J55" s="1219"/>
      <c r="K55" s="1108"/>
      <c r="L55" s="1108"/>
      <c r="M55" s="1108"/>
      <c r="N55" s="1108"/>
      <c r="O55" s="1108"/>
      <c r="P55" s="1108"/>
      <c r="Q55" s="1219"/>
      <c r="R55" s="1108"/>
      <c r="S55" s="1108"/>
      <c r="T55" s="1108"/>
      <c r="U55" s="1108"/>
      <c r="V55" s="1108"/>
      <c r="W55" s="1108"/>
      <c r="X55" s="1108"/>
      <c r="Y55" s="1108"/>
      <c r="Z55" s="1108"/>
      <c r="AA55" s="1108"/>
      <c r="AB55" s="1108"/>
      <c r="AC55" s="1108"/>
      <c r="AD55" s="1163"/>
      <c r="AE55" s="1163"/>
      <c r="AF55" s="1163"/>
      <c r="AG55" s="1163"/>
      <c r="AH55" s="1163"/>
      <c r="AI55" s="1164"/>
      <c r="AJ55" s="1111"/>
      <c r="AK55" s="1111"/>
      <c r="AL55" s="1111"/>
      <c r="AM55" s="1111"/>
      <c r="AN55" s="1111"/>
      <c r="AO55" s="1111"/>
      <c r="AP55" s="1111"/>
      <c r="AQ55" s="1111"/>
      <c r="AR55" s="1111"/>
      <c r="AS55" s="1111"/>
      <c r="AT55" s="1111"/>
      <c r="AU55" s="1111"/>
      <c r="AV55" s="1111"/>
      <c r="AW55" s="1111"/>
      <c r="AX55" s="1111"/>
      <c r="AY55" s="1111"/>
      <c r="AZ55" s="1111"/>
      <c r="BA55" s="1111"/>
      <c r="BB55" s="1111"/>
      <c r="BC55" s="1111"/>
      <c r="BD55" s="1111"/>
      <c r="BE55" s="1111"/>
      <c r="BF55" s="1111"/>
      <c r="BG55" s="1111"/>
      <c r="BH55" s="1111"/>
      <c r="BI55" s="1111"/>
      <c r="BJ55" s="1111"/>
      <c r="BK55" s="1111"/>
      <c r="BL55" s="1111"/>
      <c r="BM55" s="1111"/>
      <c r="BN55" s="1111"/>
      <c r="BO55" s="1111"/>
      <c r="BP55" s="1111"/>
      <c r="BQ55" s="1111"/>
      <c r="BR55" s="1111"/>
      <c r="BS55" s="1111"/>
      <c r="BT55" s="1111"/>
      <c r="BU55" s="1111"/>
      <c r="BV55" s="1111"/>
      <c r="BW55" s="1111"/>
      <c r="BX55" s="1111"/>
      <c r="BY55" s="1111"/>
      <c r="BZ55" s="1111"/>
      <c r="CA55" s="1111"/>
      <c r="CB55" s="1111"/>
      <c r="CC55" s="1111"/>
      <c r="CD55" s="1111"/>
      <c r="CE55" s="1111"/>
      <c r="CF55" s="1111"/>
      <c r="CG55" s="1111"/>
      <c r="CH55" s="1111"/>
      <c r="CI55" s="1111"/>
      <c r="CJ55" s="1111"/>
      <c r="CK55" s="1111"/>
      <c r="CL55" s="1111"/>
      <c r="CM55" s="1111"/>
      <c r="CN55" s="1111"/>
      <c r="CO55" s="1111"/>
      <c r="CP55" s="1111"/>
      <c r="CQ55" s="1111"/>
      <c r="CR55" s="1111"/>
      <c r="CS55" s="1111"/>
      <c r="CT55" s="1111"/>
      <c r="CU55" s="1111"/>
      <c r="CV55" s="1111"/>
      <c r="CW55" s="1111"/>
      <c r="CX55" s="1111"/>
      <c r="CY55" s="1111"/>
      <c r="CZ55" s="1111"/>
      <c r="DA55" s="1111"/>
      <c r="DB55" s="1111"/>
      <c r="DC55" s="1111"/>
      <c r="DD55" s="1111"/>
      <c r="DE55" s="1111"/>
      <c r="DF55" s="1111"/>
      <c r="DG55" s="1111"/>
      <c r="DH55" s="1111"/>
      <c r="DI55" s="1111"/>
    </row>
    <row r="56" spans="1:113">
      <c r="A56" s="1112" t="s">
        <v>1140</v>
      </c>
      <c r="B56" s="1113"/>
      <c r="C56" s="1114">
        <v>4515</v>
      </c>
      <c r="D56" s="1220"/>
      <c r="E56" s="1221"/>
      <c r="F56" s="1116"/>
      <c r="G56" s="1116"/>
      <c r="H56" s="1116"/>
      <c r="I56" s="1116"/>
      <c r="J56" s="1222"/>
      <c r="K56" s="1116"/>
      <c r="L56" s="1116"/>
      <c r="M56" s="1116"/>
      <c r="N56" s="1116"/>
      <c r="O56" s="1116"/>
      <c r="P56" s="1116"/>
      <c r="Q56" s="1222"/>
      <c r="R56" s="1116"/>
      <c r="S56" s="1116"/>
      <c r="T56" s="1116"/>
      <c r="U56" s="1116"/>
      <c r="V56" s="1116"/>
      <c r="W56" s="1116"/>
      <c r="X56" s="1116"/>
      <c r="Y56" s="1116"/>
      <c r="Z56" s="1116"/>
      <c r="AA56" s="1116"/>
      <c r="AB56" s="1116"/>
      <c r="AC56" s="1116"/>
      <c r="AD56" s="1165"/>
      <c r="AE56" s="1165"/>
      <c r="AF56" s="1165"/>
      <c r="AG56" s="1165"/>
      <c r="AH56" s="1165"/>
      <c r="AI56" s="1164"/>
      <c r="AJ56" s="1111"/>
      <c r="AK56" s="1111"/>
      <c r="AL56" s="1111"/>
      <c r="AM56" s="1111"/>
      <c r="AN56" s="1111"/>
      <c r="AO56" s="1111"/>
      <c r="AP56" s="1111"/>
      <c r="AQ56" s="1111"/>
      <c r="AR56" s="1111"/>
      <c r="AS56" s="1111"/>
      <c r="AT56" s="1111"/>
      <c r="AU56" s="1111"/>
      <c r="AV56" s="1111"/>
      <c r="AW56" s="1111"/>
      <c r="AX56" s="1111"/>
      <c r="AY56" s="1111"/>
      <c r="AZ56" s="1111"/>
      <c r="BA56" s="1111"/>
      <c r="BB56" s="1111"/>
      <c r="BC56" s="1111"/>
      <c r="BD56" s="1111"/>
      <c r="BE56" s="1111"/>
      <c r="BF56" s="1111"/>
      <c r="BG56" s="1111"/>
      <c r="BH56" s="1111"/>
      <c r="BI56" s="1111"/>
      <c r="BJ56" s="1111"/>
      <c r="BK56" s="1111"/>
      <c r="BL56" s="1111"/>
      <c r="BM56" s="1111"/>
      <c r="BN56" s="1111"/>
      <c r="BO56" s="1111"/>
      <c r="BP56" s="1111"/>
      <c r="BQ56" s="1111"/>
      <c r="BR56" s="1111"/>
      <c r="BS56" s="1111"/>
      <c r="BT56" s="1111"/>
      <c r="BU56" s="1111"/>
      <c r="BV56" s="1111"/>
      <c r="BW56" s="1111"/>
      <c r="BX56" s="1111"/>
      <c r="BY56" s="1111"/>
      <c r="BZ56" s="1111"/>
      <c r="CA56" s="1111"/>
      <c r="CB56" s="1111"/>
      <c r="CC56" s="1111"/>
      <c r="CD56" s="1111"/>
      <c r="CE56" s="1111"/>
      <c r="CF56" s="1111"/>
      <c r="CG56" s="1111"/>
      <c r="CH56" s="1111"/>
      <c r="CI56" s="1111"/>
      <c r="CJ56" s="1111"/>
      <c r="CK56" s="1111"/>
      <c r="CL56" s="1111"/>
      <c r="CM56" s="1111"/>
      <c r="CN56" s="1111"/>
      <c r="CO56" s="1111"/>
      <c r="CP56" s="1111"/>
      <c r="CQ56" s="1111"/>
      <c r="CR56" s="1111"/>
      <c r="CS56" s="1111"/>
      <c r="CT56" s="1111"/>
      <c r="CU56" s="1111"/>
      <c r="CV56" s="1111"/>
      <c r="CW56" s="1111"/>
      <c r="CX56" s="1111"/>
      <c r="CY56" s="1111"/>
      <c r="CZ56" s="1111"/>
      <c r="DA56" s="1111"/>
      <c r="DB56" s="1111"/>
      <c r="DC56" s="1111"/>
      <c r="DD56" s="1111"/>
      <c r="DE56" s="1111"/>
      <c r="DF56" s="1111"/>
      <c r="DG56" s="1111"/>
      <c r="DH56" s="1111"/>
      <c r="DI56" s="1111"/>
    </row>
    <row r="57" spans="1:113" ht="15" customHeight="1">
      <c r="A57" s="2234" t="s">
        <v>1162</v>
      </c>
      <c r="B57" s="1118" t="s">
        <v>1163</v>
      </c>
      <c r="C57" s="1119">
        <v>27350</v>
      </c>
      <c r="D57" s="1223"/>
      <c r="E57" s="1224"/>
      <c r="F57" s="1121"/>
      <c r="G57" s="1121"/>
      <c r="H57" s="1121"/>
      <c r="I57" s="1121"/>
      <c r="J57" s="1225"/>
      <c r="K57" s="1121"/>
      <c r="L57" s="1121"/>
      <c r="M57" s="1121"/>
      <c r="N57" s="1121"/>
      <c r="O57" s="1121"/>
      <c r="P57" s="1121"/>
      <c r="Q57" s="1225"/>
      <c r="R57" s="1121"/>
      <c r="S57" s="1121"/>
      <c r="T57" s="1121"/>
      <c r="U57" s="1121"/>
      <c r="V57" s="1121"/>
      <c r="W57" s="1121"/>
      <c r="X57" s="1121"/>
      <c r="Y57" s="1121"/>
      <c r="Z57" s="1121"/>
      <c r="AA57" s="1121"/>
      <c r="AB57" s="1121"/>
      <c r="AC57" s="1121"/>
      <c r="AD57" s="1154"/>
      <c r="AE57" s="1154"/>
      <c r="AF57" s="1154"/>
      <c r="AG57" s="1154"/>
      <c r="AH57" s="1154"/>
      <c r="AI57" s="1164"/>
      <c r="AJ57" s="1111"/>
      <c r="AK57" s="1111"/>
      <c r="AL57" s="1111"/>
      <c r="AM57" s="1111"/>
      <c r="AN57" s="1111"/>
      <c r="AO57" s="1111"/>
      <c r="AP57" s="1111"/>
      <c r="AQ57" s="1111"/>
      <c r="AR57" s="1111"/>
      <c r="AS57" s="1111"/>
      <c r="AT57" s="1111"/>
      <c r="AU57" s="1111"/>
      <c r="AV57" s="1111"/>
      <c r="AW57" s="1111"/>
      <c r="AX57" s="1111"/>
      <c r="AY57" s="1111"/>
      <c r="AZ57" s="1111"/>
      <c r="BA57" s="1111"/>
      <c r="BB57" s="1111"/>
      <c r="BC57" s="1111"/>
      <c r="BD57" s="1111"/>
      <c r="BE57" s="1111"/>
      <c r="BF57" s="1111"/>
      <c r="BG57" s="1111"/>
      <c r="BH57" s="1111"/>
      <c r="BI57" s="1111"/>
      <c r="BJ57" s="1111"/>
      <c r="BK57" s="1111"/>
      <c r="BL57" s="1111"/>
      <c r="BM57" s="1111"/>
      <c r="BN57" s="1111"/>
      <c r="BO57" s="1111"/>
      <c r="BP57" s="1111"/>
      <c r="BQ57" s="1111"/>
      <c r="BR57" s="1111"/>
      <c r="BS57" s="1111"/>
      <c r="BT57" s="1111"/>
      <c r="BU57" s="1111"/>
      <c r="BV57" s="1111"/>
      <c r="BW57" s="1111"/>
      <c r="BX57" s="1111"/>
      <c r="BY57" s="1111"/>
      <c r="BZ57" s="1111"/>
      <c r="CA57" s="1111"/>
      <c r="CB57" s="1111"/>
      <c r="CC57" s="1111"/>
      <c r="CD57" s="1111"/>
      <c r="CE57" s="1111"/>
      <c r="CF57" s="1111"/>
      <c r="CG57" s="1111"/>
      <c r="CH57" s="1111"/>
      <c r="CI57" s="1111"/>
      <c r="CJ57" s="1111"/>
      <c r="CK57" s="1111"/>
      <c r="CL57" s="1111"/>
      <c r="CM57" s="1111"/>
      <c r="CN57" s="1111"/>
      <c r="CO57" s="1111"/>
      <c r="CP57" s="1111"/>
      <c r="CQ57" s="1111"/>
      <c r="CR57" s="1111"/>
      <c r="CS57" s="1111"/>
      <c r="CT57" s="1111"/>
      <c r="CU57" s="1111"/>
      <c r="CV57" s="1111"/>
      <c r="CW57" s="1111"/>
      <c r="CX57" s="1111"/>
      <c r="CY57" s="1111"/>
      <c r="CZ57" s="1111"/>
      <c r="DA57" s="1111"/>
      <c r="DB57" s="1111"/>
      <c r="DC57" s="1111"/>
      <c r="DD57" s="1111"/>
      <c r="DE57" s="1111"/>
      <c r="DF57" s="1111"/>
      <c r="DG57" s="1111"/>
      <c r="DH57" s="1111"/>
      <c r="DI57" s="1111"/>
    </row>
    <row r="58" spans="1:113">
      <c r="A58" s="2234"/>
      <c r="B58" s="1118" t="s">
        <v>1164</v>
      </c>
      <c r="C58" s="1119">
        <v>37215</v>
      </c>
      <c r="D58" s="1223"/>
      <c r="E58" s="1224"/>
      <c r="F58" s="1121"/>
      <c r="G58" s="1121"/>
      <c r="H58" s="1121"/>
      <c r="I58" s="1121"/>
      <c r="J58" s="1225"/>
      <c r="K58" s="1121"/>
      <c r="L58" s="1121"/>
      <c r="M58" s="1121"/>
      <c r="N58" s="1121"/>
      <c r="O58" s="1121"/>
      <c r="P58" s="1121"/>
      <c r="Q58" s="1225"/>
      <c r="R58" s="1121"/>
      <c r="S58" s="1121"/>
      <c r="T58" s="1121"/>
      <c r="U58" s="1121"/>
      <c r="V58" s="1121"/>
      <c r="W58" s="1121"/>
      <c r="X58" s="1121"/>
      <c r="Y58" s="1121"/>
      <c r="Z58" s="1121"/>
      <c r="AA58" s="1121"/>
      <c r="AB58" s="1121"/>
      <c r="AC58" s="1121"/>
      <c r="AD58" s="1166"/>
      <c r="AE58" s="1166"/>
      <c r="AF58" s="1166"/>
      <c r="AG58" s="1166"/>
      <c r="AH58" s="1166"/>
      <c r="AI58" s="1167"/>
    </row>
    <row r="59" spans="1:113">
      <c r="A59" s="1123" t="s">
        <v>1165</v>
      </c>
      <c r="B59" s="1124"/>
      <c r="C59" s="1119">
        <f>+(C58-C57)/2+C57</f>
        <v>32282.5</v>
      </c>
      <c r="D59" s="1223"/>
      <c r="E59" s="1224"/>
      <c r="F59" s="1121"/>
      <c r="G59" s="1121"/>
      <c r="H59" s="1121"/>
      <c r="I59" s="1121"/>
      <c r="J59" s="1225"/>
      <c r="K59" s="1121"/>
      <c r="L59" s="1121"/>
      <c r="M59" s="1121"/>
      <c r="N59" s="1121"/>
      <c r="O59" s="1121"/>
      <c r="P59" s="1121"/>
      <c r="Q59" s="1225"/>
      <c r="R59" s="1121"/>
      <c r="S59" s="1121"/>
      <c r="T59" s="1121"/>
      <c r="U59" s="1121"/>
      <c r="V59" s="1121"/>
      <c r="W59" s="1121"/>
      <c r="X59" s="1121"/>
      <c r="Y59" s="1121"/>
      <c r="Z59" s="1121"/>
      <c r="AA59" s="1121"/>
      <c r="AB59" s="1121"/>
      <c r="AC59" s="1121"/>
      <c r="AD59" s="1166"/>
      <c r="AE59" s="1166"/>
      <c r="AF59" s="1166"/>
      <c r="AG59" s="1166"/>
      <c r="AH59" s="1166"/>
      <c r="AI59" s="1167"/>
    </row>
    <row r="60" spans="1:113">
      <c r="A60" s="1123" t="s">
        <v>1166</v>
      </c>
      <c r="B60" s="1124"/>
      <c r="C60" s="1125"/>
      <c r="D60" s="1241">
        <f>IF(D62&gt;D61,(D62-D61)+D$2*1000+D$3*1000,(D61-D62)+D$2*1000+D$4*1000)/1000</f>
        <v>47.332500000000003</v>
      </c>
      <c r="E60" s="1227">
        <f t="shared" ref="E60:AH60" si="10">IF(E62&gt;E61,(E62-E61)+E$2*1000+E$3*1000,(E61-E62)+E$2*1000+E$4*1000)/1000</f>
        <v>47.782499999999999</v>
      </c>
      <c r="F60" s="1127">
        <f t="shared" si="10"/>
        <v>27.0825</v>
      </c>
      <c r="G60" s="1127">
        <f t="shared" si="10"/>
        <v>23.352499999999999</v>
      </c>
      <c r="H60" s="1127">
        <f t="shared" si="10"/>
        <v>23.3825</v>
      </c>
      <c r="I60" s="1127">
        <f t="shared" si="10"/>
        <v>24.282499999999999</v>
      </c>
      <c r="J60" s="1228">
        <f t="shared" si="10"/>
        <v>16.782499999999999</v>
      </c>
      <c r="K60" s="1127">
        <f t="shared" si="10"/>
        <v>16.282499999999999</v>
      </c>
      <c r="L60" s="1127">
        <f t="shared" si="10"/>
        <v>9.0824999999999996</v>
      </c>
      <c r="M60" s="1127">
        <f t="shared" si="10"/>
        <v>10.9825</v>
      </c>
      <c r="N60" s="1127">
        <f t="shared" si="10"/>
        <v>11.1175</v>
      </c>
      <c r="O60" s="1127">
        <f t="shared" si="10"/>
        <v>12.717499999999999</v>
      </c>
      <c r="P60" s="1127">
        <f t="shared" si="10"/>
        <v>86.282499999999999</v>
      </c>
      <c r="Q60" s="1228">
        <f t="shared" si="10"/>
        <v>82.282499999999999</v>
      </c>
      <c r="R60" s="1127">
        <f t="shared" si="10"/>
        <v>94.582499999999996</v>
      </c>
      <c r="S60" s="1127">
        <f t="shared" si="10"/>
        <v>19.517499999999998</v>
      </c>
      <c r="T60" s="1127">
        <f t="shared" si="10"/>
        <v>23.1675</v>
      </c>
      <c r="U60" s="1127">
        <f t="shared" si="10"/>
        <v>21.467500000000001</v>
      </c>
      <c r="V60" s="1127">
        <f t="shared" si="10"/>
        <v>23.747499999999999</v>
      </c>
      <c r="W60" s="1127">
        <f t="shared" si="10"/>
        <v>2.2825000000000002</v>
      </c>
      <c r="X60" s="1127">
        <f t="shared" si="10"/>
        <v>31.4175</v>
      </c>
      <c r="Y60" s="1127">
        <f t="shared" si="10"/>
        <v>40.717500000000001</v>
      </c>
      <c r="Z60" s="1127">
        <f t="shared" si="10"/>
        <v>46.517499999999998</v>
      </c>
      <c r="AA60" s="1127">
        <f t="shared" si="10"/>
        <v>53.067500000000003</v>
      </c>
      <c r="AB60" s="1127">
        <f t="shared" si="10"/>
        <v>57.637500000000003</v>
      </c>
      <c r="AC60" s="1127">
        <f t="shared" si="10"/>
        <v>64.137500000000003</v>
      </c>
      <c r="AD60" s="1128">
        <f t="shared" si="10"/>
        <v>43.332500000000003</v>
      </c>
      <c r="AE60" s="1128">
        <f t="shared" si="10"/>
        <v>4.2824999999999998</v>
      </c>
      <c r="AF60" s="1128">
        <f t="shared" si="10"/>
        <v>5.7175000000000002</v>
      </c>
      <c r="AG60" s="1128">
        <f t="shared" si="10"/>
        <v>38.717500000000001</v>
      </c>
      <c r="AH60" s="1128">
        <f t="shared" si="10"/>
        <v>50.517499999999998</v>
      </c>
      <c r="AI60" s="1167"/>
    </row>
    <row r="61" spans="1:113" hidden="1">
      <c r="A61" s="1129" t="s">
        <v>1167</v>
      </c>
      <c r="B61" s="1130"/>
      <c r="C61" s="1131"/>
      <c r="D61" s="1177">
        <f>+IF($C56=4514,IF(D$6=4514,$C59,$C59),IF(D$6=4515,$C59+101000,101000+$C59))</f>
        <v>133282.5</v>
      </c>
      <c r="E61" s="1177">
        <f t="shared" ref="E61:AH61" si="11">+IF($C56=4514,IF(E$6=4514,$C59,$C59),IF(E$6=4515,$C59+101000,101000+$C59))</f>
        <v>133282.5</v>
      </c>
      <c r="F61" s="1051">
        <f t="shared" si="11"/>
        <v>133282.5</v>
      </c>
      <c r="G61" s="1051">
        <f t="shared" si="11"/>
        <v>133282.5</v>
      </c>
      <c r="H61" s="1051">
        <f t="shared" si="11"/>
        <v>133282.5</v>
      </c>
      <c r="I61" s="1051">
        <f t="shared" si="11"/>
        <v>133282.5</v>
      </c>
      <c r="J61" s="1229">
        <f t="shared" si="11"/>
        <v>133282.5</v>
      </c>
      <c r="K61" s="1051">
        <f t="shared" si="11"/>
        <v>133282.5</v>
      </c>
      <c r="L61" s="1051">
        <f t="shared" si="11"/>
        <v>133282.5</v>
      </c>
      <c r="M61" s="1051">
        <f t="shared" si="11"/>
        <v>133282.5</v>
      </c>
      <c r="N61" s="1051">
        <f t="shared" si="11"/>
        <v>133282.5</v>
      </c>
      <c r="O61" s="1051">
        <f t="shared" si="11"/>
        <v>133282.5</v>
      </c>
      <c r="P61" s="1051">
        <f t="shared" si="11"/>
        <v>133282.5</v>
      </c>
      <c r="Q61" s="1229">
        <f t="shared" si="11"/>
        <v>133282.5</v>
      </c>
      <c r="R61" s="1051">
        <f t="shared" si="11"/>
        <v>133282.5</v>
      </c>
      <c r="S61" s="1051">
        <f t="shared" si="11"/>
        <v>133282.5</v>
      </c>
      <c r="T61" s="1051">
        <f t="shared" si="11"/>
        <v>133282.5</v>
      </c>
      <c r="U61" s="1051">
        <f t="shared" si="11"/>
        <v>133282.5</v>
      </c>
      <c r="V61" s="1051">
        <f t="shared" si="11"/>
        <v>133282.5</v>
      </c>
      <c r="W61" s="1051">
        <f t="shared" si="11"/>
        <v>133282.5</v>
      </c>
      <c r="X61" s="1051">
        <f t="shared" si="11"/>
        <v>133282.5</v>
      </c>
      <c r="Y61" s="1051">
        <f t="shared" si="11"/>
        <v>133282.5</v>
      </c>
      <c r="Z61" s="1051">
        <f t="shared" si="11"/>
        <v>133282.5</v>
      </c>
      <c r="AA61" s="1051">
        <f t="shared" si="11"/>
        <v>133282.5</v>
      </c>
      <c r="AB61" s="1051">
        <f t="shared" si="11"/>
        <v>133282.5</v>
      </c>
      <c r="AC61" s="1051">
        <f t="shared" si="11"/>
        <v>133282.5</v>
      </c>
      <c r="AD61" s="1132">
        <f t="shared" si="11"/>
        <v>133282.5</v>
      </c>
      <c r="AE61" s="1132">
        <f t="shared" si="11"/>
        <v>133282.5</v>
      </c>
      <c r="AF61" s="1132">
        <f t="shared" si="11"/>
        <v>133282.5</v>
      </c>
      <c r="AG61" s="1132">
        <f t="shared" si="11"/>
        <v>133282.5</v>
      </c>
      <c r="AH61" s="1132">
        <f t="shared" si="11"/>
        <v>133282.5</v>
      </c>
      <c r="AI61" s="1167"/>
    </row>
    <row r="62" spans="1:113" hidden="1">
      <c r="A62" s="1129" t="s">
        <v>1168</v>
      </c>
      <c r="B62" s="1130"/>
      <c r="C62" s="1131"/>
      <c r="D62" s="1177">
        <f>+IF($C56=4514,IF(D$6=4514,D$5,D$5+101000),IF(D$6=4515,D$5+101000,D$5))</f>
        <v>85950</v>
      </c>
      <c r="E62" s="1177">
        <f t="shared" ref="E62:AH62" si="12">+IF($C56=4514,IF(E$6=4514,E$5,E$5+101000),IF(E$6=4515,E$5+101000,E$5))</f>
        <v>85500</v>
      </c>
      <c r="F62" s="1051">
        <f t="shared" si="12"/>
        <v>106200</v>
      </c>
      <c r="G62" s="1051">
        <f t="shared" si="12"/>
        <v>110930</v>
      </c>
      <c r="H62" s="1051">
        <f t="shared" si="12"/>
        <v>109900</v>
      </c>
      <c r="I62" s="1051">
        <f t="shared" si="12"/>
        <v>110000</v>
      </c>
      <c r="J62" s="1229">
        <f t="shared" si="12"/>
        <v>116500</v>
      </c>
      <c r="K62" s="1051">
        <f t="shared" si="12"/>
        <v>117000</v>
      </c>
      <c r="L62" s="1051">
        <f t="shared" si="12"/>
        <v>124200</v>
      </c>
      <c r="M62" s="1051">
        <f t="shared" si="12"/>
        <v>126800</v>
      </c>
      <c r="N62" s="1051">
        <f t="shared" si="12"/>
        <v>144400</v>
      </c>
      <c r="O62" s="1051">
        <f t="shared" si="12"/>
        <v>146000</v>
      </c>
      <c r="P62" s="1051">
        <f t="shared" si="12"/>
        <v>47500</v>
      </c>
      <c r="Q62" s="1229">
        <f t="shared" si="12"/>
        <v>51000</v>
      </c>
      <c r="R62" s="1051">
        <f t="shared" si="12"/>
        <v>40000</v>
      </c>
      <c r="S62" s="1051">
        <f t="shared" si="12"/>
        <v>149800</v>
      </c>
      <c r="T62" s="1051">
        <f t="shared" si="12"/>
        <v>154650</v>
      </c>
      <c r="U62" s="1051">
        <f t="shared" si="12"/>
        <v>153350</v>
      </c>
      <c r="V62" s="1051">
        <f t="shared" si="12"/>
        <v>154730</v>
      </c>
      <c r="W62" s="1051">
        <f t="shared" si="12"/>
        <v>131000</v>
      </c>
      <c r="X62" s="1051">
        <f t="shared" si="12"/>
        <v>164700</v>
      </c>
      <c r="Y62" s="1051">
        <f t="shared" si="12"/>
        <v>173000</v>
      </c>
      <c r="Z62" s="1051">
        <f t="shared" si="12"/>
        <v>176000</v>
      </c>
      <c r="AA62" s="1051">
        <f t="shared" si="12"/>
        <v>185150</v>
      </c>
      <c r="AB62" s="1051">
        <f t="shared" si="12"/>
        <v>190920</v>
      </c>
      <c r="AC62" s="1051">
        <f t="shared" si="12"/>
        <v>190920</v>
      </c>
      <c r="AD62" s="1132">
        <f t="shared" si="12"/>
        <v>89950</v>
      </c>
      <c r="AE62" s="1132">
        <f t="shared" si="12"/>
        <v>129000</v>
      </c>
      <c r="AF62" s="1132">
        <f t="shared" si="12"/>
        <v>139000</v>
      </c>
      <c r="AG62" s="1132">
        <f t="shared" si="12"/>
        <v>172000</v>
      </c>
      <c r="AH62" s="1132">
        <f t="shared" si="12"/>
        <v>177800</v>
      </c>
      <c r="AI62" s="1167"/>
    </row>
    <row r="63" spans="1:113" ht="15" customHeight="1">
      <c r="A63" s="2235" t="s">
        <v>1179</v>
      </c>
      <c r="B63" s="1118" t="s">
        <v>1170</v>
      </c>
      <c r="C63" s="1133" t="e">
        <f>+#REF!</f>
        <v>#REF!</v>
      </c>
      <c r="D63" s="1087"/>
      <c r="E63" s="1205"/>
      <c r="F63" s="1088"/>
      <c r="G63" s="1088"/>
      <c r="H63" s="1088"/>
      <c r="I63" s="1088"/>
      <c r="J63" s="1237"/>
      <c r="K63" s="1088"/>
      <c r="L63" s="1088"/>
      <c r="M63" s="1088"/>
      <c r="N63" s="1088"/>
      <c r="O63" s="1088"/>
      <c r="P63" s="1088"/>
      <c r="Q63" s="1237"/>
      <c r="R63" s="1088"/>
      <c r="S63" s="1088"/>
      <c r="T63" s="1088"/>
      <c r="U63" s="1088"/>
      <c r="V63" s="1088" t="e">
        <f>$C63*#REF!*#REF!</f>
        <v>#REF!</v>
      </c>
      <c r="W63" s="1088"/>
      <c r="X63" s="1088"/>
      <c r="Y63" s="1088"/>
      <c r="Z63" s="1088"/>
      <c r="AA63" s="1088"/>
      <c r="AB63" s="1088"/>
      <c r="AC63" s="1088"/>
      <c r="AD63" s="1134"/>
      <c r="AE63" s="1134"/>
      <c r="AF63" s="1134"/>
      <c r="AG63" s="1134"/>
      <c r="AH63" s="1134"/>
      <c r="AI63" s="1168" t="e">
        <f>+SUMPRODUCT(D63:AH63,D60:AH60)</f>
        <v>#REF!</v>
      </c>
      <c r="AJ63" s="1036" t="e">
        <f>$C63*#REF!*#REF!</f>
        <v>#REF!</v>
      </c>
    </row>
    <row r="64" spans="1:113">
      <c r="A64" s="2235"/>
      <c r="B64" s="1118" t="s">
        <v>1171</v>
      </c>
      <c r="C64" s="1133" t="e">
        <f>+#REF!</f>
        <v>#REF!</v>
      </c>
      <c r="D64" s="1087"/>
      <c r="E64" s="1205"/>
      <c r="F64" s="1088"/>
      <c r="G64" s="1088"/>
      <c r="H64" s="1088"/>
      <c r="I64" s="1088"/>
      <c r="J64" s="1237"/>
      <c r="K64" s="1088"/>
      <c r="L64" s="1088"/>
      <c r="M64" s="1088"/>
      <c r="N64" s="1088"/>
      <c r="O64" s="1088"/>
      <c r="P64" s="1088"/>
      <c r="Q64" s="1237"/>
      <c r="R64" s="1088"/>
      <c r="S64" s="1088"/>
      <c r="T64" s="1088"/>
      <c r="U64" s="1088"/>
      <c r="V64" s="1088" t="e">
        <f>$C64*#REF!*#REF!</f>
        <v>#REF!</v>
      </c>
      <c r="W64" s="1088"/>
      <c r="X64" s="1088"/>
      <c r="Y64" s="1088"/>
      <c r="Z64" s="1088"/>
      <c r="AA64" s="1088"/>
      <c r="AB64" s="1088"/>
      <c r="AC64" s="1088"/>
      <c r="AD64" s="1134"/>
      <c r="AE64" s="1134"/>
      <c r="AF64" s="1134"/>
      <c r="AG64" s="1134"/>
      <c r="AH64" s="1134"/>
      <c r="AI64" s="1168" t="e">
        <f>+SUMPRODUCT(D64:AH64,D60:AH60)</f>
        <v>#REF!</v>
      </c>
      <c r="AJ64" s="1036" t="e">
        <f>$C64*#REF!*#REF!</f>
        <v>#REF!</v>
      </c>
    </row>
    <row r="65" spans="1:113">
      <c r="A65" s="2235"/>
      <c r="B65" s="1118" t="s">
        <v>1172</v>
      </c>
      <c r="C65" s="1133" t="e">
        <f>+#REF!</f>
        <v>#REF!</v>
      </c>
      <c r="D65" s="1087"/>
      <c r="E65" s="1205"/>
      <c r="F65" s="1088"/>
      <c r="G65" s="1088"/>
      <c r="H65" s="1088"/>
      <c r="I65" s="1088"/>
      <c r="J65" s="1237"/>
      <c r="K65" s="1088"/>
      <c r="L65" s="1088"/>
      <c r="M65" s="1088"/>
      <c r="N65" s="1088"/>
      <c r="O65" s="1088"/>
      <c r="P65" s="1088"/>
      <c r="Q65" s="1237"/>
      <c r="R65" s="1088"/>
      <c r="S65" s="1088"/>
      <c r="T65" s="1088"/>
      <c r="U65" s="1088"/>
      <c r="V65" s="1088"/>
      <c r="W65" s="1088"/>
      <c r="X65" s="1088"/>
      <c r="Y65" s="1088"/>
      <c r="Z65" s="1088"/>
      <c r="AA65" s="1088"/>
      <c r="AB65" s="1088"/>
      <c r="AC65" s="1088"/>
      <c r="AD65" s="1134"/>
      <c r="AE65" s="1134"/>
      <c r="AF65" s="1134"/>
      <c r="AG65" s="1134" t="e">
        <f>+$C65*#REF!*#REF!</f>
        <v>#REF!</v>
      </c>
      <c r="AH65" s="1134"/>
      <c r="AI65" s="1168" t="e">
        <f>+SUMPRODUCT(D65:AH65,D60:AH60)</f>
        <v>#REF!</v>
      </c>
      <c r="AJ65" s="1087" t="e">
        <f>+$C65*#REF!*#REF!</f>
        <v>#REF!</v>
      </c>
    </row>
    <row r="66" spans="1:113">
      <c r="A66" s="2235"/>
      <c r="B66" s="1118" t="s">
        <v>1173</v>
      </c>
      <c r="C66" s="1133" t="e">
        <f>+#REF!</f>
        <v>#REF!</v>
      </c>
      <c r="D66" s="1087"/>
      <c r="E66" s="1205"/>
      <c r="F66" s="1088"/>
      <c r="G66" s="1088"/>
      <c r="H66" s="1088"/>
      <c r="I66" s="1088"/>
      <c r="J66" s="1237"/>
      <c r="K66" s="1088"/>
      <c r="L66" s="1088"/>
      <c r="M66" s="1088"/>
      <c r="N66" s="1088"/>
      <c r="O66" s="1088"/>
      <c r="P66" s="1088"/>
      <c r="Q66" s="1237"/>
      <c r="R66" s="1088"/>
      <c r="S66" s="1088"/>
      <c r="T66" s="1088"/>
      <c r="U66" s="1088"/>
      <c r="V66" s="1088"/>
      <c r="W66" s="1088"/>
      <c r="X66" s="1088"/>
      <c r="Y66" s="1088"/>
      <c r="Z66" s="1088"/>
      <c r="AA66" s="1088"/>
      <c r="AB66" s="1088"/>
      <c r="AC66" s="1088"/>
      <c r="AD66" s="1134"/>
      <c r="AE66" s="1134"/>
      <c r="AF66" s="1134"/>
      <c r="AG66" s="1134" t="e">
        <f>+$C66*#REF!*#REF!</f>
        <v>#REF!</v>
      </c>
      <c r="AH66" s="1134"/>
      <c r="AI66" s="1168" t="e">
        <f>+SUMPRODUCT(D66:AH66,D60:AH60)</f>
        <v>#REF!</v>
      </c>
      <c r="AJ66" s="1036" t="e">
        <f>+$C66*#REF!*#REF!</f>
        <v>#REF!</v>
      </c>
    </row>
    <row r="67" spans="1:113">
      <c r="A67" s="2236"/>
      <c r="B67" s="1143" t="s">
        <v>1174</v>
      </c>
      <c r="C67" s="1144" t="e">
        <f>+#REF!</f>
        <v>#REF!</v>
      </c>
      <c r="D67" s="1094"/>
      <c r="E67" s="1210"/>
      <c r="F67" s="1095"/>
      <c r="G67" s="1095"/>
      <c r="H67" s="1095"/>
      <c r="I67" s="1095"/>
      <c r="J67" s="1242"/>
      <c r="K67" s="1095"/>
      <c r="L67" s="1095"/>
      <c r="M67" s="1095"/>
      <c r="N67" s="1095"/>
      <c r="O67" s="1095"/>
      <c r="P67" s="1095"/>
      <c r="Q67" s="1242"/>
      <c r="R67" s="1095"/>
      <c r="S67" s="1095"/>
      <c r="T67" s="1095"/>
      <c r="U67" s="1095"/>
      <c r="V67" s="1095"/>
      <c r="W67" s="1095"/>
      <c r="X67" s="1095"/>
      <c r="Y67" s="1095"/>
      <c r="Z67" s="1095"/>
      <c r="AA67" s="1095"/>
      <c r="AB67" s="1095"/>
      <c r="AC67" s="1095"/>
      <c r="AD67" s="1145" t="e">
        <f>+$C67*#REF!*#REF!</f>
        <v>#REF!</v>
      </c>
      <c r="AE67" s="1145"/>
      <c r="AF67" s="1145"/>
      <c r="AG67" s="1145"/>
      <c r="AH67" s="1145"/>
      <c r="AI67" s="1169" t="e">
        <f>+SUMPRODUCT(D67:AH67,D60:AH60)</f>
        <v>#REF!</v>
      </c>
      <c r="AJ67" s="1036" t="e">
        <f>+$C67*#REF!*#REF!</f>
        <v>#REF!</v>
      </c>
    </row>
    <row r="68" spans="1:113">
      <c r="A68" s="1104" t="s">
        <v>1160</v>
      </c>
      <c r="B68" s="1161"/>
      <c r="C68" s="1106" t="s">
        <v>1222</v>
      </c>
      <c r="D68" s="1217"/>
      <c r="E68" s="1218"/>
      <c r="F68" s="1108"/>
      <c r="G68" s="1108"/>
      <c r="H68" s="1108"/>
      <c r="I68" s="1108"/>
      <c r="J68" s="1219"/>
      <c r="K68" s="1108"/>
      <c r="L68" s="1108"/>
      <c r="M68" s="1108"/>
      <c r="N68" s="1108"/>
      <c r="O68" s="1108"/>
      <c r="P68" s="1108"/>
      <c r="Q68" s="1219"/>
      <c r="R68" s="1108"/>
      <c r="S68" s="1108"/>
      <c r="T68" s="1108"/>
      <c r="U68" s="1108"/>
      <c r="V68" s="1108"/>
      <c r="W68" s="1108"/>
      <c r="X68" s="1108"/>
      <c r="Y68" s="1108"/>
      <c r="Z68" s="1108"/>
      <c r="AA68" s="1108"/>
      <c r="AB68" s="1108"/>
      <c r="AC68" s="1108"/>
      <c r="AD68" s="1163"/>
      <c r="AE68" s="1163"/>
      <c r="AF68" s="1163"/>
      <c r="AG68" s="1163"/>
      <c r="AH68" s="1163"/>
      <c r="AI68" s="1164"/>
      <c r="AJ68" s="1111"/>
      <c r="AK68" s="1111"/>
      <c r="AL68" s="1111"/>
      <c r="AM68" s="1111"/>
      <c r="AN68" s="1111"/>
      <c r="AO68" s="1111"/>
      <c r="AP68" s="1111"/>
      <c r="AQ68" s="1111"/>
      <c r="AR68" s="1111"/>
      <c r="AS68" s="1111"/>
      <c r="AT68" s="1111"/>
      <c r="AU68" s="1111"/>
      <c r="AV68" s="1111"/>
      <c r="AW68" s="1111"/>
      <c r="AX68" s="1111"/>
      <c r="AY68" s="1111"/>
      <c r="AZ68" s="1111"/>
      <c r="BA68" s="1111"/>
      <c r="BB68" s="1111"/>
      <c r="BC68" s="1111"/>
      <c r="BD68" s="1111"/>
      <c r="BE68" s="1111"/>
      <c r="BF68" s="1111"/>
      <c r="BG68" s="1111"/>
      <c r="BH68" s="1111"/>
      <c r="BI68" s="1111"/>
      <c r="BJ68" s="1111"/>
      <c r="BK68" s="1111"/>
      <c r="BL68" s="1111"/>
      <c r="BM68" s="1111"/>
      <c r="BN68" s="1111"/>
      <c r="BO68" s="1111"/>
      <c r="BP68" s="1111"/>
      <c r="BQ68" s="1111"/>
      <c r="BR68" s="1111"/>
      <c r="BS68" s="1111"/>
      <c r="BT68" s="1111"/>
      <c r="BU68" s="1111"/>
      <c r="BV68" s="1111"/>
      <c r="BW68" s="1111"/>
      <c r="BX68" s="1111"/>
      <c r="BY68" s="1111"/>
      <c r="BZ68" s="1111"/>
      <c r="CA68" s="1111"/>
      <c r="CB68" s="1111"/>
      <c r="CC68" s="1111"/>
      <c r="CD68" s="1111"/>
      <c r="CE68" s="1111"/>
      <c r="CF68" s="1111"/>
      <c r="CG68" s="1111"/>
      <c r="CH68" s="1111"/>
      <c r="CI68" s="1111"/>
      <c r="CJ68" s="1111"/>
      <c r="CK68" s="1111"/>
      <c r="CL68" s="1111"/>
      <c r="CM68" s="1111"/>
      <c r="CN68" s="1111"/>
      <c r="CO68" s="1111"/>
      <c r="CP68" s="1111"/>
      <c r="CQ68" s="1111"/>
      <c r="CR68" s="1111"/>
      <c r="CS68" s="1111"/>
      <c r="CT68" s="1111"/>
      <c r="CU68" s="1111"/>
      <c r="CV68" s="1111"/>
      <c r="CW68" s="1111"/>
      <c r="CX68" s="1111"/>
      <c r="CY68" s="1111"/>
      <c r="CZ68" s="1111"/>
      <c r="DA68" s="1111"/>
      <c r="DB68" s="1111"/>
      <c r="DC68" s="1111"/>
      <c r="DD68" s="1111"/>
      <c r="DE68" s="1111"/>
      <c r="DF68" s="1111"/>
      <c r="DG68" s="1111"/>
      <c r="DH68" s="1111"/>
      <c r="DI68" s="1111"/>
    </row>
    <row r="69" spans="1:113">
      <c r="A69" s="1112" t="s">
        <v>1140</v>
      </c>
      <c r="B69" s="1113"/>
      <c r="C69" s="1114">
        <v>4515</v>
      </c>
      <c r="D69" s="1220"/>
      <c r="E69" s="1221"/>
      <c r="F69" s="1116"/>
      <c r="G69" s="1116"/>
      <c r="H69" s="1116"/>
      <c r="I69" s="1116"/>
      <c r="J69" s="1222"/>
      <c r="K69" s="1116"/>
      <c r="L69" s="1116"/>
      <c r="M69" s="1116"/>
      <c r="N69" s="1116"/>
      <c r="O69" s="1116"/>
      <c r="P69" s="1116"/>
      <c r="Q69" s="1222"/>
      <c r="R69" s="1116"/>
      <c r="S69" s="1116"/>
      <c r="T69" s="1116"/>
      <c r="U69" s="1116"/>
      <c r="V69" s="1116"/>
      <c r="W69" s="1116"/>
      <c r="X69" s="1116"/>
      <c r="Y69" s="1116"/>
      <c r="Z69" s="1116"/>
      <c r="AA69" s="1116"/>
      <c r="AB69" s="1116"/>
      <c r="AC69" s="1116"/>
      <c r="AD69" s="1165"/>
      <c r="AE69" s="1165"/>
      <c r="AF69" s="1165"/>
      <c r="AG69" s="1165"/>
      <c r="AH69" s="1165"/>
      <c r="AI69" s="1164"/>
      <c r="AJ69" s="1111"/>
      <c r="AK69" s="1111"/>
      <c r="AL69" s="1111"/>
      <c r="AM69" s="1111"/>
      <c r="AN69" s="1111"/>
      <c r="AO69" s="1111"/>
      <c r="AP69" s="1111"/>
      <c r="AQ69" s="1111"/>
      <c r="AR69" s="1111"/>
      <c r="AS69" s="1111"/>
      <c r="AT69" s="1111"/>
      <c r="AU69" s="1111"/>
      <c r="AV69" s="1111"/>
      <c r="AW69" s="1111"/>
      <c r="AX69" s="1111"/>
      <c r="AY69" s="1111"/>
      <c r="AZ69" s="1111"/>
      <c r="BA69" s="1111"/>
      <c r="BB69" s="1111"/>
      <c r="BC69" s="1111"/>
      <c r="BD69" s="1111"/>
      <c r="BE69" s="1111"/>
      <c r="BF69" s="1111"/>
      <c r="BG69" s="1111"/>
      <c r="BH69" s="1111"/>
      <c r="BI69" s="1111"/>
      <c r="BJ69" s="1111"/>
      <c r="BK69" s="1111"/>
      <c r="BL69" s="1111"/>
      <c r="BM69" s="1111"/>
      <c r="BN69" s="1111"/>
      <c r="BO69" s="1111"/>
      <c r="BP69" s="1111"/>
      <c r="BQ69" s="1111"/>
      <c r="BR69" s="1111"/>
      <c r="BS69" s="1111"/>
      <c r="BT69" s="1111"/>
      <c r="BU69" s="1111"/>
      <c r="BV69" s="1111"/>
      <c r="BW69" s="1111"/>
      <c r="BX69" s="1111"/>
      <c r="BY69" s="1111"/>
      <c r="BZ69" s="1111"/>
      <c r="CA69" s="1111"/>
      <c r="CB69" s="1111"/>
      <c r="CC69" s="1111"/>
      <c r="CD69" s="1111"/>
      <c r="CE69" s="1111"/>
      <c r="CF69" s="1111"/>
      <c r="CG69" s="1111"/>
      <c r="CH69" s="1111"/>
      <c r="CI69" s="1111"/>
      <c r="CJ69" s="1111"/>
      <c r="CK69" s="1111"/>
      <c r="CL69" s="1111"/>
      <c r="CM69" s="1111"/>
      <c r="CN69" s="1111"/>
      <c r="CO69" s="1111"/>
      <c r="CP69" s="1111"/>
      <c r="CQ69" s="1111"/>
      <c r="CR69" s="1111"/>
      <c r="CS69" s="1111"/>
      <c r="CT69" s="1111"/>
      <c r="CU69" s="1111"/>
      <c r="CV69" s="1111"/>
      <c r="CW69" s="1111"/>
      <c r="CX69" s="1111"/>
      <c r="CY69" s="1111"/>
      <c r="CZ69" s="1111"/>
      <c r="DA69" s="1111"/>
      <c r="DB69" s="1111"/>
      <c r="DC69" s="1111"/>
      <c r="DD69" s="1111"/>
      <c r="DE69" s="1111"/>
      <c r="DF69" s="1111"/>
      <c r="DG69" s="1111"/>
      <c r="DH69" s="1111"/>
      <c r="DI69" s="1111"/>
    </row>
    <row r="70" spans="1:113" ht="15" customHeight="1">
      <c r="A70" s="2234" t="s">
        <v>1162</v>
      </c>
      <c r="B70" s="1118" t="s">
        <v>1163</v>
      </c>
      <c r="C70" s="1119">
        <v>54270</v>
      </c>
      <c r="D70" s="1223"/>
      <c r="E70" s="1224"/>
      <c r="F70" s="1121"/>
      <c r="G70" s="1121"/>
      <c r="H70" s="1121"/>
      <c r="I70" s="1121"/>
      <c r="J70" s="1225"/>
      <c r="K70" s="1121"/>
      <c r="L70" s="1121"/>
      <c r="M70" s="1121"/>
      <c r="N70" s="1121"/>
      <c r="O70" s="1121"/>
      <c r="P70" s="1121"/>
      <c r="Q70" s="1225"/>
      <c r="R70" s="1121"/>
      <c r="S70" s="1121"/>
      <c r="T70" s="1121"/>
      <c r="U70" s="1121"/>
      <c r="V70" s="1121"/>
      <c r="W70" s="1121"/>
      <c r="X70" s="1121"/>
      <c r="Y70" s="1121"/>
      <c r="Z70" s="1121"/>
      <c r="AA70" s="1121"/>
      <c r="AB70" s="1121"/>
      <c r="AC70" s="1121"/>
      <c r="AD70" s="1154"/>
      <c r="AE70" s="1154"/>
      <c r="AF70" s="1154"/>
      <c r="AG70" s="1154"/>
      <c r="AH70" s="1154"/>
      <c r="AI70" s="1164"/>
      <c r="AJ70" s="1111"/>
      <c r="AK70" s="1111"/>
      <c r="AL70" s="1111"/>
      <c r="AM70" s="1111"/>
      <c r="AN70" s="1111"/>
      <c r="AO70" s="1111"/>
      <c r="AP70" s="1111"/>
      <c r="AQ70" s="1111"/>
      <c r="AR70" s="1111"/>
      <c r="AS70" s="1111"/>
      <c r="AT70" s="1111"/>
      <c r="AU70" s="1111"/>
      <c r="AV70" s="1111"/>
      <c r="AW70" s="1111"/>
      <c r="AX70" s="1111"/>
      <c r="AY70" s="1111"/>
      <c r="AZ70" s="1111"/>
      <c r="BA70" s="1111"/>
      <c r="BB70" s="1111"/>
      <c r="BC70" s="1111"/>
      <c r="BD70" s="1111"/>
      <c r="BE70" s="1111"/>
      <c r="BF70" s="1111"/>
      <c r="BG70" s="1111"/>
      <c r="BH70" s="1111"/>
      <c r="BI70" s="1111"/>
      <c r="BJ70" s="1111"/>
      <c r="BK70" s="1111"/>
      <c r="BL70" s="1111"/>
      <c r="BM70" s="1111"/>
      <c r="BN70" s="1111"/>
      <c r="BO70" s="1111"/>
      <c r="BP70" s="1111"/>
      <c r="BQ70" s="1111"/>
      <c r="BR70" s="1111"/>
      <c r="BS70" s="1111"/>
      <c r="BT70" s="1111"/>
      <c r="BU70" s="1111"/>
      <c r="BV70" s="1111"/>
      <c r="BW70" s="1111"/>
      <c r="BX70" s="1111"/>
      <c r="BY70" s="1111"/>
      <c r="BZ70" s="1111"/>
      <c r="CA70" s="1111"/>
      <c r="CB70" s="1111"/>
      <c r="CC70" s="1111"/>
      <c r="CD70" s="1111"/>
      <c r="CE70" s="1111"/>
      <c r="CF70" s="1111"/>
      <c r="CG70" s="1111"/>
      <c r="CH70" s="1111"/>
      <c r="CI70" s="1111"/>
      <c r="CJ70" s="1111"/>
      <c r="CK70" s="1111"/>
      <c r="CL70" s="1111"/>
      <c r="CM70" s="1111"/>
      <c r="CN70" s="1111"/>
      <c r="CO70" s="1111"/>
      <c r="CP70" s="1111"/>
      <c r="CQ70" s="1111"/>
      <c r="CR70" s="1111"/>
      <c r="CS70" s="1111"/>
      <c r="CT70" s="1111"/>
      <c r="CU70" s="1111"/>
      <c r="CV70" s="1111"/>
      <c r="CW70" s="1111"/>
      <c r="CX70" s="1111"/>
      <c r="CY70" s="1111"/>
      <c r="CZ70" s="1111"/>
      <c r="DA70" s="1111"/>
      <c r="DB70" s="1111"/>
      <c r="DC70" s="1111"/>
      <c r="DD70" s="1111"/>
      <c r="DE70" s="1111"/>
      <c r="DF70" s="1111"/>
      <c r="DG70" s="1111"/>
      <c r="DH70" s="1111"/>
      <c r="DI70" s="1111"/>
    </row>
    <row r="71" spans="1:113">
      <c r="A71" s="2234"/>
      <c r="B71" s="1118" t="s">
        <v>1164</v>
      </c>
      <c r="C71" s="1119">
        <v>66000</v>
      </c>
      <c r="D71" s="1223"/>
      <c r="E71" s="1224"/>
      <c r="F71" s="1121"/>
      <c r="G71" s="1121"/>
      <c r="H71" s="1121"/>
      <c r="I71" s="1121"/>
      <c r="J71" s="1225"/>
      <c r="K71" s="1121"/>
      <c r="L71" s="1121"/>
      <c r="M71" s="1121"/>
      <c r="N71" s="1121"/>
      <c r="O71" s="1121"/>
      <c r="P71" s="1121"/>
      <c r="Q71" s="1225"/>
      <c r="R71" s="1121"/>
      <c r="S71" s="1121"/>
      <c r="T71" s="1121"/>
      <c r="U71" s="1121"/>
      <c r="V71" s="1121"/>
      <c r="W71" s="1121"/>
      <c r="X71" s="1121"/>
      <c r="Y71" s="1121"/>
      <c r="Z71" s="1121"/>
      <c r="AA71" s="1121"/>
      <c r="AB71" s="1121"/>
      <c r="AC71" s="1121"/>
      <c r="AD71" s="1166"/>
      <c r="AE71" s="1166"/>
      <c r="AF71" s="1166"/>
      <c r="AG71" s="1166"/>
      <c r="AH71" s="1166"/>
      <c r="AI71" s="1167"/>
    </row>
    <row r="72" spans="1:113">
      <c r="A72" s="1123" t="s">
        <v>1165</v>
      </c>
      <c r="B72" s="1124"/>
      <c r="C72" s="1119">
        <f>+(C71-C70)/2+C70</f>
        <v>60135</v>
      </c>
      <c r="D72" s="1223"/>
      <c r="E72" s="1224"/>
      <c r="F72" s="1121"/>
      <c r="G72" s="1121"/>
      <c r="H72" s="1121"/>
      <c r="I72" s="1121"/>
      <c r="J72" s="1225"/>
      <c r="K72" s="1121"/>
      <c r="L72" s="1121"/>
      <c r="M72" s="1121"/>
      <c r="N72" s="1121"/>
      <c r="O72" s="1121"/>
      <c r="P72" s="1121"/>
      <c r="Q72" s="1225"/>
      <c r="R72" s="1121"/>
      <c r="S72" s="1121"/>
      <c r="T72" s="1121"/>
      <c r="U72" s="1121"/>
      <c r="V72" s="1121"/>
      <c r="W72" s="1121"/>
      <c r="X72" s="1121"/>
      <c r="Y72" s="1121"/>
      <c r="Z72" s="1121"/>
      <c r="AA72" s="1121"/>
      <c r="AB72" s="1121"/>
      <c r="AC72" s="1121"/>
      <c r="AD72" s="1166"/>
      <c r="AE72" s="1166"/>
      <c r="AF72" s="1166"/>
      <c r="AG72" s="1166"/>
      <c r="AH72" s="1166"/>
      <c r="AI72" s="1167"/>
    </row>
    <row r="73" spans="1:113">
      <c r="A73" s="1123" t="s">
        <v>1166</v>
      </c>
      <c r="B73" s="1124"/>
      <c r="C73" s="1125"/>
      <c r="D73" s="1241">
        <f>IF(D75&gt;D74,(D75-D74)+D$2*1000+D$3*1000,(D74-D75)+D$2*1000+D$4*1000)/1000</f>
        <v>75.185000000000002</v>
      </c>
      <c r="E73" s="1227">
        <f t="shared" ref="E73:AH73" si="13">IF(E75&gt;E74,(E75-E74)+E$2*1000+E$3*1000,(E74-E75)+E$2*1000+E$4*1000)/1000</f>
        <v>75.635000000000005</v>
      </c>
      <c r="F73" s="1127">
        <f t="shared" si="13"/>
        <v>54.935000000000002</v>
      </c>
      <c r="G73" s="1127">
        <f t="shared" si="13"/>
        <v>51.204999999999998</v>
      </c>
      <c r="H73" s="1127">
        <f t="shared" si="13"/>
        <v>51.234999999999999</v>
      </c>
      <c r="I73" s="1127">
        <f t="shared" si="13"/>
        <v>52.134999999999998</v>
      </c>
      <c r="J73" s="1228">
        <f t="shared" si="13"/>
        <v>44.634999999999998</v>
      </c>
      <c r="K73" s="1127">
        <f t="shared" si="13"/>
        <v>44.134999999999998</v>
      </c>
      <c r="L73" s="1127">
        <f t="shared" si="13"/>
        <v>36.935000000000002</v>
      </c>
      <c r="M73" s="1127">
        <f t="shared" si="13"/>
        <v>38.835000000000001</v>
      </c>
      <c r="N73" s="1127">
        <f t="shared" si="13"/>
        <v>16.734999999999999</v>
      </c>
      <c r="O73" s="1127">
        <f t="shared" si="13"/>
        <v>15.135</v>
      </c>
      <c r="P73" s="1127">
        <f t="shared" si="13"/>
        <v>114.13500000000001</v>
      </c>
      <c r="Q73" s="1228">
        <f t="shared" si="13"/>
        <v>110.13500000000001</v>
      </c>
      <c r="R73" s="1127">
        <f t="shared" si="13"/>
        <v>122.435</v>
      </c>
      <c r="S73" s="1127">
        <f t="shared" si="13"/>
        <v>14.335000000000001</v>
      </c>
      <c r="T73" s="1127">
        <f t="shared" si="13"/>
        <v>8.2850000000000001</v>
      </c>
      <c r="U73" s="1127">
        <f t="shared" si="13"/>
        <v>9.1850000000000005</v>
      </c>
      <c r="V73" s="1127">
        <f t="shared" si="13"/>
        <v>8.7050000000000001</v>
      </c>
      <c r="W73" s="1127">
        <f t="shared" si="13"/>
        <v>30.135000000000002</v>
      </c>
      <c r="X73" s="1127">
        <f t="shared" si="13"/>
        <v>3.5649999999999999</v>
      </c>
      <c r="Y73" s="1127">
        <f t="shared" si="13"/>
        <v>12.865</v>
      </c>
      <c r="Z73" s="1127">
        <f t="shared" si="13"/>
        <v>18.664999999999999</v>
      </c>
      <c r="AA73" s="1127">
        <f t="shared" si="13"/>
        <v>25.215</v>
      </c>
      <c r="AB73" s="1127">
        <f t="shared" si="13"/>
        <v>29.785</v>
      </c>
      <c r="AC73" s="1127">
        <f t="shared" si="13"/>
        <v>36.284999999999997</v>
      </c>
      <c r="AD73" s="1128">
        <f t="shared" si="13"/>
        <v>71.185000000000002</v>
      </c>
      <c r="AE73" s="1128">
        <f t="shared" si="13"/>
        <v>32.134999999999998</v>
      </c>
      <c r="AF73" s="1128">
        <f t="shared" si="13"/>
        <v>22.135000000000002</v>
      </c>
      <c r="AG73" s="1128">
        <f t="shared" si="13"/>
        <v>10.865</v>
      </c>
      <c r="AH73" s="1128">
        <f t="shared" si="13"/>
        <v>22.664999999999999</v>
      </c>
      <c r="AI73" s="1167"/>
    </row>
    <row r="74" spans="1:113" hidden="1">
      <c r="A74" s="1129" t="s">
        <v>1167</v>
      </c>
      <c r="B74" s="1130"/>
      <c r="C74" s="1131"/>
      <c r="D74" s="1177">
        <f>+IF($C69=4514,IF(D$6=4514,$C72,$C72),IF(D$6=4515,$C72+101000,101000+$C72))</f>
        <v>161135</v>
      </c>
      <c r="E74" s="1177">
        <f t="shared" ref="E74:AH74" si="14">+IF($C69=4514,IF(E$6=4514,$C72,$C72),IF(E$6=4515,$C72+101000,101000+$C72))</f>
        <v>161135</v>
      </c>
      <c r="F74" s="1051">
        <f t="shared" si="14"/>
        <v>161135</v>
      </c>
      <c r="G74" s="1051">
        <f t="shared" si="14"/>
        <v>161135</v>
      </c>
      <c r="H74" s="1051">
        <f t="shared" si="14"/>
        <v>161135</v>
      </c>
      <c r="I74" s="1051">
        <f t="shared" si="14"/>
        <v>161135</v>
      </c>
      <c r="J74" s="1229">
        <f t="shared" si="14"/>
        <v>161135</v>
      </c>
      <c r="K74" s="1051">
        <f t="shared" si="14"/>
        <v>161135</v>
      </c>
      <c r="L74" s="1051">
        <f t="shared" si="14"/>
        <v>161135</v>
      </c>
      <c r="M74" s="1051">
        <f t="shared" si="14"/>
        <v>161135</v>
      </c>
      <c r="N74" s="1051">
        <f t="shared" si="14"/>
        <v>161135</v>
      </c>
      <c r="O74" s="1051">
        <f t="shared" si="14"/>
        <v>161135</v>
      </c>
      <c r="P74" s="1051">
        <f t="shared" si="14"/>
        <v>161135</v>
      </c>
      <c r="Q74" s="1229">
        <f t="shared" si="14"/>
        <v>161135</v>
      </c>
      <c r="R74" s="1051">
        <f t="shared" si="14"/>
        <v>161135</v>
      </c>
      <c r="S74" s="1051">
        <f t="shared" si="14"/>
        <v>161135</v>
      </c>
      <c r="T74" s="1051">
        <f t="shared" si="14"/>
        <v>161135</v>
      </c>
      <c r="U74" s="1051">
        <f t="shared" si="14"/>
        <v>161135</v>
      </c>
      <c r="V74" s="1051">
        <f t="shared" si="14"/>
        <v>161135</v>
      </c>
      <c r="W74" s="1051">
        <f t="shared" si="14"/>
        <v>161135</v>
      </c>
      <c r="X74" s="1051">
        <f t="shared" si="14"/>
        <v>161135</v>
      </c>
      <c r="Y74" s="1051">
        <f t="shared" si="14"/>
        <v>161135</v>
      </c>
      <c r="Z74" s="1051">
        <f t="shared" si="14"/>
        <v>161135</v>
      </c>
      <c r="AA74" s="1051">
        <f t="shared" si="14"/>
        <v>161135</v>
      </c>
      <c r="AB74" s="1051">
        <f t="shared" si="14"/>
        <v>161135</v>
      </c>
      <c r="AC74" s="1051">
        <f t="shared" si="14"/>
        <v>161135</v>
      </c>
      <c r="AD74" s="1132">
        <f t="shared" si="14"/>
        <v>161135</v>
      </c>
      <c r="AE74" s="1132">
        <f t="shared" si="14"/>
        <v>161135</v>
      </c>
      <c r="AF74" s="1132">
        <f t="shared" si="14"/>
        <v>161135</v>
      </c>
      <c r="AG74" s="1132">
        <f t="shared" si="14"/>
        <v>161135</v>
      </c>
      <c r="AH74" s="1132">
        <f t="shared" si="14"/>
        <v>161135</v>
      </c>
      <c r="AI74" s="1167"/>
    </row>
    <row r="75" spans="1:113" hidden="1">
      <c r="A75" s="1129" t="s">
        <v>1168</v>
      </c>
      <c r="B75" s="1130"/>
      <c r="C75" s="1131"/>
      <c r="D75" s="1177">
        <f>+IF($C69=4514,IF(D$6=4514,D$5,D$5+101000),IF(D$6=4515,D$5+101000,D$5))</f>
        <v>85950</v>
      </c>
      <c r="E75" s="1177">
        <f t="shared" ref="E75:AH75" si="15">+IF($C69=4514,IF(E$6=4514,E$5,E$5+101000),IF(E$6=4515,E$5+101000,E$5))</f>
        <v>85500</v>
      </c>
      <c r="F75" s="1051">
        <f t="shared" si="15"/>
        <v>106200</v>
      </c>
      <c r="G75" s="1051">
        <f t="shared" si="15"/>
        <v>110930</v>
      </c>
      <c r="H75" s="1051">
        <f t="shared" si="15"/>
        <v>109900</v>
      </c>
      <c r="I75" s="1051">
        <f t="shared" si="15"/>
        <v>110000</v>
      </c>
      <c r="J75" s="1229">
        <f t="shared" si="15"/>
        <v>116500</v>
      </c>
      <c r="K75" s="1051">
        <f t="shared" si="15"/>
        <v>117000</v>
      </c>
      <c r="L75" s="1051">
        <f t="shared" si="15"/>
        <v>124200</v>
      </c>
      <c r="M75" s="1051">
        <f t="shared" si="15"/>
        <v>126800</v>
      </c>
      <c r="N75" s="1051">
        <f t="shared" si="15"/>
        <v>144400</v>
      </c>
      <c r="O75" s="1051">
        <f t="shared" si="15"/>
        <v>146000</v>
      </c>
      <c r="P75" s="1051">
        <f t="shared" si="15"/>
        <v>47500</v>
      </c>
      <c r="Q75" s="1229">
        <f t="shared" si="15"/>
        <v>51000</v>
      </c>
      <c r="R75" s="1051">
        <f t="shared" si="15"/>
        <v>40000</v>
      </c>
      <c r="S75" s="1051">
        <f t="shared" si="15"/>
        <v>149800</v>
      </c>
      <c r="T75" s="1051">
        <f t="shared" si="15"/>
        <v>154650</v>
      </c>
      <c r="U75" s="1051">
        <f t="shared" si="15"/>
        <v>153350</v>
      </c>
      <c r="V75" s="1051">
        <f t="shared" si="15"/>
        <v>154730</v>
      </c>
      <c r="W75" s="1051">
        <f t="shared" si="15"/>
        <v>131000</v>
      </c>
      <c r="X75" s="1051">
        <f t="shared" si="15"/>
        <v>164700</v>
      </c>
      <c r="Y75" s="1051">
        <f t="shared" si="15"/>
        <v>173000</v>
      </c>
      <c r="Z75" s="1051">
        <f t="shared" si="15"/>
        <v>176000</v>
      </c>
      <c r="AA75" s="1051">
        <f t="shared" si="15"/>
        <v>185150</v>
      </c>
      <c r="AB75" s="1051">
        <f t="shared" si="15"/>
        <v>190920</v>
      </c>
      <c r="AC75" s="1051">
        <f t="shared" si="15"/>
        <v>190920</v>
      </c>
      <c r="AD75" s="1132">
        <f t="shared" si="15"/>
        <v>89950</v>
      </c>
      <c r="AE75" s="1132">
        <f t="shared" si="15"/>
        <v>129000</v>
      </c>
      <c r="AF75" s="1132">
        <f t="shared" si="15"/>
        <v>139000</v>
      </c>
      <c r="AG75" s="1132">
        <f t="shared" si="15"/>
        <v>172000</v>
      </c>
      <c r="AH75" s="1132">
        <f t="shared" si="15"/>
        <v>177800</v>
      </c>
      <c r="AI75" s="1167"/>
    </row>
    <row r="76" spans="1:113" ht="15" customHeight="1">
      <c r="A76" s="2235" t="s">
        <v>1179</v>
      </c>
      <c r="B76" s="1118" t="s">
        <v>1170</v>
      </c>
      <c r="C76" s="1133" t="e">
        <f>+#REF!</f>
        <v>#REF!</v>
      </c>
      <c r="D76" s="1087"/>
      <c r="E76" s="1205"/>
      <c r="F76" s="1088"/>
      <c r="G76" s="1088"/>
      <c r="H76" s="1088"/>
      <c r="I76" s="1088"/>
      <c r="J76" s="1237"/>
      <c r="K76" s="1088"/>
      <c r="L76" s="1088"/>
      <c r="M76" s="1088"/>
      <c r="N76" s="1088"/>
      <c r="O76" s="1088"/>
      <c r="P76" s="1088"/>
      <c r="Q76" s="1237"/>
      <c r="R76" s="1088"/>
      <c r="S76" s="1088"/>
      <c r="T76" s="1088"/>
      <c r="U76" s="1088"/>
      <c r="V76" s="1088" t="e">
        <f>$C76*#REF!*#REF!</f>
        <v>#REF!</v>
      </c>
      <c r="W76" s="1088"/>
      <c r="X76" s="1088"/>
      <c r="Y76" s="1088"/>
      <c r="Z76" s="1088"/>
      <c r="AA76" s="1088"/>
      <c r="AB76" s="1088"/>
      <c r="AC76" s="1088"/>
      <c r="AD76" s="1134"/>
      <c r="AE76" s="1134"/>
      <c r="AF76" s="1134"/>
      <c r="AG76" s="1134"/>
      <c r="AH76" s="1134"/>
      <c r="AI76" s="1168" t="e">
        <f>+SUMPRODUCT(D76:AH76,D73:AH73)</f>
        <v>#REF!</v>
      </c>
      <c r="AJ76" s="1036" t="e">
        <f>$C76*#REF!*#REF!</f>
        <v>#REF!</v>
      </c>
    </row>
    <row r="77" spans="1:113">
      <c r="A77" s="2235"/>
      <c r="B77" s="1118" t="s">
        <v>1171</v>
      </c>
      <c r="C77" s="1133" t="e">
        <f>+#REF!</f>
        <v>#REF!</v>
      </c>
      <c r="D77" s="1087"/>
      <c r="E77" s="1205"/>
      <c r="F77" s="1088"/>
      <c r="G77" s="1088"/>
      <c r="H77" s="1088"/>
      <c r="I77" s="1088"/>
      <c r="J77" s="1237"/>
      <c r="K77" s="1088"/>
      <c r="L77" s="1088"/>
      <c r="M77" s="1088"/>
      <c r="N77" s="1088"/>
      <c r="O77" s="1088"/>
      <c r="P77" s="1088"/>
      <c r="Q77" s="1237"/>
      <c r="R77" s="1088"/>
      <c r="S77" s="1088"/>
      <c r="T77" s="1088"/>
      <c r="U77" s="1088"/>
      <c r="V77" s="1088" t="e">
        <f>$C77*#REF!*#REF!</f>
        <v>#REF!</v>
      </c>
      <c r="W77" s="1088"/>
      <c r="X77" s="1088"/>
      <c r="Y77" s="1088"/>
      <c r="Z77" s="1088"/>
      <c r="AA77" s="1088"/>
      <c r="AB77" s="1088"/>
      <c r="AC77" s="1088"/>
      <c r="AD77" s="1134"/>
      <c r="AE77" s="1134"/>
      <c r="AF77" s="1134"/>
      <c r="AG77" s="1134"/>
      <c r="AH77" s="1134"/>
      <c r="AI77" s="1168" t="e">
        <f>+SUMPRODUCT(D77:AH77,D73:AH73)</f>
        <v>#REF!</v>
      </c>
      <c r="AJ77" s="1036" t="e">
        <f>$C77*#REF!*#REF!</f>
        <v>#REF!</v>
      </c>
    </row>
    <row r="78" spans="1:113">
      <c r="A78" s="2235"/>
      <c r="B78" s="1118" t="s">
        <v>1172</v>
      </c>
      <c r="C78" s="1133" t="e">
        <f>+#REF!</f>
        <v>#REF!</v>
      </c>
      <c r="D78" s="1087"/>
      <c r="E78" s="1205"/>
      <c r="F78" s="1088"/>
      <c r="G78" s="1088"/>
      <c r="H78" s="1088"/>
      <c r="I78" s="1088"/>
      <c r="J78" s="1237"/>
      <c r="K78" s="1088"/>
      <c r="L78" s="1088"/>
      <c r="M78" s="1088"/>
      <c r="N78" s="1088"/>
      <c r="O78" s="1088"/>
      <c r="P78" s="1088"/>
      <c r="Q78" s="1237"/>
      <c r="R78" s="1088"/>
      <c r="S78" s="1088"/>
      <c r="T78" s="1088"/>
      <c r="U78" s="1088"/>
      <c r="V78" s="1088"/>
      <c r="W78" s="1088"/>
      <c r="X78" s="1088"/>
      <c r="Y78" s="1088"/>
      <c r="Z78" s="1088"/>
      <c r="AA78" s="1088"/>
      <c r="AB78" s="1088"/>
      <c r="AC78" s="1088"/>
      <c r="AD78" s="1134"/>
      <c r="AE78" s="1134"/>
      <c r="AF78" s="1134"/>
      <c r="AG78" s="1134" t="e">
        <f>+$C78*#REF!*#REF!</f>
        <v>#REF!</v>
      </c>
      <c r="AH78" s="1134"/>
      <c r="AI78" s="1168" t="e">
        <f>+SUMPRODUCT(D78:AH78,D73:AH73)</f>
        <v>#REF!</v>
      </c>
      <c r="AJ78" s="1087" t="e">
        <f>+$C78*#REF!*#REF!</f>
        <v>#REF!</v>
      </c>
    </row>
    <row r="79" spans="1:113">
      <c r="A79" s="2235"/>
      <c r="B79" s="1118" t="s">
        <v>1173</v>
      </c>
      <c r="C79" s="1133" t="e">
        <f>+#REF!</f>
        <v>#REF!</v>
      </c>
      <c r="D79" s="1087"/>
      <c r="E79" s="1205"/>
      <c r="F79" s="1088"/>
      <c r="G79" s="1088"/>
      <c r="H79" s="1088"/>
      <c r="I79" s="1088"/>
      <c r="J79" s="1237"/>
      <c r="K79" s="1088"/>
      <c r="L79" s="1088"/>
      <c r="M79" s="1088"/>
      <c r="N79" s="1088"/>
      <c r="O79" s="1088"/>
      <c r="P79" s="1088"/>
      <c r="Q79" s="1237"/>
      <c r="R79" s="1088"/>
      <c r="S79" s="1088"/>
      <c r="T79" s="1088"/>
      <c r="U79" s="1088"/>
      <c r="V79" s="1088"/>
      <c r="W79" s="1088"/>
      <c r="X79" s="1088"/>
      <c r="Y79" s="1088"/>
      <c r="Z79" s="1088"/>
      <c r="AA79" s="1088"/>
      <c r="AB79" s="1088"/>
      <c r="AC79" s="1088"/>
      <c r="AD79" s="1134"/>
      <c r="AE79" s="1134"/>
      <c r="AF79" s="1134"/>
      <c r="AG79" s="1134" t="e">
        <f>+$C79*#REF!*#REF!</f>
        <v>#REF!</v>
      </c>
      <c r="AH79" s="1134"/>
      <c r="AI79" s="1168" t="e">
        <f>+SUMPRODUCT(D79:AH79,D73:AH73)</f>
        <v>#REF!</v>
      </c>
      <c r="AJ79" s="1036" t="e">
        <f>+$C79*#REF!*#REF!</f>
        <v>#REF!</v>
      </c>
    </row>
    <row r="80" spans="1:113">
      <c r="A80" s="2236"/>
      <c r="B80" s="1143" t="s">
        <v>1174</v>
      </c>
      <c r="C80" s="1144" t="e">
        <f>+#REF!</f>
        <v>#REF!</v>
      </c>
      <c r="D80" s="1094"/>
      <c r="E80" s="1210"/>
      <c r="F80" s="1095"/>
      <c r="G80" s="1095"/>
      <c r="H80" s="1095"/>
      <c r="I80" s="1095"/>
      <c r="J80" s="1242"/>
      <c r="K80" s="1095"/>
      <c r="L80" s="1095"/>
      <c r="M80" s="1095"/>
      <c r="N80" s="1095"/>
      <c r="O80" s="1095"/>
      <c r="P80" s="1095"/>
      <c r="Q80" s="1242"/>
      <c r="R80" s="1095"/>
      <c r="S80" s="1095"/>
      <c r="T80" s="1095"/>
      <c r="U80" s="1095"/>
      <c r="V80" s="1095"/>
      <c r="W80" s="1095"/>
      <c r="X80" s="1095"/>
      <c r="Y80" s="1095"/>
      <c r="Z80" s="1095"/>
      <c r="AA80" s="1095"/>
      <c r="AB80" s="1095"/>
      <c r="AC80" s="1095"/>
      <c r="AD80" s="1145" t="e">
        <f>+$C80*#REF!*#REF!</f>
        <v>#REF!</v>
      </c>
      <c r="AE80" s="1145"/>
      <c r="AF80" s="1145"/>
      <c r="AG80" s="1145"/>
      <c r="AH80" s="1145"/>
      <c r="AI80" s="1169" t="e">
        <f>+SUMPRODUCT(D80:AH80,D73:AH73)</f>
        <v>#REF!</v>
      </c>
      <c r="AJ80" s="1036" t="e">
        <f>+$C80*#REF!*#REF!</f>
        <v>#REF!</v>
      </c>
    </row>
    <row r="81" spans="1:113">
      <c r="A81" s="1104" t="s">
        <v>1160</v>
      </c>
      <c r="B81" s="1161"/>
      <c r="C81" s="1106" t="s">
        <v>1223</v>
      </c>
      <c r="D81" s="1217"/>
      <c r="E81" s="1218"/>
      <c r="F81" s="1108"/>
      <c r="G81" s="1108"/>
      <c r="H81" s="1108"/>
      <c r="I81" s="1108"/>
      <c r="J81" s="1219"/>
      <c r="K81" s="1108"/>
      <c r="L81" s="1108"/>
      <c r="M81" s="1108"/>
      <c r="N81" s="1108"/>
      <c r="O81" s="1108"/>
      <c r="P81" s="1108"/>
      <c r="Q81" s="1219"/>
      <c r="R81" s="1108"/>
      <c r="S81" s="1108"/>
      <c r="T81" s="1108"/>
      <c r="U81" s="1108"/>
      <c r="V81" s="1108"/>
      <c r="W81" s="1108"/>
      <c r="X81" s="1108"/>
      <c r="Y81" s="1108"/>
      <c r="Z81" s="1108"/>
      <c r="AA81" s="1108"/>
      <c r="AB81" s="1108"/>
      <c r="AC81" s="1108"/>
      <c r="AD81" s="1163"/>
      <c r="AE81" s="1163"/>
      <c r="AF81" s="1163"/>
      <c r="AG81" s="1163"/>
      <c r="AH81" s="1163"/>
      <c r="AI81" s="1164"/>
      <c r="AJ81" s="1111"/>
      <c r="AK81" s="1111"/>
      <c r="AL81" s="1111"/>
      <c r="AM81" s="1111"/>
      <c r="AN81" s="1111"/>
      <c r="AO81" s="1111"/>
      <c r="AP81" s="1111"/>
      <c r="AQ81" s="1111"/>
      <c r="AR81" s="1111"/>
      <c r="AS81" s="1111"/>
      <c r="AT81" s="1111"/>
      <c r="AU81" s="1111"/>
      <c r="AV81" s="1111"/>
      <c r="AW81" s="1111"/>
      <c r="AX81" s="1111"/>
      <c r="AY81" s="1111"/>
      <c r="AZ81" s="1111"/>
      <c r="BA81" s="1111"/>
      <c r="BB81" s="1111"/>
      <c r="BC81" s="1111"/>
      <c r="BD81" s="1111"/>
      <c r="BE81" s="1111"/>
      <c r="BF81" s="1111"/>
      <c r="BG81" s="1111"/>
      <c r="BH81" s="1111"/>
      <c r="BI81" s="1111"/>
      <c r="BJ81" s="1111"/>
      <c r="BK81" s="1111"/>
      <c r="BL81" s="1111"/>
      <c r="BM81" s="1111"/>
      <c r="BN81" s="1111"/>
      <c r="BO81" s="1111"/>
      <c r="BP81" s="1111"/>
      <c r="BQ81" s="1111"/>
      <c r="BR81" s="1111"/>
      <c r="BS81" s="1111"/>
      <c r="BT81" s="1111"/>
      <c r="BU81" s="1111"/>
      <c r="BV81" s="1111"/>
      <c r="BW81" s="1111"/>
      <c r="BX81" s="1111"/>
      <c r="BY81" s="1111"/>
      <c r="BZ81" s="1111"/>
      <c r="CA81" s="1111"/>
      <c r="CB81" s="1111"/>
      <c r="CC81" s="1111"/>
      <c r="CD81" s="1111"/>
      <c r="CE81" s="1111"/>
      <c r="CF81" s="1111"/>
      <c r="CG81" s="1111"/>
      <c r="CH81" s="1111"/>
      <c r="CI81" s="1111"/>
      <c r="CJ81" s="1111"/>
      <c r="CK81" s="1111"/>
      <c r="CL81" s="1111"/>
      <c r="CM81" s="1111"/>
      <c r="CN81" s="1111"/>
      <c r="CO81" s="1111"/>
      <c r="CP81" s="1111"/>
      <c r="CQ81" s="1111"/>
      <c r="CR81" s="1111"/>
      <c r="CS81" s="1111"/>
      <c r="CT81" s="1111"/>
      <c r="CU81" s="1111"/>
      <c r="CV81" s="1111"/>
      <c r="CW81" s="1111"/>
      <c r="CX81" s="1111"/>
      <c r="CY81" s="1111"/>
      <c r="CZ81" s="1111"/>
      <c r="DA81" s="1111"/>
      <c r="DB81" s="1111"/>
      <c r="DC81" s="1111"/>
      <c r="DD81" s="1111"/>
      <c r="DE81" s="1111"/>
      <c r="DF81" s="1111"/>
      <c r="DG81" s="1111"/>
      <c r="DH81" s="1111"/>
      <c r="DI81" s="1111"/>
    </row>
    <row r="82" spans="1:113">
      <c r="A82" s="1112" t="s">
        <v>1140</v>
      </c>
      <c r="B82" s="1113"/>
      <c r="C82" s="1114">
        <v>4515</v>
      </c>
      <c r="D82" s="1220"/>
      <c r="E82" s="1221"/>
      <c r="F82" s="1116"/>
      <c r="G82" s="1116"/>
      <c r="H82" s="1116"/>
      <c r="I82" s="1116"/>
      <c r="J82" s="1222"/>
      <c r="K82" s="1116"/>
      <c r="L82" s="1116"/>
      <c r="M82" s="1116"/>
      <c r="N82" s="1116"/>
      <c r="O82" s="1116"/>
      <c r="P82" s="1116"/>
      <c r="Q82" s="1222"/>
      <c r="R82" s="1116"/>
      <c r="S82" s="1116"/>
      <c r="T82" s="1116"/>
      <c r="U82" s="1116"/>
      <c r="V82" s="1116"/>
      <c r="W82" s="1116"/>
      <c r="X82" s="1116"/>
      <c r="Y82" s="1116"/>
      <c r="Z82" s="1116"/>
      <c r="AA82" s="1116"/>
      <c r="AB82" s="1116"/>
      <c r="AC82" s="1116"/>
      <c r="AD82" s="1165"/>
      <c r="AE82" s="1165"/>
      <c r="AF82" s="1165"/>
      <c r="AG82" s="1165"/>
      <c r="AH82" s="1165"/>
      <c r="AI82" s="1164"/>
      <c r="AJ82" s="1111"/>
      <c r="AK82" s="1111"/>
      <c r="AL82" s="1111"/>
      <c r="AM82" s="1111"/>
      <c r="AN82" s="1111"/>
      <c r="AO82" s="1111"/>
      <c r="AP82" s="1111"/>
      <c r="AQ82" s="1111"/>
      <c r="AR82" s="1111"/>
      <c r="AS82" s="1111"/>
      <c r="AT82" s="1111"/>
      <c r="AU82" s="1111"/>
      <c r="AV82" s="1111"/>
      <c r="AW82" s="1111"/>
      <c r="AX82" s="1111"/>
      <c r="AY82" s="1111"/>
      <c r="AZ82" s="1111"/>
      <c r="BA82" s="1111"/>
      <c r="BB82" s="1111"/>
      <c r="BC82" s="1111"/>
      <c r="BD82" s="1111"/>
      <c r="BE82" s="1111"/>
      <c r="BF82" s="1111"/>
      <c r="BG82" s="1111"/>
      <c r="BH82" s="1111"/>
      <c r="BI82" s="1111"/>
      <c r="BJ82" s="1111"/>
      <c r="BK82" s="1111"/>
      <c r="BL82" s="1111"/>
      <c r="BM82" s="1111"/>
      <c r="BN82" s="1111"/>
      <c r="BO82" s="1111"/>
      <c r="BP82" s="1111"/>
      <c r="BQ82" s="1111"/>
      <c r="BR82" s="1111"/>
      <c r="BS82" s="1111"/>
      <c r="BT82" s="1111"/>
      <c r="BU82" s="1111"/>
      <c r="BV82" s="1111"/>
      <c r="BW82" s="1111"/>
      <c r="BX82" s="1111"/>
      <c r="BY82" s="1111"/>
      <c r="BZ82" s="1111"/>
      <c r="CA82" s="1111"/>
      <c r="CB82" s="1111"/>
      <c r="CC82" s="1111"/>
      <c r="CD82" s="1111"/>
      <c r="CE82" s="1111"/>
      <c r="CF82" s="1111"/>
      <c r="CG82" s="1111"/>
      <c r="CH82" s="1111"/>
      <c r="CI82" s="1111"/>
      <c r="CJ82" s="1111"/>
      <c r="CK82" s="1111"/>
      <c r="CL82" s="1111"/>
      <c r="CM82" s="1111"/>
      <c r="CN82" s="1111"/>
      <c r="CO82" s="1111"/>
      <c r="CP82" s="1111"/>
      <c r="CQ82" s="1111"/>
      <c r="CR82" s="1111"/>
      <c r="CS82" s="1111"/>
      <c r="CT82" s="1111"/>
      <c r="CU82" s="1111"/>
      <c r="CV82" s="1111"/>
      <c r="CW82" s="1111"/>
      <c r="CX82" s="1111"/>
      <c r="CY82" s="1111"/>
      <c r="CZ82" s="1111"/>
      <c r="DA82" s="1111"/>
      <c r="DB82" s="1111"/>
      <c r="DC82" s="1111"/>
      <c r="DD82" s="1111"/>
      <c r="DE82" s="1111"/>
      <c r="DF82" s="1111"/>
      <c r="DG82" s="1111"/>
      <c r="DH82" s="1111"/>
      <c r="DI82" s="1111"/>
    </row>
    <row r="83" spans="1:113" ht="15" customHeight="1">
      <c r="A83" s="2234" t="s">
        <v>1162</v>
      </c>
      <c r="B83" s="1118" t="s">
        <v>1163</v>
      </c>
      <c r="C83" s="1119">
        <v>66000</v>
      </c>
      <c r="D83" s="1223"/>
      <c r="E83" s="1224"/>
      <c r="F83" s="1121"/>
      <c r="G83" s="1121"/>
      <c r="H83" s="1121"/>
      <c r="I83" s="1121"/>
      <c r="J83" s="1225"/>
      <c r="K83" s="1121"/>
      <c r="L83" s="1121"/>
      <c r="M83" s="1121"/>
      <c r="N83" s="1121"/>
      <c r="O83" s="1121"/>
      <c r="P83" s="1121"/>
      <c r="Q83" s="1225"/>
      <c r="R83" s="1121"/>
      <c r="S83" s="1121"/>
      <c r="T83" s="1121"/>
      <c r="U83" s="1121"/>
      <c r="V83" s="1121"/>
      <c r="W83" s="1121"/>
      <c r="X83" s="1121"/>
      <c r="Y83" s="1121"/>
      <c r="Z83" s="1121"/>
      <c r="AA83" s="1121"/>
      <c r="AB83" s="1121"/>
      <c r="AC83" s="1121"/>
      <c r="AD83" s="1154"/>
      <c r="AE83" s="1154"/>
      <c r="AF83" s="1154"/>
      <c r="AG83" s="1154"/>
      <c r="AH83" s="1154"/>
      <c r="AI83" s="1164"/>
      <c r="AJ83" s="1111"/>
      <c r="AK83" s="1111"/>
      <c r="AL83" s="1111"/>
      <c r="AM83" s="1111"/>
      <c r="AN83" s="1111"/>
      <c r="AO83" s="1111"/>
      <c r="AP83" s="1111"/>
      <c r="AQ83" s="1111"/>
      <c r="AR83" s="1111"/>
      <c r="AS83" s="1111"/>
      <c r="AT83" s="1111"/>
      <c r="AU83" s="1111"/>
      <c r="AV83" s="1111"/>
      <c r="AW83" s="1111"/>
      <c r="AX83" s="1111"/>
      <c r="AY83" s="1111"/>
      <c r="AZ83" s="1111"/>
      <c r="BA83" s="1111"/>
      <c r="BB83" s="1111"/>
      <c r="BC83" s="1111"/>
      <c r="BD83" s="1111"/>
      <c r="BE83" s="1111"/>
      <c r="BF83" s="1111"/>
      <c r="BG83" s="1111"/>
      <c r="BH83" s="1111"/>
      <c r="BI83" s="1111"/>
      <c r="BJ83" s="1111"/>
      <c r="BK83" s="1111"/>
      <c r="BL83" s="1111"/>
      <c r="BM83" s="1111"/>
      <c r="BN83" s="1111"/>
      <c r="BO83" s="1111"/>
      <c r="BP83" s="1111"/>
      <c r="BQ83" s="1111"/>
      <c r="BR83" s="1111"/>
      <c r="BS83" s="1111"/>
      <c r="BT83" s="1111"/>
      <c r="BU83" s="1111"/>
      <c r="BV83" s="1111"/>
      <c r="BW83" s="1111"/>
      <c r="BX83" s="1111"/>
      <c r="BY83" s="1111"/>
      <c r="BZ83" s="1111"/>
      <c r="CA83" s="1111"/>
      <c r="CB83" s="1111"/>
      <c r="CC83" s="1111"/>
      <c r="CD83" s="1111"/>
      <c r="CE83" s="1111"/>
      <c r="CF83" s="1111"/>
      <c r="CG83" s="1111"/>
      <c r="CH83" s="1111"/>
      <c r="CI83" s="1111"/>
      <c r="CJ83" s="1111"/>
      <c r="CK83" s="1111"/>
      <c r="CL83" s="1111"/>
      <c r="CM83" s="1111"/>
      <c r="CN83" s="1111"/>
      <c r="CO83" s="1111"/>
      <c r="CP83" s="1111"/>
      <c r="CQ83" s="1111"/>
      <c r="CR83" s="1111"/>
      <c r="CS83" s="1111"/>
      <c r="CT83" s="1111"/>
      <c r="CU83" s="1111"/>
      <c r="CV83" s="1111"/>
      <c r="CW83" s="1111"/>
      <c r="CX83" s="1111"/>
      <c r="CY83" s="1111"/>
      <c r="CZ83" s="1111"/>
      <c r="DA83" s="1111"/>
      <c r="DB83" s="1111"/>
      <c r="DC83" s="1111"/>
      <c r="DD83" s="1111"/>
      <c r="DE83" s="1111"/>
      <c r="DF83" s="1111"/>
      <c r="DG83" s="1111"/>
      <c r="DH83" s="1111"/>
      <c r="DI83" s="1111"/>
    </row>
    <row r="84" spans="1:113">
      <c r="A84" s="2234"/>
      <c r="B84" s="1118" t="s">
        <v>1164</v>
      </c>
      <c r="C84" s="1119">
        <v>66240</v>
      </c>
      <c r="D84" s="1223"/>
      <c r="E84" s="1224"/>
      <c r="F84" s="1121"/>
      <c r="G84" s="1121"/>
      <c r="H84" s="1121"/>
      <c r="I84" s="1121"/>
      <c r="J84" s="1225"/>
      <c r="K84" s="1121"/>
      <c r="L84" s="1121"/>
      <c r="M84" s="1121"/>
      <c r="N84" s="1121"/>
      <c r="O84" s="1121"/>
      <c r="P84" s="1121"/>
      <c r="Q84" s="1225"/>
      <c r="R84" s="1121"/>
      <c r="S84" s="1121"/>
      <c r="T84" s="1121"/>
      <c r="U84" s="1121"/>
      <c r="V84" s="1121"/>
      <c r="W84" s="1121"/>
      <c r="X84" s="1121"/>
      <c r="Y84" s="1121"/>
      <c r="Z84" s="1121"/>
      <c r="AA84" s="1121"/>
      <c r="AB84" s="1121"/>
      <c r="AC84" s="1121"/>
      <c r="AD84" s="1166"/>
      <c r="AE84" s="1166"/>
      <c r="AF84" s="1166"/>
      <c r="AG84" s="1166"/>
      <c r="AH84" s="1166"/>
      <c r="AI84" s="1167"/>
    </row>
    <row r="85" spans="1:113">
      <c r="A85" s="1123" t="s">
        <v>1165</v>
      </c>
      <c r="B85" s="1124"/>
      <c r="C85" s="1119">
        <f>+(C84-C83)/2+C83</f>
        <v>66120</v>
      </c>
      <c r="D85" s="1223"/>
      <c r="E85" s="1224"/>
      <c r="F85" s="1121"/>
      <c r="G85" s="1121"/>
      <c r="H85" s="1121"/>
      <c r="I85" s="1121"/>
      <c r="J85" s="1225"/>
      <c r="K85" s="1121"/>
      <c r="L85" s="1121"/>
      <c r="M85" s="1121"/>
      <c r="N85" s="1121"/>
      <c r="O85" s="1121"/>
      <c r="P85" s="1121"/>
      <c r="Q85" s="1225"/>
      <c r="R85" s="1121"/>
      <c r="S85" s="1121"/>
      <c r="T85" s="1121"/>
      <c r="U85" s="1121"/>
      <c r="V85" s="1121"/>
      <c r="W85" s="1121"/>
      <c r="X85" s="1121"/>
      <c r="Y85" s="1121"/>
      <c r="Z85" s="1121"/>
      <c r="AA85" s="1121"/>
      <c r="AB85" s="1121"/>
      <c r="AC85" s="1121"/>
      <c r="AD85" s="1166"/>
      <c r="AE85" s="1166"/>
      <c r="AF85" s="1166"/>
      <c r="AG85" s="1166"/>
      <c r="AH85" s="1166"/>
      <c r="AI85" s="1167"/>
    </row>
    <row r="86" spans="1:113">
      <c r="A86" s="1123" t="s">
        <v>1166</v>
      </c>
      <c r="B86" s="1124"/>
      <c r="C86" s="1125"/>
      <c r="D86" s="1241">
        <f>IF(D88&gt;D87,(D88-D87)+D$2*1000+D$3*1000,(D87-D88)+D$2*1000+D$4*1000)/1000</f>
        <v>81.17</v>
      </c>
      <c r="E86" s="1227">
        <f t="shared" ref="E86:AH86" si="16">IF(E88&gt;E87,(E88-E87)+E$2*1000+E$3*1000,(E87-E88)+E$2*1000+E$4*1000)/1000</f>
        <v>81.62</v>
      </c>
      <c r="F86" s="1127">
        <f t="shared" si="16"/>
        <v>60.92</v>
      </c>
      <c r="G86" s="1127">
        <f t="shared" si="16"/>
        <v>57.19</v>
      </c>
      <c r="H86" s="1127">
        <f t="shared" si="16"/>
        <v>57.22</v>
      </c>
      <c r="I86" s="1127">
        <f t="shared" si="16"/>
        <v>58.12</v>
      </c>
      <c r="J86" s="1228">
        <f t="shared" si="16"/>
        <v>50.62</v>
      </c>
      <c r="K86" s="1127">
        <f t="shared" si="16"/>
        <v>50.12</v>
      </c>
      <c r="L86" s="1127">
        <f t="shared" si="16"/>
        <v>42.92</v>
      </c>
      <c r="M86" s="1127">
        <f t="shared" si="16"/>
        <v>44.82</v>
      </c>
      <c r="N86" s="1127">
        <f t="shared" si="16"/>
        <v>22.72</v>
      </c>
      <c r="O86" s="1127">
        <f t="shared" si="16"/>
        <v>21.12</v>
      </c>
      <c r="P86" s="1127">
        <f t="shared" si="16"/>
        <v>120.12</v>
      </c>
      <c r="Q86" s="1228">
        <f t="shared" si="16"/>
        <v>116.12</v>
      </c>
      <c r="R86" s="1127">
        <f t="shared" si="16"/>
        <v>128.41999999999999</v>
      </c>
      <c r="S86" s="1127">
        <f t="shared" si="16"/>
        <v>20.32</v>
      </c>
      <c r="T86" s="1127">
        <f t="shared" si="16"/>
        <v>14.27</v>
      </c>
      <c r="U86" s="1127">
        <f t="shared" si="16"/>
        <v>15.17</v>
      </c>
      <c r="V86" s="1127">
        <f t="shared" si="16"/>
        <v>14.69</v>
      </c>
      <c r="W86" s="1127">
        <f t="shared" si="16"/>
        <v>36.119999999999997</v>
      </c>
      <c r="X86" s="1127">
        <f t="shared" si="16"/>
        <v>2.42</v>
      </c>
      <c r="Y86" s="1127">
        <f t="shared" si="16"/>
        <v>6.88</v>
      </c>
      <c r="Z86" s="1127">
        <f t="shared" si="16"/>
        <v>12.68</v>
      </c>
      <c r="AA86" s="1127">
        <f t="shared" si="16"/>
        <v>19.23</v>
      </c>
      <c r="AB86" s="1127">
        <f t="shared" si="16"/>
        <v>23.8</v>
      </c>
      <c r="AC86" s="1127">
        <f t="shared" si="16"/>
        <v>30.3</v>
      </c>
      <c r="AD86" s="1128">
        <f t="shared" si="16"/>
        <v>77.17</v>
      </c>
      <c r="AE86" s="1128">
        <f t="shared" si="16"/>
        <v>38.119999999999997</v>
      </c>
      <c r="AF86" s="1128">
        <f t="shared" si="16"/>
        <v>28.12</v>
      </c>
      <c r="AG86" s="1128">
        <f t="shared" si="16"/>
        <v>4.88</v>
      </c>
      <c r="AH86" s="1128">
        <f t="shared" si="16"/>
        <v>16.68</v>
      </c>
      <c r="AI86" s="1167"/>
    </row>
    <row r="87" spans="1:113" hidden="1">
      <c r="A87" s="1129" t="s">
        <v>1167</v>
      </c>
      <c r="B87" s="1130"/>
      <c r="C87" s="1131"/>
      <c r="D87" s="1177">
        <f>+IF($C82=4514,IF(D$6=4514,$C85,$C85),IF(D$6=4515,$C85+101000,101000+$C85))</f>
        <v>167120</v>
      </c>
      <c r="E87" s="1177">
        <f t="shared" ref="E87:AH87" si="17">+IF($C82=4514,IF(E$6=4514,$C85,$C85),IF(E$6=4515,$C85+101000,101000+$C85))</f>
        <v>167120</v>
      </c>
      <c r="F87" s="1051">
        <f t="shared" si="17"/>
        <v>167120</v>
      </c>
      <c r="G87" s="1051">
        <f t="shared" si="17"/>
        <v>167120</v>
      </c>
      <c r="H87" s="1051">
        <f t="shared" si="17"/>
        <v>167120</v>
      </c>
      <c r="I87" s="1051">
        <f t="shared" si="17"/>
        <v>167120</v>
      </c>
      <c r="J87" s="1229">
        <f t="shared" si="17"/>
        <v>167120</v>
      </c>
      <c r="K87" s="1051">
        <f t="shared" si="17"/>
        <v>167120</v>
      </c>
      <c r="L87" s="1051">
        <f t="shared" si="17"/>
        <v>167120</v>
      </c>
      <c r="M87" s="1051">
        <f t="shared" si="17"/>
        <v>167120</v>
      </c>
      <c r="N87" s="1051">
        <f t="shared" si="17"/>
        <v>167120</v>
      </c>
      <c r="O87" s="1051">
        <f t="shared" si="17"/>
        <v>167120</v>
      </c>
      <c r="P87" s="1051">
        <f t="shared" si="17"/>
        <v>167120</v>
      </c>
      <c r="Q87" s="1229">
        <f t="shared" si="17"/>
        <v>167120</v>
      </c>
      <c r="R87" s="1051">
        <f t="shared" si="17"/>
        <v>167120</v>
      </c>
      <c r="S87" s="1051">
        <f t="shared" si="17"/>
        <v>167120</v>
      </c>
      <c r="T87" s="1051">
        <f t="shared" si="17"/>
        <v>167120</v>
      </c>
      <c r="U87" s="1051">
        <f t="shared" si="17"/>
        <v>167120</v>
      </c>
      <c r="V87" s="1051">
        <f t="shared" si="17"/>
        <v>167120</v>
      </c>
      <c r="W87" s="1051">
        <f t="shared" si="17"/>
        <v>167120</v>
      </c>
      <c r="X87" s="1051">
        <f t="shared" si="17"/>
        <v>167120</v>
      </c>
      <c r="Y87" s="1051">
        <f t="shared" si="17"/>
        <v>167120</v>
      </c>
      <c r="Z87" s="1051">
        <f t="shared" si="17"/>
        <v>167120</v>
      </c>
      <c r="AA87" s="1051">
        <f t="shared" si="17"/>
        <v>167120</v>
      </c>
      <c r="AB87" s="1051">
        <f t="shared" si="17"/>
        <v>167120</v>
      </c>
      <c r="AC87" s="1051">
        <f t="shared" si="17"/>
        <v>167120</v>
      </c>
      <c r="AD87" s="1132">
        <f t="shared" si="17"/>
        <v>167120</v>
      </c>
      <c r="AE87" s="1132">
        <f t="shared" si="17"/>
        <v>167120</v>
      </c>
      <c r="AF87" s="1132">
        <f t="shared" si="17"/>
        <v>167120</v>
      </c>
      <c r="AG87" s="1132">
        <f t="shared" si="17"/>
        <v>167120</v>
      </c>
      <c r="AH87" s="1132">
        <f t="shared" si="17"/>
        <v>167120</v>
      </c>
      <c r="AI87" s="1167"/>
    </row>
    <row r="88" spans="1:113" hidden="1">
      <c r="A88" s="1129" t="s">
        <v>1168</v>
      </c>
      <c r="B88" s="1130"/>
      <c r="C88" s="1131"/>
      <c r="D88" s="1177">
        <f>+IF($C82=4514,IF(D$6=4514,D$5,D$5+101000),IF(D$6=4515,D$5+101000,D$5))</f>
        <v>85950</v>
      </c>
      <c r="E88" s="1177">
        <f t="shared" ref="E88:AH88" si="18">+IF($C82=4514,IF(E$6=4514,E$5,E$5+101000),IF(E$6=4515,E$5+101000,E$5))</f>
        <v>85500</v>
      </c>
      <c r="F88" s="1051">
        <f t="shared" si="18"/>
        <v>106200</v>
      </c>
      <c r="G88" s="1051">
        <f t="shared" si="18"/>
        <v>110930</v>
      </c>
      <c r="H88" s="1051">
        <f t="shared" si="18"/>
        <v>109900</v>
      </c>
      <c r="I88" s="1051">
        <f t="shared" si="18"/>
        <v>110000</v>
      </c>
      <c r="J88" s="1229">
        <f t="shared" si="18"/>
        <v>116500</v>
      </c>
      <c r="K88" s="1051">
        <f t="shared" si="18"/>
        <v>117000</v>
      </c>
      <c r="L88" s="1051">
        <f t="shared" si="18"/>
        <v>124200</v>
      </c>
      <c r="M88" s="1051">
        <f t="shared" si="18"/>
        <v>126800</v>
      </c>
      <c r="N88" s="1051">
        <f t="shared" si="18"/>
        <v>144400</v>
      </c>
      <c r="O88" s="1051">
        <f t="shared" si="18"/>
        <v>146000</v>
      </c>
      <c r="P88" s="1051">
        <f t="shared" si="18"/>
        <v>47500</v>
      </c>
      <c r="Q88" s="1229">
        <f t="shared" si="18"/>
        <v>51000</v>
      </c>
      <c r="R88" s="1051">
        <f t="shared" si="18"/>
        <v>40000</v>
      </c>
      <c r="S88" s="1051">
        <f t="shared" si="18"/>
        <v>149800</v>
      </c>
      <c r="T88" s="1051">
        <f t="shared" si="18"/>
        <v>154650</v>
      </c>
      <c r="U88" s="1051">
        <f t="shared" si="18"/>
        <v>153350</v>
      </c>
      <c r="V88" s="1051">
        <f t="shared" si="18"/>
        <v>154730</v>
      </c>
      <c r="W88" s="1051">
        <f t="shared" si="18"/>
        <v>131000</v>
      </c>
      <c r="X88" s="1051">
        <f t="shared" si="18"/>
        <v>164700</v>
      </c>
      <c r="Y88" s="1051">
        <f t="shared" si="18"/>
        <v>173000</v>
      </c>
      <c r="Z88" s="1051">
        <f t="shared" si="18"/>
        <v>176000</v>
      </c>
      <c r="AA88" s="1051">
        <f t="shared" si="18"/>
        <v>185150</v>
      </c>
      <c r="AB88" s="1051">
        <f t="shared" si="18"/>
        <v>190920</v>
      </c>
      <c r="AC88" s="1051">
        <f t="shared" si="18"/>
        <v>190920</v>
      </c>
      <c r="AD88" s="1132">
        <f t="shared" si="18"/>
        <v>89950</v>
      </c>
      <c r="AE88" s="1132">
        <f t="shared" si="18"/>
        <v>129000</v>
      </c>
      <c r="AF88" s="1132">
        <f t="shared" si="18"/>
        <v>139000</v>
      </c>
      <c r="AG88" s="1132">
        <f t="shared" si="18"/>
        <v>172000</v>
      </c>
      <c r="AH88" s="1132">
        <f t="shared" si="18"/>
        <v>177800</v>
      </c>
      <c r="AI88" s="1167"/>
    </row>
    <row r="89" spans="1:113" ht="15" customHeight="1">
      <c r="A89" s="2235" t="s">
        <v>1179</v>
      </c>
      <c r="B89" s="1118" t="s">
        <v>1170</v>
      </c>
      <c r="C89" s="1133" t="e">
        <f>+#REF!</f>
        <v>#REF!</v>
      </c>
      <c r="D89" s="1087"/>
      <c r="E89" s="1205"/>
      <c r="F89" s="1088"/>
      <c r="G89" s="1088"/>
      <c r="H89" s="1088"/>
      <c r="I89" s="1088"/>
      <c r="J89" s="1237"/>
      <c r="K89" s="1088"/>
      <c r="L89" s="1088"/>
      <c r="M89" s="1088"/>
      <c r="N89" s="1088"/>
      <c r="O89" s="1088"/>
      <c r="P89" s="1088"/>
      <c r="Q89" s="1237"/>
      <c r="R89" s="1088"/>
      <c r="S89" s="1088"/>
      <c r="T89" s="1088"/>
      <c r="U89" s="1088"/>
      <c r="V89" s="1088" t="e">
        <f>$C89*#REF!*#REF!</f>
        <v>#REF!</v>
      </c>
      <c r="W89" s="1088"/>
      <c r="X89" s="1088"/>
      <c r="Y89" s="1088"/>
      <c r="Z89" s="1088"/>
      <c r="AA89" s="1088"/>
      <c r="AB89" s="1088"/>
      <c r="AC89" s="1088"/>
      <c r="AD89" s="1134"/>
      <c r="AE89" s="1134"/>
      <c r="AF89" s="1134"/>
      <c r="AG89" s="1134"/>
      <c r="AH89" s="1134"/>
      <c r="AI89" s="1168" t="e">
        <f>+SUMPRODUCT(D89:AH89,D86:AH86)</f>
        <v>#REF!</v>
      </c>
      <c r="AJ89" s="1036" t="e">
        <f>$C89*#REF!*#REF!</f>
        <v>#REF!</v>
      </c>
    </row>
    <row r="90" spans="1:113">
      <c r="A90" s="2235"/>
      <c r="B90" s="1118" t="s">
        <v>1171</v>
      </c>
      <c r="C90" s="1133" t="e">
        <f>+#REF!</f>
        <v>#REF!</v>
      </c>
      <c r="D90" s="1087"/>
      <c r="E90" s="1205"/>
      <c r="F90" s="1088"/>
      <c r="G90" s="1088"/>
      <c r="H90" s="1088"/>
      <c r="I90" s="1088"/>
      <c r="J90" s="1237"/>
      <c r="K90" s="1088"/>
      <c r="L90" s="1088"/>
      <c r="M90" s="1088"/>
      <c r="N90" s="1088"/>
      <c r="O90" s="1088"/>
      <c r="P90" s="1088"/>
      <c r="Q90" s="1237"/>
      <c r="R90" s="1088"/>
      <c r="S90" s="1088"/>
      <c r="T90" s="1088"/>
      <c r="U90" s="1088"/>
      <c r="V90" s="1088" t="e">
        <f>$C90*#REF!*#REF!</f>
        <v>#REF!</v>
      </c>
      <c r="W90" s="1088"/>
      <c r="X90" s="1088"/>
      <c r="Y90" s="1088"/>
      <c r="Z90" s="1088"/>
      <c r="AA90" s="1088"/>
      <c r="AB90" s="1088"/>
      <c r="AC90" s="1088"/>
      <c r="AD90" s="1134"/>
      <c r="AE90" s="1134"/>
      <c r="AF90" s="1134"/>
      <c r="AG90" s="1134"/>
      <c r="AH90" s="1134"/>
      <c r="AI90" s="1168" t="e">
        <f>+SUMPRODUCT(D90:AH90,D86:AH86)</f>
        <v>#REF!</v>
      </c>
      <c r="AJ90" s="1036" t="e">
        <f>$C90*#REF!*#REF!</f>
        <v>#REF!</v>
      </c>
    </row>
    <row r="91" spans="1:113">
      <c r="A91" s="2235"/>
      <c r="B91" s="1118" t="s">
        <v>1172</v>
      </c>
      <c r="C91" s="1133" t="e">
        <f>+#REF!</f>
        <v>#REF!</v>
      </c>
      <c r="D91" s="1087"/>
      <c r="E91" s="1205"/>
      <c r="F91" s="1088"/>
      <c r="G91" s="1088"/>
      <c r="H91" s="1088"/>
      <c r="I91" s="1088"/>
      <c r="J91" s="1237"/>
      <c r="K91" s="1088"/>
      <c r="L91" s="1088"/>
      <c r="M91" s="1088"/>
      <c r="N91" s="1088"/>
      <c r="O91" s="1088"/>
      <c r="P91" s="1088"/>
      <c r="Q91" s="1237"/>
      <c r="R91" s="1088"/>
      <c r="S91" s="1088"/>
      <c r="T91" s="1088"/>
      <c r="U91" s="1088"/>
      <c r="V91" s="1088"/>
      <c r="W91" s="1088"/>
      <c r="X91" s="1088"/>
      <c r="Y91" s="1088"/>
      <c r="Z91" s="1088"/>
      <c r="AA91" s="1088"/>
      <c r="AB91" s="1088"/>
      <c r="AC91" s="1088"/>
      <c r="AD91" s="1134"/>
      <c r="AE91" s="1134"/>
      <c r="AF91" s="1134"/>
      <c r="AG91" s="1134" t="e">
        <f>+$C91*#REF!*#REF!</f>
        <v>#REF!</v>
      </c>
      <c r="AH91" s="1134"/>
      <c r="AI91" s="1168" t="e">
        <f>+SUMPRODUCT(D91:AH91,D86:AH86)</f>
        <v>#REF!</v>
      </c>
      <c r="AJ91" s="1087" t="e">
        <f>+$C91*#REF!*#REF!</f>
        <v>#REF!</v>
      </c>
    </row>
    <row r="92" spans="1:113">
      <c r="A92" s="2235"/>
      <c r="B92" s="1118" t="s">
        <v>1173</v>
      </c>
      <c r="C92" s="1133" t="e">
        <f>+#REF!</f>
        <v>#REF!</v>
      </c>
      <c r="D92" s="1087"/>
      <c r="E92" s="1205"/>
      <c r="F92" s="1088"/>
      <c r="G92" s="1088"/>
      <c r="H92" s="1088"/>
      <c r="I92" s="1088"/>
      <c r="J92" s="1237"/>
      <c r="K92" s="1088"/>
      <c r="L92" s="1088"/>
      <c r="M92" s="1088"/>
      <c r="N92" s="1088"/>
      <c r="O92" s="1088"/>
      <c r="P92" s="1088"/>
      <c r="Q92" s="1237"/>
      <c r="R92" s="1088"/>
      <c r="S92" s="1088"/>
      <c r="T92" s="1088"/>
      <c r="U92" s="1088"/>
      <c r="V92" s="1088"/>
      <c r="W92" s="1088"/>
      <c r="X92" s="1088"/>
      <c r="Y92" s="1088"/>
      <c r="Z92" s="1088"/>
      <c r="AA92" s="1088"/>
      <c r="AB92" s="1088"/>
      <c r="AC92" s="1088"/>
      <c r="AD92" s="1134"/>
      <c r="AE92" s="1134"/>
      <c r="AF92" s="1134"/>
      <c r="AG92" s="1134" t="e">
        <f>+$C92*#REF!*#REF!</f>
        <v>#REF!</v>
      </c>
      <c r="AH92" s="1134"/>
      <c r="AI92" s="1168" t="e">
        <f>+SUMPRODUCT(D92:AH92,D86:AH86)</f>
        <v>#REF!</v>
      </c>
      <c r="AJ92" s="1036" t="e">
        <f>+$C92*#REF!*#REF!</f>
        <v>#REF!</v>
      </c>
    </row>
    <row r="93" spans="1:113">
      <c r="A93" s="2236"/>
      <c r="B93" s="1143" t="s">
        <v>1174</v>
      </c>
      <c r="C93" s="1144" t="e">
        <f>+#REF!</f>
        <v>#REF!</v>
      </c>
      <c r="D93" s="1094"/>
      <c r="E93" s="1210"/>
      <c r="F93" s="1095"/>
      <c r="G93" s="1095"/>
      <c r="H93" s="1095"/>
      <c r="I93" s="1095"/>
      <c r="J93" s="1242"/>
      <c r="K93" s="1095"/>
      <c r="L93" s="1095"/>
      <c r="M93" s="1095"/>
      <c r="N93" s="1095"/>
      <c r="O93" s="1095"/>
      <c r="P93" s="1095"/>
      <c r="Q93" s="1242"/>
      <c r="R93" s="1095"/>
      <c r="S93" s="1095"/>
      <c r="T93" s="1095"/>
      <c r="U93" s="1095"/>
      <c r="V93" s="1095"/>
      <c r="W93" s="1095"/>
      <c r="X93" s="1095"/>
      <c r="Y93" s="1095"/>
      <c r="Z93" s="1095"/>
      <c r="AA93" s="1095"/>
      <c r="AB93" s="1095"/>
      <c r="AC93" s="1095"/>
      <c r="AD93" s="1145" t="e">
        <f>+$C93*#REF!*#REF!</f>
        <v>#REF!</v>
      </c>
      <c r="AE93" s="1145"/>
      <c r="AF93" s="1145"/>
      <c r="AG93" s="1145"/>
      <c r="AH93" s="1145"/>
      <c r="AI93" s="1169" t="e">
        <f>+SUMPRODUCT(D93:AH93,D86:AH86)</f>
        <v>#REF!</v>
      </c>
      <c r="AJ93" s="1036" t="e">
        <f>+$C93*#REF!*#REF!</f>
        <v>#REF!</v>
      </c>
    </row>
    <row r="94" spans="1:113">
      <c r="A94" s="1038"/>
    </row>
    <row r="95" spans="1:113">
      <c r="B95" s="1118" t="s">
        <v>1170</v>
      </c>
      <c r="C95" s="1147" t="e">
        <f>+SUMIFS($C$23:$C$93,$B$23:$B$93,B95)</f>
        <v>#REF!</v>
      </c>
      <c r="D95" s="1245"/>
      <c r="L95" s="1111"/>
      <c r="S95" s="1111"/>
      <c r="AI95" s="1121"/>
    </row>
    <row r="96" spans="1:113">
      <c r="B96" s="1118" t="s">
        <v>1171</v>
      </c>
      <c r="C96" s="1147" t="e">
        <f t="shared" ref="C96:C100" si="19">+SUMIFS($C$23:$C$93,$B$23:$B$93,B96)</f>
        <v>#REF!</v>
      </c>
    </row>
    <row r="97" spans="2:3">
      <c r="B97" s="1118" t="s">
        <v>1172</v>
      </c>
      <c r="C97" s="1147" t="e">
        <f t="shared" si="19"/>
        <v>#REF!</v>
      </c>
    </row>
    <row r="98" spans="2:3">
      <c r="B98" s="1118" t="s">
        <v>1173</v>
      </c>
      <c r="C98" s="1147" t="e">
        <f t="shared" si="19"/>
        <v>#REF!</v>
      </c>
    </row>
    <row r="99" spans="2:3">
      <c r="B99" s="1118" t="s">
        <v>1174</v>
      </c>
      <c r="C99" s="1147" t="e">
        <f t="shared" si="19"/>
        <v>#REF!</v>
      </c>
    </row>
    <row r="100" spans="2:3" ht="30">
      <c r="B100" s="1136" t="s">
        <v>1175</v>
      </c>
      <c r="C100" s="1147" t="e">
        <f t="shared" si="19"/>
        <v>#REF!</v>
      </c>
    </row>
  </sheetData>
  <mergeCells count="26">
    <mergeCell ref="A23:A28"/>
    <mergeCell ref="A1:C1"/>
    <mergeCell ref="AI1:AI12"/>
    <mergeCell ref="A2:C2"/>
    <mergeCell ref="A3:B4"/>
    <mergeCell ref="A5:C5"/>
    <mergeCell ref="A6:C6"/>
    <mergeCell ref="A7:C7"/>
    <mergeCell ref="A8:C8"/>
    <mergeCell ref="A9:C9"/>
    <mergeCell ref="A10:C10"/>
    <mergeCell ref="A11:C11"/>
    <mergeCell ref="A12:C12"/>
    <mergeCell ref="A13:C13"/>
    <mergeCell ref="A14:C14"/>
    <mergeCell ref="A17:A18"/>
    <mergeCell ref="A70:A71"/>
    <mergeCell ref="A76:A80"/>
    <mergeCell ref="A83:A84"/>
    <mergeCell ref="A89:A93"/>
    <mergeCell ref="A31:A32"/>
    <mergeCell ref="A37:A41"/>
    <mergeCell ref="A44:A45"/>
    <mergeCell ref="A50:A54"/>
    <mergeCell ref="A57:A58"/>
    <mergeCell ref="A63:A67"/>
  </mergeCells>
  <conditionalFormatting sqref="D20:AC20">
    <cfRule type="colorScale" priority="6">
      <colorScale>
        <cfvo type="min"/>
        <cfvo type="percentile" val="50"/>
        <cfvo type="max"/>
        <color rgb="FF63BE7B"/>
        <color rgb="FFFFEB84"/>
        <color rgb="FFF8696B"/>
      </colorScale>
    </cfRule>
  </conditionalFormatting>
  <conditionalFormatting sqref="D34:AC34">
    <cfRule type="colorScale" priority="5">
      <colorScale>
        <cfvo type="min"/>
        <cfvo type="percentile" val="50"/>
        <cfvo type="max"/>
        <color rgb="FF63BE7B"/>
        <color rgb="FFFFEB84"/>
        <color rgb="FFF8696B"/>
      </colorScale>
    </cfRule>
  </conditionalFormatting>
  <conditionalFormatting sqref="D47:AC47">
    <cfRule type="colorScale" priority="4">
      <colorScale>
        <cfvo type="min"/>
        <cfvo type="percentile" val="50"/>
        <cfvo type="max"/>
        <color rgb="FF63BE7B"/>
        <color rgb="FFFFEB84"/>
        <color rgb="FFF8696B"/>
      </colorScale>
    </cfRule>
  </conditionalFormatting>
  <conditionalFormatting sqref="D60:AC60">
    <cfRule type="colorScale" priority="3">
      <colorScale>
        <cfvo type="min"/>
        <cfvo type="percentile" val="50"/>
        <cfvo type="max"/>
        <color rgb="FF63BE7B"/>
        <color rgb="FFFFEB84"/>
        <color rgb="FFF8696B"/>
      </colorScale>
    </cfRule>
  </conditionalFormatting>
  <conditionalFormatting sqref="D73:AC73">
    <cfRule type="colorScale" priority="2">
      <colorScale>
        <cfvo type="min"/>
        <cfvo type="percentile" val="50"/>
        <cfvo type="max"/>
        <color rgb="FF63BE7B"/>
        <color rgb="FFFFEB84"/>
        <color rgb="FFF8696B"/>
      </colorScale>
    </cfRule>
  </conditionalFormatting>
  <conditionalFormatting sqref="D86:AC86">
    <cfRule type="colorScale" priority="1">
      <colorScale>
        <cfvo type="min"/>
        <cfvo type="percentile" val="50"/>
        <cfvo type="max"/>
        <color rgb="FF63BE7B"/>
        <color rgb="FFFFEB84"/>
        <color rgb="FFF8696B"/>
      </colorScale>
    </cfRule>
  </conditionalFormatting>
  <pageMargins left="0.7" right="0.7" top="0.75" bottom="0.75" header="0.3" footer="0.3"/>
  <pageSetup scale="17"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CX118"/>
  <sheetViews>
    <sheetView view="pageBreakPreview" zoomScale="85" zoomScaleNormal="85" zoomScaleSheetLayoutView="85" workbookViewId="0">
      <pane xSplit="3" ySplit="15" topLeftCell="O22" activePane="bottomRight" state="frozen"/>
      <selection activeCell="A214" sqref="A1:XFD1048576"/>
      <selection pane="topRight" activeCell="A214" sqref="A1:XFD1048576"/>
      <selection pane="bottomLeft" activeCell="A214" sqref="A1:XFD1048576"/>
      <selection pane="bottomRight" activeCell="AA24" sqref="AA24"/>
    </sheetView>
  </sheetViews>
  <sheetFormatPr baseColWidth="10" defaultColWidth="11.42578125" defaultRowHeight="15"/>
  <cols>
    <col min="1" max="1" width="11.85546875" style="1036" customWidth="1"/>
    <col min="2" max="2" width="18.7109375" style="1037" customWidth="1"/>
    <col min="3" max="3" width="11.42578125" style="1036"/>
    <col min="4" max="21" width="13.7109375" style="1036" customWidth="1"/>
    <col min="22" max="22" width="13.7109375" style="1148" customWidth="1"/>
    <col min="23" max="23" width="13.140625" style="1036" customWidth="1"/>
    <col min="24" max="24" width="14.5703125" style="1036" customWidth="1"/>
    <col min="25" max="25" width="9.42578125" style="1036" customWidth="1"/>
    <col min="26" max="16384" width="11.42578125" style="1036"/>
  </cols>
  <sheetData>
    <row r="1" spans="1:102" s="1044" customFormat="1" ht="30" customHeight="1">
      <c r="A1" s="2242" t="s">
        <v>1112</v>
      </c>
      <c r="B1" s="2243"/>
      <c r="C1" s="2244"/>
      <c r="D1" s="1039" t="s">
        <v>1113</v>
      </c>
      <c r="E1" s="1040" t="s">
        <v>1114</v>
      </c>
      <c r="F1" s="1040" t="s">
        <v>1115</v>
      </c>
      <c r="G1" s="1040" t="s">
        <v>1116</v>
      </c>
      <c r="H1" s="1040" t="s">
        <v>1117</v>
      </c>
      <c r="I1" s="1041" t="s">
        <v>1118</v>
      </c>
      <c r="J1" s="1041" t="s">
        <v>1119</v>
      </c>
      <c r="K1" s="1041" t="s">
        <v>1120</v>
      </c>
      <c r="L1" s="1041" t="s">
        <v>1121</v>
      </c>
      <c r="M1" s="1041" t="s">
        <v>1122</v>
      </c>
      <c r="N1" s="1041" t="s">
        <v>1123</v>
      </c>
      <c r="O1" s="1040" t="s">
        <v>1124</v>
      </c>
      <c r="P1" s="1041" t="s">
        <v>1125</v>
      </c>
      <c r="Q1" s="1041" t="s">
        <v>1126</v>
      </c>
      <c r="R1" s="1040" t="s">
        <v>1127</v>
      </c>
      <c r="S1" s="1040" t="s">
        <v>1128</v>
      </c>
      <c r="T1" s="1040" t="s">
        <v>1129</v>
      </c>
      <c r="U1" s="1040" t="s">
        <v>1130</v>
      </c>
      <c r="V1" s="1042" t="s">
        <v>1131</v>
      </c>
      <c r="W1" s="1043" t="s">
        <v>1132</v>
      </c>
      <c r="X1" s="1043" t="s">
        <v>1133</v>
      </c>
      <c r="Y1" s="2245" t="s">
        <v>1134</v>
      </c>
    </row>
    <row r="2" spans="1:102" s="808" customFormat="1">
      <c r="A2" s="2248" t="s">
        <v>1135</v>
      </c>
      <c r="B2" s="2249"/>
      <c r="C2" s="2250"/>
      <c r="D2" s="1045">
        <v>0</v>
      </c>
      <c r="E2" s="1046">
        <v>0</v>
      </c>
      <c r="F2" s="1046">
        <v>0</v>
      </c>
      <c r="G2" s="1046">
        <v>2</v>
      </c>
      <c r="H2" s="1046">
        <v>3</v>
      </c>
      <c r="I2" s="1046">
        <v>0</v>
      </c>
      <c r="J2" s="1046">
        <v>0</v>
      </c>
      <c r="K2" s="1046">
        <v>0</v>
      </c>
      <c r="L2" s="1046">
        <v>0</v>
      </c>
      <c r="M2" s="1046">
        <v>0</v>
      </c>
      <c r="N2" s="1046">
        <v>2</v>
      </c>
      <c r="O2" s="1046">
        <v>0</v>
      </c>
      <c r="P2" s="1046">
        <v>0</v>
      </c>
      <c r="Q2" s="1046">
        <v>0</v>
      </c>
      <c r="R2" s="1046">
        <v>0</v>
      </c>
      <c r="S2" s="1046">
        <v>0</v>
      </c>
      <c r="T2" s="1046">
        <v>0</v>
      </c>
      <c r="U2" s="1046">
        <v>0</v>
      </c>
      <c r="V2" s="1047">
        <v>0</v>
      </c>
      <c r="W2" s="1048"/>
      <c r="X2" s="1048"/>
      <c r="Y2" s="2246"/>
    </row>
    <row r="3" spans="1:102" s="808" customFormat="1" ht="15" customHeight="1">
      <c r="A3" s="2251" t="s">
        <v>1136</v>
      </c>
      <c r="B3" s="2252"/>
      <c r="C3" s="1049" t="s">
        <v>1137</v>
      </c>
      <c r="D3" s="1045"/>
      <c r="E3" s="1046"/>
      <c r="F3" s="1046"/>
      <c r="G3" s="1046">
        <f>+(112.35-98.4)*2</f>
        <v>27.899999999999977</v>
      </c>
      <c r="H3" s="1046">
        <f>+(112.35-98.4)*2</f>
        <v>27.899999999999977</v>
      </c>
      <c r="I3" s="1046"/>
      <c r="J3" s="1046"/>
      <c r="K3" s="1046"/>
      <c r="L3" s="1046"/>
      <c r="M3" s="1046">
        <f>+(20.955-20.5)*2</f>
        <v>0.90999999999999659</v>
      </c>
      <c r="N3" s="1050">
        <f>+(30.918-22.5)*2</f>
        <v>16.835999999999999</v>
      </c>
      <c r="O3" s="1046"/>
      <c r="P3" s="1046"/>
      <c r="Q3" s="1046">
        <f>+(41.145-39.3)*2</f>
        <v>3.6900000000000119</v>
      </c>
      <c r="R3" s="1046"/>
      <c r="S3" s="1046"/>
      <c r="T3" s="1046"/>
      <c r="U3" s="1046"/>
      <c r="V3" s="1047"/>
      <c r="W3" s="1048"/>
      <c r="X3" s="1048"/>
      <c r="Y3" s="2246"/>
    </row>
    <row r="4" spans="1:102" s="808" customFormat="1">
      <c r="A4" s="2251"/>
      <c r="B4" s="2252"/>
      <c r="C4" s="1049" t="s">
        <v>1138</v>
      </c>
      <c r="D4" s="1045"/>
      <c r="E4" s="1046"/>
      <c r="F4" s="1046"/>
      <c r="G4" s="1046"/>
      <c r="H4" s="1046"/>
      <c r="I4" s="1046">
        <f>+(113.61-109.692)*2</f>
        <v>7.8360000000000127</v>
      </c>
      <c r="J4" s="1046"/>
      <c r="K4" s="1046"/>
      <c r="L4" s="1046"/>
      <c r="M4" s="1046"/>
      <c r="N4" s="1046"/>
      <c r="O4" s="1046"/>
      <c r="P4" s="1046">
        <f>+(36.3-30.926)*2</f>
        <v>10.747999999999998</v>
      </c>
      <c r="Q4" s="1046"/>
      <c r="R4" s="1046"/>
      <c r="S4" s="1046"/>
      <c r="T4" s="1046"/>
      <c r="U4" s="1046"/>
      <c r="V4" s="1047"/>
      <c r="W4" s="1048"/>
      <c r="X4" s="1048"/>
      <c r="Y4" s="2246"/>
    </row>
    <row r="5" spans="1:102" s="808" customFormat="1">
      <c r="A5" s="2248" t="s">
        <v>1139</v>
      </c>
      <c r="B5" s="2249"/>
      <c r="C5" s="2250"/>
      <c r="D5" s="1051">
        <v>83700</v>
      </c>
      <c r="E5" s="1052">
        <v>88080</v>
      </c>
      <c r="F5" s="1052">
        <v>89910</v>
      </c>
      <c r="G5" s="1052">
        <v>98400</v>
      </c>
      <c r="H5" s="1052">
        <v>98400</v>
      </c>
      <c r="I5" s="1052">
        <v>113610</v>
      </c>
      <c r="J5" s="1053">
        <v>116500</v>
      </c>
      <c r="K5" s="1052">
        <v>108910</v>
      </c>
      <c r="L5" s="1054">
        <v>1650</v>
      </c>
      <c r="M5" s="1054">
        <v>20500</v>
      </c>
      <c r="N5" s="1052">
        <v>22200</v>
      </c>
      <c r="O5" s="1052">
        <v>32500</v>
      </c>
      <c r="P5" s="1052">
        <v>36300</v>
      </c>
      <c r="Q5" s="1054">
        <v>39300</v>
      </c>
      <c r="R5" s="1052">
        <v>43000</v>
      </c>
      <c r="S5" s="1052">
        <v>49000</v>
      </c>
      <c r="T5" s="1052">
        <v>50000</v>
      </c>
      <c r="U5" s="1055">
        <v>55000</v>
      </c>
      <c r="V5" s="1056">
        <v>1650</v>
      </c>
      <c r="W5" s="1057">
        <v>43000</v>
      </c>
      <c r="X5" s="1057">
        <v>98400</v>
      </c>
      <c r="Y5" s="2246"/>
    </row>
    <row r="6" spans="1:102" s="808" customFormat="1">
      <c r="A6" s="2253" t="s">
        <v>1140</v>
      </c>
      <c r="B6" s="2254"/>
      <c r="C6" s="2255"/>
      <c r="D6" s="1058">
        <v>4510</v>
      </c>
      <c r="E6" s="1059">
        <v>4510</v>
      </c>
      <c r="F6" s="1059">
        <v>4510</v>
      </c>
      <c r="G6" s="1059">
        <v>4510</v>
      </c>
      <c r="H6" s="1059">
        <v>4510</v>
      </c>
      <c r="I6" s="1059">
        <v>4510</v>
      </c>
      <c r="J6" s="1060">
        <v>4510</v>
      </c>
      <c r="K6" s="1059">
        <v>4510</v>
      </c>
      <c r="L6" s="1059">
        <v>4511</v>
      </c>
      <c r="M6" s="1059">
        <v>4511</v>
      </c>
      <c r="N6" s="1059">
        <v>4511</v>
      </c>
      <c r="O6" s="1059">
        <v>4511</v>
      </c>
      <c r="P6" s="1059">
        <v>4511</v>
      </c>
      <c r="Q6" s="1059">
        <v>4511</v>
      </c>
      <c r="R6" s="1059">
        <v>4511</v>
      </c>
      <c r="S6" s="1059">
        <v>4511</v>
      </c>
      <c r="T6" s="1059">
        <v>4511</v>
      </c>
      <c r="U6" s="1059">
        <v>4511</v>
      </c>
      <c r="V6" s="1061">
        <v>4511</v>
      </c>
      <c r="W6" s="1061">
        <v>4511</v>
      </c>
      <c r="X6" s="1061">
        <v>4510</v>
      </c>
      <c r="Y6" s="2246"/>
    </row>
    <row r="7" spans="1:102" s="1044" customFormat="1" ht="45">
      <c r="A7" s="2256" t="s">
        <v>1141</v>
      </c>
      <c r="B7" s="2257"/>
      <c r="C7" s="2258"/>
      <c r="D7" s="1062" t="s">
        <v>1142</v>
      </c>
      <c r="E7" s="1063" t="s">
        <v>1142</v>
      </c>
      <c r="F7" s="1063" t="s">
        <v>1142</v>
      </c>
      <c r="G7" s="1063" t="s">
        <v>1142</v>
      </c>
      <c r="H7" s="1063" t="s">
        <v>1142</v>
      </c>
      <c r="I7" s="1063" t="s">
        <v>1142</v>
      </c>
      <c r="J7" s="1063" t="s">
        <v>1142</v>
      </c>
      <c r="K7" s="1063" t="s">
        <v>1142</v>
      </c>
      <c r="L7" s="1064" t="s">
        <v>1142</v>
      </c>
      <c r="M7" s="1064" t="s">
        <v>1142</v>
      </c>
      <c r="N7" s="1063" t="s">
        <v>1142</v>
      </c>
      <c r="O7" s="1063" t="s">
        <v>1142</v>
      </c>
      <c r="P7" s="1063" t="s">
        <v>1142</v>
      </c>
      <c r="Q7" s="1064" t="s">
        <v>1142</v>
      </c>
      <c r="R7" s="1063" t="s">
        <v>1142</v>
      </c>
      <c r="S7" s="1063" t="s">
        <v>1142</v>
      </c>
      <c r="T7" s="1063" t="s">
        <v>1142</v>
      </c>
      <c r="U7" s="1063" t="s">
        <v>1142</v>
      </c>
      <c r="V7" s="1065" t="s">
        <v>1143</v>
      </c>
      <c r="W7" s="1066" t="s">
        <v>1144</v>
      </c>
      <c r="X7" s="1067" t="s">
        <v>1145</v>
      </c>
      <c r="Y7" s="2246"/>
    </row>
    <row r="8" spans="1:102" s="808" customFormat="1" ht="45">
      <c r="A8" s="2259" t="s">
        <v>1146</v>
      </c>
      <c r="B8" s="2260"/>
      <c r="C8" s="2260"/>
      <c r="D8" s="1068">
        <v>43056</v>
      </c>
      <c r="E8" s="1069">
        <v>43202</v>
      </c>
      <c r="F8" s="1069">
        <v>43202</v>
      </c>
      <c r="G8" s="2261">
        <v>43202</v>
      </c>
      <c r="H8" s="2261"/>
      <c r="I8" s="1069">
        <v>43201</v>
      </c>
      <c r="J8" s="1070" t="s">
        <v>1147</v>
      </c>
      <c r="K8" s="1069">
        <v>43230</v>
      </c>
      <c r="L8" s="1069">
        <v>43328</v>
      </c>
      <c r="M8" s="2261">
        <v>43423</v>
      </c>
      <c r="N8" s="2261"/>
      <c r="O8" s="1069">
        <v>43748</v>
      </c>
      <c r="P8" s="1069">
        <v>43698</v>
      </c>
      <c r="Q8" s="1069">
        <v>43807</v>
      </c>
      <c r="R8" s="1069">
        <v>43437</v>
      </c>
      <c r="S8" s="1069">
        <v>43747</v>
      </c>
      <c r="T8" s="1069">
        <v>43634</v>
      </c>
      <c r="U8" s="1070">
        <v>43615</v>
      </c>
      <c r="V8" s="1071"/>
      <c r="W8" s="1072"/>
      <c r="X8" s="1057"/>
      <c r="Y8" s="2246"/>
    </row>
    <row r="9" spans="1:102" s="1079" customFormat="1">
      <c r="A9" s="2259" t="s">
        <v>1148</v>
      </c>
      <c r="B9" s="2260"/>
      <c r="C9" s="2260"/>
      <c r="D9" s="1073">
        <v>42186</v>
      </c>
      <c r="E9" s="1074">
        <v>41974</v>
      </c>
      <c r="F9" s="1075" t="s">
        <v>1149</v>
      </c>
      <c r="G9" s="1074">
        <v>42339</v>
      </c>
      <c r="H9" s="1076">
        <v>42583</v>
      </c>
      <c r="I9" s="1076">
        <v>42644</v>
      </c>
      <c r="J9" s="1074">
        <v>42675</v>
      </c>
      <c r="K9" s="1074" t="s">
        <v>1150</v>
      </c>
      <c r="L9" s="1076">
        <v>42705</v>
      </c>
      <c r="M9" s="1074">
        <v>42675</v>
      </c>
      <c r="N9" s="1076">
        <v>42736</v>
      </c>
      <c r="O9" s="1074" t="s">
        <v>1151</v>
      </c>
      <c r="P9" s="1074">
        <v>42583</v>
      </c>
      <c r="Q9" s="1074">
        <v>42491</v>
      </c>
      <c r="R9" s="1076">
        <v>42705</v>
      </c>
      <c r="S9" s="1075" t="s">
        <v>1151</v>
      </c>
      <c r="T9" s="1075" t="s">
        <v>1151</v>
      </c>
      <c r="U9" s="1075" t="s">
        <v>1151</v>
      </c>
      <c r="V9" s="1077" t="s">
        <v>1152</v>
      </c>
      <c r="W9" s="1078" t="s">
        <v>1153</v>
      </c>
      <c r="X9" s="1078" t="s">
        <v>1153</v>
      </c>
      <c r="Y9" s="2246"/>
    </row>
    <row r="10" spans="1:102" s="808" customFormat="1">
      <c r="A10" s="2262" t="s">
        <v>1154</v>
      </c>
      <c r="B10" s="2263"/>
      <c r="C10" s="2264"/>
      <c r="D10" s="1080">
        <v>1400000</v>
      </c>
      <c r="E10" s="1081">
        <v>242000</v>
      </c>
      <c r="F10" s="1081">
        <v>200047</v>
      </c>
      <c r="G10" s="1082">
        <v>800000</v>
      </c>
      <c r="H10" s="1082">
        <v>600000</v>
      </c>
      <c r="I10" s="1081">
        <v>504235</v>
      </c>
      <c r="J10" s="1083">
        <v>500000</v>
      </c>
      <c r="K10" s="1081">
        <v>547649</v>
      </c>
      <c r="L10" s="1083">
        <v>410373</v>
      </c>
      <c r="M10" s="1081">
        <v>456000</v>
      </c>
      <c r="N10" s="1083">
        <v>1200000</v>
      </c>
      <c r="O10" s="1081">
        <v>550000</v>
      </c>
      <c r="P10" s="1083">
        <v>179287</v>
      </c>
      <c r="Q10" s="1084">
        <v>509794</v>
      </c>
      <c r="R10" s="1081">
        <v>950000</v>
      </c>
      <c r="S10" s="1081">
        <v>230000</v>
      </c>
      <c r="T10" s="1081">
        <v>890000</v>
      </c>
      <c r="U10" s="1085" t="s">
        <v>1155</v>
      </c>
      <c r="V10" s="1086"/>
      <c r="W10" s="1057"/>
      <c r="X10" s="1057"/>
      <c r="Y10" s="2246"/>
    </row>
    <row r="11" spans="1:102" s="808" customFormat="1">
      <c r="A11" s="2262" t="s">
        <v>1156</v>
      </c>
      <c r="B11" s="2263"/>
      <c r="C11" s="2264"/>
      <c r="D11" s="1087">
        <v>160000</v>
      </c>
      <c r="E11" s="1088">
        <v>66230</v>
      </c>
      <c r="F11" s="1089">
        <v>0</v>
      </c>
      <c r="G11" s="1090">
        <v>293008</v>
      </c>
      <c r="H11" s="1090">
        <v>439604</v>
      </c>
      <c r="I11" s="1088">
        <v>433744</v>
      </c>
      <c r="J11" s="1091">
        <v>407284</v>
      </c>
      <c r="K11" s="1089">
        <v>0</v>
      </c>
      <c r="L11" s="1091">
        <v>275000</v>
      </c>
      <c r="M11" s="1089">
        <v>187852</v>
      </c>
      <c r="N11" s="1091">
        <v>365562</v>
      </c>
      <c r="O11" s="1089">
        <v>0</v>
      </c>
      <c r="P11" s="1091">
        <v>20932</v>
      </c>
      <c r="Q11" s="1088">
        <v>35826</v>
      </c>
      <c r="R11" s="1088">
        <v>34543</v>
      </c>
      <c r="S11" s="1089">
        <v>0</v>
      </c>
      <c r="T11" s="1089">
        <v>0</v>
      </c>
      <c r="U11" s="1092">
        <v>0</v>
      </c>
      <c r="V11" s="1093"/>
      <c r="W11" s="1057"/>
      <c r="X11" s="1057"/>
      <c r="Y11" s="2246"/>
    </row>
    <row r="12" spans="1:102" s="808" customFormat="1">
      <c r="A12" s="2240" t="s">
        <v>1157</v>
      </c>
      <c r="B12" s="2241"/>
      <c r="C12" s="2265"/>
      <c r="D12" s="1094">
        <v>1439985</v>
      </c>
      <c r="E12" s="1095">
        <v>175770</v>
      </c>
      <c r="F12" s="1095">
        <v>200047</v>
      </c>
      <c r="G12" s="1096">
        <v>506992</v>
      </c>
      <c r="H12" s="1096">
        <v>160396</v>
      </c>
      <c r="I12" s="1095">
        <v>70491</v>
      </c>
      <c r="J12" s="1097">
        <v>92716</v>
      </c>
      <c r="K12" s="1095">
        <v>547649</v>
      </c>
      <c r="L12" s="1097">
        <v>135373</v>
      </c>
      <c r="M12" s="1095">
        <v>268148</v>
      </c>
      <c r="N12" s="1097">
        <v>834438</v>
      </c>
      <c r="O12" s="1095">
        <v>550000</v>
      </c>
      <c r="P12" s="1097">
        <v>158355</v>
      </c>
      <c r="Q12" s="1095">
        <v>473968</v>
      </c>
      <c r="R12" s="1095">
        <v>915457</v>
      </c>
      <c r="S12" s="1095">
        <v>230000</v>
      </c>
      <c r="T12" s="1095">
        <v>890000</v>
      </c>
      <c r="U12" s="1097">
        <v>1300000</v>
      </c>
      <c r="V12" s="1098"/>
      <c r="W12" s="1099"/>
      <c r="X12" s="1099"/>
      <c r="Y12" s="2247"/>
    </row>
    <row r="13" spans="1:102" s="808" customFormat="1">
      <c r="A13" s="2274" t="s">
        <v>1182</v>
      </c>
      <c r="B13" s="2275"/>
      <c r="C13" s="2276"/>
      <c r="D13" s="1100" t="e">
        <f>+D15+D11+D14</f>
        <v>#REF!</v>
      </c>
      <c r="E13" s="1100" t="e">
        <f t="shared" ref="E13:U13" si="0">+E15+E11+E14</f>
        <v>#REF!</v>
      </c>
      <c r="F13" s="1100" t="e">
        <f t="shared" si="0"/>
        <v>#REF!</v>
      </c>
      <c r="G13" s="1100" t="e">
        <f t="shared" si="0"/>
        <v>#REF!</v>
      </c>
      <c r="H13" s="1100" t="e">
        <f t="shared" si="0"/>
        <v>#REF!</v>
      </c>
      <c r="I13" s="1100" t="e">
        <f t="shared" si="0"/>
        <v>#REF!</v>
      </c>
      <c r="J13" s="1100" t="e">
        <f t="shared" si="0"/>
        <v>#REF!</v>
      </c>
      <c r="K13" s="1100" t="e">
        <f t="shared" si="0"/>
        <v>#REF!</v>
      </c>
      <c r="L13" s="1100" t="e">
        <f t="shared" si="0"/>
        <v>#REF!</v>
      </c>
      <c r="M13" s="1100" t="e">
        <f t="shared" si="0"/>
        <v>#REF!</v>
      </c>
      <c r="N13" s="1100" t="e">
        <f t="shared" si="0"/>
        <v>#REF!</v>
      </c>
      <c r="O13" s="1100" t="e">
        <f t="shared" si="0"/>
        <v>#REF!</v>
      </c>
      <c r="P13" s="1100" t="e">
        <f t="shared" si="0"/>
        <v>#REF!</v>
      </c>
      <c r="Q13" s="1100" t="e">
        <f t="shared" si="0"/>
        <v>#REF!</v>
      </c>
      <c r="R13" s="1100" t="e">
        <f t="shared" si="0"/>
        <v>#REF!</v>
      </c>
      <c r="S13" s="1100" t="e">
        <f t="shared" si="0"/>
        <v>#REF!</v>
      </c>
      <c r="T13" s="1100" t="e">
        <f t="shared" si="0"/>
        <v>#REF!</v>
      </c>
      <c r="U13" s="1100" t="e">
        <f t="shared" si="0"/>
        <v>#REF!</v>
      </c>
      <c r="V13" s="1101"/>
      <c r="W13" s="1101"/>
      <c r="X13" s="1101"/>
      <c r="Y13" s="1102"/>
    </row>
    <row r="14" spans="1:102" s="808" customFormat="1">
      <c r="A14" s="2262" t="s">
        <v>1376</v>
      </c>
      <c r="B14" s="2263"/>
      <c r="C14" s="2263"/>
      <c r="D14" s="1246" t="e">
        <f>+HLOOKUP(D1,'Acarreos Tramo 2 Fase I'!$D$1:$X$14,14,FALSE)</f>
        <v>#REF!</v>
      </c>
      <c r="E14" s="1246" t="e">
        <f>+HLOOKUP(E1,'Acarreos Tramo 2 Fase I'!$D$1:$X$14,14,FALSE)</f>
        <v>#REF!</v>
      </c>
      <c r="F14" s="1246" t="e">
        <f>+HLOOKUP(F1,'Acarreos Tramo 2 Fase I'!$D$1:$X$14,14,FALSE)</f>
        <v>#REF!</v>
      </c>
      <c r="G14" s="1246" t="e">
        <f>+HLOOKUP(G1,'Acarreos Tramo 2 Fase I'!$D$1:$X$14,14,FALSE)</f>
        <v>#REF!</v>
      </c>
      <c r="H14" s="1246" t="e">
        <f>+HLOOKUP(H1,'Acarreos Tramo 2 Fase I'!$D$1:$X$14,14,FALSE)</f>
        <v>#REF!</v>
      </c>
      <c r="I14" s="1246" t="e">
        <f>+HLOOKUP(I1,'Acarreos Tramo 2 Fase I'!$D$1:$X$14,14,FALSE)</f>
        <v>#REF!</v>
      </c>
      <c r="J14" s="1246" t="e">
        <f>+HLOOKUP(J1,'Acarreos Tramo 2 Fase I'!$D$1:$X$14,14,FALSE)</f>
        <v>#REF!</v>
      </c>
      <c r="K14" s="1246" t="e">
        <f>+HLOOKUP(K1,'Acarreos Tramo 2 Fase I'!$D$1:$X$14,14,FALSE)</f>
        <v>#REF!</v>
      </c>
      <c r="L14" s="1246" t="e">
        <f>+HLOOKUP(L1,'Acarreos Tramo 2 Fase I'!$D$1:$X$14,14,FALSE)</f>
        <v>#REF!</v>
      </c>
      <c r="M14" s="1246" t="e">
        <f>+HLOOKUP(M1,'Acarreos Tramo 2 Fase I'!$D$1:$X$14,14,FALSE)</f>
        <v>#REF!</v>
      </c>
      <c r="N14" s="1246" t="e">
        <f>+HLOOKUP(N1,'Acarreos Tramo 2 Fase I'!$D$1:$X$14,14,FALSE)</f>
        <v>#REF!</v>
      </c>
      <c r="O14" s="1246" t="e">
        <f>+HLOOKUP(O1,'Acarreos Tramo 2 Fase I'!$D$1:$X$14,14,FALSE)</f>
        <v>#REF!</v>
      </c>
      <c r="P14" s="1246" t="e">
        <f>+HLOOKUP(P1,'Acarreos Tramo 2 Fase I'!$D$1:$X$14,14,FALSE)</f>
        <v>#REF!</v>
      </c>
      <c r="Q14" s="1246" t="e">
        <f>+HLOOKUP(Q1,'Acarreos Tramo 2 Fase I'!$D$1:$X$14,14,FALSE)</f>
        <v>#REF!</v>
      </c>
      <c r="R14" s="1246" t="e">
        <f>+HLOOKUP(R1,'Acarreos Tramo 2 Fase I'!$D$1:$X$14,14,FALSE)</f>
        <v>#REF!</v>
      </c>
      <c r="S14" s="1246" t="e">
        <f>+HLOOKUP(S1,'Acarreos Tramo 2 Fase I'!$D$1:$X$14,14,FALSE)</f>
        <v>#REF!</v>
      </c>
      <c r="T14" s="1246" t="e">
        <f>+HLOOKUP(T1,'Acarreos Tramo 2 Fase I'!$D$1:$X$14,14,FALSE)</f>
        <v>#REF!</v>
      </c>
      <c r="U14" s="1246" t="e">
        <f>+HLOOKUP(U1,'Acarreos Tramo 2 Fase I'!$D$1:$X$14,14,FALSE)</f>
        <v>#REF!</v>
      </c>
      <c r="V14" s="1247"/>
      <c r="W14" s="1247"/>
      <c r="X14" s="1247"/>
      <c r="Y14" s="1102"/>
    </row>
    <row r="15" spans="1:102" s="808" customFormat="1">
      <c r="A15" s="2240" t="s">
        <v>1377</v>
      </c>
      <c r="B15" s="2241"/>
      <c r="C15" s="2241"/>
      <c r="D15" s="1103" t="e">
        <f>SUMIFS(D$24:D$111,$B$24:$B$111,"Terraplen")*#REF!+SUMIFS(D$24:D$111,$B$24:$B$111,"Coronas")*#REF!+SUMIFS(D$24:D$111,$B$24:$B$111,"Subbase/Base")*#REF!+SUMIFS(D$24:D$111,$B$24:$B$111,"Pavimento")*#REF!</f>
        <v>#REF!</v>
      </c>
      <c r="E15" s="1095" t="e">
        <f>SUMIFS(E$24:E$111,$B$24:$B$111,"Terraplen")*#REF!+SUMIFS(E$24:E$111,$B$24:$B$111,"Coronas")*#REF!+SUMIFS(E$24:E$111,$B$24:$B$111,"Subbase/Base")*#REF!+SUMIFS(E$24:E$111,$B$24:$B$111,"Pavimento")*#REF!</f>
        <v>#REF!</v>
      </c>
      <c r="F15" s="1095" t="e">
        <f>SUMIFS(F$24:F$111,$B$24:$B$111,"Terraplen")*#REF!+SUMIFS(F$24:F$111,$B$24:$B$111,"Coronas")*#REF!+SUMIFS(F$24:F$111,$B$24:$B$111,"Subbase/Base")*#REF!+SUMIFS(F$24:F$111,$B$24:$B$111,"Pavimento")*#REF!</f>
        <v>#REF!</v>
      </c>
      <c r="G15" s="1097" t="e">
        <f>SUMIFS(G$24:G$111,$B$24:$B$111,"Terraplen")*#REF!+SUMIFS(G$24:G$111,$B$24:$B$111,"Coronas")*#REF!+SUMIFS(G$24:G$111,$B$24:$B$111,"Subbase/Base")*#REF!+SUMIFS(G$24:G$111,$B$24:$B$111,"Pavimento")*#REF!</f>
        <v>#REF!</v>
      </c>
      <c r="H15" s="1097" t="e">
        <f>SUMIFS(H$24:H$111,$B$24:$B$111,"Terraplen")*#REF!+SUMIFS(H$24:H$111,$B$24:$B$111,"Coronas")*#REF!+SUMIFS(H$24:H$111,$B$24:$B$111,"Subbase/Base")*#REF!+SUMIFS(H$24:H$111,$B$24:$B$111,"Pavimento")*#REF!</f>
        <v>#REF!</v>
      </c>
      <c r="I15" s="1095" t="e">
        <f>SUMIFS(I$24:I$111,$B$24:$B$111,"Terraplen")*#REF!+SUMIFS(I$24:I$111,$B$24:$B$111,"Coronas")*#REF!+SUMIFS(I$24:I$111,$B$24:$B$111,"Subbase/Base")*#REF!+SUMIFS(I$24:I$111,$B$24:$B$111,"Pavimento")*#REF!</f>
        <v>#REF!</v>
      </c>
      <c r="J15" s="1097" t="e">
        <f>SUMIFS(J$24:J$111,$B$24:$B$111,"Terraplen")*#REF!+SUMIFS(J$24:J$111,$B$24:$B$111,"Coronas")*#REF!+SUMIFS(J$24:J$111,$B$24:$B$111,"Subbase/Base")*#REF!+SUMIFS(J$24:J$111,$B$24:$B$111,"Pavimento")*#REF!</f>
        <v>#REF!</v>
      </c>
      <c r="K15" s="1095" t="e">
        <f>SUMIFS(K$24:K$111,$B$24:$B$111,"Terraplen")*#REF!+SUMIFS(K$24:K$111,$B$24:$B$111,"Coronas")*#REF!+SUMIFS(K$24:K$111,$B$24:$B$111,"Subbase/Base")*#REF!+SUMIFS(K$24:K$111,$B$24:$B$111,"Pavimento")*#REF!</f>
        <v>#REF!</v>
      </c>
      <c r="L15" s="1097" t="e">
        <f>SUMIFS(L$24:L$111,$B$24:$B$111,"Terraplen")*#REF!+SUMIFS(L$24:L$111,$B$24:$B$111,"Coronas")*#REF!+SUMIFS(L$24:L$111,$B$24:$B$111,"Subbase/Base")*#REF!+SUMIFS(L$24:L$111,$B$24:$B$111,"Pavimento")*#REF!</f>
        <v>#REF!</v>
      </c>
      <c r="M15" s="1095" t="e">
        <f>SUMIFS(M$24:M$111,$B$24:$B$111,"Terraplen")*#REF!+SUMIFS(M$24:M$111,$B$24:$B$111,"Coronas")*#REF!+SUMIFS(M$24:M$111,$B$24:$B$111,"Subbase/Base")*#REF!+SUMIFS(M$24:M$111,$B$24:$B$111,"Pavimento")*#REF!</f>
        <v>#REF!</v>
      </c>
      <c r="N15" s="1097" t="e">
        <f>SUMIFS(N$24:N$111,$B$24:$B$111,"Terraplen")*#REF!+SUMIFS(N$24:N$111,$B$24:$B$111,"Coronas")*#REF!+SUMIFS(N$24:N$111,$B$24:$B$111,"Subbase/Base")*#REF!+SUMIFS(N$24:N$111,$B$24:$B$111,"Pavimento")*#REF!</f>
        <v>#REF!</v>
      </c>
      <c r="O15" s="1095" t="e">
        <f>SUMIFS(O$24:O$111,$B$24:$B$111,"Terraplen")*#REF!+SUMIFS(O$24:O$111,$B$24:$B$111,"Coronas")*#REF!+SUMIFS(O$24:O$111,$B$24:$B$111,"Subbase/Base")*#REF!+SUMIFS(O$24:O$111,$B$24:$B$111,"Pavimento")*#REF!</f>
        <v>#REF!</v>
      </c>
      <c r="P15" s="1097" t="e">
        <f>SUMIFS(P$24:P$111,$B$24:$B$111,"Terraplen")*#REF!+SUMIFS(P$24:P$111,$B$24:$B$111,"Coronas")*#REF!+SUMIFS(P$24:P$111,$B$24:$B$111,"Subbase/Base")*#REF!+SUMIFS(P$24:P$111,$B$24:$B$111,"Pavimento")*#REF!</f>
        <v>#REF!</v>
      </c>
      <c r="Q15" s="1095" t="e">
        <f>SUMIFS(Q$24:Q$111,$B$24:$B$111,"Terraplen")*#REF!+SUMIFS(Q$24:Q$111,$B$24:$B$111,"Coronas")*#REF!+SUMIFS(Q$24:Q$111,$B$24:$B$111,"Subbase/Base")*#REF!+SUMIFS(Q$24:Q$111,$B$24:$B$111,"Pavimento")*#REF!</f>
        <v>#REF!</v>
      </c>
      <c r="R15" s="1095" t="e">
        <f>SUMIFS(R$24:R$111,$B$24:$B$111,"Terraplen")*#REF!+SUMIFS(R$24:R$111,$B$24:$B$111,"Coronas")*#REF!+SUMIFS(R$24:R$111,$B$24:$B$111,"Subbase/Base")*#REF!+SUMIFS(R$24:R$111,$B$24:$B$111,"Pavimento")*#REF!</f>
        <v>#REF!</v>
      </c>
      <c r="S15" s="1095" t="e">
        <f>SUMIFS(S$24:S$111,$B$24:$B$111,"Terraplen")*#REF!+SUMIFS(S$24:S$111,$B$24:$B$111,"Coronas")*#REF!+SUMIFS(S$24:S$111,$B$24:$B$111,"Subbase/Base")*#REF!+SUMIFS(S$24:S$111,$B$24:$B$111,"Pavimento")*#REF!</f>
        <v>#REF!</v>
      </c>
      <c r="T15" s="1095" t="e">
        <f>SUMIFS(T$24:T$111,$B$24:$B$111,"Terraplen")*#REF!+SUMIFS(T$24:T$111,$B$24:$B$111,"Coronas")*#REF!+SUMIFS(T$24:T$111,$B$24:$B$111,"Subbase/Base")*#REF!+SUMIFS(T$24:T$111,$B$24:$B$111,"Pavimento")*#REF!</f>
        <v>#REF!</v>
      </c>
      <c r="U15" s="1097" t="e">
        <f>SUMIFS(U$24:U$111,$B$24:$B$111,"Terraplen")*#REF!+SUMIFS(U$24:U$111,$B$24:$B$111,"Coronas")*#REF!+SUMIFS(U$24:U$111,$B$24:$B$111,"Subbase/Base")*#REF!+SUMIFS(U$24:U$111,$B$24:$B$111,"Pavimento")*#REF!</f>
        <v>#REF!</v>
      </c>
      <c r="V15" s="1098"/>
      <c r="W15" s="1098"/>
      <c r="X15" s="1098"/>
      <c r="Y15" s="1102"/>
    </row>
    <row r="16" spans="1:102">
      <c r="A16" s="1104" t="s">
        <v>1160</v>
      </c>
      <c r="B16" s="1161"/>
      <c r="C16" s="1106" t="s">
        <v>1178</v>
      </c>
      <c r="D16" s="1162"/>
      <c r="E16" s="1108"/>
      <c r="F16" s="1108"/>
      <c r="G16" s="1108"/>
      <c r="H16" s="1108"/>
      <c r="I16" s="1108"/>
      <c r="J16" s="1108"/>
      <c r="K16" s="1108"/>
      <c r="L16" s="1108"/>
      <c r="M16" s="1108"/>
      <c r="N16" s="1108"/>
      <c r="O16" s="1108"/>
      <c r="P16" s="1108"/>
      <c r="Q16" s="1108"/>
      <c r="R16" s="1108"/>
      <c r="S16" s="1108"/>
      <c r="T16" s="1108"/>
      <c r="U16" s="1108"/>
      <c r="V16" s="1109"/>
      <c r="W16" s="1109"/>
      <c r="X16" s="1109"/>
      <c r="Y16" s="1110"/>
      <c r="Z16" s="1111"/>
      <c r="AA16" s="1111"/>
      <c r="AB16" s="1111"/>
      <c r="AC16" s="1111"/>
      <c r="AD16" s="1111"/>
      <c r="AE16" s="1111"/>
      <c r="AF16" s="1111"/>
      <c r="AG16" s="1111"/>
      <c r="AH16" s="1111"/>
      <c r="AI16" s="1111"/>
      <c r="AJ16" s="1111"/>
      <c r="AK16" s="1111"/>
      <c r="AL16" s="1111"/>
      <c r="AM16" s="1111"/>
      <c r="AN16" s="1111"/>
      <c r="AO16" s="1111"/>
      <c r="AP16" s="1111"/>
      <c r="AQ16" s="1111"/>
      <c r="AR16" s="1111"/>
      <c r="AS16" s="1111"/>
      <c r="AT16" s="1111"/>
      <c r="AU16" s="1111"/>
      <c r="AV16" s="1111"/>
      <c r="AW16" s="1111"/>
      <c r="AX16" s="1111"/>
      <c r="AY16" s="1111"/>
      <c r="AZ16" s="1111"/>
      <c r="BA16" s="1111"/>
      <c r="BB16" s="1111"/>
      <c r="BC16" s="1111"/>
      <c r="BD16" s="1111"/>
      <c r="BE16" s="1111"/>
      <c r="BF16" s="1111"/>
      <c r="BG16" s="1111"/>
      <c r="BH16" s="1111"/>
      <c r="BI16" s="1111"/>
      <c r="BJ16" s="1111"/>
      <c r="BK16" s="1111"/>
      <c r="BL16" s="1111"/>
      <c r="BM16" s="1111"/>
      <c r="BN16" s="1111"/>
      <c r="BO16" s="1111"/>
      <c r="BP16" s="1111"/>
      <c r="BQ16" s="1111"/>
      <c r="BR16" s="1111"/>
      <c r="BS16" s="1111"/>
      <c r="BT16" s="1111"/>
      <c r="BU16" s="1111"/>
      <c r="BV16" s="1111"/>
      <c r="BW16" s="1111"/>
      <c r="BX16" s="1111"/>
      <c r="BY16" s="1111"/>
      <c r="BZ16" s="1111"/>
      <c r="CA16" s="1111"/>
      <c r="CB16" s="1111"/>
      <c r="CC16" s="1111"/>
      <c r="CD16" s="1111"/>
      <c r="CE16" s="1111"/>
      <c r="CF16" s="1111"/>
      <c r="CG16" s="1111"/>
      <c r="CH16" s="1111"/>
      <c r="CI16" s="1111"/>
      <c r="CJ16" s="1111"/>
      <c r="CK16" s="1111"/>
      <c r="CL16" s="1111"/>
      <c r="CM16" s="1111"/>
      <c r="CN16" s="1111"/>
      <c r="CO16" s="1111"/>
      <c r="CP16" s="1111"/>
      <c r="CQ16" s="1111"/>
      <c r="CR16" s="1111"/>
      <c r="CS16" s="1111"/>
      <c r="CT16" s="1111"/>
      <c r="CU16" s="1111"/>
      <c r="CV16" s="1111"/>
      <c r="CW16" s="1111"/>
      <c r="CX16" s="1111"/>
    </row>
    <row r="17" spans="1:102">
      <c r="A17" s="1112" t="s">
        <v>1140</v>
      </c>
      <c r="B17" s="1113"/>
      <c r="C17" s="1114">
        <v>4510</v>
      </c>
      <c r="D17" s="1115"/>
      <c r="E17" s="1116"/>
      <c r="F17" s="1116"/>
      <c r="G17" s="1116"/>
      <c r="H17" s="1116"/>
      <c r="I17" s="1116"/>
      <c r="J17" s="1116"/>
      <c r="K17" s="1116"/>
      <c r="L17" s="1116"/>
      <c r="M17" s="1116"/>
      <c r="N17" s="1116"/>
      <c r="O17" s="1116"/>
      <c r="P17" s="1116"/>
      <c r="Q17" s="1116"/>
      <c r="R17" s="1116"/>
      <c r="S17" s="1116"/>
      <c r="T17" s="1116"/>
      <c r="U17" s="1116"/>
      <c r="V17" s="1117"/>
      <c r="W17" s="1117"/>
      <c r="X17" s="1117"/>
      <c r="Y17" s="1110"/>
      <c r="Z17" s="1111"/>
      <c r="AA17" s="1111"/>
      <c r="AB17" s="1111"/>
      <c r="AC17" s="1111"/>
      <c r="AD17" s="1111"/>
      <c r="AE17" s="1111"/>
      <c r="AF17" s="1111"/>
      <c r="AG17" s="1111"/>
      <c r="AH17" s="1111"/>
      <c r="AI17" s="1111"/>
      <c r="AJ17" s="1111"/>
      <c r="AK17" s="1111"/>
      <c r="AL17" s="1111"/>
      <c r="AM17" s="1111"/>
      <c r="AN17" s="1111"/>
      <c r="AO17" s="1111"/>
      <c r="AP17" s="1111"/>
      <c r="AQ17" s="1111"/>
      <c r="AR17" s="1111"/>
      <c r="AS17" s="1111"/>
      <c r="AT17" s="1111"/>
      <c r="AU17" s="1111"/>
      <c r="AV17" s="1111"/>
      <c r="AW17" s="1111"/>
      <c r="AX17" s="1111"/>
      <c r="AY17" s="1111"/>
      <c r="AZ17" s="1111"/>
      <c r="BA17" s="1111"/>
      <c r="BB17" s="1111"/>
      <c r="BC17" s="1111"/>
      <c r="BD17" s="1111"/>
      <c r="BE17" s="1111"/>
      <c r="BF17" s="1111"/>
      <c r="BG17" s="1111"/>
      <c r="BH17" s="1111"/>
      <c r="BI17" s="1111"/>
      <c r="BJ17" s="1111"/>
      <c r="BK17" s="1111"/>
      <c r="BL17" s="1111"/>
      <c r="BM17" s="1111"/>
      <c r="BN17" s="1111"/>
      <c r="BO17" s="1111"/>
      <c r="BP17" s="1111"/>
      <c r="BQ17" s="1111"/>
      <c r="BR17" s="1111"/>
      <c r="BS17" s="1111"/>
      <c r="BT17" s="1111"/>
      <c r="BU17" s="1111"/>
      <c r="BV17" s="1111"/>
      <c r="BW17" s="1111"/>
      <c r="BX17" s="1111"/>
      <c r="BY17" s="1111"/>
      <c r="BZ17" s="1111"/>
      <c r="CA17" s="1111"/>
      <c r="CB17" s="1111"/>
      <c r="CC17" s="1111"/>
      <c r="CD17" s="1111"/>
      <c r="CE17" s="1111"/>
      <c r="CF17" s="1111"/>
      <c r="CG17" s="1111"/>
      <c r="CH17" s="1111"/>
      <c r="CI17" s="1111"/>
      <c r="CJ17" s="1111"/>
      <c r="CK17" s="1111"/>
      <c r="CL17" s="1111"/>
      <c r="CM17" s="1111"/>
      <c r="CN17" s="1111"/>
      <c r="CO17" s="1111"/>
      <c r="CP17" s="1111"/>
      <c r="CQ17" s="1111"/>
      <c r="CR17" s="1111"/>
      <c r="CS17" s="1111"/>
      <c r="CT17" s="1111"/>
      <c r="CU17" s="1111"/>
      <c r="CV17" s="1111"/>
      <c r="CW17" s="1111"/>
      <c r="CX17" s="1111"/>
    </row>
    <row r="18" spans="1:102">
      <c r="A18" s="2234" t="s">
        <v>1162</v>
      </c>
      <c r="B18" s="1118" t="s">
        <v>1163</v>
      </c>
      <c r="C18" s="1119">
        <v>128380</v>
      </c>
      <c r="D18" s="1120"/>
      <c r="E18" s="1121"/>
      <c r="F18" s="1121"/>
      <c r="G18" s="1121"/>
      <c r="H18" s="1121"/>
      <c r="I18" s="1121"/>
      <c r="J18" s="1121"/>
      <c r="K18" s="1121"/>
      <c r="L18" s="1121"/>
      <c r="M18" s="1121"/>
      <c r="N18" s="1121"/>
      <c r="O18" s="1121"/>
      <c r="P18" s="1121"/>
      <c r="Q18" s="1121"/>
      <c r="R18" s="1121"/>
      <c r="S18" s="1121"/>
      <c r="T18" s="1121"/>
      <c r="U18" s="1121"/>
      <c r="V18" s="1122"/>
      <c r="W18" s="1122"/>
      <c r="X18" s="1122"/>
      <c r="Y18" s="1110"/>
      <c r="Z18" s="1111"/>
      <c r="AA18" s="1111"/>
      <c r="AB18" s="1111"/>
      <c r="AC18" s="1111"/>
      <c r="AD18" s="1111"/>
      <c r="AE18" s="1111"/>
      <c r="AF18" s="1111"/>
      <c r="AG18" s="1111"/>
      <c r="AH18" s="1111"/>
      <c r="AI18" s="1111"/>
      <c r="AJ18" s="1111"/>
      <c r="AK18" s="1111"/>
      <c r="AL18" s="1111"/>
      <c r="AM18" s="1111"/>
      <c r="AN18" s="1111"/>
      <c r="AO18" s="1111"/>
      <c r="AP18" s="1111"/>
      <c r="AQ18" s="1111"/>
      <c r="AR18" s="1111"/>
      <c r="AS18" s="1111"/>
      <c r="AT18" s="1111"/>
      <c r="AU18" s="1111"/>
      <c r="AV18" s="1111"/>
      <c r="AW18" s="1111"/>
      <c r="AX18" s="1111"/>
      <c r="AY18" s="1111"/>
      <c r="AZ18" s="1111"/>
      <c r="BA18" s="1111"/>
      <c r="BB18" s="1111"/>
      <c r="BC18" s="1111"/>
      <c r="BD18" s="1111"/>
      <c r="BE18" s="1111"/>
      <c r="BF18" s="1111"/>
      <c r="BG18" s="1111"/>
      <c r="BH18" s="1111"/>
      <c r="BI18" s="1111"/>
      <c r="BJ18" s="1111"/>
      <c r="BK18" s="1111"/>
      <c r="BL18" s="1111"/>
      <c r="BM18" s="1111"/>
      <c r="BN18" s="1111"/>
      <c r="BO18" s="1111"/>
      <c r="BP18" s="1111"/>
      <c r="BQ18" s="1111"/>
      <c r="BR18" s="1111"/>
      <c r="BS18" s="1111"/>
      <c r="BT18" s="1111"/>
      <c r="BU18" s="1111"/>
      <c r="BV18" s="1111"/>
      <c r="BW18" s="1111"/>
      <c r="BX18" s="1111"/>
      <c r="BY18" s="1111"/>
      <c r="BZ18" s="1111"/>
      <c r="CA18" s="1111"/>
      <c r="CB18" s="1111"/>
      <c r="CC18" s="1111"/>
      <c r="CD18" s="1111"/>
      <c r="CE18" s="1111"/>
      <c r="CF18" s="1111"/>
      <c r="CG18" s="1111"/>
      <c r="CH18" s="1111"/>
      <c r="CI18" s="1111"/>
      <c r="CJ18" s="1111"/>
      <c r="CK18" s="1111"/>
      <c r="CL18" s="1111"/>
      <c r="CM18" s="1111"/>
      <c r="CN18" s="1111"/>
      <c r="CO18" s="1111"/>
      <c r="CP18" s="1111"/>
      <c r="CQ18" s="1111"/>
      <c r="CR18" s="1111"/>
      <c r="CS18" s="1111"/>
      <c r="CT18" s="1111"/>
      <c r="CU18" s="1111"/>
      <c r="CV18" s="1111"/>
      <c r="CW18" s="1111"/>
      <c r="CX18" s="1111"/>
    </row>
    <row r="19" spans="1:102">
      <c r="A19" s="2234"/>
      <c r="B19" s="1118" t="s">
        <v>1164</v>
      </c>
      <c r="C19" s="1119">
        <v>129550</v>
      </c>
      <c r="D19" s="1120"/>
      <c r="E19" s="1121"/>
      <c r="F19" s="1121"/>
      <c r="G19" s="1121"/>
      <c r="H19" s="1121"/>
      <c r="I19" s="1121"/>
      <c r="J19" s="1121"/>
      <c r="K19" s="1121"/>
      <c r="L19" s="1121"/>
      <c r="M19" s="1121"/>
      <c r="N19" s="1121"/>
      <c r="O19" s="1121"/>
      <c r="P19" s="1121"/>
      <c r="Q19" s="1121"/>
      <c r="R19" s="1121"/>
      <c r="S19" s="1121"/>
      <c r="T19" s="1121"/>
      <c r="U19" s="1121"/>
      <c r="V19" s="1122"/>
      <c r="W19" s="1122"/>
      <c r="X19" s="1122"/>
      <c r="Y19" s="1121"/>
    </row>
    <row r="20" spans="1:102">
      <c r="A20" s="1123" t="s">
        <v>1165</v>
      </c>
      <c r="B20" s="1124"/>
      <c r="C20" s="1119">
        <f>+(C19-C18)/2+C18</f>
        <v>128965</v>
      </c>
      <c r="D20" s="1120"/>
      <c r="E20" s="1121"/>
      <c r="F20" s="1121"/>
      <c r="G20" s="1121"/>
      <c r="H20" s="1121"/>
      <c r="I20" s="1121"/>
      <c r="J20" s="1121"/>
      <c r="K20" s="1121"/>
      <c r="L20" s="1121"/>
      <c r="M20" s="1121"/>
      <c r="N20" s="1121"/>
      <c r="O20" s="1121"/>
      <c r="P20" s="1121"/>
      <c r="Q20" s="1121"/>
      <c r="R20" s="1121"/>
      <c r="S20" s="1121"/>
      <c r="T20" s="1121"/>
      <c r="U20" s="1121"/>
      <c r="V20" s="1122"/>
      <c r="W20" s="1122"/>
      <c r="X20" s="1122"/>
      <c r="Y20" s="1121"/>
    </row>
    <row r="21" spans="1:102">
      <c r="A21" s="1123" t="s">
        <v>1166</v>
      </c>
      <c r="B21" s="1124"/>
      <c r="C21" s="1125"/>
      <c r="D21" s="1126">
        <f>IF(D23&gt;D22,(D23-D22)+D$2+D$3,(D22-D23)+D$2+D$4)/1000</f>
        <v>45.265000000000001</v>
      </c>
      <c r="E21" s="1127">
        <f t="shared" ref="E21:G21" si="1">IF(E23&gt;E22,(E23-E22)+E$2+E$3,(E22-E23)+E$2+E$4)/1000</f>
        <v>40.884999999999998</v>
      </c>
      <c r="F21" s="1127">
        <f t="shared" si="1"/>
        <v>39.055</v>
      </c>
      <c r="G21" s="1127">
        <f t="shared" si="1"/>
        <v>30.567</v>
      </c>
      <c r="H21" s="1127">
        <f>IF(H23&gt;H22,(H23-H22)+H$2*1000+H$3*1000,(H22-H23)+H$2*1000+H$4*1000)/1000</f>
        <v>33.564999999999998</v>
      </c>
      <c r="I21" s="1127">
        <f t="shared" ref="I21:X21" si="2">IF(I23&gt;I22,(I23-I22)+I$2*1000+I$3*1000,(I22-I23)+I$2*1000+I$4*1000)/1000</f>
        <v>23.191000000000013</v>
      </c>
      <c r="J21" s="1127">
        <f t="shared" si="2"/>
        <v>12.465</v>
      </c>
      <c r="K21" s="1127">
        <f t="shared" si="2"/>
        <v>20.055</v>
      </c>
      <c r="L21" s="1127">
        <f t="shared" si="2"/>
        <v>7.0129999999999999</v>
      </c>
      <c r="M21" s="1127">
        <f t="shared" si="2"/>
        <v>26.772999999999996</v>
      </c>
      <c r="N21" s="1127">
        <f t="shared" si="2"/>
        <v>46.399000000000001</v>
      </c>
      <c r="O21" s="1127">
        <f t="shared" si="2"/>
        <v>37.863</v>
      </c>
      <c r="P21" s="1127">
        <f t="shared" si="2"/>
        <v>41.662999999999997</v>
      </c>
      <c r="Q21" s="1127">
        <f t="shared" si="2"/>
        <v>48.353000000000016</v>
      </c>
      <c r="R21" s="1127">
        <f t="shared" si="2"/>
        <v>48.363</v>
      </c>
      <c r="S21" s="1127">
        <f t="shared" si="2"/>
        <v>54.363</v>
      </c>
      <c r="T21" s="1127">
        <f t="shared" si="2"/>
        <v>55.363</v>
      </c>
      <c r="U21" s="1127">
        <f t="shared" si="2"/>
        <v>60.363</v>
      </c>
      <c r="V21" s="1128">
        <f t="shared" si="2"/>
        <v>7.0129999999999999</v>
      </c>
      <c r="W21" s="1128">
        <f t="shared" si="2"/>
        <v>48.363</v>
      </c>
      <c r="X21" s="1128">
        <f t="shared" si="2"/>
        <v>30.565000000000001</v>
      </c>
      <c r="Y21" s="1121"/>
    </row>
    <row r="22" spans="1:102">
      <c r="A22" s="1129" t="s">
        <v>1167</v>
      </c>
      <c r="B22" s="1130"/>
      <c r="C22" s="1131"/>
      <c r="D22" s="1051">
        <f>+IF($C17=4510,IF(D$6=4510,$C20,$C20),IF(D$6=4511,$C20+134328,134328+$C20))</f>
        <v>128965</v>
      </c>
      <c r="E22" s="1051">
        <f t="shared" ref="E22:X22" si="3">+IF($C17=4510,IF(E$6=4510,$C20,$C20),IF(E$6=4511,$C20+134328,134328+$C20))</f>
        <v>128965</v>
      </c>
      <c r="F22" s="1051">
        <f t="shared" si="3"/>
        <v>128965</v>
      </c>
      <c r="G22" s="1051">
        <f t="shared" si="3"/>
        <v>128965</v>
      </c>
      <c r="H22" s="1051">
        <f t="shared" si="3"/>
        <v>128965</v>
      </c>
      <c r="I22" s="1051">
        <f t="shared" si="3"/>
        <v>128965</v>
      </c>
      <c r="J22" s="1051">
        <f t="shared" si="3"/>
        <v>128965</v>
      </c>
      <c r="K22" s="1051">
        <f t="shared" si="3"/>
        <v>128965</v>
      </c>
      <c r="L22" s="1051">
        <f t="shared" si="3"/>
        <v>128965</v>
      </c>
      <c r="M22" s="1051">
        <f t="shared" si="3"/>
        <v>128965</v>
      </c>
      <c r="N22" s="1051">
        <f t="shared" si="3"/>
        <v>128965</v>
      </c>
      <c r="O22" s="1051">
        <f t="shared" si="3"/>
        <v>128965</v>
      </c>
      <c r="P22" s="1051">
        <f t="shared" si="3"/>
        <v>128965</v>
      </c>
      <c r="Q22" s="1051">
        <f t="shared" si="3"/>
        <v>128965</v>
      </c>
      <c r="R22" s="1051">
        <f t="shared" si="3"/>
        <v>128965</v>
      </c>
      <c r="S22" s="1051">
        <f t="shared" si="3"/>
        <v>128965</v>
      </c>
      <c r="T22" s="1051">
        <f t="shared" si="3"/>
        <v>128965</v>
      </c>
      <c r="U22" s="1051">
        <f t="shared" si="3"/>
        <v>128965</v>
      </c>
      <c r="V22" s="1132">
        <f t="shared" si="3"/>
        <v>128965</v>
      </c>
      <c r="W22" s="1132">
        <f t="shared" si="3"/>
        <v>128965</v>
      </c>
      <c r="X22" s="1132">
        <f t="shared" si="3"/>
        <v>128965</v>
      </c>
      <c r="Y22" s="1121"/>
    </row>
    <row r="23" spans="1:102">
      <c r="A23" s="1129" t="s">
        <v>1168</v>
      </c>
      <c r="B23" s="1130"/>
      <c r="C23" s="1131"/>
      <c r="D23" s="1051">
        <f>+IF($C17=4510,IF(D$6=4510,D$5,D$5+134328),IF(D$6=4511,D$5+134328,D$5))</f>
        <v>83700</v>
      </c>
      <c r="E23" s="1051">
        <f t="shared" ref="E23:X23" si="4">+IF($C17=4510,IF(E$6=4510,E$5,E$5+134328),IF(E$6=4511,E$5+134328,E$5))</f>
        <v>88080</v>
      </c>
      <c r="F23" s="1051">
        <f t="shared" si="4"/>
        <v>89910</v>
      </c>
      <c r="G23" s="1051">
        <f t="shared" si="4"/>
        <v>98400</v>
      </c>
      <c r="H23" s="1051">
        <f t="shared" si="4"/>
        <v>98400</v>
      </c>
      <c r="I23" s="1051">
        <f t="shared" si="4"/>
        <v>113610</v>
      </c>
      <c r="J23" s="1051">
        <f t="shared" si="4"/>
        <v>116500</v>
      </c>
      <c r="K23" s="1051">
        <f t="shared" si="4"/>
        <v>108910</v>
      </c>
      <c r="L23" s="1051">
        <f t="shared" si="4"/>
        <v>135978</v>
      </c>
      <c r="M23" s="1051">
        <f t="shared" si="4"/>
        <v>154828</v>
      </c>
      <c r="N23" s="1051">
        <f t="shared" si="4"/>
        <v>156528</v>
      </c>
      <c r="O23" s="1051">
        <f t="shared" si="4"/>
        <v>166828</v>
      </c>
      <c r="P23" s="1051">
        <f t="shared" si="4"/>
        <v>170628</v>
      </c>
      <c r="Q23" s="1051">
        <f t="shared" si="4"/>
        <v>173628</v>
      </c>
      <c r="R23" s="1051">
        <f t="shared" si="4"/>
        <v>177328</v>
      </c>
      <c r="S23" s="1051">
        <f t="shared" si="4"/>
        <v>183328</v>
      </c>
      <c r="T23" s="1051">
        <f t="shared" si="4"/>
        <v>184328</v>
      </c>
      <c r="U23" s="1051">
        <f t="shared" si="4"/>
        <v>189328</v>
      </c>
      <c r="V23" s="1132">
        <f t="shared" si="4"/>
        <v>135978</v>
      </c>
      <c r="W23" s="1132">
        <f t="shared" si="4"/>
        <v>177328</v>
      </c>
      <c r="X23" s="1132">
        <f t="shared" si="4"/>
        <v>98400</v>
      </c>
      <c r="Y23" s="1121"/>
    </row>
    <row r="24" spans="1:102" ht="15" customHeight="1">
      <c r="A24" s="2237" t="s">
        <v>1169</v>
      </c>
      <c r="B24" s="1118" t="s">
        <v>1170</v>
      </c>
      <c r="C24" s="1133"/>
      <c r="D24" s="1087"/>
      <c r="E24" s="1088"/>
      <c r="F24" s="1088"/>
      <c r="G24" s="1088"/>
      <c r="H24" s="1088"/>
      <c r="I24" s="1088"/>
      <c r="J24" s="1088"/>
      <c r="K24" s="1088"/>
      <c r="L24" s="1088"/>
      <c r="M24" s="1088"/>
      <c r="N24" s="1088"/>
      <c r="O24" s="1088"/>
      <c r="P24" s="1088"/>
      <c r="Q24" s="1088"/>
      <c r="R24" s="1088"/>
      <c r="S24" s="1088"/>
      <c r="T24" s="1088"/>
      <c r="U24" s="1088"/>
      <c r="V24" s="1134"/>
      <c r="W24" s="1134"/>
      <c r="X24" s="1134"/>
      <c r="Y24" s="1135">
        <f>+SUMPRODUCT(D24:X24,D21:X21)</f>
        <v>0</v>
      </c>
      <c r="Z24" s="1087" t="e">
        <f>$C24*#REF!*#REF!</f>
        <v>#REF!</v>
      </c>
    </row>
    <row r="25" spans="1:102">
      <c r="A25" s="2238"/>
      <c r="B25" s="1118" t="s">
        <v>1171</v>
      </c>
      <c r="C25" s="1133"/>
      <c r="D25" s="1087"/>
      <c r="E25" s="1088"/>
      <c r="F25" s="1088"/>
      <c r="G25" s="1088"/>
      <c r="H25" s="1088"/>
      <c r="I25" s="1088"/>
      <c r="J25" s="1088"/>
      <c r="K25" s="1088"/>
      <c r="L25" s="1088"/>
      <c r="M25" s="1088"/>
      <c r="N25" s="1088"/>
      <c r="O25" s="1088"/>
      <c r="P25" s="1088"/>
      <c r="Q25" s="1088"/>
      <c r="R25" s="1088"/>
      <c r="S25" s="1088"/>
      <c r="T25" s="1088"/>
      <c r="U25" s="1088"/>
      <c r="V25" s="1134"/>
      <c r="W25" s="1134"/>
      <c r="X25" s="1134"/>
      <c r="Y25" s="1135">
        <f>+SUMPRODUCT(D25:X25,D21:X21)</f>
        <v>0</v>
      </c>
      <c r="Z25" s="1087" t="e">
        <f>$C25*#REF!*#REF!</f>
        <v>#REF!</v>
      </c>
    </row>
    <row r="26" spans="1:102">
      <c r="A26" s="2238"/>
      <c r="B26" s="1118" t="s">
        <v>1172</v>
      </c>
      <c r="C26" s="1133"/>
      <c r="D26" s="1087"/>
      <c r="E26" s="1088"/>
      <c r="F26" s="1088"/>
      <c r="G26" s="1088"/>
      <c r="H26" s="1088"/>
      <c r="I26" s="1088"/>
      <c r="J26" s="1088"/>
      <c r="K26" s="1088"/>
      <c r="L26" s="1088"/>
      <c r="M26" s="1088"/>
      <c r="N26" s="1088"/>
      <c r="O26" s="1088"/>
      <c r="P26" s="1088"/>
      <c r="Q26" s="1088"/>
      <c r="R26" s="1088"/>
      <c r="S26" s="1088"/>
      <c r="T26" s="1088"/>
      <c r="U26" s="1088"/>
      <c r="V26" s="1134"/>
      <c r="W26" s="1134"/>
      <c r="X26" s="1134"/>
      <c r="Y26" s="1135">
        <f>+SUMPRODUCT(D26:X26,D21:X21)</f>
        <v>0</v>
      </c>
      <c r="Z26" s="1087" t="e">
        <f>+$C26*#REF!*#REF!</f>
        <v>#REF!</v>
      </c>
    </row>
    <row r="27" spans="1:102">
      <c r="A27" s="2238"/>
      <c r="B27" s="1118" t="s">
        <v>1173</v>
      </c>
      <c r="C27" s="1133"/>
      <c r="D27" s="1087"/>
      <c r="E27" s="1088"/>
      <c r="F27" s="1088"/>
      <c r="G27" s="1088"/>
      <c r="H27" s="1088"/>
      <c r="I27" s="1088"/>
      <c r="J27" s="1088"/>
      <c r="K27" s="1088"/>
      <c r="L27" s="1088"/>
      <c r="M27" s="1088"/>
      <c r="N27" s="1088"/>
      <c r="O27" s="1088"/>
      <c r="P27" s="1088"/>
      <c r="Q27" s="1088"/>
      <c r="R27" s="1088"/>
      <c r="S27" s="1088"/>
      <c r="T27" s="1088"/>
      <c r="U27" s="1088"/>
      <c r="V27" s="1134"/>
      <c r="W27" s="1134"/>
      <c r="X27" s="1134"/>
      <c r="Y27" s="1135">
        <f>+SUMPRODUCT(D27:X27,D21:X21)</f>
        <v>0</v>
      </c>
      <c r="Z27" s="1087" t="e">
        <f>+$C27*#REF!*#REF!</f>
        <v>#REF!</v>
      </c>
    </row>
    <row r="28" spans="1:102">
      <c r="A28" s="2238"/>
      <c r="B28" s="1118" t="s">
        <v>1174</v>
      </c>
      <c r="C28" s="1133"/>
      <c r="D28" s="1087"/>
      <c r="E28" s="1088"/>
      <c r="F28" s="1088"/>
      <c r="G28" s="1088"/>
      <c r="H28" s="1088"/>
      <c r="I28" s="1088"/>
      <c r="J28" s="1088"/>
      <c r="K28" s="1088"/>
      <c r="L28" s="1088"/>
      <c r="M28" s="1088"/>
      <c r="N28" s="1088"/>
      <c r="O28" s="1088"/>
      <c r="P28" s="1088"/>
      <c r="Q28" s="1088"/>
      <c r="R28" s="1088"/>
      <c r="S28" s="1088"/>
      <c r="T28" s="1088"/>
      <c r="U28" s="1088"/>
      <c r="V28" s="1134"/>
      <c r="W28" s="1134"/>
      <c r="X28" s="1134"/>
      <c r="Y28" s="1135">
        <f>+SUMPRODUCT(D28:X28,D21:X21)</f>
        <v>0</v>
      </c>
      <c r="Z28" s="1094" t="e">
        <f>+$C28*#REF!*#REF!</f>
        <v>#REF!</v>
      </c>
    </row>
    <row r="29" spans="1:102" s="1037" customFormat="1">
      <c r="A29" s="2239"/>
      <c r="B29" s="1136" t="s">
        <v>1175</v>
      </c>
      <c r="C29" s="1137"/>
      <c r="D29" s="1138"/>
      <c r="E29" s="1097"/>
      <c r="F29" s="1097"/>
      <c r="G29" s="1097"/>
      <c r="H29" s="1097"/>
      <c r="I29" s="1097"/>
      <c r="J29" s="1097"/>
      <c r="K29" s="1097"/>
      <c r="L29" s="1097"/>
      <c r="M29" s="1097"/>
      <c r="N29" s="1097"/>
      <c r="O29" s="1097"/>
      <c r="P29" s="1097"/>
      <c r="Q29" s="1097"/>
      <c r="R29" s="1097"/>
      <c r="S29" s="1097"/>
      <c r="T29" s="1097"/>
      <c r="U29" s="1097"/>
      <c r="V29" s="1098"/>
      <c r="W29" s="1098"/>
      <c r="X29" s="1098"/>
      <c r="Y29" s="1096">
        <f>+SUMPRODUCT($D29:X29,$D21:X21)</f>
        <v>0</v>
      </c>
      <c r="Z29" s="1138" t="e">
        <f>+$C29*#REF!</f>
        <v>#REF!</v>
      </c>
    </row>
    <row r="30" spans="1:102">
      <c r="A30" s="1139" t="s">
        <v>1160</v>
      </c>
      <c r="B30" s="1140"/>
      <c r="C30" s="1141" t="s">
        <v>1378</v>
      </c>
      <c r="D30" s="1115"/>
      <c r="E30" s="1116"/>
      <c r="F30" s="1116"/>
      <c r="G30" s="1116"/>
      <c r="H30" s="1116"/>
      <c r="I30" s="1116"/>
      <c r="J30" s="1116"/>
      <c r="K30" s="1116"/>
      <c r="L30" s="1116"/>
      <c r="M30" s="1116"/>
      <c r="N30" s="1116"/>
      <c r="O30" s="1116"/>
      <c r="P30" s="1116"/>
      <c r="Q30" s="1116"/>
      <c r="R30" s="1116"/>
      <c r="S30" s="1116"/>
      <c r="T30" s="1116"/>
      <c r="U30" s="1116"/>
      <c r="V30" s="1117"/>
      <c r="W30" s="1117"/>
      <c r="X30" s="1117"/>
      <c r="Y30" s="1142"/>
      <c r="Z30" s="1111"/>
      <c r="AA30" s="1111"/>
      <c r="AB30" s="1111"/>
      <c r="AC30" s="1111"/>
      <c r="AD30" s="1111"/>
      <c r="AE30" s="1111"/>
      <c r="AF30" s="1111"/>
      <c r="AG30" s="1111"/>
      <c r="AH30" s="1111"/>
      <c r="AI30" s="1111"/>
      <c r="AJ30" s="1111"/>
      <c r="AK30" s="1111"/>
      <c r="AL30" s="1111"/>
      <c r="AM30" s="1111"/>
      <c r="AN30" s="1111"/>
      <c r="AO30" s="1111"/>
      <c r="AP30" s="1111"/>
      <c r="AQ30" s="1111"/>
      <c r="AR30" s="1111"/>
      <c r="AS30" s="1111"/>
      <c r="AT30" s="1111"/>
      <c r="AU30" s="1111"/>
      <c r="AV30" s="1111"/>
      <c r="AW30" s="1111"/>
      <c r="AX30" s="1111"/>
      <c r="AY30" s="1111"/>
      <c r="AZ30" s="1111"/>
      <c r="BA30" s="1111"/>
      <c r="BB30" s="1111"/>
      <c r="BC30" s="1111"/>
      <c r="BD30" s="1111"/>
      <c r="BE30" s="1111"/>
      <c r="BF30" s="1111"/>
      <c r="BG30" s="1111"/>
      <c r="BH30" s="1111"/>
      <c r="BI30" s="1111"/>
      <c r="BJ30" s="1111"/>
      <c r="BK30" s="1111"/>
      <c r="BL30" s="1111"/>
      <c r="BM30" s="1111"/>
      <c r="BN30" s="1111"/>
      <c r="BO30" s="1111"/>
      <c r="BP30" s="1111"/>
      <c r="BQ30" s="1111"/>
      <c r="BR30" s="1111"/>
      <c r="BS30" s="1111"/>
      <c r="BT30" s="1111"/>
      <c r="BU30" s="1111"/>
      <c r="BV30" s="1111"/>
      <c r="BW30" s="1111"/>
      <c r="BX30" s="1111"/>
      <c r="BY30" s="1111"/>
      <c r="BZ30" s="1111"/>
      <c r="CA30" s="1111"/>
      <c r="CB30" s="1111"/>
      <c r="CC30" s="1111"/>
      <c r="CD30" s="1111"/>
      <c r="CE30" s="1111"/>
      <c r="CF30" s="1111"/>
      <c r="CG30" s="1111"/>
      <c r="CH30" s="1111"/>
      <c r="CI30" s="1111"/>
      <c r="CJ30" s="1111"/>
      <c r="CK30" s="1111"/>
      <c r="CL30" s="1111"/>
      <c r="CM30" s="1111"/>
      <c r="CN30" s="1111"/>
      <c r="CO30" s="1111"/>
      <c r="CP30" s="1111"/>
      <c r="CQ30" s="1111"/>
      <c r="CR30" s="1111"/>
      <c r="CS30" s="1111"/>
      <c r="CT30" s="1111"/>
      <c r="CU30" s="1111"/>
      <c r="CV30" s="1111"/>
      <c r="CW30" s="1111"/>
      <c r="CX30" s="1111"/>
    </row>
    <row r="31" spans="1:102">
      <c r="A31" s="1112" t="s">
        <v>1140</v>
      </c>
      <c r="B31" s="1113"/>
      <c r="C31" s="1114">
        <v>4510</v>
      </c>
      <c r="D31" s="1115"/>
      <c r="E31" s="1116"/>
      <c r="F31" s="1116"/>
      <c r="G31" s="1116"/>
      <c r="H31" s="1116"/>
      <c r="I31" s="1116"/>
      <c r="J31" s="1116"/>
      <c r="K31" s="1116"/>
      <c r="L31" s="1116"/>
      <c r="M31" s="1116"/>
      <c r="N31" s="1116"/>
      <c r="O31" s="1116"/>
      <c r="P31" s="1116"/>
      <c r="Q31" s="1116"/>
      <c r="R31" s="1116"/>
      <c r="S31" s="1116"/>
      <c r="T31" s="1116"/>
      <c r="U31" s="1116"/>
      <c r="V31" s="1117"/>
      <c r="W31" s="1117"/>
      <c r="X31" s="1117"/>
      <c r="Y31" s="1110"/>
      <c r="Z31" s="1111"/>
      <c r="AA31" s="1111"/>
      <c r="AB31" s="1111"/>
      <c r="AC31" s="1111"/>
      <c r="AD31" s="1111"/>
      <c r="AE31" s="1111"/>
      <c r="AF31" s="1111"/>
      <c r="AG31" s="1111"/>
      <c r="AH31" s="1111"/>
      <c r="AI31" s="1111"/>
      <c r="AJ31" s="1111"/>
      <c r="AK31" s="1111"/>
      <c r="AL31" s="1111"/>
      <c r="AM31" s="1111"/>
      <c r="AN31" s="1111"/>
      <c r="AO31" s="1111"/>
      <c r="AP31" s="1111"/>
      <c r="AQ31" s="1111"/>
      <c r="AR31" s="1111"/>
      <c r="AS31" s="1111"/>
      <c r="AT31" s="1111"/>
      <c r="AU31" s="1111"/>
      <c r="AV31" s="1111"/>
      <c r="AW31" s="1111"/>
      <c r="AX31" s="1111"/>
      <c r="AY31" s="1111"/>
      <c r="AZ31" s="1111"/>
      <c r="BA31" s="1111"/>
      <c r="BB31" s="1111"/>
      <c r="BC31" s="1111"/>
      <c r="BD31" s="1111"/>
      <c r="BE31" s="1111"/>
      <c r="BF31" s="1111"/>
      <c r="BG31" s="1111"/>
      <c r="BH31" s="1111"/>
      <c r="BI31" s="1111"/>
      <c r="BJ31" s="1111"/>
      <c r="BK31" s="1111"/>
      <c r="BL31" s="1111"/>
      <c r="BM31" s="1111"/>
      <c r="BN31" s="1111"/>
      <c r="BO31" s="1111"/>
      <c r="BP31" s="1111"/>
      <c r="BQ31" s="1111"/>
      <c r="BR31" s="1111"/>
      <c r="BS31" s="1111"/>
      <c r="BT31" s="1111"/>
      <c r="BU31" s="1111"/>
      <c r="BV31" s="1111"/>
      <c r="BW31" s="1111"/>
      <c r="BX31" s="1111"/>
      <c r="BY31" s="1111"/>
      <c r="BZ31" s="1111"/>
      <c r="CA31" s="1111"/>
      <c r="CB31" s="1111"/>
      <c r="CC31" s="1111"/>
      <c r="CD31" s="1111"/>
      <c r="CE31" s="1111"/>
      <c r="CF31" s="1111"/>
      <c r="CG31" s="1111"/>
      <c r="CH31" s="1111"/>
      <c r="CI31" s="1111"/>
      <c r="CJ31" s="1111"/>
      <c r="CK31" s="1111"/>
      <c r="CL31" s="1111"/>
      <c r="CM31" s="1111"/>
      <c r="CN31" s="1111"/>
      <c r="CO31" s="1111"/>
      <c r="CP31" s="1111"/>
      <c r="CQ31" s="1111"/>
      <c r="CR31" s="1111"/>
      <c r="CS31" s="1111"/>
      <c r="CT31" s="1111"/>
      <c r="CU31" s="1111"/>
      <c r="CV31" s="1111"/>
      <c r="CW31" s="1111"/>
      <c r="CX31" s="1111"/>
    </row>
    <row r="32" spans="1:102">
      <c r="A32" s="2234" t="s">
        <v>1162</v>
      </c>
      <c r="B32" s="1118" t="s">
        <v>1163</v>
      </c>
      <c r="C32" s="1119">
        <v>124463</v>
      </c>
      <c r="D32" s="1120"/>
      <c r="E32" s="1121"/>
      <c r="F32" s="1121"/>
      <c r="G32" s="1121"/>
      <c r="H32" s="1121"/>
      <c r="I32" s="1121"/>
      <c r="J32" s="1121"/>
      <c r="K32" s="1121"/>
      <c r="L32" s="1121"/>
      <c r="M32" s="1121"/>
      <c r="N32" s="1121"/>
      <c r="O32" s="1121"/>
      <c r="P32" s="1121"/>
      <c r="Q32" s="1121"/>
      <c r="R32" s="1121"/>
      <c r="S32" s="1121"/>
      <c r="T32" s="1121"/>
      <c r="U32" s="1121"/>
      <c r="V32" s="1122"/>
      <c r="W32" s="1122"/>
      <c r="X32" s="1122"/>
      <c r="Y32" s="1110"/>
      <c r="Z32" s="1111"/>
      <c r="AA32" s="1111"/>
      <c r="AB32" s="1111"/>
      <c r="AC32" s="1111"/>
      <c r="AD32" s="1111"/>
      <c r="AE32" s="1111"/>
      <c r="AF32" s="1111"/>
      <c r="AG32" s="1111"/>
      <c r="AH32" s="1111"/>
      <c r="AI32" s="1111"/>
      <c r="AJ32" s="1111"/>
      <c r="AK32" s="1111"/>
      <c r="AL32" s="1111"/>
      <c r="AM32" s="1111"/>
      <c r="AN32" s="1111"/>
      <c r="AO32" s="1111"/>
      <c r="AP32" s="1111"/>
      <c r="AQ32" s="1111"/>
      <c r="AR32" s="1111"/>
      <c r="AS32" s="1111"/>
      <c r="AT32" s="1111"/>
      <c r="AU32" s="1111"/>
      <c r="AV32" s="1111"/>
      <c r="AW32" s="1111"/>
      <c r="AX32" s="1111"/>
      <c r="AY32" s="1111"/>
      <c r="AZ32" s="1111"/>
      <c r="BA32" s="1111"/>
      <c r="BB32" s="1111"/>
      <c r="BC32" s="1111"/>
      <c r="BD32" s="1111"/>
      <c r="BE32" s="1111"/>
      <c r="BF32" s="1111"/>
      <c r="BG32" s="1111"/>
      <c r="BH32" s="1111"/>
      <c r="BI32" s="1111"/>
      <c r="BJ32" s="1111"/>
      <c r="BK32" s="1111"/>
      <c r="BL32" s="1111"/>
      <c r="BM32" s="1111"/>
      <c r="BN32" s="1111"/>
      <c r="BO32" s="1111"/>
      <c r="BP32" s="1111"/>
      <c r="BQ32" s="1111"/>
      <c r="BR32" s="1111"/>
      <c r="BS32" s="1111"/>
      <c r="BT32" s="1111"/>
      <c r="BU32" s="1111"/>
      <c r="BV32" s="1111"/>
      <c r="BW32" s="1111"/>
      <c r="BX32" s="1111"/>
      <c r="BY32" s="1111"/>
      <c r="BZ32" s="1111"/>
      <c r="CA32" s="1111"/>
      <c r="CB32" s="1111"/>
      <c r="CC32" s="1111"/>
      <c r="CD32" s="1111"/>
      <c r="CE32" s="1111"/>
      <c r="CF32" s="1111"/>
      <c r="CG32" s="1111"/>
      <c r="CH32" s="1111"/>
      <c r="CI32" s="1111"/>
      <c r="CJ32" s="1111"/>
      <c r="CK32" s="1111"/>
      <c r="CL32" s="1111"/>
      <c r="CM32" s="1111"/>
      <c r="CN32" s="1111"/>
      <c r="CO32" s="1111"/>
      <c r="CP32" s="1111"/>
      <c r="CQ32" s="1111"/>
      <c r="CR32" s="1111"/>
      <c r="CS32" s="1111"/>
      <c r="CT32" s="1111"/>
      <c r="CU32" s="1111"/>
      <c r="CV32" s="1111"/>
      <c r="CW32" s="1111"/>
      <c r="CX32" s="1111"/>
    </row>
    <row r="33" spans="1:102">
      <c r="A33" s="2234"/>
      <c r="B33" s="1118" t="s">
        <v>1164</v>
      </c>
      <c r="C33" s="1119">
        <v>134356</v>
      </c>
      <c r="D33" s="1120"/>
      <c r="E33" s="1121"/>
      <c r="F33" s="1121"/>
      <c r="G33" s="1121"/>
      <c r="H33" s="1121"/>
      <c r="I33" s="1121"/>
      <c r="J33" s="1121"/>
      <c r="K33" s="1121"/>
      <c r="L33" s="1121"/>
      <c r="M33" s="1121"/>
      <c r="N33" s="1121"/>
      <c r="O33" s="1121"/>
      <c r="P33" s="1121"/>
      <c r="Q33" s="1121"/>
      <c r="R33" s="1121"/>
      <c r="S33" s="1121"/>
      <c r="T33" s="1121"/>
      <c r="U33" s="1121"/>
      <c r="V33" s="1122"/>
      <c r="W33" s="1122"/>
      <c r="X33" s="1122"/>
      <c r="Y33" s="1121"/>
    </row>
    <row r="34" spans="1:102">
      <c r="A34" s="1123" t="s">
        <v>1165</v>
      </c>
      <c r="B34" s="1124"/>
      <c r="C34" s="1119">
        <f>+(C33-C32)/2+C32</f>
        <v>129409.5</v>
      </c>
      <c r="D34" s="1120"/>
      <c r="E34" s="1121"/>
      <c r="F34" s="1121"/>
      <c r="G34" s="1121"/>
      <c r="H34" s="1121"/>
      <c r="I34" s="1121"/>
      <c r="J34" s="1121"/>
      <c r="K34" s="1121"/>
      <c r="L34" s="1121"/>
      <c r="M34" s="1121"/>
      <c r="N34" s="1121"/>
      <c r="O34" s="1121"/>
      <c r="P34" s="1121"/>
      <c r="Q34" s="1121"/>
      <c r="R34" s="1121"/>
      <c r="S34" s="1121"/>
      <c r="T34" s="1121"/>
      <c r="U34" s="1121"/>
      <c r="V34" s="1122"/>
      <c r="W34" s="1122"/>
      <c r="X34" s="1122"/>
      <c r="Y34" s="1121"/>
    </row>
    <row r="35" spans="1:102">
      <c r="A35" s="1123" t="s">
        <v>1166</v>
      </c>
      <c r="B35" s="1124"/>
      <c r="C35" s="1125"/>
      <c r="D35" s="1126">
        <f>IF(D37&gt;D36,(D37-D36)+D$2+D$3,(D36-D37)+D$2+D$4)/1000</f>
        <v>45.709499999999998</v>
      </c>
      <c r="E35" s="1127">
        <f t="shared" ref="E35:G35" si="5">IF(E37&gt;E36,(E37-E36)+E$2+E$3,(E36-E37)+E$2+E$4)/1000</f>
        <v>41.329500000000003</v>
      </c>
      <c r="F35" s="1127">
        <f t="shared" si="5"/>
        <v>39.499499999999998</v>
      </c>
      <c r="G35" s="1127">
        <f t="shared" si="5"/>
        <v>31.011500000000002</v>
      </c>
      <c r="H35" s="1127">
        <f>IF(H37&gt;H36,(H37-H36)+H$2*1000+H$3*1000,(H36-H37)+H$2*1000+H$4*1000)/1000</f>
        <v>34.009500000000003</v>
      </c>
      <c r="I35" s="1127">
        <f t="shared" ref="I35:X35" si="6">IF(I37&gt;I36,(I37-I36)+I$2*1000+I$3*1000,(I36-I37)+I$2*1000+I$4*1000)/1000</f>
        <v>23.635500000000015</v>
      </c>
      <c r="J35" s="1127">
        <f t="shared" si="6"/>
        <v>12.9095</v>
      </c>
      <c r="K35" s="1127">
        <f t="shared" si="6"/>
        <v>20.499500000000001</v>
      </c>
      <c r="L35" s="1127">
        <f t="shared" si="6"/>
        <v>6.5685000000000002</v>
      </c>
      <c r="M35" s="1127">
        <f t="shared" si="6"/>
        <v>26.328499999999995</v>
      </c>
      <c r="N35" s="1127">
        <f t="shared" si="6"/>
        <v>45.954500000000003</v>
      </c>
      <c r="O35" s="1127">
        <f t="shared" si="6"/>
        <v>37.418500000000002</v>
      </c>
      <c r="P35" s="1127">
        <f t="shared" si="6"/>
        <v>41.218499999999999</v>
      </c>
      <c r="Q35" s="1127">
        <f t="shared" si="6"/>
        <v>47.908500000000018</v>
      </c>
      <c r="R35" s="1127">
        <f t="shared" si="6"/>
        <v>47.918500000000002</v>
      </c>
      <c r="S35" s="1127">
        <f t="shared" si="6"/>
        <v>53.918500000000002</v>
      </c>
      <c r="T35" s="1127">
        <f t="shared" si="6"/>
        <v>54.918500000000002</v>
      </c>
      <c r="U35" s="1127">
        <f t="shared" si="6"/>
        <v>59.918500000000002</v>
      </c>
      <c r="V35" s="1128">
        <f t="shared" si="6"/>
        <v>6.5685000000000002</v>
      </c>
      <c r="W35" s="1128">
        <f t="shared" si="6"/>
        <v>47.918500000000002</v>
      </c>
      <c r="X35" s="1128">
        <f t="shared" si="6"/>
        <v>31.009499999999999</v>
      </c>
      <c r="Y35" s="1121"/>
    </row>
    <row r="36" spans="1:102">
      <c r="A36" s="1129" t="s">
        <v>1167</v>
      </c>
      <c r="B36" s="1130"/>
      <c r="C36" s="1131"/>
      <c r="D36" s="1051">
        <f>+IF($C31=4510,IF(D$6=4510,$C34,$C34),IF(D$6=4511,$C34+134328,134328+$C34))</f>
        <v>129409.5</v>
      </c>
      <c r="E36" s="1051">
        <f t="shared" ref="E36:X36" si="7">+IF($C31=4510,IF(E$6=4510,$C34,$C34),IF(E$6=4511,$C34+134328,134328+$C34))</f>
        <v>129409.5</v>
      </c>
      <c r="F36" s="1051">
        <f t="shared" si="7"/>
        <v>129409.5</v>
      </c>
      <c r="G36" s="1051">
        <f t="shared" si="7"/>
        <v>129409.5</v>
      </c>
      <c r="H36" s="1051">
        <f t="shared" si="7"/>
        <v>129409.5</v>
      </c>
      <c r="I36" s="1051">
        <f t="shared" si="7"/>
        <v>129409.5</v>
      </c>
      <c r="J36" s="1051">
        <f t="shared" si="7"/>
        <v>129409.5</v>
      </c>
      <c r="K36" s="1051">
        <f t="shared" si="7"/>
        <v>129409.5</v>
      </c>
      <c r="L36" s="1051">
        <f t="shared" si="7"/>
        <v>129409.5</v>
      </c>
      <c r="M36" s="1051">
        <f t="shared" si="7"/>
        <v>129409.5</v>
      </c>
      <c r="N36" s="1051">
        <f t="shared" si="7"/>
        <v>129409.5</v>
      </c>
      <c r="O36" s="1051">
        <f t="shared" si="7"/>
        <v>129409.5</v>
      </c>
      <c r="P36" s="1051">
        <f t="shared" si="7"/>
        <v>129409.5</v>
      </c>
      <c r="Q36" s="1051">
        <f t="shared" si="7"/>
        <v>129409.5</v>
      </c>
      <c r="R36" s="1051">
        <f t="shared" si="7"/>
        <v>129409.5</v>
      </c>
      <c r="S36" s="1051">
        <f t="shared" si="7"/>
        <v>129409.5</v>
      </c>
      <c r="T36" s="1051">
        <f t="shared" si="7"/>
        <v>129409.5</v>
      </c>
      <c r="U36" s="1051">
        <f t="shared" si="7"/>
        <v>129409.5</v>
      </c>
      <c r="V36" s="1132">
        <f t="shared" si="7"/>
        <v>129409.5</v>
      </c>
      <c r="W36" s="1132">
        <f t="shared" si="7"/>
        <v>129409.5</v>
      </c>
      <c r="X36" s="1132">
        <f t="shared" si="7"/>
        <v>129409.5</v>
      </c>
      <c r="Y36" s="1121"/>
    </row>
    <row r="37" spans="1:102">
      <c r="A37" s="1129" t="s">
        <v>1168</v>
      </c>
      <c r="B37" s="1130"/>
      <c r="C37" s="1131"/>
      <c r="D37" s="1051">
        <f>+IF($C31=4510,IF(D$6=4510,D$5,D$5+134328),IF(D$6=4511,D$5+134328,D$5))</f>
        <v>83700</v>
      </c>
      <c r="E37" s="1051">
        <f t="shared" ref="E37:X37" si="8">+IF($C31=4510,IF(E$6=4510,E$5,E$5+134328),IF(E$6=4511,E$5+134328,E$5))</f>
        <v>88080</v>
      </c>
      <c r="F37" s="1051">
        <f t="shared" si="8"/>
        <v>89910</v>
      </c>
      <c r="G37" s="1051">
        <f t="shared" si="8"/>
        <v>98400</v>
      </c>
      <c r="H37" s="1051">
        <f t="shared" si="8"/>
        <v>98400</v>
      </c>
      <c r="I37" s="1051">
        <f t="shared" si="8"/>
        <v>113610</v>
      </c>
      <c r="J37" s="1051">
        <f t="shared" si="8"/>
        <v>116500</v>
      </c>
      <c r="K37" s="1051">
        <f t="shared" si="8"/>
        <v>108910</v>
      </c>
      <c r="L37" s="1051">
        <f t="shared" si="8"/>
        <v>135978</v>
      </c>
      <c r="M37" s="1051">
        <f t="shared" si="8"/>
        <v>154828</v>
      </c>
      <c r="N37" s="1051">
        <f t="shared" si="8"/>
        <v>156528</v>
      </c>
      <c r="O37" s="1051">
        <f t="shared" si="8"/>
        <v>166828</v>
      </c>
      <c r="P37" s="1051">
        <f t="shared" si="8"/>
        <v>170628</v>
      </c>
      <c r="Q37" s="1051">
        <f t="shared" si="8"/>
        <v>173628</v>
      </c>
      <c r="R37" s="1051">
        <f t="shared" si="8"/>
        <v>177328</v>
      </c>
      <c r="S37" s="1051">
        <f t="shared" si="8"/>
        <v>183328</v>
      </c>
      <c r="T37" s="1051">
        <f t="shared" si="8"/>
        <v>184328</v>
      </c>
      <c r="U37" s="1051">
        <f t="shared" si="8"/>
        <v>189328</v>
      </c>
      <c r="V37" s="1132">
        <f t="shared" si="8"/>
        <v>135978</v>
      </c>
      <c r="W37" s="1132">
        <f t="shared" si="8"/>
        <v>177328</v>
      </c>
      <c r="X37" s="1132">
        <f t="shared" si="8"/>
        <v>98400</v>
      </c>
      <c r="Y37" s="1121"/>
    </row>
    <row r="38" spans="1:102" ht="15" customHeight="1">
      <c r="A38" s="2237" t="s">
        <v>1177</v>
      </c>
      <c r="B38" s="1118" t="s">
        <v>1170</v>
      </c>
      <c r="C38" s="1133">
        <f>+'CANTIDADES Fase II todo'!H25+'CANTIDADES Fase II todo'!H28</f>
        <v>9195.9369999999981</v>
      </c>
      <c r="D38" s="1087"/>
      <c r="E38" s="1088"/>
      <c r="F38" s="1088"/>
      <c r="G38" s="1088"/>
      <c r="H38" s="1088"/>
      <c r="I38" s="1088"/>
      <c r="J38" s="1088"/>
      <c r="K38" s="1088"/>
      <c r="L38" s="1088" t="e">
        <f>$C38*#REF!*#REF!</f>
        <v>#REF!</v>
      </c>
      <c r="M38" s="1088"/>
      <c r="N38" s="1088"/>
      <c r="O38" s="1088"/>
      <c r="P38" s="1088"/>
      <c r="Q38" s="1088"/>
      <c r="R38" s="1088"/>
      <c r="S38" s="1088"/>
      <c r="T38" s="1088"/>
      <c r="U38" s="1088"/>
      <c r="V38" s="1134"/>
      <c r="W38" s="1134"/>
      <c r="X38" s="1134"/>
      <c r="Y38" s="1135" t="e">
        <f>+SUMPRODUCT(D38:X38,D35:X35)</f>
        <v>#REF!</v>
      </c>
      <c r="Z38" s="1087" t="e">
        <f>$C38*#REF!*#REF!</f>
        <v>#REF!</v>
      </c>
    </row>
    <row r="39" spans="1:102">
      <c r="A39" s="2238"/>
      <c r="B39" s="1118" t="s">
        <v>1171</v>
      </c>
      <c r="C39" s="1133">
        <f>+'CANTIDADES Fase II todo'!H26</f>
        <v>9637.4660000000003</v>
      </c>
      <c r="D39" s="1087"/>
      <c r="E39" s="1088"/>
      <c r="F39" s="1088"/>
      <c r="G39" s="1088"/>
      <c r="H39" s="1088"/>
      <c r="I39" s="1088"/>
      <c r="J39" s="1088"/>
      <c r="K39" s="1088"/>
      <c r="L39" s="1088" t="e">
        <f>$C39*#REF!*#REF!</f>
        <v>#REF!</v>
      </c>
      <c r="M39" s="1088"/>
      <c r="N39" s="1088"/>
      <c r="O39" s="1088"/>
      <c r="P39" s="1088"/>
      <c r="Q39" s="1088"/>
      <c r="R39" s="1088"/>
      <c r="S39" s="1088"/>
      <c r="T39" s="1088"/>
      <c r="U39" s="1088"/>
      <c r="V39" s="1134"/>
      <c r="W39" s="1134"/>
      <c r="X39" s="1134"/>
      <c r="Y39" s="1135" t="e">
        <f>+SUMPRODUCT(D39:X39,D35:X35)</f>
        <v>#REF!</v>
      </c>
      <c r="Z39" s="1087" t="e">
        <f>$C39*#REF!*#REF!</f>
        <v>#REF!</v>
      </c>
    </row>
    <row r="40" spans="1:102">
      <c r="A40" s="2238"/>
      <c r="B40" s="1118" t="s">
        <v>1172</v>
      </c>
      <c r="C40" s="1133">
        <f>+'CANTIDADES Fase II todo'!H72</f>
        <v>1185.1463406828743</v>
      </c>
      <c r="D40" s="1087"/>
      <c r="E40" s="1088"/>
      <c r="F40" s="1088"/>
      <c r="G40" s="1088"/>
      <c r="H40" s="1088"/>
      <c r="I40" s="1088"/>
      <c r="J40" s="1088"/>
      <c r="K40" s="1088"/>
      <c r="L40" s="1088"/>
      <c r="M40" s="1088"/>
      <c r="N40" s="1088"/>
      <c r="O40" s="1088"/>
      <c r="P40" s="1088"/>
      <c r="Q40" s="1088"/>
      <c r="R40" s="1088"/>
      <c r="S40" s="1088"/>
      <c r="T40" s="1088"/>
      <c r="U40" s="1088"/>
      <c r="V40" s="1134"/>
      <c r="W40" s="1134"/>
      <c r="X40" s="1134" t="e">
        <f>+$C40*#REF!*#REF!</f>
        <v>#REF!</v>
      </c>
      <c r="Y40" s="1135" t="e">
        <f>+SUMPRODUCT(D40:X40,D35:X35)</f>
        <v>#REF!</v>
      </c>
      <c r="Z40" s="1087" t="e">
        <f>+$C40*#REF!*#REF!</f>
        <v>#REF!</v>
      </c>
    </row>
    <row r="41" spans="1:102">
      <c r="A41" s="2238"/>
      <c r="B41" s="1118" t="s">
        <v>1173</v>
      </c>
      <c r="C41" s="1133">
        <f>+'CANTIDADES Fase II todo'!H83+'CANTIDADES Fase II todo'!H84+'CANTIDADES Fase II todo'!H85</f>
        <v>11308.030499999999</v>
      </c>
      <c r="D41" s="1087"/>
      <c r="E41" s="1088"/>
      <c r="F41" s="1088"/>
      <c r="G41" s="1088"/>
      <c r="H41" s="1088"/>
      <c r="I41" s="1088"/>
      <c r="J41" s="1088"/>
      <c r="K41" s="1088"/>
      <c r="L41" s="1088"/>
      <c r="M41" s="1088"/>
      <c r="N41" s="1088"/>
      <c r="O41" s="1088"/>
      <c r="P41" s="1088"/>
      <c r="Q41" s="1088"/>
      <c r="R41" s="1088"/>
      <c r="S41" s="1088"/>
      <c r="T41" s="1088"/>
      <c r="U41" s="1088"/>
      <c r="V41" s="1134"/>
      <c r="W41" s="1134"/>
      <c r="X41" s="1134" t="e">
        <f>+$C41*#REF!*#REF!</f>
        <v>#REF!</v>
      </c>
      <c r="Y41" s="1135" t="e">
        <f>+SUMPRODUCT(D41:X41,D35:X35)</f>
        <v>#REF!</v>
      </c>
      <c r="Z41" s="1087" t="e">
        <f>+$C41*#REF!*#REF!</f>
        <v>#REF!</v>
      </c>
    </row>
    <row r="42" spans="1:102">
      <c r="A42" s="2238"/>
      <c r="B42" s="1118" t="s">
        <v>1174</v>
      </c>
      <c r="C42" s="1133">
        <f>+'CANTIDADES Fase II todo'!H92+'CANTIDADES Fase II todo'!H93</f>
        <v>7820.7056152777777</v>
      </c>
      <c r="D42" s="1087"/>
      <c r="E42" s="1088"/>
      <c r="F42" s="1088"/>
      <c r="G42" s="1088"/>
      <c r="H42" s="1088"/>
      <c r="I42" s="1088"/>
      <c r="J42" s="1088"/>
      <c r="K42" s="1088"/>
      <c r="L42" s="1088"/>
      <c r="M42" s="1088"/>
      <c r="N42" s="1088"/>
      <c r="O42" s="1088"/>
      <c r="P42" s="1088"/>
      <c r="Q42" s="1088"/>
      <c r="R42" s="1088"/>
      <c r="S42" s="1088"/>
      <c r="T42" s="1088"/>
      <c r="U42" s="1088"/>
      <c r="V42" s="1134"/>
      <c r="W42" s="1134"/>
      <c r="X42" s="1134" t="e">
        <f>+$C42*#REF!*#REF!</f>
        <v>#REF!</v>
      </c>
      <c r="Y42" s="1135" t="e">
        <f>+SUMPRODUCT(D42:X42,D35:X35)</f>
        <v>#REF!</v>
      </c>
      <c r="Z42" s="1094" t="e">
        <f>+$C42*#REF!*#REF!</f>
        <v>#REF!</v>
      </c>
    </row>
    <row r="43" spans="1:102" s="1037" customFormat="1">
      <c r="A43" s="2239"/>
      <c r="B43" s="1136" t="s">
        <v>1175</v>
      </c>
      <c r="C43" s="1137">
        <f>+'CANTIDADES Fase II todo'!H99</f>
        <v>2110.286039814815</v>
      </c>
      <c r="D43" s="1138"/>
      <c r="E43" s="1097"/>
      <c r="F43" s="1097"/>
      <c r="G43" s="1097"/>
      <c r="H43" s="1097"/>
      <c r="I43" s="1097"/>
      <c r="J43" s="1097"/>
      <c r="K43" s="1097"/>
      <c r="L43" s="1097"/>
      <c r="M43" s="1097"/>
      <c r="N43" s="1097"/>
      <c r="O43" s="1097"/>
      <c r="P43" s="1097"/>
      <c r="Q43" s="1097"/>
      <c r="R43" s="1097"/>
      <c r="S43" s="1097"/>
      <c r="T43" s="1097"/>
      <c r="U43" s="1097"/>
      <c r="V43" s="1098"/>
      <c r="W43" s="1098"/>
      <c r="X43" s="1098" t="e">
        <f>+$C43*#REF!</f>
        <v>#REF!</v>
      </c>
      <c r="Y43" s="1096" t="e">
        <f>+SUMPRODUCT(D43:X43,D35:X35)</f>
        <v>#REF!</v>
      </c>
      <c r="Z43" s="1138" t="e">
        <f>+$C43*#REF!</f>
        <v>#REF!</v>
      </c>
    </row>
    <row r="44" spans="1:102">
      <c r="A44" s="1104" t="s">
        <v>1160</v>
      </c>
      <c r="B44" s="1161"/>
      <c r="C44" s="1106" t="s">
        <v>1379</v>
      </c>
      <c r="D44" s="1162"/>
      <c r="E44" s="1108"/>
      <c r="F44" s="1108"/>
      <c r="G44" s="1108"/>
      <c r="H44" s="1108"/>
      <c r="I44" s="1108"/>
      <c r="J44" s="1108"/>
      <c r="K44" s="1108"/>
      <c r="L44" s="1108"/>
      <c r="M44" s="1108"/>
      <c r="N44" s="1108"/>
      <c r="O44" s="1108"/>
      <c r="P44" s="1108"/>
      <c r="Q44" s="1108"/>
      <c r="R44" s="1108"/>
      <c r="S44" s="1108"/>
      <c r="T44" s="1108"/>
      <c r="U44" s="1108"/>
      <c r="V44" s="1109"/>
      <c r="W44" s="1109"/>
      <c r="X44" s="1109"/>
      <c r="Y44" s="1110"/>
      <c r="Z44" s="1111"/>
      <c r="AA44" s="1111"/>
      <c r="AB44" s="1111"/>
      <c r="AC44" s="1111"/>
      <c r="AD44" s="1111"/>
      <c r="AE44" s="1111"/>
      <c r="AF44" s="1111"/>
      <c r="AG44" s="1111"/>
      <c r="AH44" s="1111"/>
      <c r="AI44" s="1111"/>
      <c r="AJ44" s="1111"/>
      <c r="AK44" s="1111"/>
      <c r="AL44" s="1111"/>
      <c r="AM44" s="1111"/>
      <c r="AN44" s="1111"/>
      <c r="AO44" s="1111"/>
      <c r="AP44" s="1111"/>
      <c r="AQ44" s="1111"/>
      <c r="AR44" s="1111"/>
      <c r="AS44" s="1111"/>
      <c r="AT44" s="1111"/>
      <c r="AU44" s="1111"/>
      <c r="AV44" s="1111"/>
      <c r="AW44" s="1111"/>
      <c r="AX44" s="1111"/>
      <c r="AY44" s="1111"/>
      <c r="AZ44" s="1111"/>
      <c r="BA44" s="1111"/>
      <c r="BB44" s="1111"/>
      <c r="BC44" s="1111"/>
      <c r="BD44" s="1111"/>
      <c r="BE44" s="1111"/>
      <c r="BF44" s="1111"/>
      <c r="BG44" s="1111"/>
      <c r="BH44" s="1111"/>
      <c r="BI44" s="1111"/>
      <c r="BJ44" s="1111"/>
      <c r="BK44" s="1111"/>
      <c r="BL44" s="1111"/>
      <c r="BM44" s="1111"/>
      <c r="BN44" s="1111"/>
      <c r="BO44" s="1111"/>
      <c r="BP44" s="1111"/>
      <c r="BQ44" s="1111"/>
      <c r="BR44" s="1111"/>
      <c r="BS44" s="1111"/>
      <c r="BT44" s="1111"/>
      <c r="BU44" s="1111"/>
      <c r="BV44" s="1111"/>
      <c r="BW44" s="1111"/>
      <c r="BX44" s="1111"/>
      <c r="BY44" s="1111"/>
      <c r="BZ44" s="1111"/>
      <c r="CA44" s="1111"/>
      <c r="CB44" s="1111"/>
      <c r="CC44" s="1111"/>
      <c r="CD44" s="1111"/>
      <c r="CE44" s="1111"/>
      <c r="CF44" s="1111"/>
      <c r="CG44" s="1111"/>
      <c r="CH44" s="1111"/>
      <c r="CI44" s="1111"/>
      <c r="CJ44" s="1111"/>
      <c r="CK44" s="1111"/>
      <c r="CL44" s="1111"/>
      <c r="CM44" s="1111"/>
      <c r="CN44" s="1111"/>
      <c r="CO44" s="1111"/>
      <c r="CP44" s="1111"/>
      <c r="CQ44" s="1111"/>
      <c r="CR44" s="1111"/>
      <c r="CS44" s="1111"/>
      <c r="CT44" s="1111"/>
      <c r="CU44" s="1111"/>
      <c r="CV44" s="1111"/>
      <c r="CW44" s="1111"/>
      <c r="CX44" s="1111"/>
    </row>
    <row r="45" spans="1:102">
      <c r="A45" s="1112" t="s">
        <v>1140</v>
      </c>
      <c r="B45" s="1113"/>
      <c r="C45" s="1114">
        <v>4511</v>
      </c>
      <c r="D45" s="1115"/>
      <c r="E45" s="1116"/>
      <c r="F45" s="1116"/>
      <c r="G45" s="1116"/>
      <c r="H45" s="1116"/>
      <c r="I45" s="1116"/>
      <c r="J45" s="1116"/>
      <c r="K45" s="1116"/>
      <c r="L45" s="1116"/>
      <c r="M45" s="1116"/>
      <c r="N45" s="1116"/>
      <c r="O45" s="1116"/>
      <c r="P45" s="1116"/>
      <c r="Q45" s="1116"/>
      <c r="R45" s="1116"/>
      <c r="S45" s="1116"/>
      <c r="T45" s="1116"/>
      <c r="U45" s="1116"/>
      <c r="V45" s="1117"/>
      <c r="W45" s="1117"/>
      <c r="X45" s="1117"/>
      <c r="Y45" s="1110"/>
      <c r="Z45" s="1111"/>
      <c r="AA45" s="1111"/>
      <c r="AB45" s="1111"/>
      <c r="AC45" s="1111"/>
      <c r="AD45" s="1111"/>
      <c r="AE45" s="1111"/>
      <c r="AF45" s="1111"/>
      <c r="AG45" s="1111"/>
      <c r="AH45" s="1111"/>
      <c r="AI45" s="1111"/>
      <c r="AJ45" s="1111"/>
      <c r="AK45" s="1111"/>
      <c r="AL45" s="1111"/>
      <c r="AM45" s="1111"/>
      <c r="AN45" s="1111"/>
      <c r="AO45" s="1111"/>
      <c r="AP45" s="1111"/>
      <c r="AQ45" s="1111"/>
      <c r="AR45" s="1111"/>
      <c r="AS45" s="1111"/>
      <c r="AT45" s="1111"/>
      <c r="AU45" s="1111"/>
      <c r="AV45" s="1111"/>
      <c r="AW45" s="1111"/>
      <c r="AX45" s="1111"/>
      <c r="AY45" s="1111"/>
      <c r="AZ45" s="1111"/>
      <c r="BA45" s="1111"/>
      <c r="BB45" s="1111"/>
      <c r="BC45" s="1111"/>
      <c r="BD45" s="1111"/>
      <c r="BE45" s="1111"/>
      <c r="BF45" s="1111"/>
      <c r="BG45" s="1111"/>
      <c r="BH45" s="1111"/>
      <c r="BI45" s="1111"/>
      <c r="BJ45" s="1111"/>
      <c r="BK45" s="1111"/>
      <c r="BL45" s="1111"/>
      <c r="BM45" s="1111"/>
      <c r="BN45" s="1111"/>
      <c r="BO45" s="1111"/>
      <c r="BP45" s="1111"/>
      <c r="BQ45" s="1111"/>
      <c r="BR45" s="1111"/>
      <c r="BS45" s="1111"/>
      <c r="BT45" s="1111"/>
      <c r="BU45" s="1111"/>
      <c r="BV45" s="1111"/>
      <c r="BW45" s="1111"/>
      <c r="BX45" s="1111"/>
      <c r="BY45" s="1111"/>
      <c r="BZ45" s="1111"/>
      <c r="CA45" s="1111"/>
      <c r="CB45" s="1111"/>
      <c r="CC45" s="1111"/>
      <c r="CD45" s="1111"/>
      <c r="CE45" s="1111"/>
      <c r="CF45" s="1111"/>
      <c r="CG45" s="1111"/>
      <c r="CH45" s="1111"/>
      <c r="CI45" s="1111"/>
      <c r="CJ45" s="1111"/>
      <c r="CK45" s="1111"/>
      <c r="CL45" s="1111"/>
      <c r="CM45" s="1111"/>
      <c r="CN45" s="1111"/>
      <c r="CO45" s="1111"/>
      <c r="CP45" s="1111"/>
      <c r="CQ45" s="1111"/>
      <c r="CR45" s="1111"/>
      <c r="CS45" s="1111"/>
      <c r="CT45" s="1111"/>
      <c r="CU45" s="1111"/>
      <c r="CV45" s="1111"/>
      <c r="CW45" s="1111"/>
      <c r="CX45" s="1111"/>
    </row>
    <row r="46" spans="1:102">
      <c r="A46" s="2234" t="s">
        <v>1162</v>
      </c>
      <c r="B46" s="1118" t="s">
        <v>1163</v>
      </c>
      <c r="C46" s="1119">
        <v>0</v>
      </c>
      <c r="D46" s="1120"/>
      <c r="E46" s="1121"/>
      <c r="F46" s="1121"/>
      <c r="G46" s="1121"/>
      <c r="H46" s="1121"/>
      <c r="I46" s="1121"/>
      <c r="J46" s="1121"/>
      <c r="K46" s="1121"/>
      <c r="L46" s="1121"/>
      <c r="M46" s="1121"/>
      <c r="N46" s="1121"/>
      <c r="O46" s="1121"/>
      <c r="P46" s="1121"/>
      <c r="Q46" s="1121"/>
      <c r="R46" s="1121"/>
      <c r="S46" s="1121"/>
      <c r="T46" s="1121"/>
      <c r="U46" s="1121"/>
      <c r="V46" s="1122"/>
      <c r="W46" s="1122"/>
      <c r="X46" s="1122"/>
      <c r="Y46" s="1110"/>
      <c r="Z46" s="1111"/>
      <c r="AA46" s="1111"/>
      <c r="AB46" s="1111"/>
      <c r="AC46" s="1111"/>
      <c r="AD46" s="1111"/>
      <c r="AE46" s="1111"/>
      <c r="AF46" s="1111"/>
      <c r="AG46" s="1111"/>
      <c r="AH46" s="1111"/>
      <c r="AI46" s="1111"/>
      <c r="AJ46" s="1111"/>
      <c r="AK46" s="1111"/>
      <c r="AL46" s="1111"/>
      <c r="AM46" s="1111"/>
      <c r="AN46" s="1111"/>
      <c r="AO46" s="1111"/>
      <c r="AP46" s="1111"/>
      <c r="AQ46" s="1111"/>
      <c r="AR46" s="1111"/>
      <c r="AS46" s="1111"/>
      <c r="AT46" s="1111"/>
      <c r="AU46" s="1111"/>
      <c r="AV46" s="1111"/>
      <c r="AW46" s="1111"/>
      <c r="AX46" s="1111"/>
      <c r="AY46" s="1111"/>
      <c r="AZ46" s="1111"/>
      <c r="BA46" s="1111"/>
      <c r="BB46" s="1111"/>
      <c r="BC46" s="1111"/>
      <c r="BD46" s="1111"/>
      <c r="BE46" s="1111"/>
      <c r="BF46" s="1111"/>
      <c r="BG46" s="1111"/>
      <c r="BH46" s="1111"/>
      <c r="BI46" s="1111"/>
      <c r="BJ46" s="1111"/>
      <c r="BK46" s="1111"/>
      <c r="BL46" s="1111"/>
      <c r="BM46" s="1111"/>
      <c r="BN46" s="1111"/>
      <c r="BO46" s="1111"/>
      <c r="BP46" s="1111"/>
      <c r="BQ46" s="1111"/>
      <c r="BR46" s="1111"/>
      <c r="BS46" s="1111"/>
      <c r="BT46" s="1111"/>
      <c r="BU46" s="1111"/>
      <c r="BV46" s="1111"/>
      <c r="BW46" s="1111"/>
      <c r="BX46" s="1111"/>
      <c r="BY46" s="1111"/>
      <c r="BZ46" s="1111"/>
      <c r="CA46" s="1111"/>
      <c r="CB46" s="1111"/>
      <c r="CC46" s="1111"/>
      <c r="CD46" s="1111"/>
      <c r="CE46" s="1111"/>
      <c r="CF46" s="1111"/>
      <c r="CG46" s="1111"/>
      <c r="CH46" s="1111"/>
      <c r="CI46" s="1111"/>
      <c r="CJ46" s="1111"/>
      <c r="CK46" s="1111"/>
      <c r="CL46" s="1111"/>
      <c r="CM46" s="1111"/>
      <c r="CN46" s="1111"/>
      <c r="CO46" s="1111"/>
      <c r="CP46" s="1111"/>
      <c r="CQ46" s="1111"/>
      <c r="CR46" s="1111"/>
      <c r="CS46" s="1111"/>
      <c r="CT46" s="1111"/>
      <c r="CU46" s="1111"/>
      <c r="CV46" s="1111"/>
      <c r="CW46" s="1111"/>
      <c r="CX46" s="1111"/>
    </row>
    <row r="47" spans="1:102">
      <c r="A47" s="2234"/>
      <c r="B47" s="1118" t="s">
        <v>1164</v>
      </c>
      <c r="C47" s="1119">
        <v>10000</v>
      </c>
      <c r="D47" s="1120"/>
      <c r="E47" s="1121"/>
      <c r="F47" s="1121"/>
      <c r="G47" s="1121"/>
      <c r="H47" s="1121"/>
      <c r="I47" s="1121"/>
      <c r="J47" s="1121"/>
      <c r="K47" s="1121"/>
      <c r="L47" s="1121"/>
      <c r="M47" s="1121"/>
      <c r="N47" s="1121"/>
      <c r="O47" s="1121"/>
      <c r="P47" s="1121"/>
      <c r="Q47" s="1121"/>
      <c r="R47" s="1121"/>
      <c r="S47" s="1121"/>
      <c r="T47" s="1121"/>
      <c r="U47" s="1121"/>
      <c r="V47" s="1122"/>
      <c r="W47" s="1122"/>
      <c r="X47" s="1122"/>
      <c r="Y47" s="1121"/>
    </row>
    <row r="48" spans="1:102">
      <c r="A48" s="1123" t="s">
        <v>1165</v>
      </c>
      <c r="B48" s="1124"/>
      <c r="C48" s="1119">
        <f>+(C47-C46)/2+C46</f>
        <v>5000</v>
      </c>
      <c r="D48" s="1120"/>
      <c r="E48" s="1121"/>
      <c r="F48" s="1121"/>
      <c r="G48" s="1121"/>
      <c r="H48" s="1121"/>
      <c r="I48" s="1121"/>
      <c r="J48" s="1121"/>
      <c r="K48" s="1121"/>
      <c r="L48" s="1121"/>
      <c r="M48" s="1121"/>
      <c r="N48" s="1121"/>
      <c r="O48" s="1121"/>
      <c r="P48" s="1121"/>
      <c r="Q48" s="1121"/>
      <c r="R48" s="1121"/>
      <c r="S48" s="1121"/>
      <c r="T48" s="1121"/>
      <c r="U48" s="1121"/>
      <c r="V48" s="1122"/>
      <c r="W48" s="1122"/>
      <c r="X48" s="1122"/>
      <c r="Y48" s="1121"/>
    </row>
    <row r="49" spans="1:102">
      <c r="A49" s="1123" t="s">
        <v>1166</v>
      </c>
      <c r="B49" s="1124"/>
      <c r="C49" s="1125"/>
      <c r="D49" s="1126">
        <f>IF(D51&gt;D50,(D51-D50)+D$2+D$3,(D50-D51)+D$2+D$4)/1000</f>
        <v>55.628</v>
      </c>
      <c r="E49" s="1127">
        <f t="shared" ref="E49:G49" si="9">IF(E51&gt;E50,(E51-E50)+E$2+E$3,(E50-E51)+E$2+E$4)/1000</f>
        <v>51.247999999999998</v>
      </c>
      <c r="F49" s="1127">
        <f t="shared" si="9"/>
        <v>49.417999999999999</v>
      </c>
      <c r="G49" s="1127">
        <f t="shared" si="9"/>
        <v>40.93</v>
      </c>
      <c r="H49" s="1127">
        <f>IF(H51&gt;H50,(H51-H50)+H$2*1000+H$3*1000,(H50-H51)+H$2*1000+H$4*1000)/1000</f>
        <v>43.927999999999997</v>
      </c>
      <c r="I49" s="1127">
        <f t="shared" ref="I49:X49" si="10">IF(I51&gt;I50,(I51-I50)+I$2*1000+I$3*1000,(I50-I51)+I$2*1000+I$4*1000)/1000</f>
        <v>33.554000000000016</v>
      </c>
      <c r="J49" s="1127">
        <f t="shared" si="10"/>
        <v>22.827999999999999</v>
      </c>
      <c r="K49" s="1127">
        <f t="shared" si="10"/>
        <v>30.417999999999999</v>
      </c>
      <c r="L49" s="1127">
        <f t="shared" si="10"/>
        <v>3.35</v>
      </c>
      <c r="M49" s="1127">
        <f t="shared" si="10"/>
        <v>16.409999999999997</v>
      </c>
      <c r="N49" s="1127">
        <f t="shared" si="10"/>
        <v>36.036000000000001</v>
      </c>
      <c r="O49" s="1127">
        <f t="shared" si="10"/>
        <v>27.5</v>
      </c>
      <c r="P49" s="1127">
        <f t="shared" si="10"/>
        <v>31.3</v>
      </c>
      <c r="Q49" s="1127">
        <f t="shared" si="10"/>
        <v>37.990000000000016</v>
      </c>
      <c r="R49" s="1127">
        <f t="shared" si="10"/>
        <v>38</v>
      </c>
      <c r="S49" s="1127">
        <f t="shared" si="10"/>
        <v>44</v>
      </c>
      <c r="T49" s="1127">
        <f t="shared" si="10"/>
        <v>45</v>
      </c>
      <c r="U49" s="1127">
        <f t="shared" si="10"/>
        <v>50</v>
      </c>
      <c r="V49" s="1128">
        <f t="shared" si="10"/>
        <v>3.35</v>
      </c>
      <c r="W49" s="1128">
        <f t="shared" si="10"/>
        <v>38</v>
      </c>
      <c r="X49" s="1128">
        <f t="shared" si="10"/>
        <v>40.927999999999997</v>
      </c>
      <c r="Y49" s="1121"/>
    </row>
    <row r="50" spans="1:102">
      <c r="A50" s="1129" t="s">
        <v>1167</v>
      </c>
      <c r="B50" s="1130"/>
      <c r="C50" s="1131"/>
      <c r="D50" s="1051">
        <f>+IF($C45=4510,IF(D$6=4510,$C48,$C48),IF(D$6=4511,$C48+134328,134328+$C48))</f>
        <v>139328</v>
      </c>
      <c r="E50" s="1051">
        <f t="shared" ref="E50:X50" si="11">+IF($C45=4510,IF(E$6=4510,$C48,$C48),IF(E$6=4511,$C48+134328,134328+$C48))</f>
        <v>139328</v>
      </c>
      <c r="F50" s="1051">
        <f t="shared" si="11"/>
        <v>139328</v>
      </c>
      <c r="G50" s="1051">
        <f t="shared" si="11"/>
        <v>139328</v>
      </c>
      <c r="H50" s="1051">
        <f t="shared" si="11"/>
        <v>139328</v>
      </c>
      <c r="I50" s="1051">
        <f t="shared" si="11"/>
        <v>139328</v>
      </c>
      <c r="J50" s="1051">
        <f t="shared" si="11"/>
        <v>139328</v>
      </c>
      <c r="K50" s="1051">
        <f t="shared" si="11"/>
        <v>139328</v>
      </c>
      <c r="L50" s="1051">
        <f t="shared" si="11"/>
        <v>139328</v>
      </c>
      <c r="M50" s="1051">
        <f t="shared" si="11"/>
        <v>139328</v>
      </c>
      <c r="N50" s="1051">
        <f t="shared" si="11"/>
        <v>139328</v>
      </c>
      <c r="O50" s="1051">
        <f t="shared" si="11"/>
        <v>139328</v>
      </c>
      <c r="P50" s="1051">
        <f t="shared" si="11"/>
        <v>139328</v>
      </c>
      <c r="Q50" s="1051">
        <f t="shared" si="11"/>
        <v>139328</v>
      </c>
      <c r="R50" s="1051">
        <f t="shared" si="11"/>
        <v>139328</v>
      </c>
      <c r="S50" s="1051">
        <f t="shared" si="11"/>
        <v>139328</v>
      </c>
      <c r="T50" s="1051">
        <f t="shared" si="11"/>
        <v>139328</v>
      </c>
      <c r="U50" s="1051">
        <f t="shared" si="11"/>
        <v>139328</v>
      </c>
      <c r="V50" s="1132">
        <f t="shared" si="11"/>
        <v>139328</v>
      </c>
      <c r="W50" s="1132">
        <f t="shared" si="11"/>
        <v>139328</v>
      </c>
      <c r="X50" s="1132">
        <f t="shared" si="11"/>
        <v>139328</v>
      </c>
      <c r="Y50" s="1121"/>
    </row>
    <row r="51" spans="1:102">
      <c r="A51" s="1129" t="s">
        <v>1168</v>
      </c>
      <c r="B51" s="1130"/>
      <c r="C51" s="1131"/>
      <c r="D51" s="1051">
        <f>+IF($C45=4510,IF(D$6=4510,D$5,D$5+134328),IF(D$6=4511,D$5+134328,D$5))</f>
        <v>83700</v>
      </c>
      <c r="E51" s="1051">
        <f t="shared" ref="E51:X51" si="12">+IF($C45=4510,IF(E$6=4510,E$5,E$5+134328),IF(E$6=4511,E$5+134328,E$5))</f>
        <v>88080</v>
      </c>
      <c r="F51" s="1051">
        <f t="shared" si="12"/>
        <v>89910</v>
      </c>
      <c r="G51" s="1051">
        <f t="shared" si="12"/>
        <v>98400</v>
      </c>
      <c r="H51" s="1051">
        <f t="shared" si="12"/>
        <v>98400</v>
      </c>
      <c r="I51" s="1051">
        <f t="shared" si="12"/>
        <v>113610</v>
      </c>
      <c r="J51" s="1051">
        <f t="shared" si="12"/>
        <v>116500</v>
      </c>
      <c r="K51" s="1051">
        <f t="shared" si="12"/>
        <v>108910</v>
      </c>
      <c r="L51" s="1051">
        <f t="shared" si="12"/>
        <v>135978</v>
      </c>
      <c r="M51" s="1051">
        <f t="shared" si="12"/>
        <v>154828</v>
      </c>
      <c r="N51" s="1051">
        <f t="shared" si="12"/>
        <v>156528</v>
      </c>
      <c r="O51" s="1051">
        <f t="shared" si="12"/>
        <v>166828</v>
      </c>
      <c r="P51" s="1051">
        <f t="shared" si="12"/>
        <v>170628</v>
      </c>
      <c r="Q51" s="1051">
        <f t="shared" si="12"/>
        <v>173628</v>
      </c>
      <c r="R51" s="1051">
        <f t="shared" si="12"/>
        <v>177328</v>
      </c>
      <c r="S51" s="1051">
        <f t="shared" si="12"/>
        <v>183328</v>
      </c>
      <c r="T51" s="1051">
        <f t="shared" si="12"/>
        <v>184328</v>
      </c>
      <c r="U51" s="1051">
        <f t="shared" si="12"/>
        <v>189328</v>
      </c>
      <c r="V51" s="1132">
        <f t="shared" si="12"/>
        <v>135978</v>
      </c>
      <c r="W51" s="1132">
        <f t="shared" si="12"/>
        <v>177328</v>
      </c>
      <c r="X51" s="1132">
        <f t="shared" si="12"/>
        <v>98400</v>
      </c>
      <c r="Y51" s="1121"/>
    </row>
    <row r="52" spans="1:102" ht="15" customHeight="1">
      <c r="A52" s="2237" t="s">
        <v>1177</v>
      </c>
      <c r="B52" s="1118" t="s">
        <v>1170</v>
      </c>
      <c r="C52" s="1133">
        <f>+'CANTIDADES Fase II todo'!J25+'CANTIDADES Fase II todo'!J28</f>
        <v>180134.06999999998</v>
      </c>
      <c r="D52" s="1087"/>
      <c r="E52" s="1088"/>
      <c r="F52" s="1088"/>
      <c r="G52" s="1088"/>
      <c r="H52" s="1088"/>
      <c r="I52" s="1088"/>
      <c r="J52" s="1088"/>
      <c r="K52" s="1088"/>
      <c r="L52" s="1088" t="e">
        <f>$C52*#REF!*#REF!*0.3</f>
        <v>#REF!</v>
      </c>
      <c r="M52" s="1088" t="e">
        <f>$C52*#REF!*#REF!*0.7</f>
        <v>#REF!</v>
      </c>
      <c r="N52" s="1088"/>
      <c r="O52" s="1088"/>
      <c r="P52" s="1088"/>
      <c r="Q52" s="1088"/>
      <c r="R52" s="1088"/>
      <c r="S52" s="1088"/>
      <c r="T52" s="1088"/>
      <c r="U52" s="1088"/>
      <c r="V52" s="1134"/>
      <c r="W52" s="1134"/>
      <c r="X52" s="1134"/>
      <c r="Y52" s="1135" t="e">
        <f>+SUMPRODUCT(D52:X52,D49:X49)</f>
        <v>#REF!</v>
      </c>
      <c r="Z52" s="1087" t="e">
        <f>$C52*#REF!*#REF!</f>
        <v>#REF!</v>
      </c>
    </row>
    <row r="53" spans="1:102">
      <c r="A53" s="2238"/>
      <c r="B53" s="1118" t="s">
        <v>1171</v>
      </c>
      <c r="C53" s="1133">
        <f>+'CANTIDADES Fase II todo'!J26</f>
        <v>8442.9453958333361</v>
      </c>
      <c r="D53" s="1087"/>
      <c r="E53" s="1088"/>
      <c r="F53" s="1088"/>
      <c r="G53" s="1088"/>
      <c r="H53" s="1088"/>
      <c r="I53" s="1088"/>
      <c r="J53" s="1088"/>
      <c r="K53" s="1088"/>
      <c r="L53" s="1088" t="e">
        <f>$C53*#REF!*#REF!</f>
        <v>#REF!</v>
      </c>
      <c r="M53" s="1088"/>
      <c r="N53" s="1088"/>
      <c r="O53" s="1088"/>
      <c r="P53" s="1088"/>
      <c r="Q53" s="1088"/>
      <c r="R53" s="1088"/>
      <c r="S53" s="1088"/>
      <c r="T53" s="1088"/>
      <c r="U53" s="1088"/>
      <c r="V53" s="1134"/>
      <c r="W53" s="1134"/>
      <c r="X53" s="1134"/>
      <c r="Y53" s="1135" t="e">
        <f>+SUMPRODUCT(D53:X53,D49:X49)</f>
        <v>#REF!</v>
      </c>
      <c r="Z53" s="1087" t="e">
        <f>$C53*#REF!*#REF!</f>
        <v>#REF!</v>
      </c>
    </row>
    <row r="54" spans="1:102">
      <c r="A54" s="2238"/>
      <c r="B54" s="1118" t="s">
        <v>1172</v>
      </c>
      <c r="C54" s="1133">
        <f>+'CANTIDADES Fase II todo'!J72</f>
        <v>1018.8</v>
      </c>
      <c r="D54" s="1087"/>
      <c r="E54" s="1088"/>
      <c r="F54" s="1088"/>
      <c r="G54" s="1088"/>
      <c r="H54" s="1088"/>
      <c r="I54" s="1088"/>
      <c r="J54" s="1088"/>
      <c r="K54" s="1088"/>
      <c r="L54" s="1088"/>
      <c r="M54" s="1088"/>
      <c r="N54" s="1088"/>
      <c r="O54" s="1088"/>
      <c r="P54" s="1088"/>
      <c r="Q54" s="1088"/>
      <c r="R54" s="1088"/>
      <c r="S54" s="1088"/>
      <c r="T54" s="1088"/>
      <c r="U54" s="1088"/>
      <c r="V54" s="1134"/>
      <c r="W54" s="1134" t="e">
        <f>+$C54*#REF!*#REF!</f>
        <v>#REF!</v>
      </c>
      <c r="X54" s="1134"/>
      <c r="Y54" s="1135" t="e">
        <f>+SUMPRODUCT(D54:X54,D49:X49)</f>
        <v>#REF!</v>
      </c>
      <c r="Z54" s="1087" t="e">
        <f>+$C54*#REF!*#REF!</f>
        <v>#REF!</v>
      </c>
    </row>
    <row r="55" spans="1:102">
      <c r="A55" s="2238"/>
      <c r="B55" s="1118" t="s">
        <v>1173</v>
      </c>
      <c r="C55" s="1133">
        <f>+'CANTIDADES Fase II todo'!J83+'CANTIDADES Fase II todo'!J84+'CANTIDADES Fase II todo'!J85</f>
        <v>8040.3905208333344</v>
      </c>
      <c r="D55" s="1087"/>
      <c r="E55" s="1088"/>
      <c r="F55" s="1088"/>
      <c r="G55" s="1088"/>
      <c r="H55" s="1088"/>
      <c r="I55" s="1088"/>
      <c r="J55" s="1088"/>
      <c r="K55" s="1088"/>
      <c r="L55" s="1088"/>
      <c r="M55" s="1088"/>
      <c r="N55" s="1088"/>
      <c r="O55" s="1088"/>
      <c r="P55" s="1088"/>
      <c r="Q55" s="1088"/>
      <c r="R55" s="1088"/>
      <c r="S55" s="1088"/>
      <c r="T55" s="1088"/>
      <c r="U55" s="1088"/>
      <c r="V55" s="1134"/>
      <c r="W55" s="1134" t="e">
        <f>+$C55*#REF!*#REF!</f>
        <v>#REF!</v>
      </c>
      <c r="X55" s="1134"/>
      <c r="Y55" s="1135" t="e">
        <f>+SUMPRODUCT(D55:X55,D49:X49)</f>
        <v>#REF!</v>
      </c>
      <c r="Z55" s="1087" t="e">
        <f>+$C55*#REF!*#REF!</f>
        <v>#REF!</v>
      </c>
    </row>
    <row r="56" spans="1:102">
      <c r="A56" s="2238"/>
      <c r="B56" s="1118" t="s">
        <v>1174</v>
      </c>
      <c r="C56" s="1133">
        <f>+'CANTIDADES Fase II todo'!J92+'CANTIDADES Fase II todo'!J93</f>
        <v>7420.6689807870398</v>
      </c>
      <c r="D56" s="1087"/>
      <c r="E56" s="1088"/>
      <c r="F56" s="1088"/>
      <c r="G56" s="1088"/>
      <c r="H56" s="1088"/>
      <c r="I56" s="1088"/>
      <c r="J56" s="1088"/>
      <c r="K56" s="1088"/>
      <c r="L56" s="1088"/>
      <c r="M56" s="1088"/>
      <c r="N56" s="1088"/>
      <c r="O56" s="1088"/>
      <c r="P56" s="1088"/>
      <c r="Q56" s="1088"/>
      <c r="R56" s="1088"/>
      <c r="S56" s="1088"/>
      <c r="T56" s="1088"/>
      <c r="U56" s="1088"/>
      <c r="V56" s="1134"/>
      <c r="W56" s="1134"/>
      <c r="X56" s="1134" t="e">
        <f>+$C56*#REF!*#REF!</f>
        <v>#REF!</v>
      </c>
      <c r="Y56" s="1135" t="e">
        <f>+SUMPRODUCT(D56:X56,D49:X49)</f>
        <v>#REF!</v>
      </c>
      <c r="Z56" s="1094" t="e">
        <f>+$C56*#REF!*#REF!</f>
        <v>#REF!</v>
      </c>
    </row>
    <row r="57" spans="1:102" s="1037" customFormat="1">
      <c r="A57" s="2239"/>
      <c r="B57" s="1136" t="s">
        <v>1175</v>
      </c>
      <c r="C57" s="1137">
        <f>+'CANTIDADES Fase II todo'!J99</f>
        <v>1164.0210891203706</v>
      </c>
      <c r="D57" s="1138"/>
      <c r="E57" s="1097"/>
      <c r="F57" s="1097"/>
      <c r="G57" s="1097"/>
      <c r="H57" s="1097"/>
      <c r="I57" s="1097"/>
      <c r="J57" s="1097"/>
      <c r="K57" s="1097"/>
      <c r="L57" s="1097"/>
      <c r="M57" s="1097"/>
      <c r="N57" s="1097"/>
      <c r="O57" s="1097"/>
      <c r="P57" s="1097"/>
      <c r="Q57" s="1097"/>
      <c r="R57" s="1097"/>
      <c r="S57" s="1097"/>
      <c r="T57" s="1097"/>
      <c r="U57" s="1097"/>
      <c r="V57" s="1098"/>
      <c r="W57" s="1098"/>
      <c r="X57" s="1098" t="e">
        <f>+$C57*#REF!</f>
        <v>#REF!</v>
      </c>
      <c r="Y57" s="1096" t="e">
        <f>+SUMPRODUCT(D57:X57,D49:X49)</f>
        <v>#REF!</v>
      </c>
      <c r="Z57" s="1138" t="e">
        <f>+$C57*#REF!</f>
        <v>#REF!</v>
      </c>
    </row>
    <row r="58" spans="1:102">
      <c r="A58" s="1104" t="s">
        <v>1160</v>
      </c>
      <c r="B58" s="1161"/>
      <c r="C58" s="1106" t="s">
        <v>1180</v>
      </c>
      <c r="D58" s="1162"/>
      <c r="E58" s="1108"/>
      <c r="F58" s="1108"/>
      <c r="G58" s="1108"/>
      <c r="H58" s="1108"/>
      <c r="I58" s="1108"/>
      <c r="J58" s="1108"/>
      <c r="K58" s="1108"/>
      <c r="L58" s="1108"/>
      <c r="M58" s="1108"/>
      <c r="N58" s="1108"/>
      <c r="O58" s="1108"/>
      <c r="P58" s="1108"/>
      <c r="Q58" s="1108"/>
      <c r="R58" s="1108"/>
      <c r="S58" s="1108"/>
      <c r="T58" s="1108"/>
      <c r="U58" s="1108"/>
      <c r="V58" s="1109"/>
      <c r="W58" s="1109"/>
      <c r="X58" s="1109"/>
      <c r="Y58" s="1110"/>
      <c r="Z58" s="1111"/>
      <c r="AA58" s="1111"/>
      <c r="AB58" s="1111"/>
      <c r="AC58" s="1111"/>
      <c r="AD58" s="1111"/>
      <c r="AE58" s="1111"/>
      <c r="AF58" s="1111"/>
      <c r="AG58" s="1111"/>
      <c r="AH58" s="1111"/>
      <c r="AI58" s="1111"/>
      <c r="AJ58" s="1111"/>
      <c r="AK58" s="1111"/>
      <c r="AL58" s="1111"/>
      <c r="AM58" s="1111"/>
      <c r="AN58" s="1111"/>
      <c r="AO58" s="1111"/>
      <c r="AP58" s="1111"/>
      <c r="AQ58" s="1111"/>
      <c r="AR58" s="1111"/>
      <c r="AS58" s="1111"/>
      <c r="AT58" s="1111"/>
      <c r="AU58" s="1111"/>
      <c r="AV58" s="1111"/>
      <c r="AW58" s="1111"/>
      <c r="AX58" s="1111"/>
      <c r="AY58" s="1111"/>
      <c r="AZ58" s="1111"/>
      <c r="BA58" s="1111"/>
      <c r="BB58" s="1111"/>
      <c r="BC58" s="1111"/>
      <c r="BD58" s="1111"/>
      <c r="BE58" s="1111"/>
      <c r="BF58" s="1111"/>
      <c r="BG58" s="1111"/>
      <c r="BH58" s="1111"/>
      <c r="BI58" s="1111"/>
      <c r="BJ58" s="1111"/>
      <c r="BK58" s="1111"/>
      <c r="BL58" s="1111"/>
      <c r="BM58" s="1111"/>
      <c r="BN58" s="1111"/>
      <c r="BO58" s="1111"/>
      <c r="BP58" s="1111"/>
      <c r="BQ58" s="1111"/>
      <c r="BR58" s="1111"/>
      <c r="BS58" s="1111"/>
      <c r="BT58" s="1111"/>
      <c r="BU58" s="1111"/>
      <c r="BV58" s="1111"/>
      <c r="BW58" s="1111"/>
      <c r="BX58" s="1111"/>
      <c r="BY58" s="1111"/>
      <c r="BZ58" s="1111"/>
      <c r="CA58" s="1111"/>
      <c r="CB58" s="1111"/>
      <c r="CC58" s="1111"/>
      <c r="CD58" s="1111"/>
      <c r="CE58" s="1111"/>
      <c r="CF58" s="1111"/>
      <c r="CG58" s="1111"/>
      <c r="CH58" s="1111"/>
      <c r="CI58" s="1111"/>
      <c r="CJ58" s="1111"/>
      <c r="CK58" s="1111"/>
      <c r="CL58" s="1111"/>
      <c r="CM58" s="1111"/>
      <c r="CN58" s="1111"/>
      <c r="CO58" s="1111"/>
      <c r="CP58" s="1111"/>
      <c r="CQ58" s="1111"/>
      <c r="CR58" s="1111"/>
      <c r="CS58" s="1111"/>
      <c r="CT58" s="1111"/>
      <c r="CU58" s="1111"/>
      <c r="CV58" s="1111"/>
      <c r="CW58" s="1111"/>
      <c r="CX58" s="1111"/>
    </row>
    <row r="59" spans="1:102">
      <c r="A59" s="1112" t="s">
        <v>1140</v>
      </c>
      <c r="B59" s="1113"/>
      <c r="C59" s="1114">
        <v>4511</v>
      </c>
      <c r="D59" s="1115"/>
      <c r="E59" s="1116"/>
      <c r="F59" s="1116"/>
      <c r="G59" s="1116"/>
      <c r="H59" s="1116"/>
      <c r="I59" s="1116"/>
      <c r="J59" s="1116"/>
      <c r="K59" s="1116"/>
      <c r="L59" s="1116"/>
      <c r="M59" s="1116"/>
      <c r="N59" s="1116"/>
      <c r="O59" s="1116"/>
      <c r="P59" s="1116"/>
      <c r="Q59" s="1116"/>
      <c r="R59" s="1116"/>
      <c r="S59" s="1116"/>
      <c r="T59" s="1116"/>
      <c r="U59" s="1116"/>
      <c r="V59" s="1117"/>
      <c r="W59" s="1117"/>
      <c r="X59" s="1117"/>
      <c r="Y59" s="1110"/>
      <c r="Z59" s="1111"/>
      <c r="AA59" s="1111"/>
      <c r="AB59" s="1111"/>
      <c r="AC59" s="1111"/>
      <c r="AD59" s="1111"/>
      <c r="AE59" s="1111"/>
      <c r="AF59" s="1111"/>
      <c r="AG59" s="1111"/>
      <c r="AH59" s="1111"/>
      <c r="AI59" s="1111"/>
      <c r="AJ59" s="1111"/>
      <c r="AK59" s="1111"/>
      <c r="AL59" s="1111"/>
      <c r="AM59" s="1111"/>
      <c r="AN59" s="1111"/>
      <c r="AO59" s="1111"/>
      <c r="AP59" s="1111"/>
      <c r="AQ59" s="1111"/>
      <c r="AR59" s="1111"/>
      <c r="AS59" s="1111"/>
      <c r="AT59" s="1111"/>
      <c r="AU59" s="1111"/>
      <c r="AV59" s="1111"/>
      <c r="AW59" s="1111"/>
      <c r="AX59" s="1111"/>
      <c r="AY59" s="1111"/>
      <c r="AZ59" s="1111"/>
      <c r="BA59" s="1111"/>
      <c r="BB59" s="1111"/>
      <c r="BC59" s="1111"/>
      <c r="BD59" s="1111"/>
      <c r="BE59" s="1111"/>
      <c r="BF59" s="1111"/>
      <c r="BG59" s="1111"/>
      <c r="BH59" s="1111"/>
      <c r="BI59" s="1111"/>
      <c r="BJ59" s="1111"/>
      <c r="BK59" s="1111"/>
      <c r="BL59" s="1111"/>
      <c r="BM59" s="1111"/>
      <c r="BN59" s="1111"/>
      <c r="BO59" s="1111"/>
      <c r="BP59" s="1111"/>
      <c r="BQ59" s="1111"/>
      <c r="BR59" s="1111"/>
      <c r="BS59" s="1111"/>
      <c r="BT59" s="1111"/>
      <c r="BU59" s="1111"/>
      <c r="BV59" s="1111"/>
      <c r="BW59" s="1111"/>
      <c r="BX59" s="1111"/>
      <c r="BY59" s="1111"/>
      <c r="BZ59" s="1111"/>
      <c r="CA59" s="1111"/>
      <c r="CB59" s="1111"/>
      <c r="CC59" s="1111"/>
      <c r="CD59" s="1111"/>
      <c r="CE59" s="1111"/>
      <c r="CF59" s="1111"/>
      <c r="CG59" s="1111"/>
      <c r="CH59" s="1111"/>
      <c r="CI59" s="1111"/>
      <c r="CJ59" s="1111"/>
      <c r="CK59" s="1111"/>
      <c r="CL59" s="1111"/>
      <c r="CM59" s="1111"/>
      <c r="CN59" s="1111"/>
      <c r="CO59" s="1111"/>
      <c r="CP59" s="1111"/>
      <c r="CQ59" s="1111"/>
      <c r="CR59" s="1111"/>
      <c r="CS59" s="1111"/>
      <c r="CT59" s="1111"/>
      <c r="CU59" s="1111"/>
      <c r="CV59" s="1111"/>
      <c r="CW59" s="1111"/>
      <c r="CX59" s="1111"/>
    </row>
    <row r="60" spans="1:102">
      <c r="A60" s="2234" t="s">
        <v>1162</v>
      </c>
      <c r="B60" s="1118" t="s">
        <v>1163</v>
      </c>
      <c r="C60" s="1119">
        <v>11170</v>
      </c>
      <c r="D60" s="1120"/>
      <c r="E60" s="1121"/>
      <c r="F60" s="1121"/>
      <c r="G60" s="1121"/>
      <c r="H60" s="1121"/>
      <c r="I60" s="1121"/>
      <c r="J60" s="1121"/>
      <c r="K60" s="1121"/>
      <c r="L60" s="1121"/>
      <c r="M60" s="1121"/>
      <c r="N60" s="1121"/>
      <c r="O60" s="1121"/>
      <c r="P60" s="1121"/>
      <c r="Q60" s="1121"/>
      <c r="R60" s="1121"/>
      <c r="S60" s="1121"/>
      <c r="T60" s="1121"/>
      <c r="U60" s="1121"/>
      <c r="V60" s="1122"/>
      <c r="W60" s="1122"/>
      <c r="X60" s="1122"/>
      <c r="Y60" s="1110"/>
      <c r="Z60" s="1111"/>
      <c r="AA60" s="1111"/>
      <c r="AB60" s="1111"/>
      <c r="AC60" s="1111"/>
      <c r="AD60" s="1111"/>
      <c r="AE60" s="1111"/>
      <c r="AF60" s="1111"/>
      <c r="AG60" s="1111"/>
      <c r="AH60" s="1111"/>
      <c r="AI60" s="1111"/>
      <c r="AJ60" s="1111"/>
      <c r="AK60" s="1111"/>
      <c r="AL60" s="1111"/>
      <c r="AM60" s="1111"/>
      <c r="AN60" s="1111"/>
      <c r="AO60" s="1111"/>
      <c r="AP60" s="1111"/>
      <c r="AQ60" s="1111"/>
      <c r="AR60" s="1111"/>
      <c r="AS60" s="1111"/>
      <c r="AT60" s="1111"/>
      <c r="AU60" s="1111"/>
      <c r="AV60" s="1111"/>
      <c r="AW60" s="1111"/>
      <c r="AX60" s="1111"/>
      <c r="AY60" s="1111"/>
      <c r="AZ60" s="1111"/>
      <c r="BA60" s="1111"/>
      <c r="BB60" s="1111"/>
      <c r="BC60" s="1111"/>
      <c r="BD60" s="1111"/>
      <c r="BE60" s="1111"/>
      <c r="BF60" s="1111"/>
      <c r="BG60" s="1111"/>
      <c r="BH60" s="1111"/>
      <c r="BI60" s="1111"/>
      <c r="BJ60" s="1111"/>
      <c r="BK60" s="1111"/>
      <c r="BL60" s="1111"/>
      <c r="BM60" s="1111"/>
      <c r="BN60" s="1111"/>
      <c r="BO60" s="1111"/>
      <c r="BP60" s="1111"/>
      <c r="BQ60" s="1111"/>
      <c r="BR60" s="1111"/>
      <c r="BS60" s="1111"/>
      <c r="BT60" s="1111"/>
      <c r="BU60" s="1111"/>
      <c r="BV60" s="1111"/>
      <c r="BW60" s="1111"/>
      <c r="BX60" s="1111"/>
      <c r="BY60" s="1111"/>
      <c r="BZ60" s="1111"/>
      <c r="CA60" s="1111"/>
      <c r="CB60" s="1111"/>
      <c r="CC60" s="1111"/>
      <c r="CD60" s="1111"/>
      <c r="CE60" s="1111"/>
      <c r="CF60" s="1111"/>
      <c r="CG60" s="1111"/>
      <c r="CH60" s="1111"/>
      <c r="CI60" s="1111"/>
      <c r="CJ60" s="1111"/>
      <c r="CK60" s="1111"/>
      <c r="CL60" s="1111"/>
      <c r="CM60" s="1111"/>
      <c r="CN60" s="1111"/>
      <c r="CO60" s="1111"/>
      <c r="CP60" s="1111"/>
      <c r="CQ60" s="1111"/>
      <c r="CR60" s="1111"/>
      <c r="CS60" s="1111"/>
      <c r="CT60" s="1111"/>
      <c r="CU60" s="1111"/>
      <c r="CV60" s="1111"/>
      <c r="CW60" s="1111"/>
      <c r="CX60" s="1111"/>
    </row>
    <row r="61" spans="1:102">
      <c r="A61" s="2234"/>
      <c r="B61" s="1118" t="s">
        <v>1164</v>
      </c>
      <c r="C61" s="1119">
        <v>20000</v>
      </c>
      <c r="D61" s="1120"/>
      <c r="E61" s="1121"/>
      <c r="F61" s="1121"/>
      <c r="G61" s="1121"/>
      <c r="H61" s="1121"/>
      <c r="I61" s="1121"/>
      <c r="J61" s="1121"/>
      <c r="K61" s="1121"/>
      <c r="L61" s="1121"/>
      <c r="M61" s="1121"/>
      <c r="N61" s="1121"/>
      <c r="O61" s="1121"/>
      <c r="P61" s="1121"/>
      <c r="Q61" s="1121"/>
      <c r="R61" s="1121"/>
      <c r="S61" s="1121"/>
      <c r="T61" s="1121"/>
      <c r="U61" s="1121"/>
      <c r="V61" s="1122"/>
      <c r="W61" s="1122"/>
      <c r="X61" s="1122"/>
      <c r="Y61" s="1121"/>
    </row>
    <row r="62" spans="1:102">
      <c r="A62" s="1123" t="s">
        <v>1165</v>
      </c>
      <c r="B62" s="1124"/>
      <c r="C62" s="1119">
        <f>+(C61-C60)/2+C60</f>
        <v>15585</v>
      </c>
      <c r="D62" s="1120"/>
      <c r="E62" s="1121"/>
      <c r="F62" s="1121"/>
      <c r="G62" s="1121"/>
      <c r="H62" s="1121"/>
      <c r="I62" s="1121"/>
      <c r="J62" s="1121"/>
      <c r="K62" s="1121"/>
      <c r="L62" s="1121"/>
      <c r="M62" s="1121"/>
      <c r="N62" s="1121"/>
      <c r="O62" s="1121"/>
      <c r="P62" s="1121"/>
      <c r="Q62" s="1121"/>
      <c r="R62" s="1121"/>
      <c r="S62" s="1121"/>
      <c r="T62" s="1121"/>
      <c r="U62" s="1121"/>
      <c r="V62" s="1122"/>
      <c r="W62" s="1122"/>
      <c r="X62" s="1122"/>
      <c r="Y62" s="1121"/>
    </row>
    <row r="63" spans="1:102">
      <c r="A63" s="1123" t="s">
        <v>1166</v>
      </c>
      <c r="B63" s="1124"/>
      <c r="C63" s="1125"/>
      <c r="D63" s="1146">
        <f>IF(D65&gt;D64,(D65-D64)+D$2+D$3,(D64-D65)+D$2+D$4)/1000</f>
        <v>66.212999999999994</v>
      </c>
      <c r="E63" s="1127">
        <f t="shared" ref="E63:G63" si="13">IF(E65&gt;E64,(E65-E64)+E$2+E$3,(E64-E65)+E$2+E$4)/1000</f>
        <v>61.832999999999998</v>
      </c>
      <c r="F63" s="1127">
        <f t="shared" si="13"/>
        <v>60.003</v>
      </c>
      <c r="G63" s="1127">
        <f t="shared" si="13"/>
        <v>51.515000000000001</v>
      </c>
      <c r="H63" s="1127">
        <f>IF(H65&gt;H64,(H65-H64)+H$2*1000+H$3*1000,(H64-H65)+H$2*1000+H$4*1000)/1000</f>
        <v>54.512999999999998</v>
      </c>
      <c r="I63" s="1127">
        <f t="shared" ref="I63:X63" si="14">IF(I65&gt;I64,(I65-I64)+I$2*1000+I$3*1000,(I64-I65)+I$2*1000+I$4*1000)/1000</f>
        <v>44.139000000000017</v>
      </c>
      <c r="J63" s="1127">
        <f t="shared" si="14"/>
        <v>33.412999999999997</v>
      </c>
      <c r="K63" s="1127">
        <f t="shared" si="14"/>
        <v>41.003</v>
      </c>
      <c r="L63" s="1127">
        <f t="shared" si="14"/>
        <v>13.935</v>
      </c>
      <c r="M63" s="1127">
        <f t="shared" si="14"/>
        <v>5.8249999999999966</v>
      </c>
      <c r="N63" s="1127">
        <f t="shared" si="14"/>
        <v>25.451000000000001</v>
      </c>
      <c r="O63" s="1127">
        <f t="shared" si="14"/>
        <v>16.914999999999999</v>
      </c>
      <c r="P63" s="1127">
        <f t="shared" si="14"/>
        <v>20.715</v>
      </c>
      <c r="Q63" s="1127">
        <f t="shared" si="14"/>
        <v>27.405000000000012</v>
      </c>
      <c r="R63" s="1127">
        <f t="shared" si="14"/>
        <v>27.414999999999999</v>
      </c>
      <c r="S63" s="1127">
        <f t="shared" si="14"/>
        <v>33.414999999999999</v>
      </c>
      <c r="T63" s="1127">
        <f t="shared" si="14"/>
        <v>34.414999999999999</v>
      </c>
      <c r="U63" s="1127">
        <f t="shared" si="14"/>
        <v>39.414999999999999</v>
      </c>
      <c r="V63" s="1128">
        <f t="shared" si="14"/>
        <v>13.935</v>
      </c>
      <c r="W63" s="1128">
        <f t="shared" si="14"/>
        <v>27.414999999999999</v>
      </c>
      <c r="X63" s="1128">
        <f t="shared" si="14"/>
        <v>51.512999999999998</v>
      </c>
      <c r="Y63" s="1121"/>
    </row>
    <row r="64" spans="1:102">
      <c r="A64" s="1129" t="s">
        <v>1167</v>
      </c>
      <c r="B64" s="1130"/>
      <c r="C64" s="1131"/>
      <c r="D64" s="1051">
        <f>+IF($C59=4510,IF(D$6=4510,$C62,$C62),IF(D$6=4511,$C62+134328,134328+$C62))</f>
        <v>149913</v>
      </c>
      <c r="E64" s="1051">
        <f t="shared" ref="E64:X64" si="15">+IF($C59=4510,IF(E$6=4510,$C62,$C62),IF(E$6=4511,$C62+134328,134328+$C62))</f>
        <v>149913</v>
      </c>
      <c r="F64" s="1051">
        <f t="shared" si="15"/>
        <v>149913</v>
      </c>
      <c r="G64" s="1051">
        <f t="shared" si="15"/>
        <v>149913</v>
      </c>
      <c r="H64" s="1051">
        <f t="shared" si="15"/>
        <v>149913</v>
      </c>
      <c r="I64" s="1051">
        <f t="shared" si="15"/>
        <v>149913</v>
      </c>
      <c r="J64" s="1051">
        <f t="shared" si="15"/>
        <v>149913</v>
      </c>
      <c r="K64" s="1051">
        <f t="shared" si="15"/>
        <v>149913</v>
      </c>
      <c r="L64" s="1051">
        <f t="shared" si="15"/>
        <v>149913</v>
      </c>
      <c r="M64" s="1051">
        <f t="shared" si="15"/>
        <v>149913</v>
      </c>
      <c r="N64" s="1051">
        <f t="shared" si="15"/>
        <v>149913</v>
      </c>
      <c r="O64" s="1051">
        <f t="shared" si="15"/>
        <v>149913</v>
      </c>
      <c r="P64" s="1051">
        <f t="shared" si="15"/>
        <v>149913</v>
      </c>
      <c r="Q64" s="1051">
        <f t="shared" si="15"/>
        <v>149913</v>
      </c>
      <c r="R64" s="1051">
        <f t="shared" si="15"/>
        <v>149913</v>
      </c>
      <c r="S64" s="1051">
        <f t="shared" si="15"/>
        <v>149913</v>
      </c>
      <c r="T64" s="1051">
        <f t="shared" si="15"/>
        <v>149913</v>
      </c>
      <c r="U64" s="1051">
        <f t="shared" si="15"/>
        <v>149913</v>
      </c>
      <c r="V64" s="1132">
        <f t="shared" si="15"/>
        <v>149913</v>
      </c>
      <c r="W64" s="1132">
        <f t="shared" si="15"/>
        <v>149913</v>
      </c>
      <c r="X64" s="1132">
        <f t="shared" si="15"/>
        <v>149913</v>
      </c>
      <c r="Y64" s="1121"/>
    </row>
    <row r="65" spans="1:102">
      <c r="A65" s="1129" t="s">
        <v>1168</v>
      </c>
      <c r="B65" s="1130"/>
      <c r="C65" s="1131"/>
      <c r="D65" s="1051">
        <f>+IF($C59=4510,IF(D$6=4510,D$5,D$5+134328),IF(D$6=4511,D$5+134328,D$5))</f>
        <v>83700</v>
      </c>
      <c r="E65" s="1051">
        <f t="shared" ref="E65:X65" si="16">+IF($C59=4510,IF(E$6=4510,E$5,E$5+134328),IF(E$6=4511,E$5+134328,E$5))</f>
        <v>88080</v>
      </c>
      <c r="F65" s="1051">
        <f t="shared" si="16"/>
        <v>89910</v>
      </c>
      <c r="G65" s="1051">
        <f t="shared" si="16"/>
        <v>98400</v>
      </c>
      <c r="H65" s="1051">
        <f t="shared" si="16"/>
        <v>98400</v>
      </c>
      <c r="I65" s="1051">
        <f t="shared" si="16"/>
        <v>113610</v>
      </c>
      <c r="J65" s="1051">
        <f t="shared" si="16"/>
        <v>116500</v>
      </c>
      <c r="K65" s="1051">
        <f t="shared" si="16"/>
        <v>108910</v>
      </c>
      <c r="L65" s="1051">
        <f t="shared" si="16"/>
        <v>135978</v>
      </c>
      <c r="M65" s="1051">
        <f t="shared" si="16"/>
        <v>154828</v>
      </c>
      <c r="N65" s="1051">
        <f t="shared" si="16"/>
        <v>156528</v>
      </c>
      <c r="O65" s="1051">
        <f t="shared" si="16"/>
        <v>166828</v>
      </c>
      <c r="P65" s="1051">
        <f t="shared" si="16"/>
        <v>170628</v>
      </c>
      <c r="Q65" s="1051">
        <f t="shared" si="16"/>
        <v>173628</v>
      </c>
      <c r="R65" s="1051">
        <f t="shared" si="16"/>
        <v>177328</v>
      </c>
      <c r="S65" s="1051">
        <f t="shared" si="16"/>
        <v>183328</v>
      </c>
      <c r="T65" s="1051">
        <f t="shared" si="16"/>
        <v>184328</v>
      </c>
      <c r="U65" s="1051">
        <f t="shared" si="16"/>
        <v>189328</v>
      </c>
      <c r="V65" s="1132">
        <f t="shared" si="16"/>
        <v>135978</v>
      </c>
      <c r="W65" s="1132">
        <f t="shared" si="16"/>
        <v>177328</v>
      </c>
      <c r="X65" s="1132">
        <f t="shared" si="16"/>
        <v>98400</v>
      </c>
      <c r="Y65" s="1121"/>
    </row>
    <row r="66" spans="1:102">
      <c r="A66" s="2235" t="s">
        <v>1179</v>
      </c>
      <c r="B66" s="1118" t="s">
        <v>1170</v>
      </c>
      <c r="C66" s="1133">
        <f>+'CANTIDADES Fase II todo'!M25+'CANTIDADES Fase II todo'!M28</f>
        <v>8752.6319999999996</v>
      </c>
      <c r="D66" s="1087"/>
      <c r="E66" s="1088"/>
      <c r="F66" s="1088"/>
      <c r="G66" s="1088"/>
      <c r="H66" s="1088"/>
      <c r="I66" s="1088"/>
      <c r="J66" s="1088"/>
      <c r="K66" s="1088"/>
      <c r="L66" s="1088"/>
      <c r="M66" s="1088" t="e">
        <f>$C66*#REF!*#REF!</f>
        <v>#REF!</v>
      </c>
      <c r="N66" s="1088"/>
      <c r="O66" s="1088"/>
      <c r="P66" s="1088"/>
      <c r="Q66" s="1088"/>
      <c r="R66" s="1088"/>
      <c r="S66" s="1088"/>
      <c r="T66" s="1088"/>
      <c r="U66" s="1088"/>
      <c r="V66" s="1134"/>
      <c r="W66" s="1134"/>
      <c r="X66" s="1134"/>
      <c r="Y66" s="1135" t="e">
        <f>+SUMPRODUCT(D66:X66,D63:X63)</f>
        <v>#REF!</v>
      </c>
      <c r="Z66" s="1087" t="e">
        <f>$C66*#REF!*#REF!</f>
        <v>#REF!</v>
      </c>
    </row>
    <row r="67" spans="1:102">
      <c r="A67" s="2235"/>
      <c r="B67" s="1118" t="s">
        <v>1171</v>
      </c>
      <c r="C67" s="1133">
        <f>+'CANTIDADES Fase II todo'!M26</f>
        <v>4653.5219999999999</v>
      </c>
      <c r="D67" s="1087"/>
      <c r="E67" s="1088"/>
      <c r="F67" s="1088"/>
      <c r="G67" s="1088"/>
      <c r="H67" s="1088"/>
      <c r="I67" s="1088"/>
      <c r="J67" s="1088"/>
      <c r="K67" s="1088"/>
      <c r="L67" s="1088"/>
      <c r="M67" s="1088" t="e">
        <f>$C67*#REF!*#REF!</f>
        <v>#REF!</v>
      </c>
      <c r="N67" s="1088"/>
      <c r="O67" s="1088"/>
      <c r="P67" s="1088"/>
      <c r="Q67" s="1088"/>
      <c r="R67" s="1088"/>
      <c r="S67" s="1088"/>
      <c r="T67" s="1088"/>
      <c r="U67" s="1088"/>
      <c r="V67" s="1134"/>
      <c r="W67" s="1134"/>
      <c r="X67" s="1134"/>
      <c r="Y67" s="1135" t="e">
        <f>+SUMPRODUCT(D67:X67,D63:X63)</f>
        <v>#REF!</v>
      </c>
      <c r="Z67" s="1087" t="e">
        <f>$C67*#REF!*#REF!</f>
        <v>#REF!</v>
      </c>
    </row>
    <row r="68" spans="1:102">
      <c r="A68" s="2235"/>
      <c r="B68" s="1118" t="s">
        <v>1172</v>
      </c>
      <c r="C68" s="1133">
        <f>+'CANTIDADES Fase II todo'!M72</f>
        <v>53.436</v>
      </c>
      <c r="D68" s="1087"/>
      <c r="E68" s="1088"/>
      <c r="F68" s="1088"/>
      <c r="G68" s="1088"/>
      <c r="H68" s="1088"/>
      <c r="I68" s="1088"/>
      <c r="J68" s="1088"/>
      <c r="K68" s="1088"/>
      <c r="L68" s="1088"/>
      <c r="M68" s="1088"/>
      <c r="N68" s="1088"/>
      <c r="O68" s="1088"/>
      <c r="P68" s="1088"/>
      <c r="Q68" s="1088"/>
      <c r="R68" s="1088"/>
      <c r="S68" s="1088"/>
      <c r="T68" s="1088"/>
      <c r="U68" s="1088"/>
      <c r="V68" s="1134"/>
      <c r="W68" s="1134" t="e">
        <f>+$C68*#REF!*#REF!</f>
        <v>#REF!</v>
      </c>
      <c r="X68" s="1134"/>
      <c r="Y68" s="1135" t="e">
        <f>+SUMPRODUCT(D68:X68,D63:X63)</f>
        <v>#REF!</v>
      </c>
      <c r="Z68" s="1087" t="e">
        <f>+$C68*#REF!*#REF!</f>
        <v>#REF!</v>
      </c>
    </row>
    <row r="69" spans="1:102">
      <c r="A69" s="2235"/>
      <c r="B69" s="1118" t="s">
        <v>1173</v>
      </c>
      <c r="C69" s="1133">
        <f>+'CANTIDADES Fase II todo'!M83+'CANTIDADES Fase II todo'!M84+'CANTIDADES Fase II todo'!M85</f>
        <v>3579.6928000000007</v>
      </c>
      <c r="D69" s="1087"/>
      <c r="E69" s="1088"/>
      <c r="F69" s="1088"/>
      <c r="G69" s="1088"/>
      <c r="H69" s="1088"/>
      <c r="I69" s="1088"/>
      <c r="J69" s="1088"/>
      <c r="K69" s="1088"/>
      <c r="L69" s="1088"/>
      <c r="M69" s="1088"/>
      <c r="N69" s="1088"/>
      <c r="O69" s="1088"/>
      <c r="P69" s="1088"/>
      <c r="Q69" s="1088"/>
      <c r="R69" s="1088"/>
      <c r="S69" s="1088"/>
      <c r="T69" s="1088"/>
      <c r="U69" s="1088"/>
      <c r="V69" s="1134"/>
      <c r="W69" s="1134" t="e">
        <f>+$C69*#REF!*#REF!</f>
        <v>#REF!</v>
      </c>
      <c r="X69" s="1134"/>
      <c r="Y69" s="1135" t="e">
        <f>+SUMPRODUCT(D69:X69,D63:X63)</f>
        <v>#REF!</v>
      </c>
      <c r="Z69" s="1087" t="e">
        <f>+$C69*#REF!*#REF!</f>
        <v>#REF!</v>
      </c>
    </row>
    <row r="70" spans="1:102">
      <c r="A70" s="2236"/>
      <c r="B70" s="1143" t="s">
        <v>1174</v>
      </c>
      <c r="C70" s="1144">
        <f>+'CANTIDADES Fase II todo'!M92+'CANTIDADES Fase II todo'!M93</f>
        <v>959.88967000000002</v>
      </c>
      <c r="D70" s="1094"/>
      <c r="E70" s="1095"/>
      <c r="F70" s="1095"/>
      <c r="G70" s="1095"/>
      <c r="H70" s="1095"/>
      <c r="I70" s="1095"/>
      <c r="J70" s="1095"/>
      <c r="K70" s="1095"/>
      <c r="L70" s="1095"/>
      <c r="M70" s="1095"/>
      <c r="N70" s="1095"/>
      <c r="O70" s="1095"/>
      <c r="P70" s="1095"/>
      <c r="Q70" s="1095"/>
      <c r="R70" s="1095"/>
      <c r="S70" s="1095"/>
      <c r="T70" s="1095"/>
      <c r="U70" s="1095"/>
      <c r="V70" s="1145"/>
      <c r="W70" s="1145"/>
      <c r="X70" s="1145" t="e">
        <f>+$C70*#REF!*#REF!</f>
        <v>#REF!</v>
      </c>
      <c r="Y70" s="1135" t="e">
        <f>+SUMPRODUCT(D70:X70,D63:X63)</f>
        <v>#REF!</v>
      </c>
      <c r="Z70" s="1094" t="e">
        <f>+$C70*#REF!*#REF!</f>
        <v>#REF!</v>
      </c>
    </row>
    <row r="71" spans="1:102">
      <c r="A71" s="1104" t="s">
        <v>1160</v>
      </c>
      <c r="B71" s="1161"/>
      <c r="C71" s="1106" t="s">
        <v>1380</v>
      </c>
      <c r="D71" s="1162"/>
      <c r="E71" s="1108"/>
      <c r="F71" s="1108"/>
      <c r="G71" s="1108"/>
      <c r="H71" s="1108"/>
      <c r="I71" s="1108"/>
      <c r="J71" s="1108"/>
      <c r="K71" s="1108"/>
      <c r="L71" s="1108"/>
      <c r="M71" s="1108"/>
      <c r="N71" s="1108"/>
      <c r="O71" s="1108"/>
      <c r="P71" s="1108"/>
      <c r="Q71" s="1108"/>
      <c r="R71" s="1108"/>
      <c r="S71" s="1108"/>
      <c r="T71" s="1108"/>
      <c r="U71" s="1108"/>
      <c r="V71" s="1109"/>
      <c r="W71" s="1109"/>
      <c r="X71" s="1109"/>
      <c r="Y71" s="1110"/>
      <c r="Z71" s="1111"/>
      <c r="AA71" s="1111"/>
      <c r="AB71" s="1111"/>
      <c r="AC71" s="1111"/>
      <c r="AD71" s="1111"/>
      <c r="AE71" s="1111"/>
      <c r="AF71" s="1111"/>
      <c r="AG71" s="1111"/>
      <c r="AH71" s="1111"/>
      <c r="AI71" s="1111"/>
      <c r="AJ71" s="1111"/>
      <c r="AK71" s="1111"/>
      <c r="AL71" s="1111"/>
      <c r="AM71" s="1111"/>
      <c r="AN71" s="1111"/>
      <c r="AO71" s="1111"/>
      <c r="AP71" s="1111"/>
      <c r="AQ71" s="1111"/>
      <c r="AR71" s="1111"/>
      <c r="AS71" s="1111"/>
      <c r="AT71" s="1111"/>
      <c r="AU71" s="1111"/>
      <c r="AV71" s="1111"/>
      <c r="AW71" s="1111"/>
      <c r="AX71" s="1111"/>
      <c r="AY71" s="1111"/>
      <c r="AZ71" s="1111"/>
      <c r="BA71" s="1111"/>
      <c r="BB71" s="1111"/>
      <c r="BC71" s="1111"/>
      <c r="BD71" s="1111"/>
      <c r="BE71" s="1111"/>
      <c r="BF71" s="1111"/>
      <c r="BG71" s="1111"/>
      <c r="BH71" s="1111"/>
      <c r="BI71" s="1111"/>
      <c r="BJ71" s="1111"/>
      <c r="BK71" s="1111"/>
      <c r="BL71" s="1111"/>
      <c r="BM71" s="1111"/>
      <c r="BN71" s="1111"/>
      <c r="BO71" s="1111"/>
      <c r="BP71" s="1111"/>
      <c r="BQ71" s="1111"/>
      <c r="BR71" s="1111"/>
      <c r="BS71" s="1111"/>
      <c r="BT71" s="1111"/>
      <c r="BU71" s="1111"/>
      <c r="BV71" s="1111"/>
      <c r="BW71" s="1111"/>
      <c r="BX71" s="1111"/>
      <c r="BY71" s="1111"/>
      <c r="BZ71" s="1111"/>
      <c r="CA71" s="1111"/>
      <c r="CB71" s="1111"/>
      <c r="CC71" s="1111"/>
      <c r="CD71" s="1111"/>
      <c r="CE71" s="1111"/>
      <c r="CF71" s="1111"/>
      <c r="CG71" s="1111"/>
      <c r="CH71" s="1111"/>
      <c r="CI71" s="1111"/>
      <c r="CJ71" s="1111"/>
      <c r="CK71" s="1111"/>
      <c r="CL71" s="1111"/>
      <c r="CM71" s="1111"/>
      <c r="CN71" s="1111"/>
      <c r="CO71" s="1111"/>
      <c r="CP71" s="1111"/>
      <c r="CQ71" s="1111"/>
      <c r="CR71" s="1111"/>
      <c r="CS71" s="1111"/>
      <c r="CT71" s="1111"/>
      <c r="CU71" s="1111"/>
      <c r="CV71" s="1111"/>
      <c r="CW71" s="1111"/>
      <c r="CX71" s="1111"/>
    </row>
    <row r="72" spans="1:102">
      <c r="A72" s="1112" t="s">
        <v>1140</v>
      </c>
      <c r="B72" s="1113"/>
      <c r="C72" s="1114">
        <v>4511</v>
      </c>
      <c r="D72" s="1115"/>
      <c r="E72" s="1116"/>
      <c r="F72" s="1116"/>
      <c r="G72" s="1116"/>
      <c r="H72" s="1116"/>
      <c r="I72" s="1116"/>
      <c r="J72" s="1116"/>
      <c r="K72" s="1116"/>
      <c r="L72" s="1116"/>
      <c r="M72" s="1116"/>
      <c r="N72" s="1116"/>
      <c r="O72" s="1116"/>
      <c r="P72" s="1116"/>
      <c r="Q72" s="1116"/>
      <c r="R72" s="1116"/>
      <c r="S72" s="1116"/>
      <c r="T72" s="1116"/>
      <c r="U72" s="1116"/>
      <c r="V72" s="1117"/>
      <c r="W72" s="1117"/>
      <c r="X72" s="1117"/>
      <c r="Y72" s="1110"/>
      <c r="Z72" s="1111"/>
      <c r="AA72" s="1111"/>
      <c r="AB72" s="1111"/>
      <c r="AC72" s="1111"/>
      <c r="AD72" s="1111"/>
      <c r="AE72" s="1111"/>
      <c r="AF72" s="1111"/>
      <c r="AG72" s="1111"/>
      <c r="AH72" s="1111"/>
      <c r="AI72" s="1111"/>
      <c r="AJ72" s="1111"/>
      <c r="AK72" s="1111"/>
      <c r="AL72" s="1111"/>
      <c r="AM72" s="1111"/>
      <c r="AN72" s="1111"/>
      <c r="AO72" s="1111"/>
      <c r="AP72" s="1111"/>
      <c r="AQ72" s="1111"/>
      <c r="AR72" s="1111"/>
      <c r="AS72" s="1111"/>
      <c r="AT72" s="1111"/>
      <c r="AU72" s="1111"/>
      <c r="AV72" s="1111"/>
      <c r="AW72" s="1111"/>
      <c r="AX72" s="1111"/>
      <c r="AY72" s="1111"/>
      <c r="AZ72" s="1111"/>
      <c r="BA72" s="1111"/>
      <c r="BB72" s="1111"/>
      <c r="BC72" s="1111"/>
      <c r="BD72" s="1111"/>
      <c r="BE72" s="1111"/>
      <c r="BF72" s="1111"/>
      <c r="BG72" s="1111"/>
      <c r="BH72" s="1111"/>
      <c r="BI72" s="1111"/>
      <c r="BJ72" s="1111"/>
      <c r="BK72" s="1111"/>
      <c r="BL72" s="1111"/>
      <c r="BM72" s="1111"/>
      <c r="BN72" s="1111"/>
      <c r="BO72" s="1111"/>
      <c r="BP72" s="1111"/>
      <c r="BQ72" s="1111"/>
      <c r="BR72" s="1111"/>
      <c r="BS72" s="1111"/>
      <c r="BT72" s="1111"/>
      <c r="BU72" s="1111"/>
      <c r="BV72" s="1111"/>
      <c r="BW72" s="1111"/>
      <c r="BX72" s="1111"/>
      <c r="BY72" s="1111"/>
      <c r="BZ72" s="1111"/>
      <c r="CA72" s="1111"/>
      <c r="CB72" s="1111"/>
      <c r="CC72" s="1111"/>
      <c r="CD72" s="1111"/>
      <c r="CE72" s="1111"/>
      <c r="CF72" s="1111"/>
      <c r="CG72" s="1111"/>
      <c r="CH72" s="1111"/>
      <c r="CI72" s="1111"/>
      <c r="CJ72" s="1111"/>
      <c r="CK72" s="1111"/>
      <c r="CL72" s="1111"/>
      <c r="CM72" s="1111"/>
      <c r="CN72" s="1111"/>
      <c r="CO72" s="1111"/>
      <c r="CP72" s="1111"/>
      <c r="CQ72" s="1111"/>
      <c r="CR72" s="1111"/>
      <c r="CS72" s="1111"/>
      <c r="CT72" s="1111"/>
      <c r="CU72" s="1111"/>
      <c r="CV72" s="1111"/>
      <c r="CW72" s="1111"/>
      <c r="CX72" s="1111"/>
    </row>
    <row r="73" spans="1:102">
      <c r="A73" s="2234" t="s">
        <v>1162</v>
      </c>
      <c r="B73" s="1118" t="s">
        <v>1163</v>
      </c>
      <c r="C73" s="1119">
        <v>10000</v>
      </c>
      <c r="D73" s="1120"/>
      <c r="E73" s="1121"/>
      <c r="F73" s="1121"/>
      <c r="G73" s="1121"/>
      <c r="H73" s="1121"/>
      <c r="I73" s="1121"/>
      <c r="J73" s="1121"/>
      <c r="K73" s="1121"/>
      <c r="L73" s="1121"/>
      <c r="M73" s="1121"/>
      <c r="N73" s="1121"/>
      <c r="O73" s="1121"/>
      <c r="P73" s="1121"/>
      <c r="Q73" s="1121"/>
      <c r="R73" s="1121"/>
      <c r="S73" s="1121"/>
      <c r="T73" s="1121"/>
      <c r="U73" s="1121"/>
      <c r="V73" s="1122"/>
      <c r="W73" s="1122"/>
      <c r="X73" s="1122"/>
      <c r="Y73" s="1110"/>
      <c r="Z73" s="1111"/>
      <c r="AA73" s="1111"/>
      <c r="AB73" s="1111"/>
      <c r="AC73" s="1111"/>
      <c r="AD73" s="1111"/>
      <c r="AE73" s="1111"/>
      <c r="AF73" s="1111"/>
      <c r="AG73" s="1111"/>
      <c r="AH73" s="1111"/>
      <c r="AI73" s="1111"/>
      <c r="AJ73" s="1111"/>
      <c r="AK73" s="1111"/>
      <c r="AL73" s="1111"/>
      <c r="AM73" s="1111"/>
      <c r="AN73" s="1111"/>
      <c r="AO73" s="1111"/>
      <c r="AP73" s="1111"/>
      <c r="AQ73" s="1111"/>
      <c r="AR73" s="1111"/>
      <c r="AS73" s="1111"/>
      <c r="AT73" s="1111"/>
      <c r="AU73" s="1111"/>
      <c r="AV73" s="1111"/>
      <c r="AW73" s="1111"/>
      <c r="AX73" s="1111"/>
      <c r="AY73" s="1111"/>
      <c r="AZ73" s="1111"/>
      <c r="BA73" s="1111"/>
      <c r="BB73" s="1111"/>
      <c r="BC73" s="1111"/>
      <c r="BD73" s="1111"/>
      <c r="BE73" s="1111"/>
      <c r="BF73" s="1111"/>
      <c r="BG73" s="1111"/>
      <c r="BH73" s="1111"/>
      <c r="BI73" s="1111"/>
      <c r="BJ73" s="1111"/>
      <c r="BK73" s="1111"/>
      <c r="BL73" s="1111"/>
      <c r="BM73" s="1111"/>
      <c r="BN73" s="1111"/>
      <c r="BO73" s="1111"/>
      <c r="BP73" s="1111"/>
      <c r="BQ73" s="1111"/>
      <c r="BR73" s="1111"/>
      <c r="BS73" s="1111"/>
      <c r="BT73" s="1111"/>
      <c r="BU73" s="1111"/>
      <c r="BV73" s="1111"/>
      <c r="BW73" s="1111"/>
      <c r="BX73" s="1111"/>
      <c r="BY73" s="1111"/>
      <c r="BZ73" s="1111"/>
      <c r="CA73" s="1111"/>
      <c r="CB73" s="1111"/>
      <c r="CC73" s="1111"/>
      <c r="CD73" s="1111"/>
      <c r="CE73" s="1111"/>
      <c r="CF73" s="1111"/>
      <c r="CG73" s="1111"/>
      <c r="CH73" s="1111"/>
      <c r="CI73" s="1111"/>
      <c r="CJ73" s="1111"/>
      <c r="CK73" s="1111"/>
      <c r="CL73" s="1111"/>
      <c r="CM73" s="1111"/>
      <c r="CN73" s="1111"/>
      <c r="CO73" s="1111"/>
      <c r="CP73" s="1111"/>
      <c r="CQ73" s="1111"/>
      <c r="CR73" s="1111"/>
      <c r="CS73" s="1111"/>
      <c r="CT73" s="1111"/>
      <c r="CU73" s="1111"/>
      <c r="CV73" s="1111"/>
      <c r="CW73" s="1111"/>
      <c r="CX73" s="1111"/>
    </row>
    <row r="74" spans="1:102">
      <c r="A74" s="2234"/>
      <c r="B74" s="1118" t="s">
        <v>1164</v>
      </c>
      <c r="C74" s="1119">
        <v>19480</v>
      </c>
      <c r="D74" s="1120"/>
      <c r="E74" s="1121"/>
      <c r="F74" s="1121"/>
      <c r="G74" s="1121"/>
      <c r="H74" s="1121"/>
      <c r="I74" s="1121"/>
      <c r="J74" s="1121"/>
      <c r="K74" s="1121"/>
      <c r="L74" s="1121"/>
      <c r="M74" s="1121"/>
      <c r="N74" s="1121"/>
      <c r="O74" s="1121"/>
      <c r="P74" s="1121"/>
      <c r="Q74" s="1121"/>
      <c r="R74" s="1121"/>
      <c r="S74" s="1121"/>
      <c r="T74" s="1121"/>
      <c r="U74" s="1121"/>
      <c r="V74" s="1122"/>
      <c r="W74" s="1122"/>
      <c r="X74" s="1122"/>
      <c r="Y74" s="1121"/>
    </row>
    <row r="75" spans="1:102">
      <c r="A75" s="1123" t="s">
        <v>1165</v>
      </c>
      <c r="B75" s="1124"/>
      <c r="C75" s="1119">
        <f>+(C74-C73)/2+C73</f>
        <v>14740</v>
      </c>
      <c r="D75" s="1120"/>
      <c r="E75" s="1121"/>
      <c r="F75" s="1121"/>
      <c r="G75" s="1121"/>
      <c r="H75" s="1121"/>
      <c r="I75" s="1121"/>
      <c r="J75" s="1121"/>
      <c r="K75" s="1121"/>
      <c r="L75" s="1121"/>
      <c r="M75" s="1121"/>
      <c r="N75" s="1121"/>
      <c r="O75" s="1121"/>
      <c r="P75" s="1121"/>
      <c r="Q75" s="1121"/>
      <c r="R75" s="1121"/>
      <c r="S75" s="1121"/>
      <c r="T75" s="1121"/>
      <c r="U75" s="1121"/>
      <c r="V75" s="1122"/>
      <c r="W75" s="1122"/>
      <c r="X75" s="1122"/>
      <c r="Y75" s="1121"/>
    </row>
    <row r="76" spans="1:102">
      <c r="A76" s="1123" t="s">
        <v>1166</v>
      </c>
      <c r="B76" s="1124"/>
      <c r="C76" s="1125"/>
      <c r="D76" s="1146">
        <f>IF(D78&gt;D77,(D78-D77)+D$2+D$3,(D77-D78)+D$2+D$4)/1000</f>
        <v>65.367999999999995</v>
      </c>
      <c r="E76" s="1127">
        <f t="shared" ref="E76:G76" si="17">IF(E78&gt;E77,(E78-E77)+E$2+E$3,(E77-E78)+E$2+E$4)/1000</f>
        <v>60.988</v>
      </c>
      <c r="F76" s="1127">
        <f t="shared" si="17"/>
        <v>59.158000000000001</v>
      </c>
      <c r="G76" s="1127">
        <f t="shared" si="17"/>
        <v>50.67</v>
      </c>
      <c r="H76" s="1127">
        <f>IF(H78&gt;H77,(H78-H77)+H$2*1000+H$3*1000,(H77-H78)+H$2*1000+H$4*1000)/1000</f>
        <v>53.667999999999999</v>
      </c>
      <c r="I76" s="1127">
        <f t="shared" ref="I76:X76" si="18">IF(I78&gt;I77,(I78-I77)+I$2*1000+I$3*1000,(I77-I78)+I$2*1000+I$4*1000)/1000</f>
        <v>43.294000000000011</v>
      </c>
      <c r="J76" s="1127">
        <f t="shared" si="18"/>
        <v>32.567999999999998</v>
      </c>
      <c r="K76" s="1127">
        <f t="shared" si="18"/>
        <v>40.158000000000001</v>
      </c>
      <c r="L76" s="1127">
        <f t="shared" si="18"/>
        <v>13.09</v>
      </c>
      <c r="M76" s="1127">
        <f t="shared" si="18"/>
        <v>6.6699999999999964</v>
      </c>
      <c r="N76" s="1127">
        <f t="shared" si="18"/>
        <v>26.295999999999999</v>
      </c>
      <c r="O76" s="1127">
        <f t="shared" si="18"/>
        <v>17.760000000000002</v>
      </c>
      <c r="P76" s="1127">
        <f t="shared" si="18"/>
        <v>21.56</v>
      </c>
      <c r="Q76" s="1127">
        <f t="shared" si="18"/>
        <v>28.250000000000011</v>
      </c>
      <c r="R76" s="1127">
        <f t="shared" si="18"/>
        <v>28.26</v>
      </c>
      <c r="S76" s="1127">
        <f t="shared" si="18"/>
        <v>34.26</v>
      </c>
      <c r="T76" s="1127">
        <f t="shared" si="18"/>
        <v>35.26</v>
      </c>
      <c r="U76" s="1127">
        <f t="shared" si="18"/>
        <v>40.26</v>
      </c>
      <c r="V76" s="1128">
        <f t="shared" si="18"/>
        <v>13.09</v>
      </c>
      <c r="W76" s="1128">
        <f t="shared" si="18"/>
        <v>28.26</v>
      </c>
      <c r="X76" s="1128">
        <f t="shared" si="18"/>
        <v>50.667999999999999</v>
      </c>
      <c r="Y76" s="1121"/>
    </row>
    <row r="77" spans="1:102">
      <c r="A77" s="1129" t="s">
        <v>1167</v>
      </c>
      <c r="B77" s="1130"/>
      <c r="C77" s="1131"/>
      <c r="D77" s="1051">
        <f>+IF($C72=4510,IF(D$6=4510,$C75,$C75),IF(D$6=4511,$C75+134328,134328+$C75))</f>
        <v>149068</v>
      </c>
      <c r="E77" s="1051">
        <f t="shared" ref="E77:X77" si="19">+IF($C72=4510,IF(E$6=4510,$C75,$C75),IF(E$6=4511,$C75+134328,134328+$C75))</f>
        <v>149068</v>
      </c>
      <c r="F77" s="1051">
        <f t="shared" si="19"/>
        <v>149068</v>
      </c>
      <c r="G77" s="1051">
        <f t="shared" si="19"/>
        <v>149068</v>
      </c>
      <c r="H77" s="1051">
        <f t="shared" si="19"/>
        <v>149068</v>
      </c>
      <c r="I77" s="1051">
        <f t="shared" si="19"/>
        <v>149068</v>
      </c>
      <c r="J77" s="1051">
        <f t="shared" si="19"/>
        <v>149068</v>
      </c>
      <c r="K77" s="1051">
        <f t="shared" si="19"/>
        <v>149068</v>
      </c>
      <c r="L77" s="1051">
        <f t="shared" si="19"/>
        <v>149068</v>
      </c>
      <c r="M77" s="1051">
        <f t="shared" si="19"/>
        <v>149068</v>
      </c>
      <c r="N77" s="1051">
        <f t="shared" si="19"/>
        <v>149068</v>
      </c>
      <c r="O77" s="1051">
        <f t="shared" si="19"/>
        <v>149068</v>
      </c>
      <c r="P77" s="1051">
        <f t="shared" si="19"/>
        <v>149068</v>
      </c>
      <c r="Q77" s="1051">
        <f t="shared" si="19"/>
        <v>149068</v>
      </c>
      <c r="R77" s="1051">
        <f t="shared" si="19"/>
        <v>149068</v>
      </c>
      <c r="S77" s="1051">
        <f t="shared" si="19"/>
        <v>149068</v>
      </c>
      <c r="T77" s="1051">
        <f t="shared" si="19"/>
        <v>149068</v>
      </c>
      <c r="U77" s="1051">
        <f t="shared" si="19"/>
        <v>149068</v>
      </c>
      <c r="V77" s="1132">
        <f t="shared" si="19"/>
        <v>149068</v>
      </c>
      <c r="W77" s="1132">
        <f t="shared" si="19"/>
        <v>149068</v>
      </c>
      <c r="X77" s="1132">
        <f t="shared" si="19"/>
        <v>149068</v>
      </c>
      <c r="Y77" s="1121"/>
    </row>
    <row r="78" spans="1:102">
      <c r="A78" s="1129" t="s">
        <v>1168</v>
      </c>
      <c r="B78" s="1130"/>
      <c r="C78" s="1131"/>
      <c r="D78" s="1051">
        <f>+IF($C72=4510,IF(D$6=4510,D$5,D$5+134328),IF(D$6=4511,D$5+134328,D$5))</f>
        <v>83700</v>
      </c>
      <c r="E78" s="1051">
        <f t="shared" ref="E78:X78" si="20">+IF($C72=4510,IF(E$6=4510,E$5,E$5+134328),IF(E$6=4511,E$5+134328,E$5))</f>
        <v>88080</v>
      </c>
      <c r="F78" s="1051">
        <f t="shared" si="20"/>
        <v>89910</v>
      </c>
      <c r="G78" s="1051">
        <f t="shared" si="20"/>
        <v>98400</v>
      </c>
      <c r="H78" s="1051">
        <f t="shared" si="20"/>
        <v>98400</v>
      </c>
      <c r="I78" s="1051">
        <f t="shared" si="20"/>
        <v>113610</v>
      </c>
      <c r="J78" s="1051">
        <f t="shared" si="20"/>
        <v>116500</v>
      </c>
      <c r="K78" s="1051">
        <f t="shared" si="20"/>
        <v>108910</v>
      </c>
      <c r="L78" s="1051">
        <f t="shared" si="20"/>
        <v>135978</v>
      </c>
      <c r="M78" s="1051">
        <f t="shared" si="20"/>
        <v>154828</v>
      </c>
      <c r="N78" s="1051">
        <f t="shared" si="20"/>
        <v>156528</v>
      </c>
      <c r="O78" s="1051">
        <f t="shared" si="20"/>
        <v>166828</v>
      </c>
      <c r="P78" s="1051">
        <f t="shared" si="20"/>
        <v>170628</v>
      </c>
      <c r="Q78" s="1051">
        <f t="shared" si="20"/>
        <v>173628</v>
      </c>
      <c r="R78" s="1051">
        <f t="shared" si="20"/>
        <v>177328</v>
      </c>
      <c r="S78" s="1051">
        <f t="shared" si="20"/>
        <v>183328</v>
      </c>
      <c r="T78" s="1051">
        <f t="shared" si="20"/>
        <v>184328</v>
      </c>
      <c r="U78" s="1051">
        <f t="shared" si="20"/>
        <v>189328</v>
      </c>
      <c r="V78" s="1132">
        <f t="shared" si="20"/>
        <v>135978</v>
      </c>
      <c r="W78" s="1132">
        <f t="shared" si="20"/>
        <v>177328</v>
      </c>
      <c r="X78" s="1132">
        <f t="shared" si="20"/>
        <v>98400</v>
      </c>
      <c r="Y78" s="1121"/>
    </row>
    <row r="79" spans="1:102" ht="15" customHeight="1">
      <c r="A79" s="2237" t="s">
        <v>1177</v>
      </c>
      <c r="B79" s="1118" t="s">
        <v>1170</v>
      </c>
      <c r="C79" s="1133">
        <f>+'CANTIDADES Fase II todo'!P25+'CANTIDADES Fase II todo'!P28</f>
        <v>0</v>
      </c>
      <c r="D79" s="1087"/>
      <c r="E79" s="1088"/>
      <c r="F79" s="1088"/>
      <c r="G79" s="1088"/>
      <c r="H79" s="1088"/>
      <c r="I79" s="1088"/>
      <c r="J79" s="1088"/>
      <c r="K79" s="1088"/>
      <c r="L79" s="1088"/>
      <c r="M79" s="1088"/>
      <c r="N79" s="1088"/>
      <c r="O79" s="1088"/>
      <c r="P79" s="1088"/>
      <c r="Q79" s="1088"/>
      <c r="R79" s="1088"/>
      <c r="S79" s="1088"/>
      <c r="T79" s="1088"/>
      <c r="U79" s="1088"/>
      <c r="V79" s="1134"/>
      <c r="W79" s="1134"/>
      <c r="X79" s="1134"/>
      <c r="Y79" s="1135">
        <f>+SUMPRODUCT(D79:X79,D76:X76)</f>
        <v>0</v>
      </c>
      <c r="Z79" s="1087" t="e">
        <f>$C79*#REF!*#REF!</f>
        <v>#REF!</v>
      </c>
    </row>
    <row r="80" spans="1:102">
      <c r="A80" s="2238"/>
      <c r="B80" s="1118" t="s">
        <v>1171</v>
      </c>
      <c r="C80" s="1133">
        <f>+'CANTIDADES Fase II todo'!P26</f>
        <v>0</v>
      </c>
      <c r="D80" s="1087"/>
      <c r="E80" s="1088"/>
      <c r="F80" s="1088"/>
      <c r="G80" s="1088"/>
      <c r="H80" s="1088"/>
      <c r="I80" s="1088"/>
      <c r="J80" s="1088"/>
      <c r="K80" s="1088"/>
      <c r="L80" s="1088"/>
      <c r="M80" s="1088"/>
      <c r="N80" s="1088"/>
      <c r="O80" s="1088"/>
      <c r="P80" s="1088"/>
      <c r="Q80" s="1088"/>
      <c r="R80" s="1088"/>
      <c r="S80" s="1088"/>
      <c r="T80" s="1088"/>
      <c r="U80" s="1088"/>
      <c r="V80" s="1134"/>
      <c r="W80" s="1134"/>
      <c r="X80" s="1134"/>
      <c r="Y80" s="1135">
        <f>+SUMPRODUCT(D80:X80,D76:X76)</f>
        <v>0</v>
      </c>
      <c r="Z80" s="1087" t="e">
        <f>$C80*#REF!*#REF!</f>
        <v>#REF!</v>
      </c>
    </row>
    <row r="81" spans="1:102">
      <c r="A81" s="2238"/>
      <c r="B81" s="1118" t="s">
        <v>1172</v>
      </c>
      <c r="C81" s="1133">
        <f>+'CANTIDADES Fase II todo'!P72</f>
        <v>640.64799999999991</v>
      </c>
      <c r="D81" s="1087"/>
      <c r="E81" s="1088"/>
      <c r="F81" s="1088"/>
      <c r="G81" s="1088"/>
      <c r="H81" s="1088"/>
      <c r="I81" s="1088"/>
      <c r="J81" s="1088"/>
      <c r="K81" s="1088"/>
      <c r="L81" s="1088"/>
      <c r="M81" s="1088"/>
      <c r="N81" s="1088"/>
      <c r="O81" s="1088"/>
      <c r="P81" s="1088"/>
      <c r="Q81" s="1088"/>
      <c r="R81" s="1088"/>
      <c r="S81" s="1088"/>
      <c r="T81" s="1088"/>
      <c r="U81" s="1088"/>
      <c r="V81" s="1134"/>
      <c r="W81" s="1134" t="e">
        <f>+$C81*#REF!*#REF!</f>
        <v>#REF!</v>
      </c>
      <c r="X81" s="1134"/>
      <c r="Y81" s="1135" t="e">
        <f>+SUMPRODUCT(D81:X81,D76:X76)</f>
        <v>#REF!</v>
      </c>
      <c r="Z81" s="1087" t="e">
        <f>+$C81*#REF!*#REF!</f>
        <v>#REF!</v>
      </c>
    </row>
    <row r="82" spans="1:102">
      <c r="A82" s="2238"/>
      <c r="B82" s="1118" t="s">
        <v>1173</v>
      </c>
      <c r="C82" s="1133">
        <f>+'CANTIDADES Fase II todo'!P83+'CANTIDADES Fase II todo'!P84+'CANTIDADES Fase II todo'!P85</f>
        <v>14299.518749999999</v>
      </c>
      <c r="D82" s="1087"/>
      <c r="E82" s="1088"/>
      <c r="F82" s="1088"/>
      <c r="G82" s="1088"/>
      <c r="H82" s="1088"/>
      <c r="I82" s="1088"/>
      <c r="J82" s="1088"/>
      <c r="K82" s="1088"/>
      <c r="L82" s="1088"/>
      <c r="M82" s="1088"/>
      <c r="N82" s="1088"/>
      <c r="O82" s="1088"/>
      <c r="P82" s="1088"/>
      <c r="Q82" s="1088"/>
      <c r="R82" s="1088"/>
      <c r="S82" s="1088"/>
      <c r="T82" s="1088"/>
      <c r="U82" s="1088"/>
      <c r="V82" s="1134"/>
      <c r="W82" s="1134" t="e">
        <f>+$C82*#REF!*#REF!</f>
        <v>#REF!</v>
      </c>
      <c r="X82" s="1134"/>
      <c r="Y82" s="1135" t="e">
        <f>+SUMPRODUCT(D82:X82,D76:X76)</f>
        <v>#REF!</v>
      </c>
      <c r="Z82" s="1087" t="e">
        <f>+$C82*#REF!*#REF!</f>
        <v>#REF!</v>
      </c>
    </row>
    <row r="83" spans="1:102">
      <c r="A83" s="2238"/>
      <c r="B83" s="1118" t="s">
        <v>1174</v>
      </c>
      <c r="C83" s="1133">
        <f>+'CANTIDADES Fase II todo'!P92+'CANTIDADES Fase II todo'!P93</f>
        <v>2504.4929999999999</v>
      </c>
      <c r="D83" s="1087"/>
      <c r="E83" s="1088"/>
      <c r="F83" s="1088"/>
      <c r="G83" s="1088"/>
      <c r="H83" s="1088"/>
      <c r="I83" s="1088"/>
      <c r="J83" s="1088"/>
      <c r="K83" s="1088"/>
      <c r="L83" s="1088"/>
      <c r="M83" s="1088"/>
      <c r="N83" s="1088"/>
      <c r="O83" s="1088"/>
      <c r="P83" s="1088"/>
      <c r="Q83" s="1088"/>
      <c r="R83" s="1088"/>
      <c r="S83" s="1088"/>
      <c r="T83" s="1088"/>
      <c r="U83" s="1088"/>
      <c r="V83" s="1134"/>
      <c r="W83" s="1134"/>
      <c r="X83" s="1134" t="e">
        <f>+$C83*#REF!*#REF!</f>
        <v>#REF!</v>
      </c>
      <c r="Y83" s="1135" t="e">
        <f>+SUMPRODUCT(D83:X83,D76:X76)</f>
        <v>#REF!</v>
      </c>
      <c r="Z83" s="1094" t="e">
        <f>+$C83*#REF!*#REF!</f>
        <v>#REF!</v>
      </c>
    </row>
    <row r="84" spans="1:102" s="1037" customFormat="1">
      <c r="A84" s="2239"/>
      <c r="B84" s="1136" t="s">
        <v>1175</v>
      </c>
      <c r="C84" s="1137">
        <f>+'CANTIDADES Fase II todo'!P99</f>
        <v>0</v>
      </c>
      <c r="D84" s="1138"/>
      <c r="E84" s="1097"/>
      <c r="F84" s="1097"/>
      <c r="G84" s="1097"/>
      <c r="H84" s="1097"/>
      <c r="I84" s="1097"/>
      <c r="J84" s="1097"/>
      <c r="K84" s="1097"/>
      <c r="L84" s="1097"/>
      <c r="M84" s="1097"/>
      <c r="N84" s="1097"/>
      <c r="O84" s="1097"/>
      <c r="P84" s="1097"/>
      <c r="Q84" s="1097"/>
      <c r="R84" s="1097"/>
      <c r="S84" s="1097"/>
      <c r="T84" s="1097"/>
      <c r="U84" s="1097"/>
      <c r="V84" s="1098"/>
      <c r="W84" s="1098"/>
      <c r="X84" s="1098" t="e">
        <f>+$C84*#REF!</f>
        <v>#REF!</v>
      </c>
      <c r="Y84" s="1096" t="e">
        <f>+SUMPRODUCT(D84:X84,D76:X76)</f>
        <v>#REF!</v>
      </c>
      <c r="Z84" s="1138" t="e">
        <f>+$C84*#REF!</f>
        <v>#REF!</v>
      </c>
    </row>
    <row r="85" spans="1:102">
      <c r="A85" s="1104" t="s">
        <v>1160</v>
      </c>
      <c r="B85" s="1161"/>
      <c r="C85" s="1106" t="s">
        <v>1181</v>
      </c>
      <c r="D85" s="1162"/>
      <c r="E85" s="1108"/>
      <c r="F85" s="1108"/>
      <c r="G85" s="1108"/>
      <c r="H85" s="1108"/>
      <c r="I85" s="1108"/>
      <c r="J85" s="1108"/>
      <c r="K85" s="1108"/>
      <c r="L85" s="1108"/>
      <c r="M85" s="1108"/>
      <c r="N85" s="1108"/>
      <c r="O85" s="1108"/>
      <c r="P85" s="1108"/>
      <c r="Q85" s="1108"/>
      <c r="R85" s="1108"/>
      <c r="S85" s="1108"/>
      <c r="T85" s="1108"/>
      <c r="U85" s="1108"/>
      <c r="V85" s="1109"/>
      <c r="W85" s="1109"/>
      <c r="X85" s="1109"/>
      <c r="Y85" s="1110"/>
      <c r="Z85" s="1111"/>
      <c r="AA85" s="1111"/>
      <c r="AB85" s="1111"/>
      <c r="AC85" s="1111"/>
      <c r="AD85" s="1111"/>
      <c r="AE85" s="1111"/>
      <c r="AF85" s="1111"/>
      <c r="AG85" s="1111"/>
      <c r="AH85" s="1111"/>
      <c r="AI85" s="1111"/>
      <c r="AJ85" s="1111"/>
      <c r="AK85" s="1111"/>
      <c r="AL85" s="1111"/>
      <c r="AM85" s="1111"/>
      <c r="AN85" s="1111"/>
      <c r="AO85" s="1111"/>
      <c r="AP85" s="1111"/>
      <c r="AQ85" s="1111"/>
      <c r="AR85" s="1111"/>
      <c r="AS85" s="1111"/>
      <c r="AT85" s="1111"/>
      <c r="AU85" s="1111"/>
      <c r="AV85" s="1111"/>
      <c r="AW85" s="1111"/>
      <c r="AX85" s="1111"/>
      <c r="AY85" s="1111"/>
      <c r="AZ85" s="1111"/>
      <c r="BA85" s="1111"/>
      <c r="BB85" s="1111"/>
      <c r="BC85" s="1111"/>
      <c r="BD85" s="1111"/>
      <c r="BE85" s="1111"/>
      <c r="BF85" s="1111"/>
      <c r="BG85" s="1111"/>
      <c r="BH85" s="1111"/>
      <c r="BI85" s="1111"/>
      <c r="BJ85" s="1111"/>
      <c r="BK85" s="1111"/>
      <c r="BL85" s="1111"/>
      <c r="BM85" s="1111"/>
      <c r="BN85" s="1111"/>
      <c r="BO85" s="1111"/>
      <c r="BP85" s="1111"/>
      <c r="BQ85" s="1111"/>
      <c r="BR85" s="1111"/>
      <c r="BS85" s="1111"/>
      <c r="BT85" s="1111"/>
      <c r="BU85" s="1111"/>
      <c r="BV85" s="1111"/>
      <c r="BW85" s="1111"/>
      <c r="BX85" s="1111"/>
      <c r="BY85" s="1111"/>
      <c r="BZ85" s="1111"/>
      <c r="CA85" s="1111"/>
      <c r="CB85" s="1111"/>
      <c r="CC85" s="1111"/>
      <c r="CD85" s="1111"/>
      <c r="CE85" s="1111"/>
      <c r="CF85" s="1111"/>
      <c r="CG85" s="1111"/>
      <c r="CH85" s="1111"/>
      <c r="CI85" s="1111"/>
      <c r="CJ85" s="1111"/>
      <c r="CK85" s="1111"/>
      <c r="CL85" s="1111"/>
      <c r="CM85" s="1111"/>
      <c r="CN85" s="1111"/>
      <c r="CO85" s="1111"/>
      <c r="CP85" s="1111"/>
      <c r="CQ85" s="1111"/>
      <c r="CR85" s="1111"/>
      <c r="CS85" s="1111"/>
      <c r="CT85" s="1111"/>
      <c r="CU85" s="1111"/>
      <c r="CV85" s="1111"/>
      <c r="CW85" s="1111"/>
      <c r="CX85" s="1111"/>
    </row>
    <row r="86" spans="1:102">
      <c r="A86" s="1112" t="s">
        <v>1140</v>
      </c>
      <c r="B86" s="1113"/>
      <c r="C86" s="1114">
        <v>4511</v>
      </c>
      <c r="D86" s="1115"/>
      <c r="E86" s="1116"/>
      <c r="F86" s="1116"/>
      <c r="G86" s="1116"/>
      <c r="H86" s="1116"/>
      <c r="I86" s="1116"/>
      <c r="J86" s="1116"/>
      <c r="K86" s="1116"/>
      <c r="L86" s="1116"/>
      <c r="M86" s="1116"/>
      <c r="N86" s="1116"/>
      <c r="O86" s="1116"/>
      <c r="P86" s="1116"/>
      <c r="Q86" s="1116"/>
      <c r="R86" s="1116"/>
      <c r="S86" s="1116"/>
      <c r="T86" s="1116"/>
      <c r="U86" s="1116"/>
      <c r="V86" s="1117"/>
      <c r="W86" s="1117"/>
      <c r="X86" s="1117"/>
      <c r="Y86" s="1110"/>
      <c r="Z86" s="1111"/>
      <c r="AA86" s="1111"/>
      <c r="AB86" s="1111"/>
      <c r="AC86" s="1111"/>
      <c r="AD86" s="1111"/>
      <c r="AE86" s="1111"/>
      <c r="AF86" s="1111"/>
      <c r="AG86" s="1111"/>
      <c r="AH86" s="1111"/>
      <c r="AI86" s="1111"/>
      <c r="AJ86" s="1111"/>
      <c r="AK86" s="1111"/>
      <c r="AL86" s="1111"/>
      <c r="AM86" s="1111"/>
      <c r="AN86" s="1111"/>
      <c r="AO86" s="1111"/>
      <c r="AP86" s="1111"/>
      <c r="AQ86" s="1111"/>
      <c r="AR86" s="1111"/>
      <c r="AS86" s="1111"/>
      <c r="AT86" s="1111"/>
      <c r="AU86" s="1111"/>
      <c r="AV86" s="1111"/>
      <c r="AW86" s="1111"/>
      <c r="AX86" s="1111"/>
      <c r="AY86" s="1111"/>
      <c r="AZ86" s="1111"/>
      <c r="BA86" s="1111"/>
      <c r="BB86" s="1111"/>
      <c r="BC86" s="1111"/>
      <c r="BD86" s="1111"/>
      <c r="BE86" s="1111"/>
      <c r="BF86" s="1111"/>
      <c r="BG86" s="1111"/>
      <c r="BH86" s="1111"/>
      <c r="BI86" s="1111"/>
      <c r="BJ86" s="1111"/>
      <c r="BK86" s="1111"/>
      <c r="BL86" s="1111"/>
      <c r="BM86" s="1111"/>
      <c r="BN86" s="1111"/>
      <c r="BO86" s="1111"/>
      <c r="BP86" s="1111"/>
      <c r="BQ86" s="1111"/>
      <c r="BR86" s="1111"/>
      <c r="BS86" s="1111"/>
      <c r="BT86" s="1111"/>
      <c r="BU86" s="1111"/>
      <c r="BV86" s="1111"/>
      <c r="BW86" s="1111"/>
      <c r="BX86" s="1111"/>
      <c r="BY86" s="1111"/>
      <c r="BZ86" s="1111"/>
      <c r="CA86" s="1111"/>
      <c r="CB86" s="1111"/>
      <c r="CC86" s="1111"/>
      <c r="CD86" s="1111"/>
      <c r="CE86" s="1111"/>
      <c r="CF86" s="1111"/>
      <c r="CG86" s="1111"/>
      <c r="CH86" s="1111"/>
      <c r="CI86" s="1111"/>
      <c r="CJ86" s="1111"/>
      <c r="CK86" s="1111"/>
      <c r="CL86" s="1111"/>
      <c r="CM86" s="1111"/>
      <c r="CN86" s="1111"/>
      <c r="CO86" s="1111"/>
      <c r="CP86" s="1111"/>
      <c r="CQ86" s="1111"/>
      <c r="CR86" s="1111"/>
      <c r="CS86" s="1111"/>
      <c r="CT86" s="1111"/>
      <c r="CU86" s="1111"/>
      <c r="CV86" s="1111"/>
      <c r="CW86" s="1111"/>
      <c r="CX86" s="1111"/>
    </row>
    <row r="87" spans="1:102">
      <c r="A87" s="2234" t="s">
        <v>1162</v>
      </c>
      <c r="B87" s="1118" t="s">
        <v>1163</v>
      </c>
      <c r="C87" s="1119">
        <v>41595</v>
      </c>
      <c r="D87" s="1120"/>
      <c r="E87" s="1121"/>
      <c r="F87" s="1121"/>
      <c r="G87" s="1121"/>
      <c r="H87" s="1121"/>
      <c r="I87" s="1121"/>
      <c r="J87" s="1121"/>
      <c r="K87" s="1121"/>
      <c r="L87" s="1121"/>
      <c r="M87" s="1121"/>
      <c r="N87" s="1121"/>
      <c r="O87" s="1121"/>
      <c r="P87" s="1121"/>
      <c r="Q87" s="1121"/>
      <c r="R87" s="1121"/>
      <c r="S87" s="1121"/>
      <c r="T87" s="1121"/>
      <c r="U87" s="1121"/>
      <c r="V87" s="1122"/>
      <c r="W87" s="1122"/>
      <c r="X87" s="1122"/>
      <c r="Y87" s="1110"/>
      <c r="Z87" s="1111"/>
      <c r="AA87" s="1111"/>
      <c r="AB87" s="1111"/>
      <c r="AC87" s="1111"/>
      <c r="AD87" s="1111"/>
      <c r="AE87" s="1111"/>
      <c r="AF87" s="1111"/>
      <c r="AG87" s="1111"/>
      <c r="AH87" s="1111"/>
      <c r="AI87" s="1111"/>
      <c r="AJ87" s="1111"/>
      <c r="AK87" s="1111"/>
      <c r="AL87" s="1111"/>
      <c r="AM87" s="1111"/>
      <c r="AN87" s="1111"/>
      <c r="AO87" s="1111"/>
      <c r="AP87" s="1111"/>
      <c r="AQ87" s="1111"/>
      <c r="AR87" s="1111"/>
      <c r="AS87" s="1111"/>
      <c r="AT87" s="1111"/>
      <c r="AU87" s="1111"/>
      <c r="AV87" s="1111"/>
      <c r="AW87" s="1111"/>
      <c r="AX87" s="1111"/>
      <c r="AY87" s="1111"/>
      <c r="AZ87" s="1111"/>
      <c r="BA87" s="1111"/>
      <c r="BB87" s="1111"/>
      <c r="BC87" s="1111"/>
      <c r="BD87" s="1111"/>
      <c r="BE87" s="1111"/>
      <c r="BF87" s="1111"/>
      <c r="BG87" s="1111"/>
      <c r="BH87" s="1111"/>
      <c r="BI87" s="1111"/>
      <c r="BJ87" s="1111"/>
      <c r="BK87" s="1111"/>
      <c r="BL87" s="1111"/>
      <c r="BM87" s="1111"/>
      <c r="BN87" s="1111"/>
      <c r="BO87" s="1111"/>
      <c r="BP87" s="1111"/>
      <c r="BQ87" s="1111"/>
      <c r="BR87" s="1111"/>
      <c r="BS87" s="1111"/>
      <c r="BT87" s="1111"/>
      <c r="BU87" s="1111"/>
      <c r="BV87" s="1111"/>
      <c r="BW87" s="1111"/>
      <c r="BX87" s="1111"/>
      <c r="BY87" s="1111"/>
      <c r="BZ87" s="1111"/>
      <c r="CA87" s="1111"/>
      <c r="CB87" s="1111"/>
      <c r="CC87" s="1111"/>
      <c r="CD87" s="1111"/>
      <c r="CE87" s="1111"/>
      <c r="CF87" s="1111"/>
      <c r="CG87" s="1111"/>
      <c r="CH87" s="1111"/>
      <c r="CI87" s="1111"/>
      <c r="CJ87" s="1111"/>
      <c r="CK87" s="1111"/>
      <c r="CL87" s="1111"/>
      <c r="CM87" s="1111"/>
      <c r="CN87" s="1111"/>
      <c r="CO87" s="1111"/>
      <c r="CP87" s="1111"/>
      <c r="CQ87" s="1111"/>
      <c r="CR87" s="1111"/>
      <c r="CS87" s="1111"/>
      <c r="CT87" s="1111"/>
      <c r="CU87" s="1111"/>
      <c r="CV87" s="1111"/>
      <c r="CW87" s="1111"/>
      <c r="CX87" s="1111"/>
    </row>
    <row r="88" spans="1:102">
      <c r="A88" s="2234"/>
      <c r="B88" s="1118" t="s">
        <v>1164</v>
      </c>
      <c r="C88" s="1119">
        <v>47030</v>
      </c>
      <c r="D88" s="1120"/>
      <c r="E88" s="1121"/>
      <c r="F88" s="1121"/>
      <c r="G88" s="1121"/>
      <c r="H88" s="1121"/>
      <c r="I88" s="1121"/>
      <c r="J88" s="1121"/>
      <c r="K88" s="1121"/>
      <c r="L88" s="1121"/>
      <c r="M88" s="1121"/>
      <c r="N88" s="1121"/>
      <c r="O88" s="1121"/>
      <c r="P88" s="1121"/>
      <c r="Q88" s="1121"/>
      <c r="R88" s="1121"/>
      <c r="S88" s="1121"/>
      <c r="T88" s="1121"/>
      <c r="U88" s="1121"/>
      <c r="V88" s="1122"/>
      <c r="W88" s="1122"/>
      <c r="X88" s="1122"/>
      <c r="Y88" s="1121"/>
    </row>
    <row r="89" spans="1:102">
      <c r="A89" s="1123" t="s">
        <v>1165</v>
      </c>
      <c r="B89" s="1124"/>
      <c r="C89" s="1119">
        <f>+(C88-C87)/2+C87</f>
        <v>44312.5</v>
      </c>
      <c r="D89" s="1120"/>
      <c r="E89" s="1121"/>
      <c r="F89" s="1121"/>
      <c r="G89" s="1121"/>
      <c r="H89" s="1121"/>
      <c r="I89" s="1121"/>
      <c r="J89" s="1121"/>
      <c r="K89" s="1121"/>
      <c r="L89" s="1121"/>
      <c r="M89" s="1121"/>
      <c r="N89" s="1121"/>
      <c r="O89" s="1121"/>
      <c r="P89" s="1121"/>
      <c r="Q89" s="1121"/>
      <c r="R89" s="1121"/>
      <c r="S89" s="1121"/>
      <c r="T89" s="1121"/>
      <c r="U89" s="1121"/>
      <c r="V89" s="1122"/>
      <c r="W89" s="1122"/>
      <c r="X89" s="1122"/>
      <c r="Y89" s="1121"/>
    </row>
    <row r="90" spans="1:102">
      <c r="A90" s="1123" t="s">
        <v>1166</v>
      </c>
      <c r="B90" s="1124"/>
      <c r="C90" s="1125"/>
      <c r="D90" s="1126">
        <f>IF(D92&gt;D91,(D92-D91)+D$2+D$3,(D91-D92)+D$2+D$4)/1000</f>
        <v>94.9405</v>
      </c>
      <c r="E90" s="1127">
        <f t="shared" ref="E90:G90" si="21">IF(E92&gt;E91,(E92-E91)+E$2+E$3,(E91-E92)+E$2+E$4)/1000</f>
        <v>90.560500000000005</v>
      </c>
      <c r="F90" s="1127">
        <f t="shared" si="21"/>
        <v>88.730500000000006</v>
      </c>
      <c r="G90" s="1127">
        <f t="shared" si="21"/>
        <v>80.242500000000007</v>
      </c>
      <c r="H90" s="1127">
        <f>IF(H92&gt;H91,(H92-H91)+H$2*1000+H$3*1000,(H91-H92)+H$2*1000+H$4*1000)/1000</f>
        <v>83.240499999999997</v>
      </c>
      <c r="I90" s="1127">
        <f t="shared" ref="I90:X90" si="22">IF(I92&gt;I91,(I92-I91)+I$2*1000+I$3*1000,(I91-I92)+I$2*1000+I$4*1000)/1000</f>
        <v>72.866500000000016</v>
      </c>
      <c r="J90" s="1127">
        <f t="shared" si="22"/>
        <v>62.140500000000003</v>
      </c>
      <c r="K90" s="1127">
        <f t="shared" si="22"/>
        <v>69.730500000000006</v>
      </c>
      <c r="L90" s="1127">
        <f t="shared" si="22"/>
        <v>42.662500000000001</v>
      </c>
      <c r="M90" s="1127">
        <f t="shared" si="22"/>
        <v>23.8125</v>
      </c>
      <c r="N90" s="1127">
        <f t="shared" si="22"/>
        <v>24.112500000000001</v>
      </c>
      <c r="O90" s="1127">
        <f t="shared" si="22"/>
        <v>11.8125</v>
      </c>
      <c r="P90" s="1127">
        <f t="shared" si="22"/>
        <v>18.7605</v>
      </c>
      <c r="Q90" s="1127">
        <f t="shared" si="22"/>
        <v>5.0125000000000002</v>
      </c>
      <c r="R90" s="1127">
        <f t="shared" si="22"/>
        <v>1.3125</v>
      </c>
      <c r="S90" s="1127">
        <f t="shared" si="22"/>
        <v>4.6875</v>
      </c>
      <c r="T90" s="1127">
        <f t="shared" si="22"/>
        <v>5.6875</v>
      </c>
      <c r="U90" s="1127">
        <f t="shared" si="22"/>
        <v>10.6875</v>
      </c>
      <c r="V90" s="1128">
        <f t="shared" si="22"/>
        <v>42.662500000000001</v>
      </c>
      <c r="W90" s="1128">
        <f t="shared" si="22"/>
        <v>1.3125</v>
      </c>
      <c r="X90" s="1128">
        <f t="shared" si="22"/>
        <v>80.240499999999997</v>
      </c>
      <c r="Y90" s="1121"/>
    </row>
    <row r="91" spans="1:102">
      <c r="A91" s="1129" t="s">
        <v>1167</v>
      </c>
      <c r="B91" s="1130"/>
      <c r="C91" s="1131"/>
      <c r="D91" s="1051">
        <f>+IF($C86=4510,IF(D$6=4510,$C89,$C89),IF(D$6=4511,$C89+134328,134328+$C89))</f>
        <v>178640.5</v>
      </c>
      <c r="E91" s="1051">
        <f t="shared" ref="E91:X91" si="23">+IF($C86=4510,IF(E$6=4510,$C89,$C89),IF(E$6=4511,$C89+134328,134328+$C89))</f>
        <v>178640.5</v>
      </c>
      <c r="F91" s="1051">
        <f t="shared" si="23"/>
        <v>178640.5</v>
      </c>
      <c r="G91" s="1051">
        <f t="shared" si="23"/>
        <v>178640.5</v>
      </c>
      <c r="H91" s="1051">
        <f t="shared" si="23"/>
        <v>178640.5</v>
      </c>
      <c r="I91" s="1051">
        <f t="shared" si="23"/>
        <v>178640.5</v>
      </c>
      <c r="J91" s="1051">
        <f t="shared" si="23"/>
        <v>178640.5</v>
      </c>
      <c r="K91" s="1051">
        <f t="shared" si="23"/>
        <v>178640.5</v>
      </c>
      <c r="L91" s="1051">
        <f t="shared" si="23"/>
        <v>178640.5</v>
      </c>
      <c r="M91" s="1051">
        <f t="shared" si="23"/>
        <v>178640.5</v>
      </c>
      <c r="N91" s="1051">
        <f t="shared" si="23"/>
        <v>178640.5</v>
      </c>
      <c r="O91" s="1051">
        <f t="shared" si="23"/>
        <v>178640.5</v>
      </c>
      <c r="P91" s="1051">
        <f t="shared" si="23"/>
        <v>178640.5</v>
      </c>
      <c r="Q91" s="1051">
        <f t="shared" si="23"/>
        <v>178640.5</v>
      </c>
      <c r="R91" s="1051">
        <f t="shared" si="23"/>
        <v>178640.5</v>
      </c>
      <c r="S91" s="1051">
        <f t="shared" si="23"/>
        <v>178640.5</v>
      </c>
      <c r="T91" s="1051">
        <f t="shared" si="23"/>
        <v>178640.5</v>
      </c>
      <c r="U91" s="1051">
        <f t="shared" si="23"/>
        <v>178640.5</v>
      </c>
      <c r="V91" s="1132">
        <f t="shared" si="23"/>
        <v>178640.5</v>
      </c>
      <c r="W91" s="1132">
        <f t="shared" si="23"/>
        <v>178640.5</v>
      </c>
      <c r="X91" s="1132">
        <f t="shared" si="23"/>
        <v>178640.5</v>
      </c>
      <c r="Y91" s="1121"/>
    </row>
    <row r="92" spans="1:102">
      <c r="A92" s="1129" t="s">
        <v>1168</v>
      </c>
      <c r="B92" s="1130"/>
      <c r="C92" s="1131"/>
      <c r="D92" s="1051">
        <f>+IF($C86=4510,IF(D$6=4510,D$5,D$5+134328),IF(D$6=4511,D$5+134328,D$5))</f>
        <v>83700</v>
      </c>
      <c r="E92" s="1051">
        <f t="shared" ref="E92:X92" si="24">+IF($C86=4510,IF(E$6=4510,E$5,E$5+134328),IF(E$6=4511,E$5+134328,E$5))</f>
        <v>88080</v>
      </c>
      <c r="F92" s="1051">
        <f t="shared" si="24"/>
        <v>89910</v>
      </c>
      <c r="G92" s="1051">
        <f t="shared" si="24"/>
        <v>98400</v>
      </c>
      <c r="H92" s="1051">
        <f t="shared" si="24"/>
        <v>98400</v>
      </c>
      <c r="I92" s="1051">
        <f t="shared" si="24"/>
        <v>113610</v>
      </c>
      <c r="J92" s="1051">
        <f t="shared" si="24"/>
        <v>116500</v>
      </c>
      <c r="K92" s="1051">
        <f t="shared" si="24"/>
        <v>108910</v>
      </c>
      <c r="L92" s="1051">
        <f t="shared" si="24"/>
        <v>135978</v>
      </c>
      <c r="M92" s="1051">
        <f t="shared" si="24"/>
        <v>154828</v>
      </c>
      <c r="N92" s="1051">
        <f t="shared" si="24"/>
        <v>156528</v>
      </c>
      <c r="O92" s="1051">
        <f t="shared" si="24"/>
        <v>166828</v>
      </c>
      <c r="P92" s="1051">
        <f t="shared" si="24"/>
        <v>170628</v>
      </c>
      <c r="Q92" s="1051">
        <f t="shared" si="24"/>
        <v>173628</v>
      </c>
      <c r="R92" s="1051">
        <f t="shared" si="24"/>
        <v>177328</v>
      </c>
      <c r="S92" s="1051">
        <f t="shared" si="24"/>
        <v>183328</v>
      </c>
      <c r="T92" s="1051">
        <f t="shared" si="24"/>
        <v>184328</v>
      </c>
      <c r="U92" s="1051">
        <f t="shared" si="24"/>
        <v>189328</v>
      </c>
      <c r="V92" s="1132">
        <f t="shared" si="24"/>
        <v>135978</v>
      </c>
      <c r="W92" s="1132">
        <f t="shared" si="24"/>
        <v>177328</v>
      </c>
      <c r="X92" s="1132">
        <f t="shared" si="24"/>
        <v>98400</v>
      </c>
      <c r="Y92" s="1121"/>
    </row>
    <row r="93" spans="1:102">
      <c r="A93" s="2235" t="s">
        <v>1179</v>
      </c>
      <c r="B93" s="1118" t="s">
        <v>1170</v>
      </c>
      <c r="C93" s="1133">
        <f>+'CANTIDADES Fase II todo'!S25+'CANTIDADES Fase II todo'!S28</f>
        <v>21018.089999994641</v>
      </c>
      <c r="D93" s="1087"/>
      <c r="E93" s="1088"/>
      <c r="F93" s="1088"/>
      <c r="G93" s="1088"/>
      <c r="H93" s="1088"/>
      <c r="I93" s="1088"/>
      <c r="J93" s="1088"/>
      <c r="K93" s="1088"/>
      <c r="L93" s="1088"/>
      <c r="M93" s="1088"/>
      <c r="N93" s="1088"/>
      <c r="O93" s="1088"/>
      <c r="P93" s="1088"/>
      <c r="Q93" s="1088"/>
      <c r="R93" s="1088" t="e">
        <f>$C93*#REF!*#REF!</f>
        <v>#REF!</v>
      </c>
      <c r="S93" s="1088"/>
      <c r="T93" s="1088"/>
      <c r="U93" s="1088"/>
      <c r="V93" s="1134"/>
      <c r="W93" s="1134"/>
      <c r="X93" s="1134"/>
      <c r="Y93" s="1135" t="e">
        <f>+SUMPRODUCT(D93:X93,D90:X90)</f>
        <v>#REF!</v>
      </c>
      <c r="Z93" s="1087" t="e">
        <f>$C93*#REF!*#REF!</f>
        <v>#REF!</v>
      </c>
      <c r="AB93" s="1147"/>
    </row>
    <row r="94" spans="1:102">
      <c r="A94" s="2235"/>
      <c r="B94" s="1118" t="s">
        <v>1171</v>
      </c>
      <c r="C94" s="1133">
        <f>+'CANTIDADES Fase II todo'!S26</f>
        <v>9670.1614999970298</v>
      </c>
      <c r="D94" s="1087"/>
      <c r="E94" s="1088"/>
      <c r="F94" s="1088"/>
      <c r="G94" s="1088"/>
      <c r="H94" s="1088"/>
      <c r="I94" s="1088"/>
      <c r="J94" s="1088"/>
      <c r="K94" s="1088"/>
      <c r="L94" s="1088"/>
      <c r="M94" s="1088"/>
      <c r="N94" s="1088"/>
      <c r="O94" s="1088"/>
      <c r="P94" s="1088"/>
      <c r="Q94" s="1088"/>
      <c r="R94" s="1088" t="e">
        <f>$C94*#REF!*#REF!</f>
        <v>#REF!</v>
      </c>
      <c r="S94" s="1088"/>
      <c r="T94" s="1088"/>
      <c r="U94" s="1088"/>
      <c r="V94" s="1134"/>
      <c r="W94" s="1134"/>
      <c r="X94" s="1134"/>
      <c r="Y94" s="1135" t="e">
        <f>+SUMPRODUCT(D94:X94,D90:X90)</f>
        <v>#REF!</v>
      </c>
      <c r="Z94" s="1087" t="e">
        <f>$C94*#REF!*#REF!</f>
        <v>#REF!</v>
      </c>
    </row>
    <row r="95" spans="1:102">
      <c r="A95" s="2235"/>
      <c r="B95" s="1118" t="s">
        <v>1172</v>
      </c>
      <c r="C95" s="1133">
        <f>+'CANTIDADES Fase II todo'!S72</f>
        <v>288</v>
      </c>
      <c r="D95" s="1087"/>
      <c r="E95" s="1088"/>
      <c r="F95" s="1088"/>
      <c r="G95" s="1088"/>
      <c r="H95" s="1088"/>
      <c r="I95" s="1088"/>
      <c r="J95" s="1088"/>
      <c r="K95" s="1088"/>
      <c r="L95" s="1088"/>
      <c r="M95" s="1088"/>
      <c r="N95" s="1088"/>
      <c r="O95" s="1088"/>
      <c r="P95" s="1088"/>
      <c r="Q95" s="1088"/>
      <c r="R95" s="1088"/>
      <c r="S95" s="1088"/>
      <c r="T95" s="1088"/>
      <c r="U95" s="1088"/>
      <c r="V95" s="1134"/>
      <c r="W95" s="1134" t="e">
        <f>+$C95*#REF!*#REF!</f>
        <v>#REF!</v>
      </c>
      <c r="X95" s="1134"/>
      <c r="Y95" s="1135" t="e">
        <f>+SUMPRODUCT(D95:X95,D90:X90)</f>
        <v>#REF!</v>
      </c>
      <c r="Z95" s="1087" t="e">
        <f>+$C95*#REF!*#REF!</f>
        <v>#REF!</v>
      </c>
    </row>
    <row r="96" spans="1:102">
      <c r="A96" s="2235"/>
      <c r="B96" s="1118" t="s">
        <v>1173</v>
      </c>
      <c r="C96" s="1133">
        <f>+'CANTIDADES Fase II todo'!S83+'CANTIDADES Fase II todo'!S84+'CANTIDADES Fase II todo'!S85</f>
        <v>11977.836799995866</v>
      </c>
      <c r="D96" s="1087"/>
      <c r="E96" s="1088"/>
      <c r="F96" s="1088"/>
      <c r="G96" s="1088"/>
      <c r="H96" s="1088"/>
      <c r="I96" s="1088"/>
      <c r="J96" s="1088"/>
      <c r="K96" s="1088"/>
      <c r="L96" s="1088"/>
      <c r="M96" s="1088"/>
      <c r="N96" s="1088"/>
      <c r="O96" s="1088"/>
      <c r="P96" s="1088"/>
      <c r="Q96" s="1088"/>
      <c r="R96" s="1088"/>
      <c r="S96" s="1088"/>
      <c r="T96" s="1088"/>
      <c r="U96" s="1088"/>
      <c r="V96" s="1134"/>
      <c r="W96" s="1134" t="e">
        <f>+$C96*#REF!*#REF!</f>
        <v>#REF!</v>
      </c>
      <c r="X96" s="1134"/>
      <c r="Y96" s="1135" t="e">
        <f>+SUMPRODUCT(D96:X96,D90:X90)</f>
        <v>#REF!</v>
      </c>
      <c r="Z96" s="1087" t="e">
        <f>+$C96*#REF!*#REF!</f>
        <v>#REF!</v>
      </c>
    </row>
    <row r="97" spans="1:102">
      <c r="A97" s="2236"/>
      <c r="B97" s="1143" t="s">
        <v>1174</v>
      </c>
      <c r="C97" s="1144">
        <f>+'CANTIDADES Fase II todo'!S92+'CANTIDADES Fase II todo'!S93</f>
        <v>3401.3586999990903</v>
      </c>
      <c r="D97" s="1094"/>
      <c r="E97" s="1095"/>
      <c r="F97" s="1095"/>
      <c r="G97" s="1095"/>
      <c r="H97" s="1095"/>
      <c r="I97" s="1095"/>
      <c r="J97" s="1095"/>
      <c r="K97" s="1095"/>
      <c r="L97" s="1095"/>
      <c r="M97" s="1095"/>
      <c r="N97" s="1095"/>
      <c r="O97" s="1095"/>
      <c r="P97" s="1095"/>
      <c r="Q97" s="1095"/>
      <c r="R97" s="1095"/>
      <c r="S97" s="1095"/>
      <c r="T97" s="1095"/>
      <c r="U97" s="1095"/>
      <c r="V97" s="1145"/>
      <c r="W97" s="1145"/>
      <c r="X97" s="1145" t="e">
        <f>+$C97*#REF!*#REF!</f>
        <v>#REF!</v>
      </c>
      <c r="Y97" s="1135" t="e">
        <f>+SUMPRODUCT(D97:X97,D90:X90)</f>
        <v>#REF!</v>
      </c>
      <c r="Z97" s="1094" t="e">
        <f>+$C97*#REF!*#REF!</f>
        <v>#REF!</v>
      </c>
    </row>
    <row r="98" spans="1:102">
      <c r="A98" s="1104" t="s">
        <v>1160</v>
      </c>
      <c r="B98" s="1161"/>
      <c r="C98" s="1106" t="s">
        <v>1381</v>
      </c>
      <c r="D98" s="1162"/>
      <c r="E98" s="1108"/>
      <c r="F98" s="1108"/>
      <c r="G98" s="1108"/>
      <c r="H98" s="1108"/>
      <c r="I98" s="1108"/>
      <c r="J98" s="1108"/>
      <c r="K98" s="1108"/>
      <c r="L98" s="1108"/>
      <c r="M98" s="1108"/>
      <c r="N98" s="1108"/>
      <c r="O98" s="1108"/>
      <c r="P98" s="1108"/>
      <c r="Q98" s="1108"/>
      <c r="R98" s="1108"/>
      <c r="S98" s="1108"/>
      <c r="T98" s="1108"/>
      <c r="U98" s="1108"/>
      <c r="V98" s="1109"/>
      <c r="W98" s="1109"/>
      <c r="X98" s="1109"/>
      <c r="Y98" s="1110"/>
      <c r="Z98" s="1111"/>
      <c r="AA98" s="1111"/>
      <c r="AB98" s="1111"/>
      <c r="AC98" s="1111"/>
      <c r="AD98" s="1111"/>
      <c r="AE98" s="1111"/>
      <c r="AF98" s="1111"/>
      <c r="AG98" s="1111"/>
      <c r="AH98" s="1111"/>
      <c r="AI98" s="1111"/>
      <c r="AJ98" s="1111"/>
      <c r="AK98" s="1111"/>
      <c r="AL98" s="1111"/>
      <c r="AM98" s="1111"/>
      <c r="AN98" s="1111"/>
      <c r="AO98" s="1111"/>
      <c r="AP98" s="1111"/>
      <c r="AQ98" s="1111"/>
      <c r="AR98" s="1111"/>
      <c r="AS98" s="1111"/>
      <c r="AT98" s="1111"/>
      <c r="AU98" s="1111"/>
      <c r="AV98" s="1111"/>
      <c r="AW98" s="1111"/>
      <c r="AX98" s="1111"/>
      <c r="AY98" s="1111"/>
      <c r="AZ98" s="1111"/>
      <c r="BA98" s="1111"/>
      <c r="BB98" s="1111"/>
      <c r="BC98" s="1111"/>
      <c r="BD98" s="1111"/>
      <c r="BE98" s="1111"/>
      <c r="BF98" s="1111"/>
      <c r="BG98" s="1111"/>
      <c r="BH98" s="1111"/>
      <c r="BI98" s="1111"/>
      <c r="BJ98" s="1111"/>
      <c r="BK98" s="1111"/>
      <c r="BL98" s="1111"/>
      <c r="BM98" s="1111"/>
      <c r="BN98" s="1111"/>
      <c r="BO98" s="1111"/>
      <c r="BP98" s="1111"/>
      <c r="BQ98" s="1111"/>
      <c r="BR98" s="1111"/>
      <c r="BS98" s="1111"/>
      <c r="BT98" s="1111"/>
      <c r="BU98" s="1111"/>
      <c r="BV98" s="1111"/>
      <c r="BW98" s="1111"/>
      <c r="BX98" s="1111"/>
      <c r="BY98" s="1111"/>
      <c r="BZ98" s="1111"/>
      <c r="CA98" s="1111"/>
      <c r="CB98" s="1111"/>
      <c r="CC98" s="1111"/>
      <c r="CD98" s="1111"/>
      <c r="CE98" s="1111"/>
      <c r="CF98" s="1111"/>
      <c r="CG98" s="1111"/>
      <c r="CH98" s="1111"/>
      <c r="CI98" s="1111"/>
      <c r="CJ98" s="1111"/>
      <c r="CK98" s="1111"/>
      <c r="CL98" s="1111"/>
      <c r="CM98" s="1111"/>
      <c r="CN98" s="1111"/>
      <c r="CO98" s="1111"/>
      <c r="CP98" s="1111"/>
      <c r="CQ98" s="1111"/>
      <c r="CR98" s="1111"/>
      <c r="CS98" s="1111"/>
      <c r="CT98" s="1111"/>
      <c r="CU98" s="1111"/>
      <c r="CV98" s="1111"/>
      <c r="CW98" s="1111"/>
      <c r="CX98" s="1111"/>
    </row>
    <row r="99" spans="1:102">
      <c r="A99" s="1112" t="s">
        <v>1140</v>
      </c>
      <c r="B99" s="1113"/>
      <c r="C99" s="1114">
        <v>4511</v>
      </c>
      <c r="D99" s="1115"/>
      <c r="E99" s="1116"/>
      <c r="F99" s="1116"/>
      <c r="G99" s="1116"/>
      <c r="H99" s="1116"/>
      <c r="I99" s="1116"/>
      <c r="J99" s="1116"/>
      <c r="K99" s="1116"/>
      <c r="L99" s="1116"/>
      <c r="M99" s="1116"/>
      <c r="N99" s="1116"/>
      <c r="O99" s="1116"/>
      <c r="P99" s="1116"/>
      <c r="Q99" s="1116"/>
      <c r="R99" s="1116"/>
      <c r="S99" s="1116"/>
      <c r="T99" s="1116"/>
      <c r="U99" s="1116"/>
      <c r="V99" s="1117"/>
      <c r="W99" s="1117"/>
      <c r="X99" s="1117"/>
      <c r="Y99" s="1110"/>
      <c r="Z99" s="1111"/>
      <c r="AA99" s="1111"/>
      <c r="AB99" s="1111"/>
      <c r="AC99" s="1111"/>
      <c r="AD99" s="1111"/>
      <c r="AE99" s="1111"/>
      <c r="AF99" s="1111"/>
      <c r="AG99" s="1111"/>
      <c r="AH99" s="1111"/>
      <c r="AI99" s="1111"/>
      <c r="AJ99" s="1111"/>
      <c r="AK99" s="1111"/>
      <c r="AL99" s="1111"/>
      <c r="AM99" s="1111"/>
      <c r="AN99" s="1111"/>
      <c r="AO99" s="1111"/>
      <c r="AP99" s="1111"/>
      <c r="AQ99" s="1111"/>
      <c r="AR99" s="1111"/>
      <c r="AS99" s="1111"/>
      <c r="AT99" s="1111"/>
      <c r="AU99" s="1111"/>
      <c r="AV99" s="1111"/>
      <c r="AW99" s="1111"/>
      <c r="AX99" s="1111"/>
      <c r="AY99" s="1111"/>
      <c r="AZ99" s="1111"/>
      <c r="BA99" s="1111"/>
      <c r="BB99" s="1111"/>
      <c r="BC99" s="1111"/>
      <c r="BD99" s="1111"/>
      <c r="BE99" s="1111"/>
      <c r="BF99" s="1111"/>
      <c r="BG99" s="1111"/>
      <c r="BH99" s="1111"/>
      <c r="BI99" s="1111"/>
      <c r="BJ99" s="1111"/>
      <c r="BK99" s="1111"/>
      <c r="BL99" s="1111"/>
      <c r="BM99" s="1111"/>
      <c r="BN99" s="1111"/>
      <c r="BO99" s="1111"/>
      <c r="BP99" s="1111"/>
      <c r="BQ99" s="1111"/>
      <c r="BR99" s="1111"/>
      <c r="BS99" s="1111"/>
      <c r="BT99" s="1111"/>
      <c r="BU99" s="1111"/>
      <c r="BV99" s="1111"/>
      <c r="BW99" s="1111"/>
      <c r="BX99" s="1111"/>
      <c r="BY99" s="1111"/>
      <c r="BZ99" s="1111"/>
      <c r="CA99" s="1111"/>
      <c r="CB99" s="1111"/>
      <c r="CC99" s="1111"/>
      <c r="CD99" s="1111"/>
      <c r="CE99" s="1111"/>
      <c r="CF99" s="1111"/>
      <c r="CG99" s="1111"/>
      <c r="CH99" s="1111"/>
      <c r="CI99" s="1111"/>
      <c r="CJ99" s="1111"/>
      <c r="CK99" s="1111"/>
      <c r="CL99" s="1111"/>
      <c r="CM99" s="1111"/>
      <c r="CN99" s="1111"/>
      <c r="CO99" s="1111"/>
      <c r="CP99" s="1111"/>
      <c r="CQ99" s="1111"/>
      <c r="CR99" s="1111"/>
      <c r="CS99" s="1111"/>
      <c r="CT99" s="1111"/>
      <c r="CU99" s="1111"/>
      <c r="CV99" s="1111"/>
      <c r="CW99" s="1111"/>
      <c r="CX99" s="1111"/>
    </row>
    <row r="100" spans="1:102">
      <c r="A100" s="2234" t="s">
        <v>1162</v>
      </c>
      <c r="B100" s="1118" t="s">
        <v>1163</v>
      </c>
      <c r="C100" s="1119">
        <v>40000</v>
      </c>
      <c r="D100" s="1120"/>
      <c r="E100" s="1121"/>
      <c r="F100" s="1121"/>
      <c r="G100" s="1121"/>
      <c r="H100" s="1121"/>
      <c r="I100" s="1121"/>
      <c r="J100" s="1121"/>
      <c r="K100" s="1121"/>
      <c r="L100" s="1121"/>
      <c r="M100" s="1121"/>
      <c r="N100" s="1121"/>
      <c r="O100" s="1121"/>
      <c r="P100" s="1121"/>
      <c r="Q100" s="1121"/>
      <c r="R100" s="1121"/>
      <c r="S100" s="1121"/>
      <c r="T100" s="1121"/>
      <c r="U100" s="1121"/>
      <c r="V100" s="1122"/>
      <c r="W100" s="1122"/>
      <c r="X100" s="1122"/>
      <c r="Y100" s="1110"/>
      <c r="Z100" s="1111"/>
      <c r="AA100" s="1111"/>
      <c r="AB100" s="1111"/>
      <c r="AC100" s="1111"/>
      <c r="AD100" s="1111"/>
      <c r="AE100" s="1111"/>
      <c r="AF100" s="1111"/>
      <c r="AG100" s="1111"/>
      <c r="AH100" s="1111"/>
      <c r="AI100" s="1111"/>
      <c r="AJ100" s="1111"/>
      <c r="AK100" s="1111"/>
      <c r="AL100" s="1111"/>
      <c r="AM100" s="1111"/>
      <c r="AN100" s="1111"/>
      <c r="AO100" s="1111"/>
      <c r="AP100" s="1111"/>
      <c r="AQ100" s="1111"/>
      <c r="AR100" s="1111"/>
      <c r="AS100" s="1111"/>
      <c r="AT100" s="1111"/>
      <c r="AU100" s="1111"/>
      <c r="AV100" s="1111"/>
      <c r="AW100" s="1111"/>
      <c r="AX100" s="1111"/>
      <c r="AY100" s="1111"/>
      <c r="AZ100" s="1111"/>
      <c r="BA100" s="1111"/>
      <c r="BB100" s="1111"/>
      <c r="BC100" s="1111"/>
      <c r="BD100" s="1111"/>
      <c r="BE100" s="1111"/>
      <c r="BF100" s="1111"/>
      <c r="BG100" s="1111"/>
      <c r="BH100" s="1111"/>
      <c r="BI100" s="1111"/>
      <c r="BJ100" s="1111"/>
      <c r="BK100" s="1111"/>
      <c r="BL100" s="1111"/>
      <c r="BM100" s="1111"/>
      <c r="BN100" s="1111"/>
      <c r="BO100" s="1111"/>
      <c r="BP100" s="1111"/>
      <c r="BQ100" s="1111"/>
      <c r="BR100" s="1111"/>
      <c r="BS100" s="1111"/>
      <c r="BT100" s="1111"/>
      <c r="BU100" s="1111"/>
      <c r="BV100" s="1111"/>
      <c r="BW100" s="1111"/>
      <c r="BX100" s="1111"/>
      <c r="BY100" s="1111"/>
      <c r="BZ100" s="1111"/>
      <c r="CA100" s="1111"/>
      <c r="CB100" s="1111"/>
      <c r="CC100" s="1111"/>
      <c r="CD100" s="1111"/>
      <c r="CE100" s="1111"/>
      <c r="CF100" s="1111"/>
      <c r="CG100" s="1111"/>
      <c r="CH100" s="1111"/>
      <c r="CI100" s="1111"/>
      <c r="CJ100" s="1111"/>
      <c r="CK100" s="1111"/>
      <c r="CL100" s="1111"/>
      <c r="CM100" s="1111"/>
      <c r="CN100" s="1111"/>
      <c r="CO100" s="1111"/>
      <c r="CP100" s="1111"/>
      <c r="CQ100" s="1111"/>
      <c r="CR100" s="1111"/>
      <c r="CS100" s="1111"/>
      <c r="CT100" s="1111"/>
      <c r="CU100" s="1111"/>
      <c r="CV100" s="1111"/>
      <c r="CW100" s="1111"/>
      <c r="CX100" s="1111"/>
    </row>
    <row r="101" spans="1:102">
      <c r="A101" s="2234"/>
      <c r="B101" s="1118" t="s">
        <v>1164</v>
      </c>
      <c r="C101" s="1119">
        <v>47030</v>
      </c>
      <c r="D101" s="1120"/>
      <c r="E101" s="1121"/>
      <c r="F101" s="1121"/>
      <c r="G101" s="1121"/>
      <c r="H101" s="1121"/>
      <c r="I101" s="1121"/>
      <c r="J101" s="1121"/>
      <c r="K101" s="1121"/>
      <c r="L101" s="1121"/>
      <c r="M101" s="1121"/>
      <c r="N101" s="1121"/>
      <c r="O101" s="1121"/>
      <c r="P101" s="1121"/>
      <c r="Q101" s="1121"/>
      <c r="R101" s="1121"/>
      <c r="S101" s="1121"/>
      <c r="T101" s="1121"/>
      <c r="U101" s="1121"/>
      <c r="V101" s="1122"/>
      <c r="W101" s="1122"/>
      <c r="X101" s="1122"/>
      <c r="Y101" s="1121"/>
    </row>
    <row r="102" spans="1:102">
      <c r="A102" s="1123" t="s">
        <v>1165</v>
      </c>
      <c r="B102" s="1124"/>
      <c r="C102" s="1119">
        <f>+(C101-C100)/2+C100</f>
        <v>43515</v>
      </c>
      <c r="D102" s="1120"/>
      <c r="E102" s="1121"/>
      <c r="F102" s="1121"/>
      <c r="G102" s="1121"/>
      <c r="H102" s="1121"/>
      <c r="I102" s="1121"/>
      <c r="J102" s="1121"/>
      <c r="K102" s="1121"/>
      <c r="L102" s="1121"/>
      <c r="M102" s="1121"/>
      <c r="N102" s="1121"/>
      <c r="O102" s="1121"/>
      <c r="P102" s="1121"/>
      <c r="Q102" s="1121"/>
      <c r="R102" s="1121"/>
      <c r="S102" s="1121"/>
      <c r="T102" s="1121"/>
      <c r="U102" s="1121"/>
      <c r="V102" s="1122"/>
      <c r="W102" s="1122"/>
      <c r="X102" s="1122"/>
      <c r="Y102" s="1121"/>
    </row>
    <row r="103" spans="1:102">
      <c r="A103" s="1123" t="s">
        <v>1166</v>
      </c>
      <c r="B103" s="1124"/>
      <c r="C103" s="1125"/>
      <c r="D103" s="1126">
        <f>IF(D105&gt;D104,(D105-D104)+D$2+D$3,(D104-D105)+D$2+D$4)/1000</f>
        <v>94.143000000000001</v>
      </c>
      <c r="E103" s="1127">
        <f t="shared" ref="E103:G103" si="25">IF(E105&gt;E104,(E105-E104)+E$2+E$3,(E104-E105)+E$2+E$4)/1000</f>
        <v>89.763000000000005</v>
      </c>
      <c r="F103" s="1127">
        <f t="shared" si="25"/>
        <v>87.933000000000007</v>
      </c>
      <c r="G103" s="1127">
        <f t="shared" si="25"/>
        <v>79.444999999999993</v>
      </c>
      <c r="H103" s="1127">
        <f>IF(H105&gt;H104,(H105-H104)+H$2*1000+H$3*1000,(H104-H105)+H$2*1000+H$4*1000)/1000</f>
        <v>82.442999999999998</v>
      </c>
      <c r="I103" s="1127">
        <f t="shared" ref="I103:X103" si="26">IF(I105&gt;I104,(I105-I104)+I$2*1000+I$3*1000,(I104-I105)+I$2*1000+I$4*1000)/1000</f>
        <v>72.069000000000017</v>
      </c>
      <c r="J103" s="1127">
        <f t="shared" si="26"/>
        <v>61.343000000000004</v>
      </c>
      <c r="K103" s="1127">
        <f t="shared" si="26"/>
        <v>68.933000000000007</v>
      </c>
      <c r="L103" s="1127">
        <f t="shared" si="26"/>
        <v>41.865000000000002</v>
      </c>
      <c r="M103" s="1127">
        <f t="shared" si="26"/>
        <v>23.015000000000001</v>
      </c>
      <c r="N103" s="1127">
        <f t="shared" si="26"/>
        <v>23.315000000000001</v>
      </c>
      <c r="O103" s="1127">
        <f t="shared" si="26"/>
        <v>11.015000000000001</v>
      </c>
      <c r="P103" s="1127">
        <f t="shared" si="26"/>
        <v>17.963000000000001</v>
      </c>
      <c r="Q103" s="1127">
        <f t="shared" si="26"/>
        <v>4.2149999999999999</v>
      </c>
      <c r="R103" s="1127">
        <f t="shared" si="26"/>
        <v>0.51500000000000001</v>
      </c>
      <c r="S103" s="1127">
        <f t="shared" si="26"/>
        <v>5.4850000000000003</v>
      </c>
      <c r="T103" s="1127">
        <f t="shared" si="26"/>
        <v>6.4850000000000003</v>
      </c>
      <c r="U103" s="1127">
        <f t="shared" si="26"/>
        <v>11.484999999999999</v>
      </c>
      <c r="V103" s="1128">
        <f t="shared" si="26"/>
        <v>41.865000000000002</v>
      </c>
      <c r="W103" s="1128">
        <f t="shared" si="26"/>
        <v>0.51500000000000001</v>
      </c>
      <c r="X103" s="1128">
        <f t="shared" si="26"/>
        <v>79.442999999999998</v>
      </c>
      <c r="Y103" s="1121"/>
    </row>
    <row r="104" spans="1:102">
      <c r="A104" s="1129" t="s">
        <v>1167</v>
      </c>
      <c r="B104" s="1130"/>
      <c r="C104" s="1131"/>
      <c r="D104" s="1051">
        <f>+IF($C99=4510,IF(D$6=4510,$C102,$C102),IF(D$6=4511,$C102+134328,134328+$C102))</f>
        <v>177843</v>
      </c>
      <c r="E104" s="1051">
        <f t="shared" ref="E104:X104" si="27">+IF($C99=4510,IF(E$6=4510,$C102,$C102),IF(E$6=4511,$C102+134328,134328+$C102))</f>
        <v>177843</v>
      </c>
      <c r="F104" s="1051">
        <f t="shared" si="27"/>
        <v>177843</v>
      </c>
      <c r="G104" s="1051">
        <f t="shared" si="27"/>
        <v>177843</v>
      </c>
      <c r="H104" s="1051">
        <f t="shared" si="27"/>
        <v>177843</v>
      </c>
      <c r="I104" s="1051">
        <f t="shared" si="27"/>
        <v>177843</v>
      </c>
      <c r="J104" s="1051">
        <f t="shared" si="27"/>
        <v>177843</v>
      </c>
      <c r="K104" s="1051">
        <f t="shared" si="27"/>
        <v>177843</v>
      </c>
      <c r="L104" s="1051">
        <f t="shared" si="27"/>
        <v>177843</v>
      </c>
      <c r="M104" s="1051">
        <f t="shared" si="27"/>
        <v>177843</v>
      </c>
      <c r="N104" s="1051">
        <f t="shared" si="27"/>
        <v>177843</v>
      </c>
      <c r="O104" s="1051">
        <f t="shared" si="27"/>
        <v>177843</v>
      </c>
      <c r="P104" s="1051">
        <f t="shared" si="27"/>
        <v>177843</v>
      </c>
      <c r="Q104" s="1051">
        <f t="shared" si="27"/>
        <v>177843</v>
      </c>
      <c r="R104" s="1051">
        <f t="shared" si="27"/>
        <v>177843</v>
      </c>
      <c r="S104" s="1051">
        <f t="shared" si="27"/>
        <v>177843</v>
      </c>
      <c r="T104" s="1051">
        <f t="shared" si="27"/>
        <v>177843</v>
      </c>
      <c r="U104" s="1051">
        <f t="shared" si="27"/>
        <v>177843</v>
      </c>
      <c r="V104" s="1132">
        <f t="shared" si="27"/>
        <v>177843</v>
      </c>
      <c r="W104" s="1132">
        <f t="shared" si="27"/>
        <v>177843</v>
      </c>
      <c r="X104" s="1132">
        <f t="shared" si="27"/>
        <v>177843</v>
      </c>
      <c r="Y104" s="1121"/>
    </row>
    <row r="105" spans="1:102">
      <c r="A105" s="1129" t="s">
        <v>1168</v>
      </c>
      <c r="B105" s="1130"/>
      <c r="C105" s="1131"/>
      <c r="D105" s="1051">
        <f>+IF($C99=4510,IF(D$6=4510,D$5,D$5+134328),IF(D$6=4511,D$5+134328,D$5))</f>
        <v>83700</v>
      </c>
      <c r="E105" s="1051">
        <f t="shared" ref="E105:X105" si="28">+IF($C99=4510,IF(E$6=4510,E$5,E$5+134328),IF(E$6=4511,E$5+134328,E$5))</f>
        <v>88080</v>
      </c>
      <c r="F105" s="1051">
        <f t="shared" si="28"/>
        <v>89910</v>
      </c>
      <c r="G105" s="1051">
        <f t="shared" si="28"/>
        <v>98400</v>
      </c>
      <c r="H105" s="1051">
        <f t="shared" si="28"/>
        <v>98400</v>
      </c>
      <c r="I105" s="1051">
        <f t="shared" si="28"/>
        <v>113610</v>
      </c>
      <c r="J105" s="1051">
        <f t="shared" si="28"/>
        <v>116500</v>
      </c>
      <c r="K105" s="1051">
        <f t="shared" si="28"/>
        <v>108910</v>
      </c>
      <c r="L105" s="1051">
        <f t="shared" si="28"/>
        <v>135978</v>
      </c>
      <c r="M105" s="1051">
        <f t="shared" si="28"/>
        <v>154828</v>
      </c>
      <c r="N105" s="1051">
        <f t="shared" si="28"/>
        <v>156528</v>
      </c>
      <c r="O105" s="1051">
        <f t="shared" si="28"/>
        <v>166828</v>
      </c>
      <c r="P105" s="1051">
        <f t="shared" si="28"/>
        <v>170628</v>
      </c>
      <c r="Q105" s="1051">
        <f t="shared" si="28"/>
        <v>173628</v>
      </c>
      <c r="R105" s="1051">
        <f t="shared" si="28"/>
        <v>177328</v>
      </c>
      <c r="S105" s="1051">
        <f t="shared" si="28"/>
        <v>183328</v>
      </c>
      <c r="T105" s="1051">
        <f t="shared" si="28"/>
        <v>184328</v>
      </c>
      <c r="U105" s="1051">
        <f t="shared" si="28"/>
        <v>189328</v>
      </c>
      <c r="V105" s="1132">
        <f t="shared" si="28"/>
        <v>135978</v>
      </c>
      <c r="W105" s="1132">
        <f t="shared" si="28"/>
        <v>177328</v>
      </c>
      <c r="X105" s="1132">
        <f t="shared" si="28"/>
        <v>98400</v>
      </c>
      <c r="Y105" s="1121"/>
    </row>
    <row r="106" spans="1:102" ht="15" customHeight="1">
      <c r="A106" s="2237" t="s">
        <v>1177</v>
      </c>
      <c r="B106" s="1118" t="s">
        <v>1170</v>
      </c>
      <c r="C106" s="1133">
        <f>+'CANTIDADES Fase II todo'!V25+'CANTIDADES Fase II todo'!V28</f>
        <v>0</v>
      </c>
      <c r="D106" s="1087"/>
      <c r="E106" s="1088"/>
      <c r="F106" s="1088"/>
      <c r="G106" s="1088"/>
      <c r="H106" s="1088"/>
      <c r="I106" s="1088"/>
      <c r="J106" s="1088"/>
      <c r="K106" s="1088"/>
      <c r="L106" s="1088"/>
      <c r="M106" s="1088"/>
      <c r="N106" s="1088"/>
      <c r="O106" s="1088"/>
      <c r="P106" s="1088"/>
      <c r="Q106" s="1088"/>
      <c r="R106" s="1088" t="e">
        <f>$C106*#REF!*#REF!</f>
        <v>#REF!</v>
      </c>
      <c r="S106" s="1088"/>
      <c r="T106" s="1088"/>
      <c r="U106" s="1088"/>
      <c r="V106" s="1134"/>
      <c r="W106" s="1134"/>
      <c r="X106" s="1134"/>
      <c r="Y106" s="1135" t="e">
        <f>+SUMPRODUCT(D106:X106,D103:X103)</f>
        <v>#REF!</v>
      </c>
      <c r="Z106" s="1087" t="e">
        <f>$C106*#REF!*#REF!</f>
        <v>#REF!</v>
      </c>
      <c r="AB106" s="1147"/>
    </row>
    <row r="107" spans="1:102">
      <c r="A107" s="2238"/>
      <c r="B107" s="1118" t="s">
        <v>1171</v>
      </c>
      <c r="C107" s="1133">
        <f>+'CANTIDADES Fase II todo'!V26</f>
        <v>0</v>
      </c>
      <c r="D107" s="1087"/>
      <c r="E107" s="1088"/>
      <c r="F107" s="1088"/>
      <c r="G107" s="1088"/>
      <c r="H107" s="1088"/>
      <c r="I107" s="1088"/>
      <c r="J107" s="1088"/>
      <c r="K107" s="1088"/>
      <c r="L107" s="1088"/>
      <c r="M107" s="1088"/>
      <c r="N107" s="1088"/>
      <c r="O107" s="1088"/>
      <c r="P107" s="1088"/>
      <c r="Q107" s="1088"/>
      <c r="R107" s="1088" t="e">
        <f>$C107*#REF!*#REF!</f>
        <v>#REF!</v>
      </c>
      <c r="S107" s="1088"/>
      <c r="T107" s="1088"/>
      <c r="U107" s="1088"/>
      <c r="V107" s="1134"/>
      <c r="W107" s="1134"/>
      <c r="X107" s="1134"/>
      <c r="Y107" s="1135" t="e">
        <f>+SUMPRODUCT(D107:X107,D103:X103)</f>
        <v>#REF!</v>
      </c>
      <c r="Z107" s="1087" t="e">
        <f>$C107*#REF!*#REF!</f>
        <v>#REF!</v>
      </c>
    </row>
    <row r="108" spans="1:102">
      <c r="A108" s="2238"/>
      <c r="B108" s="1118" t="s">
        <v>1172</v>
      </c>
      <c r="C108" s="1133">
        <f>+'CANTIDADES Fase II todo'!V72</f>
        <v>376.5</v>
      </c>
      <c r="D108" s="1087"/>
      <c r="E108" s="1088"/>
      <c r="F108" s="1088"/>
      <c r="G108" s="1088"/>
      <c r="H108" s="1088"/>
      <c r="I108" s="1088"/>
      <c r="J108" s="1088"/>
      <c r="K108" s="1088"/>
      <c r="L108" s="1088"/>
      <c r="M108" s="1088"/>
      <c r="N108" s="1088"/>
      <c r="O108" s="1088"/>
      <c r="P108" s="1088"/>
      <c r="Q108" s="1088"/>
      <c r="R108" s="1088"/>
      <c r="S108" s="1088"/>
      <c r="T108" s="1088"/>
      <c r="U108" s="1088"/>
      <c r="V108" s="1134"/>
      <c r="W108" s="1134" t="e">
        <f>+$C108*#REF!*#REF!</f>
        <v>#REF!</v>
      </c>
      <c r="X108" s="1134"/>
      <c r="Y108" s="1135" t="e">
        <f>+SUMPRODUCT(D108:X108,D103:X103)</f>
        <v>#REF!</v>
      </c>
      <c r="Z108" s="1087" t="e">
        <f>+$C108*#REF!*#REF!</f>
        <v>#REF!</v>
      </c>
    </row>
    <row r="109" spans="1:102">
      <c r="A109" s="2238"/>
      <c r="B109" s="1118" t="s">
        <v>1173</v>
      </c>
      <c r="C109" s="1133">
        <f>+'CANTIDADES Fase II todo'!V83+'CANTIDADES Fase II todo'!V84+'CANTIDADES Fase II todo'!V85</f>
        <v>8174.3750000032196</v>
      </c>
      <c r="D109" s="1087"/>
      <c r="E109" s="1088"/>
      <c r="F109" s="1088"/>
      <c r="G109" s="1088"/>
      <c r="H109" s="1088"/>
      <c r="I109" s="1088"/>
      <c r="J109" s="1088"/>
      <c r="K109" s="1088"/>
      <c r="L109" s="1088"/>
      <c r="M109" s="1088"/>
      <c r="N109" s="1088"/>
      <c r="O109" s="1088"/>
      <c r="P109" s="1088"/>
      <c r="Q109" s="1088"/>
      <c r="R109" s="1088"/>
      <c r="S109" s="1088"/>
      <c r="T109" s="1088"/>
      <c r="U109" s="1088"/>
      <c r="V109" s="1134"/>
      <c r="W109" s="1134" t="e">
        <f>+$C109*#REF!*#REF!</f>
        <v>#REF!</v>
      </c>
      <c r="X109" s="1134"/>
      <c r="Y109" s="1135" t="e">
        <f>+SUMPRODUCT(D109:X109,D103:X103)</f>
        <v>#REF!</v>
      </c>
      <c r="Z109" s="1087" t="e">
        <f>+$C109*#REF!*#REF!</f>
        <v>#REF!</v>
      </c>
    </row>
    <row r="110" spans="1:102">
      <c r="A110" s="2238"/>
      <c r="B110" s="1118" t="s">
        <v>1174</v>
      </c>
      <c r="C110" s="1133">
        <f>+'CANTIDADES Fase II todo'!V92+'CANTIDADES Fase II todo'!V93</f>
        <v>2831.8500000003214</v>
      </c>
      <c r="D110" s="1087"/>
      <c r="E110" s="1088"/>
      <c r="F110" s="1088"/>
      <c r="G110" s="1088"/>
      <c r="H110" s="1088"/>
      <c r="I110" s="1088"/>
      <c r="J110" s="1088"/>
      <c r="K110" s="1088"/>
      <c r="L110" s="1088"/>
      <c r="M110" s="1088"/>
      <c r="N110" s="1088"/>
      <c r="O110" s="1088"/>
      <c r="P110" s="1088"/>
      <c r="Q110" s="1088"/>
      <c r="R110" s="1088"/>
      <c r="S110" s="1088"/>
      <c r="T110" s="1088"/>
      <c r="U110" s="1088"/>
      <c r="V110" s="1134"/>
      <c r="W110" s="1134"/>
      <c r="X110" s="1134" t="e">
        <f>+$C110*#REF!*#REF!</f>
        <v>#REF!</v>
      </c>
      <c r="Y110" s="1135" t="e">
        <f>+SUMPRODUCT(D110:X110,D103:X103)</f>
        <v>#REF!</v>
      </c>
      <c r="Z110" s="1094" t="e">
        <f>+$C110*#REF!*#REF!</f>
        <v>#REF!</v>
      </c>
    </row>
    <row r="111" spans="1:102" s="1037" customFormat="1">
      <c r="A111" s="2239"/>
      <c r="B111" s="1136" t="s">
        <v>1175</v>
      </c>
      <c r="C111" s="1137">
        <f>+'CANTIDADES Fase II todo'!V99</f>
        <v>1156.375</v>
      </c>
      <c r="D111" s="1138"/>
      <c r="E111" s="1097"/>
      <c r="F111" s="1097"/>
      <c r="G111" s="1097"/>
      <c r="H111" s="1097"/>
      <c r="I111" s="1097"/>
      <c r="J111" s="1097"/>
      <c r="K111" s="1097"/>
      <c r="L111" s="1097"/>
      <c r="M111" s="1097"/>
      <c r="N111" s="1097"/>
      <c r="O111" s="1097"/>
      <c r="P111" s="1097"/>
      <c r="Q111" s="1097"/>
      <c r="R111" s="1097"/>
      <c r="S111" s="1097"/>
      <c r="T111" s="1097"/>
      <c r="U111" s="1097"/>
      <c r="V111" s="1098"/>
      <c r="W111" s="1098"/>
      <c r="X111" s="1098" t="e">
        <f>+$C111*#REF!</f>
        <v>#REF!</v>
      </c>
      <c r="Y111" s="1096" t="e">
        <f>+SUMPRODUCT(D111:X111,D103:X103)</f>
        <v>#REF!</v>
      </c>
      <c r="Z111" s="1138" t="e">
        <f>+$C111*#REF!</f>
        <v>#REF!</v>
      </c>
    </row>
    <row r="112" spans="1:102">
      <c r="A112" s="1038"/>
    </row>
    <row r="113" spans="2:25">
      <c r="B113" s="1118" t="s">
        <v>1170</v>
      </c>
      <c r="C113" s="1147">
        <f t="shared" ref="C113:C118" si="29">+SUMIFS($C$24:$C$110,$B$24:$B$110,B113)</f>
        <v>219100.72899999464</v>
      </c>
      <c r="D113" s="1149"/>
      <c r="E113" s="1150"/>
      <c r="F113" s="1150"/>
      <c r="G113" s="1150"/>
      <c r="H113" s="1150"/>
      <c r="I113" s="1150"/>
      <c r="J113" s="1150"/>
      <c r="K113" s="1150"/>
      <c r="L113" s="1150"/>
      <c r="M113" s="1150"/>
      <c r="N113" s="1150"/>
      <c r="O113" s="1150"/>
      <c r="P113" s="1150"/>
      <c r="Q113" s="1150"/>
      <c r="R113" s="1150"/>
      <c r="S113" s="1150"/>
      <c r="T113" s="1150"/>
      <c r="U113" s="1150"/>
      <c r="V113" s="1151"/>
      <c r="W113" s="1151"/>
      <c r="X113" s="1151"/>
      <c r="Y113" s="1121"/>
    </row>
    <row r="114" spans="2:25">
      <c r="B114" s="1118" t="s">
        <v>1171</v>
      </c>
      <c r="C114" s="1147">
        <f t="shared" si="29"/>
        <v>32404.094895830367</v>
      </c>
    </row>
    <row r="115" spans="2:25">
      <c r="B115" s="1118" t="s">
        <v>1172</v>
      </c>
      <c r="C115" s="1147">
        <f t="shared" si="29"/>
        <v>3562.5303406828743</v>
      </c>
    </row>
    <row r="116" spans="2:25">
      <c r="B116" s="1118" t="s">
        <v>1173</v>
      </c>
      <c r="C116" s="1147">
        <f t="shared" si="29"/>
        <v>57379.844370832419</v>
      </c>
    </row>
    <row r="117" spans="2:25">
      <c r="B117" s="1118" t="s">
        <v>1174</v>
      </c>
      <c r="C117" s="1147">
        <f t="shared" si="29"/>
        <v>24938.965966064232</v>
      </c>
    </row>
    <row r="118" spans="2:25">
      <c r="B118" s="1136" t="s">
        <v>1175</v>
      </c>
      <c r="C118" s="1147">
        <f t="shared" si="29"/>
        <v>3274.3071289351856</v>
      </c>
    </row>
  </sheetData>
  <mergeCells count="31">
    <mergeCell ref="A1:C1"/>
    <mergeCell ref="Y1:Y12"/>
    <mergeCell ref="A2:C2"/>
    <mergeCell ref="A3:B4"/>
    <mergeCell ref="A5:C5"/>
    <mergeCell ref="A6:C6"/>
    <mergeCell ref="A7:C7"/>
    <mergeCell ref="A8:C8"/>
    <mergeCell ref="G8:H8"/>
    <mergeCell ref="M8:N8"/>
    <mergeCell ref="A46:A47"/>
    <mergeCell ref="A9:C9"/>
    <mergeCell ref="A10:C10"/>
    <mergeCell ref="A11:C11"/>
    <mergeCell ref="A12:C12"/>
    <mergeCell ref="A13:C13"/>
    <mergeCell ref="A14:C14"/>
    <mergeCell ref="A15:C15"/>
    <mergeCell ref="A18:A19"/>
    <mergeCell ref="A24:A29"/>
    <mergeCell ref="A32:A33"/>
    <mergeCell ref="A38:A43"/>
    <mergeCell ref="A93:A97"/>
    <mergeCell ref="A100:A101"/>
    <mergeCell ref="A106:A111"/>
    <mergeCell ref="A52:A57"/>
    <mergeCell ref="A60:A61"/>
    <mergeCell ref="A66:A70"/>
    <mergeCell ref="A73:A74"/>
    <mergeCell ref="A79:A84"/>
    <mergeCell ref="A87:A88"/>
  </mergeCells>
  <conditionalFormatting sqref="D21:U21">
    <cfRule type="colorScale" priority="11">
      <colorScale>
        <cfvo type="min"/>
        <cfvo type="percentile" val="50"/>
        <cfvo type="max"/>
        <color rgb="FF63BE7B"/>
        <color rgb="FFFFEB84"/>
        <color rgb="FFF8696B"/>
      </colorScale>
    </cfRule>
  </conditionalFormatting>
  <conditionalFormatting sqref="D35:U35">
    <cfRule type="colorScale" priority="10">
      <colorScale>
        <cfvo type="min"/>
        <cfvo type="percentile" val="50"/>
        <cfvo type="max"/>
        <color rgb="FF63BE7B"/>
        <color rgb="FFFFEB84"/>
        <color rgb="FFF8696B"/>
      </colorScale>
    </cfRule>
  </conditionalFormatting>
  <conditionalFormatting sqref="D49:U49">
    <cfRule type="colorScale" priority="9">
      <colorScale>
        <cfvo type="min"/>
        <cfvo type="percentile" val="50"/>
        <cfvo type="max"/>
        <color rgb="FF63BE7B"/>
        <color rgb="FFFFEB84"/>
        <color rgb="FFF8696B"/>
      </colorScale>
    </cfRule>
  </conditionalFormatting>
  <conditionalFormatting sqref="D63:U63">
    <cfRule type="colorScale" priority="8">
      <colorScale>
        <cfvo type="min"/>
        <cfvo type="percentile" val="50"/>
        <cfvo type="max"/>
        <color rgb="FF63BE7B"/>
        <color rgb="FFFFEB84"/>
        <color rgb="FFF8696B"/>
      </colorScale>
    </cfRule>
  </conditionalFormatting>
  <conditionalFormatting sqref="D103:U103">
    <cfRule type="colorScale" priority="7">
      <colorScale>
        <cfvo type="min"/>
        <cfvo type="percentile" val="50"/>
        <cfvo type="max"/>
        <color rgb="FF63BE7B"/>
        <color rgb="FFFFEB84"/>
        <color rgb="FFF8696B"/>
      </colorScale>
    </cfRule>
  </conditionalFormatting>
  <conditionalFormatting sqref="D13">
    <cfRule type="cellIs" dxfId="53" priority="6" operator="greaterThan">
      <formula>D10*0.9</formula>
    </cfRule>
  </conditionalFormatting>
  <conditionalFormatting sqref="E14:U14">
    <cfRule type="cellIs" priority="5" operator="greaterThan">
      <formula>E11*0.8</formula>
    </cfRule>
  </conditionalFormatting>
  <conditionalFormatting sqref="D76:U76">
    <cfRule type="colorScale" priority="4">
      <colorScale>
        <cfvo type="min"/>
        <cfvo type="percentile" val="50"/>
        <cfvo type="max"/>
        <color rgb="FF63BE7B"/>
        <color rgb="FFFFEB84"/>
        <color rgb="FFF8696B"/>
      </colorScale>
    </cfRule>
  </conditionalFormatting>
  <conditionalFormatting sqref="D90:U90">
    <cfRule type="colorScale" priority="3">
      <colorScale>
        <cfvo type="min"/>
        <cfvo type="percentile" val="50"/>
        <cfvo type="max"/>
        <color rgb="FF63BE7B"/>
        <color rgb="FFFFEB84"/>
        <color rgb="FFF8696B"/>
      </colorScale>
    </cfRule>
  </conditionalFormatting>
  <conditionalFormatting sqref="D14:U14">
    <cfRule type="cellIs" dxfId="52" priority="2" operator="greaterThan">
      <formula>0</formula>
    </cfRule>
  </conditionalFormatting>
  <conditionalFormatting sqref="E13:U13">
    <cfRule type="cellIs" dxfId="51" priority="1" operator="greaterThan">
      <formula>E10*0.9</formula>
    </cfRule>
  </conditionalFormatting>
  <pageMargins left="0.7" right="0.7" top="0.75" bottom="0.75" header="0.3" footer="0.3"/>
  <pageSetup scale="26"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DI144"/>
  <sheetViews>
    <sheetView view="pageBreakPreview" zoomScale="80" zoomScaleNormal="85" zoomScaleSheetLayoutView="80" workbookViewId="0">
      <pane xSplit="3" ySplit="15" topLeftCell="X16" activePane="bottomRight" state="frozen"/>
      <selection activeCell="A214" sqref="A1:XFD1048576"/>
      <selection pane="topRight" activeCell="A214" sqref="A1:XFD1048576"/>
      <selection pane="bottomLeft" activeCell="A214" sqref="A1:XFD1048576"/>
      <selection pane="bottomRight" activeCell="AE10" sqref="AE10"/>
    </sheetView>
  </sheetViews>
  <sheetFormatPr baseColWidth="10" defaultColWidth="11.42578125" defaultRowHeight="15"/>
  <cols>
    <col min="1" max="1" width="11.85546875" style="1036" customWidth="1"/>
    <col min="2" max="2" width="15" style="1036" customWidth="1"/>
    <col min="3" max="3" width="15.28515625" style="1036" customWidth="1"/>
    <col min="4" max="5" width="11.28515625" style="1243" customWidth="1"/>
    <col min="6" max="9" width="14.42578125" style="1036" customWidth="1"/>
    <col min="10" max="10" width="14.42578125" style="1244" customWidth="1"/>
    <col min="11" max="16" width="14.42578125" style="1036" customWidth="1"/>
    <col min="17" max="17" width="14.42578125" style="1244" customWidth="1"/>
    <col min="18" max="29" width="14.42578125" style="1036" customWidth="1"/>
    <col min="30" max="30" width="21.5703125" style="1170" customWidth="1"/>
    <col min="31" max="31" width="22" style="1170" customWidth="1"/>
    <col min="32" max="32" width="17.28515625" style="1170" customWidth="1"/>
    <col min="33" max="33" width="21.28515625" style="1170" customWidth="1"/>
    <col min="34" max="34" width="21.5703125" style="1170" customWidth="1"/>
    <col min="35" max="35" width="9.85546875" style="1036" bestFit="1" customWidth="1"/>
    <col min="36" max="16384" width="11.42578125" style="1036"/>
  </cols>
  <sheetData>
    <row r="1" spans="1:113" s="1044" customFormat="1" ht="45">
      <c r="A1" s="2242" t="s">
        <v>1112</v>
      </c>
      <c r="B1" s="2243"/>
      <c r="C1" s="2244"/>
      <c r="D1" s="1171" t="s">
        <v>1183</v>
      </c>
      <c r="E1" s="1276" t="s">
        <v>1184</v>
      </c>
      <c r="F1" s="1041" t="s">
        <v>1185</v>
      </c>
      <c r="G1" s="1041" t="s">
        <v>1186</v>
      </c>
      <c r="H1" s="1041" t="s">
        <v>1187</v>
      </c>
      <c r="I1" s="1041" t="s">
        <v>1188</v>
      </c>
      <c r="J1" s="1173" t="s">
        <v>1189</v>
      </c>
      <c r="K1" s="1041" t="s">
        <v>1190</v>
      </c>
      <c r="L1" s="1041" t="s">
        <v>1191</v>
      </c>
      <c r="M1" s="1041" t="s">
        <v>1192</v>
      </c>
      <c r="N1" s="1041" t="s">
        <v>1193</v>
      </c>
      <c r="O1" s="1041" t="s">
        <v>1194</v>
      </c>
      <c r="P1" s="1041" t="s">
        <v>1195</v>
      </c>
      <c r="Q1" s="1275" t="s">
        <v>1196</v>
      </c>
      <c r="R1" s="1041" t="s">
        <v>1197</v>
      </c>
      <c r="S1" s="1041" t="s">
        <v>1198</v>
      </c>
      <c r="T1" s="1041" t="s">
        <v>1199</v>
      </c>
      <c r="U1" s="1041" t="s">
        <v>1200</v>
      </c>
      <c r="V1" s="1041" t="s">
        <v>1201</v>
      </c>
      <c r="W1" s="1041" t="s">
        <v>1202</v>
      </c>
      <c r="X1" s="1273" t="s">
        <v>1203</v>
      </c>
      <c r="Y1" s="1275" t="s">
        <v>1204</v>
      </c>
      <c r="Z1" s="1273" t="s">
        <v>1205</v>
      </c>
      <c r="AA1" s="1041" t="s">
        <v>1206</v>
      </c>
      <c r="AB1" s="1041" t="s">
        <v>1207</v>
      </c>
      <c r="AC1" s="1041" t="s">
        <v>1208</v>
      </c>
      <c r="AD1" s="1152" t="s">
        <v>1209</v>
      </c>
      <c r="AE1" s="1152" t="s">
        <v>1210</v>
      </c>
      <c r="AF1" s="1152" t="s">
        <v>1211</v>
      </c>
      <c r="AG1" s="1277" t="s">
        <v>1212</v>
      </c>
      <c r="AH1" s="1152" t="s">
        <v>1213</v>
      </c>
      <c r="AI1" s="2245" t="s">
        <v>1134</v>
      </c>
    </row>
    <row r="2" spans="1:113" s="808" customFormat="1">
      <c r="A2" s="2248" t="s">
        <v>1135</v>
      </c>
      <c r="B2" s="2249"/>
      <c r="C2" s="2250"/>
      <c r="D2" s="1174"/>
      <c r="E2" s="1175"/>
      <c r="F2" s="1046"/>
      <c r="G2" s="1046">
        <v>1</v>
      </c>
      <c r="H2" s="1046"/>
      <c r="I2" s="1046">
        <v>1</v>
      </c>
      <c r="J2" s="1176"/>
      <c r="K2" s="1046"/>
      <c r="L2" s="1046"/>
      <c r="M2" s="1046">
        <v>4.5</v>
      </c>
      <c r="N2" s="1046"/>
      <c r="O2" s="1046"/>
      <c r="P2" s="1046">
        <v>0.5</v>
      </c>
      <c r="Q2" s="1176"/>
      <c r="R2" s="1046">
        <v>1.3</v>
      </c>
      <c r="S2" s="1046">
        <v>3</v>
      </c>
      <c r="T2" s="1046">
        <v>1.8</v>
      </c>
      <c r="U2" s="1046">
        <v>1.4</v>
      </c>
      <c r="V2" s="1046">
        <v>2.2999999999999998</v>
      </c>
      <c r="W2" s="1046"/>
      <c r="X2" s="1046"/>
      <c r="Y2" s="1046">
        <v>1</v>
      </c>
      <c r="Z2" s="1046">
        <v>3.8</v>
      </c>
      <c r="AA2" s="1046">
        <v>1.2</v>
      </c>
      <c r="AB2" s="1046"/>
      <c r="AC2" s="1046">
        <v>6.5</v>
      </c>
      <c r="AD2" s="1153"/>
      <c r="AE2" s="1153"/>
      <c r="AF2" s="1153"/>
      <c r="AG2" s="1153"/>
      <c r="AH2" s="1153">
        <v>6</v>
      </c>
      <c r="AI2" s="2246"/>
    </row>
    <row r="3" spans="1:113" s="808" customFormat="1" ht="15" customHeight="1">
      <c r="A3" s="2251" t="s">
        <v>1136</v>
      </c>
      <c r="B3" s="2252"/>
      <c r="C3" s="1049" t="s">
        <v>1137</v>
      </c>
      <c r="D3" s="1174"/>
      <c r="E3" s="1175"/>
      <c r="F3" s="1046"/>
      <c r="G3" s="1046"/>
      <c r="H3" s="1046"/>
      <c r="I3" s="1046"/>
      <c r="J3" s="1176"/>
      <c r="K3" s="1046"/>
      <c r="L3" s="1046"/>
      <c r="M3" s="1046"/>
      <c r="N3" s="1050"/>
      <c r="O3" s="1046"/>
      <c r="P3" s="1046"/>
      <c r="Q3" s="1176"/>
      <c r="R3" s="1046"/>
      <c r="S3" s="1046"/>
      <c r="T3" s="1046"/>
      <c r="U3" s="1050"/>
      <c r="V3" s="1046"/>
      <c r="W3" s="1046"/>
      <c r="X3" s="1046"/>
      <c r="Y3" s="1046"/>
      <c r="Z3" s="1046"/>
      <c r="AA3" s="1046"/>
      <c r="AB3" s="1046"/>
      <c r="AC3" s="1046"/>
      <c r="AD3" s="1153"/>
      <c r="AE3" s="1153"/>
      <c r="AF3" s="1153"/>
      <c r="AG3" s="1153"/>
      <c r="AH3" s="1153"/>
      <c r="AI3" s="2246"/>
    </row>
    <row r="4" spans="1:113" s="808" customFormat="1">
      <c r="A4" s="2251"/>
      <c r="B4" s="2252"/>
      <c r="C4" s="1049" t="s">
        <v>1138</v>
      </c>
      <c r="D4" s="1174"/>
      <c r="E4" s="1175"/>
      <c r="F4" s="1046"/>
      <c r="G4" s="1046"/>
      <c r="H4" s="1046"/>
      <c r="I4" s="1046"/>
      <c r="J4" s="1176"/>
      <c r="K4" s="1046"/>
      <c r="L4" s="1046"/>
      <c r="M4" s="1046"/>
      <c r="N4" s="1046"/>
      <c r="O4" s="1046"/>
      <c r="P4" s="1046"/>
      <c r="Q4" s="1176"/>
      <c r="R4" s="1046"/>
      <c r="S4" s="1046"/>
      <c r="T4" s="1046"/>
      <c r="U4" s="1046"/>
      <c r="V4" s="1046"/>
      <c r="W4" s="1046"/>
      <c r="X4" s="1046"/>
      <c r="Y4" s="1046"/>
      <c r="Z4" s="1046"/>
      <c r="AA4" s="1046"/>
      <c r="AB4" s="1046"/>
      <c r="AC4" s="1046"/>
      <c r="AD4" s="1153"/>
      <c r="AE4" s="1153"/>
      <c r="AF4" s="1153"/>
      <c r="AG4" s="1153"/>
      <c r="AH4" s="1153"/>
      <c r="AI4" s="2246"/>
    </row>
    <row r="5" spans="1:113" s="808" customFormat="1">
      <c r="A5" s="2248" t="s">
        <v>1139</v>
      </c>
      <c r="B5" s="2249"/>
      <c r="C5" s="2250"/>
      <c r="D5" s="1177">
        <v>85950</v>
      </c>
      <c r="E5" s="1178">
        <v>85500</v>
      </c>
      <c r="F5" s="1052">
        <v>5200</v>
      </c>
      <c r="G5" s="1052">
        <v>9930</v>
      </c>
      <c r="H5" s="1052">
        <v>8900</v>
      </c>
      <c r="I5" s="1052">
        <v>9000</v>
      </c>
      <c r="J5" s="1179">
        <v>15500</v>
      </c>
      <c r="K5" s="1052">
        <v>16000</v>
      </c>
      <c r="L5" s="1052">
        <v>23200</v>
      </c>
      <c r="M5" s="1052">
        <v>25800</v>
      </c>
      <c r="N5" s="1052">
        <v>43400</v>
      </c>
      <c r="O5" s="1052">
        <v>45000</v>
      </c>
      <c r="P5" s="1052">
        <v>47500</v>
      </c>
      <c r="Q5" s="1179">
        <v>51000</v>
      </c>
      <c r="R5" s="1052">
        <v>40000</v>
      </c>
      <c r="S5" s="1052">
        <v>48800</v>
      </c>
      <c r="T5" s="1052">
        <v>53650</v>
      </c>
      <c r="U5" s="1052">
        <v>52350</v>
      </c>
      <c r="V5" s="1052">
        <v>53730</v>
      </c>
      <c r="W5" s="1052">
        <v>30000</v>
      </c>
      <c r="X5" s="1052">
        <v>63700</v>
      </c>
      <c r="Y5" s="1052">
        <v>72000</v>
      </c>
      <c r="Z5" s="1052">
        <v>75000</v>
      </c>
      <c r="AA5" s="1052">
        <v>84150</v>
      </c>
      <c r="AB5" s="1052">
        <v>89920</v>
      </c>
      <c r="AC5" s="1055">
        <v>89920</v>
      </c>
      <c r="AD5" s="1154">
        <v>89950</v>
      </c>
      <c r="AE5" s="1154">
        <v>28000</v>
      </c>
      <c r="AF5" s="1154">
        <v>38000</v>
      </c>
      <c r="AG5" s="1154">
        <v>71000</v>
      </c>
      <c r="AH5" s="1154">
        <v>76800</v>
      </c>
      <c r="AI5" s="2246"/>
    </row>
    <row r="6" spans="1:113" s="808" customFormat="1">
      <c r="A6" s="2253" t="s">
        <v>1140</v>
      </c>
      <c r="B6" s="2254"/>
      <c r="C6" s="2255"/>
      <c r="D6" s="1180">
        <v>4514</v>
      </c>
      <c r="E6" s="1181">
        <v>4514</v>
      </c>
      <c r="F6" s="1059">
        <v>4515</v>
      </c>
      <c r="G6" s="1059">
        <v>4515</v>
      </c>
      <c r="H6" s="1059">
        <v>4515</v>
      </c>
      <c r="I6" s="1059">
        <v>4515</v>
      </c>
      <c r="J6" s="1182">
        <v>4515</v>
      </c>
      <c r="K6" s="1059">
        <v>4515</v>
      </c>
      <c r="L6" s="1059">
        <v>4515</v>
      </c>
      <c r="M6" s="1059">
        <v>4515</v>
      </c>
      <c r="N6" s="1059">
        <v>4515</v>
      </c>
      <c r="O6" s="1059">
        <v>4515</v>
      </c>
      <c r="P6" s="1059">
        <v>4514</v>
      </c>
      <c r="Q6" s="1182">
        <v>4514</v>
      </c>
      <c r="R6" s="1059">
        <v>4514</v>
      </c>
      <c r="S6" s="1059">
        <v>4515</v>
      </c>
      <c r="T6" s="1059">
        <v>4515</v>
      </c>
      <c r="U6" s="1059">
        <v>4515</v>
      </c>
      <c r="V6" s="1059">
        <v>4515</v>
      </c>
      <c r="W6" s="1059">
        <v>4515</v>
      </c>
      <c r="X6" s="1059">
        <v>4515</v>
      </c>
      <c r="Y6" s="1059">
        <v>4515</v>
      </c>
      <c r="Z6" s="1059">
        <v>4515</v>
      </c>
      <c r="AA6" s="1059">
        <v>4515</v>
      </c>
      <c r="AB6" s="1059">
        <v>4515</v>
      </c>
      <c r="AC6" s="1059">
        <v>4515</v>
      </c>
      <c r="AD6" s="1061">
        <v>4514</v>
      </c>
      <c r="AE6" s="1061">
        <v>4515</v>
      </c>
      <c r="AF6" s="1061">
        <v>4515</v>
      </c>
      <c r="AG6" s="1061">
        <v>4515</v>
      </c>
      <c r="AH6" s="1061">
        <v>4515</v>
      </c>
      <c r="AI6" s="2246"/>
    </row>
    <row r="7" spans="1:113" s="1044" customFormat="1" ht="45">
      <c r="A7" s="2256" t="s">
        <v>1141</v>
      </c>
      <c r="B7" s="2257"/>
      <c r="C7" s="2258"/>
      <c r="D7" s="1183" t="s">
        <v>1214</v>
      </c>
      <c r="E7" s="1184" t="s">
        <v>1214</v>
      </c>
      <c r="F7" s="1155" t="s">
        <v>672</v>
      </c>
      <c r="G7" s="1155" t="s">
        <v>1215</v>
      </c>
      <c r="H7" s="1155" t="s">
        <v>672</v>
      </c>
      <c r="I7" s="1155" t="s">
        <v>672</v>
      </c>
      <c r="J7" s="1185" t="s">
        <v>1215</v>
      </c>
      <c r="K7" s="1155" t="s">
        <v>1215</v>
      </c>
      <c r="L7" s="1186" t="s">
        <v>1215</v>
      </c>
      <c r="M7" s="1186" t="s">
        <v>1215</v>
      </c>
      <c r="N7" s="1155" t="s">
        <v>1215</v>
      </c>
      <c r="O7" s="1155" t="s">
        <v>1215</v>
      </c>
      <c r="P7" s="1155" t="s">
        <v>1215</v>
      </c>
      <c r="Q7" s="1185" t="s">
        <v>1215</v>
      </c>
      <c r="R7" s="1155" t="s">
        <v>1215</v>
      </c>
      <c r="S7" s="1186" t="s">
        <v>1215</v>
      </c>
      <c r="T7" s="1186" t="s">
        <v>1215</v>
      </c>
      <c r="U7" s="1155" t="s">
        <v>1215</v>
      </c>
      <c r="V7" s="1155" t="s">
        <v>1215</v>
      </c>
      <c r="W7" s="1155" t="s">
        <v>1215</v>
      </c>
      <c r="X7" s="1186" t="s">
        <v>1215</v>
      </c>
      <c r="Y7" s="1186" t="s">
        <v>1215</v>
      </c>
      <c r="Z7" s="1155" t="s">
        <v>1215</v>
      </c>
      <c r="AA7" s="1155" t="s">
        <v>1215</v>
      </c>
      <c r="AB7" s="1155" t="s">
        <v>1215</v>
      </c>
      <c r="AC7" s="1155" t="s">
        <v>1215</v>
      </c>
      <c r="AD7" s="1156" t="s">
        <v>671</v>
      </c>
      <c r="AE7" s="1156" t="s">
        <v>671</v>
      </c>
      <c r="AF7" s="1156" t="s">
        <v>1216</v>
      </c>
      <c r="AG7" s="1156" t="s">
        <v>671</v>
      </c>
      <c r="AH7" s="1156" t="s">
        <v>671</v>
      </c>
      <c r="AI7" s="2246"/>
    </row>
    <row r="8" spans="1:113" s="1194" customFormat="1">
      <c r="A8" s="2268" t="s">
        <v>1146</v>
      </c>
      <c r="B8" s="2269"/>
      <c r="C8" s="2270"/>
      <c r="D8" s="1187">
        <v>42866</v>
      </c>
      <c r="E8" s="1188">
        <v>44123</v>
      </c>
      <c r="F8" s="1189">
        <v>42987</v>
      </c>
      <c r="G8" s="1189">
        <v>42452</v>
      </c>
      <c r="H8" s="1189">
        <v>43049</v>
      </c>
      <c r="I8" s="1189">
        <v>43242</v>
      </c>
      <c r="J8" s="1190">
        <v>43172</v>
      </c>
      <c r="K8" s="1189">
        <v>43336</v>
      </c>
      <c r="L8" s="1189">
        <v>43172</v>
      </c>
      <c r="M8" s="1189">
        <v>43326</v>
      </c>
      <c r="N8" s="1189">
        <v>43325</v>
      </c>
      <c r="O8" s="1189">
        <v>43082</v>
      </c>
      <c r="P8" s="1189">
        <v>43543</v>
      </c>
      <c r="Q8" s="1190">
        <v>43608</v>
      </c>
      <c r="R8" s="1189">
        <v>43326</v>
      </c>
      <c r="S8" s="1191">
        <v>43081</v>
      </c>
      <c r="T8" s="1191">
        <v>43578</v>
      </c>
      <c r="U8" s="1189" t="s">
        <v>1217</v>
      </c>
      <c r="V8" s="1189">
        <v>43594</v>
      </c>
      <c r="W8" s="1189">
        <v>43172</v>
      </c>
      <c r="X8" s="1191">
        <v>43543</v>
      </c>
      <c r="Y8" s="1191">
        <v>42937</v>
      </c>
      <c r="Z8" s="1189">
        <v>43543</v>
      </c>
      <c r="AA8" s="1189">
        <v>43543</v>
      </c>
      <c r="AB8" s="1189">
        <v>43543</v>
      </c>
      <c r="AC8" s="1192">
        <v>43543</v>
      </c>
      <c r="AD8" s="1193"/>
      <c r="AE8" s="1193"/>
      <c r="AF8" s="1193"/>
      <c r="AG8" s="1193"/>
      <c r="AH8" s="1193"/>
      <c r="AI8" s="2246"/>
    </row>
    <row r="9" spans="1:113" s="1203" customFormat="1" ht="30">
      <c r="A9" s="2271" t="s">
        <v>1148</v>
      </c>
      <c r="B9" s="2272"/>
      <c r="C9" s="2273"/>
      <c r="D9" s="1195">
        <v>42705</v>
      </c>
      <c r="E9" s="1196" t="s">
        <v>1149</v>
      </c>
      <c r="F9" s="1197" t="s">
        <v>1151</v>
      </c>
      <c r="G9" s="1197">
        <v>42675</v>
      </c>
      <c r="H9" s="1197">
        <v>42522</v>
      </c>
      <c r="I9" s="1197">
        <v>42675</v>
      </c>
      <c r="J9" s="1198" t="s">
        <v>1151</v>
      </c>
      <c r="K9" s="1197" t="s">
        <v>1151</v>
      </c>
      <c r="L9" s="1199">
        <v>42339</v>
      </c>
      <c r="M9" s="1199" t="s">
        <v>1151</v>
      </c>
      <c r="N9" s="1200">
        <v>42583</v>
      </c>
      <c r="O9" s="1197" t="s">
        <v>1151</v>
      </c>
      <c r="P9" s="1200">
        <v>42675</v>
      </c>
      <c r="Q9" s="1198" t="s">
        <v>1151</v>
      </c>
      <c r="R9" s="1197" t="s">
        <v>1151</v>
      </c>
      <c r="S9" s="1199" t="s">
        <v>1151</v>
      </c>
      <c r="T9" s="1199" t="s">
        <v>1151</v>
      </c>
      <c r="U9" s="1197" t="s">
        <v>1151</v>
      </c>
      <c r="V9" s="1200">
        <v>42736</v>
      </c>
      <c r="W9" s="1197" t="s">
        <v>1151</v>
      </c>
      <c r="X9" s="1199" t="s">
        <v>1151</v>
      </c>
      <c r="Y9" s="1199" t="s">
        <v>1151</v>
      </c>
      <c r="Z9" s="1197" t="s">
        <v>1151</v>
      </c>
      <c r="AA9" s="1197" t="s">
        <v>1151</v>
      </c>
      <c r="AB9" s="1197" t="s">
        <v>1151</v>
      </c>
      <c r="AC9" s="1197" t="s">
        <v>1151</v>
      </c>
      <c r="AD9" s="1201" t="s">
        <v>1153</v>
      </c>
      <c r="AE9" s="1201" t="s">
        <v>1152</v>
      </c>
      <c r="AF9" s="1201" t="s">
        <v>1152</v>
      </c>
      <c r="AG9" s="1202" t="s">
        <v>1218</v>
      </c>
      <c r="AH9" s="1201" t="s">
        <v>1152</v>
      </c>
      <c r="AI9" s="2246"/>
    </row>
    <row r="10" spans="1:113" s="808" customFormat="1">
      <c r="A10" s="2262" t="s">
        <v>1154</v>
      </c>
      <c r="B10" s="2263"/>
      <c r="C10" s="2264"/>
      <c r="D10" s="1204">
        <v>635000</v>
      </c>
      <c r="E10" s="1205">
        <v>500000</v>
      </c>
      <c r="F10" s="1088">
        <v>97989</v>
      </c>
      <c r="G10" s="1088">
        <v>813529</v>
      </c>
      <c r="H10" s="1088">
        <v>205501</v>
      </c>
      <c r="I10" s="1088">
        <v>1137397</v>
      </c>
      <c r="J10" s="1088">
        <v>168256</v>
      </c>
      <c r="K10" s="1088">
        <v>1120376</v>
      </c>
      <c r="L10" s="1088">
        <v>1317583</v>
      </c>
      <c r="M10" s="1088">
        <v>350000</v>
      </c>
      <c r="N10" s="1088">
        <v>532000</v>
      </c>
      <c r="O10" s="1206">
        <v>562085</v>
      </c>
      <c r="P10" s="1088">
        <v>392340</v>
      </c>
      <c r="Q10" s="1207">
        <v>562085</v>
      </c>
      <c r="R10" s="1088">
        <v>167000</v>
      </c>
      <c r="S10" s="1088">
        <v>28618</v>
      </c>
      <c r="T10" s="1088">
        <v>354109</v>
      </c>
      <c r="U10" s="1088">
        <v>429161.02</v>
      </c>
      <c r="V10" s="1206">
        <v>185718.07</v>
      </c>
      <c r="W10" s="1157">
        <v>17648</v>
      </c>
      <c r="X10" s="1157">
        <v>359342</v>
      </c>
      <c r="Y10" s="1157">
        <v>239000</v>
      </c>
      <c r="Z10" s="1088">
        <v>1091221</v>
      </c>
      <c r="AA10" s="1088">
        <v>999377</v>
      </c>
      <c r="AB10" s="1088">
        <v>684432</v>
      </c>
      <c r="AC10" s="1088">
        <v>9980477</v>
      </c>
      <c r="AD10" s="1154"/>
      <c r="AE10" s="1154"/>
      <c r="AF10" s="1154"/>
      <c r="AG10" s="1154"/>
      <c r="AH10" s="1154"/>
      <c r="AI10" s="2246"/>
    </row>
    <row r="11" spans="1:113" s="808" customFormat="1">
      <c r="A11" s="2262" t="s">
        <v>1156</v>
      </c>
      <c r="B11" s="2263"/>
      <c r="C11" s="2264"/>
      <c r="D11" s="1204">
        <v>118798</v>
      </c>
      <c r="E11" s="1205">
        <v>0</v>
      </c>
      <c r="F11" s="1088">
        <v>0</v>
      </c>
      <c r="G11" s="1088">
        <v>245323</v>
      </c>
      <c r="H11" s="1088">
        <v>26523</v>
      </c>
      <c r="I11" s="1088">
        <v>6782</v>
      </c>
      <c r="J11" s="1088">
        <v>19345</v>
      </c>
      <c r="K11" s="1088">
        <v>0</v>
      </c>
      <c r="L11" s="1088">
        <v>20872</v>
      </c>
      <c r="M11" s="1088">
        <v>0</v>
      </c>
      <c r="N11" s="1088">
        <v>0</v>
      </c>
      <c r="O11" s="1206">
        <v>0</v>
      </c>
      <c r="P11" s="1088">
        <v>238573</v>
      </c>
      <c r="Q11" s="1207">
        <v>0</v>
      </c>
      <c r="R11" s="1088">
        <v>0</v>
      </c>
      <c r="S11" s="1088">
        <v>0</v>
      </c>
      <c r="T11" s="1088">
        <v>0</v>
      </c>
      <c r="U11" s="1088">
        <v>0</v>
      </c>
      <c r="V11" s="1206">
        <v>20836</v>
      </c>
      <c r="W11" s="1157">
        <v>0</v>
      </c>
      <c r="X11" s="1157">
        <v>0</v>
      </c>
      <c r="Y11" s="1157">
        <v>0</v>
      </c>
      <c r="Z11" s="1088">
        <v>0</v>
      </c>
      <c r="AA11" s="1088">
        <v>0</v>
      </c>
      <c r="AB11" s="1088">
        <v>0</v>
      </c>
      <c r="AC11" s="1088">
        <v>0</v>
      </c>
      <c r="AD11" s="1154"/>
      <c r="AE11" s="1154"/>
      <c r="AF11" s="1154"/>
      <c r="AG11" s="1154"/>
      <c r="AH11" s="1154"/>
      <c r="AI11" s="2246"/>
    </row>
    <row r="12" spans="1:113" s="808" customFormat="1">
      <c r="A12" s="2240" t="s">
        <v>1157</v>
      </c>
      <c r="B12" s="2241"/>
      <c r="C12" s="2265"/>
      <c r="D12" s="1209">
        <v>516202</v>
      </c>
      <c r="E12" s="1210">
        <v>500000</v>
      </c>
      <c r="F12" s="1095">
        <v>97989</v>
      </c>
      <c r="G12" s="1095">
        <v>578206</v>
      </c>
      <c r="H12" s="1095">
        <v>178978</v>
      </c>
      <c r="I12" s="1095">
        <v>1130615</v>
      </c>
      <c r="J12" s="1095">
        <v>148911</v>
      </c>
      <c r="K12" s="1095">
        <v>1120376</v>
      </c>
      <c r="L12" s="1095">
        <v>1296711</v>
      </c>
      <c r="M12" s="1095">
        <v>350000</v>
      </c>
      <c r="N12" s="1095">
        <v>532000</v>
      </c>
      <c r="O12" s="1095">
        <v>562085</v>
      </c>
      <c r="P12" s="1095">
        <v>153767</v>
      </c>
      <c r="Q12" s="1211">
        <v>562085</v>
      </c>
      <c r="R12" s="1095">
        <v>167000</v>
      </c>
      <c r="S12" s="1095">
        <v>28618</v>
      </c>
      <c r="T12" s="1095">
        <v>354000</v>
      </c>
      <c r="U12" s="1095">
        <v>429161</v>
      </c>
      <c r="V12" s="1095">
        <v>206554</v>
      </c>
      <c r="W12" s="1095">
        <v>17648</v>
      </c>
      <c r="X12" s="1095">
        <v>359342</v>
      </c>
      <c r="Y12" s="1095">
        <v>239000</v>
      </c>
      <c r="Z12" s="1095">
        <v>1091221</v>
      </c>
      <c r="AA12" s="1095">
        <v>999377</v>
      </c>
      <c r="AB12" s="1095">
        <v>684432</v>
      </c>
      <c r="AC12" s="1097">
        <v>9980477</v>
      </c>
      <c r="AD12" s="1158"/>
      <c r="AE12" s="1158"/>
      <c r="AF12" s="1158"/>
      <c r="AG12" s="1158"/>
      <c r="AH12" s="1158"/>
      <c r="AI12" s="2247"/>
    </row>
    <row r="13" spans="1:113" s="808" customFormat="1">
      <c r="A13" s="2274" t="s">
        <v>1182</v>
      </c>
      <c r="B13" s="2275"/>
      <c r="C13" s="2276"/>
      <c r="D13" s="1100" t="e">
        <f>+D15+D11+D14</f>
        <v>#REF!</v>
      </c>
      <c r="E13" s="1100" t="e">
        <f t="shared" ref="E13:AC13" si="0">+E15+E11</f>
        <v>#REF!</v>
      </c>
      <c r="F13" s="1100" t="e">
        <f t="shared" si="0"/>
        <v>#REF!</v>
      </c>
      <c r="G13" s="1100" t="e">
        <f t="shared" si="0"/>
        <v>#REF!</v>
      </c>
      <c r="H13" s="1100" t="e">
        <f t="shared" si="0"/>
        <v>#REF!</v>
      </c>
      <c r="I13" s="1100" t="e">
        <f t="shared" si="0"/>
        <v>#REF!</v>
      </c>
      <c r="J13" s="1100" t="e">
        <f t="shared" si="0"/>
        <v>#REF!</v>
      </c>
      <c r="K13" s="1100" t="e">
        <f t="shared" si="0"/>
        <v>#REF!</v>
      </c>
      <c r="L13" s="1100" t="e">
        <f t="shared" si="0"/>
        <v>#REF!</v>
      </c>
      <c r="M13" s="1100" t="e">
        <f t="shared" si="0"/>
        <v>#REF!</v>
      </c>
      <c r="N13" s="1100" t="e">
        <f t="shared" si="0"/>
        <v>#REF!</v>
      </c>
      <c r="O13" s="1100" t="e">
        <f t="shared" si="0"/>
        <v>#REF!</v>
      </c>
      <c r="P13" s="1100" t="e">
        <f t="shared" si="0"/>
        <v>#REF!</v>
      </c>
      <c r="Q13" s="1100" t="e">
        <f t="shared" si="0"/>
        <v>#REF!</v>
      </c>
      <c r="R13" s="1100" t="e">
        <f t="shared" si="0"/>
        <v>#REF!</v>
      </c>
      <c r="S13" s="1100" t="e">
        <f t="shared" si="0"/>
        <v>#REF!</v>
      </c>
      <c r="T13" s="1100" t="e">
        <f t="shared" si="0"/>
        <v>#REF!</v>
      </c>
      <c r="U13" s="1100" t="e">
        <f t="shared" si="0"/>
        <v>#REF!</v>
      </c>
      <c r="V13" s="1100" t="e">
        <f t="shared" si="0"/>
        <v>#REF!</v>
      </c>
      <c r="W13" s="1100" t="e">
        <f t="shared" si="0"/>
        <v>#REF!</v>
      </c>
      <c r="X13" s="1100" t="e">
        <f t="shared" si="0"/>
        <v>#REF!</v>
      </c>
      <c r="Y13" s="1100" t="e">
        <f t="shared" si="0"/>
        <v>#REF!</v>
      </c>
      <c r="Z13" s="1100" t="e">
        <f t="shared" si="0"/>
        <v>#REF!</v>
      </c>
      <c r="AA13" s="1100" t="e">
        <f t="shared" si="0"/>
        <v>#REF!</v>
      </c>
      <c r="AB13" s="1100" t="e">
        <f t="shared" si="0"/>
        <v>#REF!</v>
      </c>
      <c r="AC13" s="1100" t="e">
        <f t="shared" si="0"/>
        <v>#REF!</v>
      </c>
      <c r="AD13" s="1101"/>
      <c r="AE13" s="1101"/>
      <c r="AF13" s="1101"/>
      <c r="AG13" s="1101"/>
      <c r="AH13" s="1101"/>
      <c r="AI13" s="1159"/>
    </row>
    <row r="14" spans="1:113" s="808" customFormat="1">
      <c r="A14" s="2262" t="s">
        <v>1376</v>
      </c>
      <c r="B14" s="2263"/>
      <c r="C14" s="2263"/>
      <c r="D14" s="1250" t="e">
        <f>+HLOOKUP(D1,'Acarreos Tramo 7 Fase I'!$D$1:$AH$14,14,FALSE)</f>
        <v>#REF!</v>
      </c>
      <c r="E14" s="1251" t="e">
        <f>+HLOOKUP(E1,'Acarreos Tramo 7 Fase I'!$D$1:$AH$14,14,FALSE)</f>
        <v>#REF!</v>
      </c>
      <c r="F14" s="1246" t="e">
        <f>+HLOOKUP(F1,'Acarreos Tramo 7 Fase I'!$D$1:$AH$14,14,FALSE)</f>
        <v>#REF!</v>
      </c>
      <c r="G14" s="1246" t="e">
        <f>+HLOOKUP(G1,'Acarreos Tramo 7 Fase I'!$D$1:$AH$14,14,FALSE)</f>
        <v>#REF!</v>
      </c>
      <c r="H14" s="1246" t="e">
        <f>+HLOOKUP(H1,'Acarreos Tramo 7 Fase I'!$D$1:$AH$14,14,FALSE)</f>
        <v>#REF!</v>
      </c>
      <c r="I14" s="1246" t="e">
        <f>+HLOOKUP(I1,'Acarreos Tramo 7 Fase I'!$D$1:$AH$14,14,FALSE)</f>
        <v>#REF!</v>
      </c>
      <c r="J14" s="1246" t="e">
        <f>+HLOOKUP(J1,'Acarreos Tramo 7 Fase I'!$D$1:$AH$14,14,FALSE)</f>
        <v>#REF!</v>
      </c>
      <c r="K14" s="1246" t="e">
        <f>+HLOOKUP(K1,'Acarreos Tramo 7 Fase I'!$D$1:$AH$14,14,FALSE)</f>
        <v>#REF!</v>
      </c>
      <c r="L14" s="1246" t="e">
        <f>+HLOOKUP(L1,'Acarreos Tramo 7 Fase I'!$D$1:$AH$14,14,FALSE)</f>
        <v>#REF!</v>
      </c>
      <c r="M14" s="1246" t="e">
        <f>+HLOOKUP(M1,'Acarreos Tramo 7 Fase I'!$D$1:$AH$14,14,FALSE)</f>
        <v>#REF!</v>
      </c>
      <c r="N14" s="1246" t="e">
        <f>+HLOOKUP(N1,'Acarreos Tramo 7 Fase I'!$D$1:$AH$14,14,FALSE)</f>
        <v>#REF!</v>
      </c>
      <c r="O14" s="1246" t="e">
        <f>+HLOOKUP(O1,'Acarreos Tramo 7 Fase I'!$D$1:$AH$14,14,FALSE)</f>
        <v>#REF!</v>
      </c>
      <c r="P14" s="1246" t="e">
        <f>+HLOOKUP(P1,'Acarreos Tramo 7 Fase I'!$D$1:$AH$14,14,FALSE)</f>
        <v>#REF!</v>
      </c>
      <c r="Q14" s="1252" t="e">
        <f>+HLOOKUP(Q1,'Acarreos Tramo 7 Fase I'!$D$1:$AH$14,14,FALSE)</f>
        <v>#REF!</v>
      </c>
      <c r="R14" s="1246" t="e">
        <f>+HLOOKUP(R1,'Acarreos Tramo 7 Fase I'!$D$1:$AH$14,14,FALSE)</f>
        <v>#REF!</v>
      </c>
      <c r="S14" s="1246" t="e">
        <f>+HLOOKUP(S1,'Acarreos Tramo 7 Fase I'!$D$1:$AH$14,14,FALSE)</f>
        <v>#REF!</v>
      </c>
      <c r="T14" s="1246" t="e">
        <f>+HLOOKUP(T1,'Acarreos Tramo 7 Fase I'!$D$1:$AH$14,14,FALSE)</f>
        <v>#REF!</v>
      </c>
      <c r="U14" s="1246" t="e">
        <f>+HLOOKUP(U1,'Acarreos Tramo 7 Fase I'!$D$1:$AH$14,14,FALSE)</f>
        <v>#REF!</v>
      </c>
      <c r="V14" s="1246" t="e">
        <f>+HLOOKUP(V1,'Acarreos Tramo 7 Fase I'!$D$1:$AH$14,14,FALSE)</f>
        <v>#REF!</v>
      </c>
      <c r="W14" s="1253" t="e">
        <f>+HLOOKUP(W1,'Acarreos Tramo 7 Fase I'!$D$1:$AH$14,14,FALSE)</f>
        <v>#REF!</v>
      </c>
      <c r="X14" s="1253" t="e">
        <f>+HLOOKUP(X1,'Acarreos Tramo 7 Fase I'!$D$1:$AH$14,14,FALSE)</f>
        <v>#REF!</v>
      </c>
      <c r="Y14" s="1253" t="e">
        <f>+HLOOKUP(Y1,'Acarreos Tramo 7 Fase I'!$D$1:$AH$14,14,FALSE)</f>
        <v>#REF!</v>
      </c>
      <c r="Z14" s="1253" t="e">
        <f>+HLOOKUP(Z1,'Acarreos Tramo 7 Fase I'!$D$1:$AH$14,14,FALSE)</f>
        <v>#REF!</v>
      </c>
      <c r="AA14" s="1253" t="e">
        <f>+HLOOKUP(AA1,'Acarreos Tramo 7 Fase I'!$D$1:$AH$14,14,FALSE)</f>
        <v>#REF!</v>
      </c>
      <c r="AB14" s="1253" t="e">
        <f>+HLOOKUP(AB1,'Acarreos Tramo 7 Fase I'!$D$1:$AH$14,14,FALSE)</f>
        <v>#REF!</v>
      </c>
      <c r="AC14" s="1254" t="e">
        <f>+HLOOKUP(AC1,'Acarreos Tramo 7 Fase I'!$D$1:$AH$14,14,FALSE)</f>
        <v>#REF!</v>
      </c>
      <c r="AD14" s="1247"/>
      <c r="AE14" s="1247"/>
      <c r="AF14" s="1247"/>
      <c r="AG14" s="1247"/>
      <c r="AH14" s="1247"/>
      <c r="AI14" s="1248"/>
    </row>
    <row r="15" spans="1:113" s="808" customFormat="1">
      <c r="A15" s="2240" t="s">
        <v>1377</v>
      </c>
      <c r="B15" s="2241"/>
      <c r="C15" s="2241"/>
      <c r="D15" s="1095" t="e">
        <f>SUMIFS(D$24:D$141,$B$24:$B$141,"Terraplen")*#REF!+SUMIFS(D$24:D$141,$B$24:$B$141,"Coronas")*#REF!+SUMIFS(D$24:D$141,$B$24:$B$141,"Subbase/Base")*#REF!+SUMIFS(D$24:D$141,$B$24:$B$141,"Pavimento")*#REF!</f>
        <v>#REF!</v>
      </c>
      <c r="E15" s="1210" t="e">
        <f>SUMIFS(E$24:E$141,$B$24:$B$141,"Terraplen")*#REF!+SUMIFS(E$24:E$141,$B$24:$B$141,"Coronas")*#REF!+SUMIFS(E$24:E$141,$B$24:$B$141,"Subbase/Base")*#REF!+SUMIFS(E$24:E$141,$B$24:$B$141,"Pavimento")*#REF!</f>
        <v>#REF!</v>
      </c>
      <c r="F15" s="1095" t="e">
        <f>SUMIFS(F$24:F$141,$B$24:$B$141,"Terraplen")*#REF!+SUMIFS(F$24:F$141,$B$24:$B$141,"Coronas")*#REF!+SUMIFS(F$24:F$141,$B$24:$B$141,"Subbase/Base")*#REF!+SUMIFS(F$24:F$141,$B$24:$B$141,"Pavimento")*#REF!</f>
        <v>#REF!</v>
      </c>
      <c r="G15" s="1095" t="e">
        <f>SUMIFS(G$24:G$141,$B$24:$B$141,"Terraplen")*#REF!+SUMIFS(G$24:G$141,$B$24:$B$141,"Coronas")*#REF!+SUMIFS(G$24:G$141,$B$24:$B$141,"Subbase/Base")*#REF!+SUMIFS(G$24:G$141,$B$24:$B$141,"Pavimento")*#REF!</f>
        <v>#REF!</v>
      </c>
      <c r="H15" s="1095" t="e">
        <f>SUMIFS(H$24:H$141,$B$24:$B$141,"Terraplen")*#REF!+SUMIFS(H$24:H$141,$B$24:$B$141,"Coronas")*#REF!+SUMIFS(H$24:H$141,$B$24:$B$141,"Subbase/Base")*#REF!+SUMIFS(H$24:H$141,$B$24:$B$141,"Pavimento")*#REF!</f>
        <v>#REF!</v>
      </c>
      <c r="I15" s="1095" t="e">
        <f>SUMIFS(I$24:I$141,$B$24:$B$141,"Terraplen")*#REF!+SUMIFS(I$24:I$141,$B$24:$B$141,"Coronas")*#REF!+SUMIFS(I$24:I$141,$B$24:$B$141,"Subbase/Base")*#REF!+SUMIFS(I$24:I$141,$B$24:$B$141,"Pavimento")*#REF!</f>
        <v>#REF!</v>
      </c>
      <c r="J15" s="1095" t="e">
        <f>SUMIFS(J$24:J$141,$B$24:$B$141,"Terraplen")*#REF!+SUMIFS(J$24:J$141,$B$24:$B$141,"Coronas")*#REF!+SUMIFS(J$24:J$141,$B$24:$B$141,"Subbase/Base")*#REF!+SUMIFS(J$24:J$141,$B$24:$B$141,"Pavimento")*#REF!</f>
        <v>#REF!</v>
      </c>
      <c r="K15" s="1095" t="e">
        <f>SUMIFS(K$24:K$141,$B$24:$B$141,"Terraplen")*#REF!+SUMIFS(K$24:K$141,$B$24:$B$141,"Coronas")*#REF!+SUMIFS(K$24:K$141,$B$24:$B$141,"Subbase/Base")*#REF!+SUMIFS(K$24:K$141,$B$24:$B$141,"Pavimento")*#REF!</f>
        <v>#REF!</v>
      </c>
      <c r="L15" s="1095" t="e">
        <f>SUMIFS(L$24:L$141,$B$24:$B$141,"Terraplen")*#REF!+SUMIFS(L$24:L$141,$B$24:$B$141,"Coronas")*#REF!+SUMIFS(L$24:L$141,$B$24:$B$141,"Subbase/Base")*#REF!+SUMIFS(L$24:L$141,$B$24:$B$141,"Pavimento")*#REF!</f>
        <v>#REF!</v>
      </c>
      <c r="M15" s="1095" t="e">
        <f>SUMIFS(M$24:M$141,$B$24:$B$141,"Terraplen")*#REF!+SUMIFS(M$24:M$141,$B$24:$B$141,"Coronas")*#REF!+SUMIFS(M$24:M$141,$B$24:$B$141,"Subbase/Base")*#REF!+SUMIFS(M$24:M$141,$B$24:$B$141,"Pavimento")*#REF!</f>
        <v>#REF!</v>
      </c>
      <c r="N15" s="1095" t="e">
        <f>SUMIFS(N$24:N$141,$B$24:$B$141,"Terraplen")*#REF!+SUMIFS(N$24:N$141,$B$24:$B$141,"Coronas")*#REF!+SUMIFS(N$24:N$141,$B$24:$B$141,"Subbase/Base")*#REF!+SUMIFS(N$24:N$141,$B$24:$B$141,"Pavimento")*#REF!</f>
        <v>#REF!</v>
      </c>
      <c r="O15" s="1095" t="e">
        <f>SUMIFS(O$24:O$141,$B$24:$B$141,"Terraplen")*#REF!+SUMIFS(O$24:O$141,$B$24:$B$141,"Coronas")*#REF!+SUMIFS(O$24:O$141,$B$24:$B$141,"Subbase/Base")*#REF!+SUMIFS(O$24:O$141,$B$24:$B$141,"Pavimento")*#REF!</f>
        <v>#REF!</v>
      </c>
      <c r="P15" s="1095" t="e">
        <f>SUMIFS(P$24:P$141,$B$24:$B$141,"Terraplen")*#REF!+SUMIFS(P$24:P$141,$B$24:$B$141,"Coronas")*#REF!+SUMIFS(P$24:P$141,$B$24:$B$141,"Subbase/Base")*#REF!+SUMIFS(P$24:P$141,$B$24:$B$141,"Pavimento")*#REF!</f>
        <v>#REF!</v>
      </c>
      <c r="Q15" s="1211" t="e">
        <f>SUMIFS(Q$24:Q$141,$B$24:$B$141,"Terraplen")*#REF!+SUMIFS(Q$24:Q$141,$B$24:$B$141,"Coronas")*#REF!+SUMIFS(Q$24:Q$141,$B$24:$B$141,"Subbase/Base")*#REF!+SUMIFS(Q$24:Q$141,$B$24:$B$141,"Pavimento")*#REF!</f>
        <v>#REF!</v>
      </c>
      <c r="R15" s="1095" t="e">
        <f>SUMIFS(R$24:R$141,$B$24:$B$141,"Terraplen")*#REF!+SUMIFS(R$24:R$141,$B$24:$B$141,"Coronas")*#REF!+SUMIFS(R$24:R$141,$B$24:$B$141,"Subbase/Base")*#REF!+SUMIFS(R$24:R$141,$B$24:$B$141,"Pavimento")*#REF!</f>
        <v>#REF!</v>
      </c>
      <c r="S15" s="1095" t="e">
        <f>SUMIFS(S$24:S$141,$B$24:$B$141,"Terraplen")*#REF!+SUMIFS(S$24:S$141,$B$24:$B$141,"Coronas")*#REF!+SUMIFS(S$24:S$141,$B$24:$B$141,"Subbase/Base")*#REF!+SUMIFS(S$24:S$141,$B$24:$B$141,"Pavimento")*#REF!</f>
        <v>#REF!</v>
      </c>
      <c r="T15" s="1095" t="e">
        <f>SUMIFS(T$24:T$141,$B$24:$B$141,"Terraplen")*#REF!+SUMIFS(T$24:T$141,$B$24:$B$141,"Coronas")*#REF!+SUMIFS(T$24:T$141,$B$24:$B$141,"Subbase/Base")*#REF!+SUMIFS(T$24:T$141,$B$24:$B$141,"Pavimento")*#REF!</f>
        <v>#REF!</v>
      </c>
      <c r="U15" s="1095" t="e">
        <f>SUMIFS(U$24:U$141,$B$24:$B$141,"Terraplen")*#REF!+SUMIFS(U$24:U$141,$B$24:$B$141,"Coronas")*#REF!+SUMIFS(U$24:U$141,$B$24:$B$141,"Subbase/Base")*#REF!+SUMIFS(U$24:U$141,$B$24:$B$141,"Pavimento")*#REF!</f>
        <v>#REF!</v>
      </c>
      <c r="V15" s="1095" t="e">
        <f>SUMIFS(V$24:V$141,$B$24:$B$141,"Terraplen")*#REF!+SUMIFS(V$24:V$141,$B$24:$B$141,"Coronas")*#REF!+SUMIFS(V$24:V$141,$B$24:$B$141,"Subbase/Base")*#REF!+SUMIFS(V$24:V$141,$B$24:$B$141,"Pavimento")*#REF!</f>
        <v>#REF!</v>
      </c>
      <c r="W15" s="1095" t="e">
        <f>SUMIFS(W$24:W$141,$B$24:$B$141,"Terraplen")*#REF!+SUMIFS(W$24:W$141,$B$24:$B$141,"Coronas")*#REF!+SUMIFS(W$24:W$141,$B$24:$B$141,"Subbase/Base")*#REF!+SUMIFS(W$24:W$141,$B$24:$B$141,"Pavimento")*#REF!</f>
        <v>#REF!</v>
      </c>
      <c r="X15" s="1095" t="e">
        <f>SUMIFS(X$24:X$141,$B$24:$B$141,"Terraplen")*#REF!+SUMIFS(X$24:X$141,$B$24:$B$141,"Coronas")*#REF!+SUMIFS(X$24:X$141,$B$24:$B$141,"Subbase/Base")*#REF!+SUMIFS(X$24:X$141,$B$24:$B$141,"Pavimento")*#REF!</f>
        <v>#REF!</v>
      </c>
      <c r="Y15" s="1095" t="e">
        <f>SUMIFS(Y$24:Y$141,$B$24:$B$141,"Terraplen")*#REF!+SUMIFS(Y$24:Y$141,$B$24:$B$141,"Coronas")*#REF!+SUMIFS(Y$24:Y$141,$B$24:$B$141,"Subbase/Base")*#REF!+SUMIFS(Y$24:Y$141,$B$24:$B$141,"Pavimento")*#REF!</f>
        <v>#REF!</v>
      </c>
      <c r="Z15" s="1095" t="e">
        <f>SUMIFS(Z$24:Z$141,$B$24:$B$141,"Terraplen")*#REF!+SUMIFS(Z$24:Z$141,$B$24:$B$141,"Coronas")*#REF!+SUMIFS(Z$24:Z$141,$B$24:$B$141,"Subbase/Base")*#REF!+SUMIFS(Z$24:Z$141,$B$24:$B$141,"Pavimento")*#REF!</f>
        <v>#REF!</v>
      </c>
      <c r="AA15" s="1095" t="e">
        <f>SUMIFS(AA$24:AA$141,$B$24:$B$141,"Terraplen")*#REF!+SUMIFS(AA$24:AA$141,$B$24:$B$141,"Coronas")*#REF!+SUMIFS(AA$24:AA$141,$B$24:$B$141,"Subbase/Base")*#REF!+SUMIFS(AA$24:AA$141,$B$24:$B$141,"Pavimento")*#REF!</f>
        <v>#REF!</v>
      </c>
      <c r="AB15" s="1095" t="e">
        <f>SUMIFS(AB$24:AB$141,$B$24:$B$141,"Terraplen")*#REF!+SUMIFS(AB$24:AB$141,$B$24:$B$141,"Coronas")*#REF!+SUMIFS(AB$24:AB$141,$B$24:$B$141,"Subbase/Base")*#REF!+SUMIFS(AB$24:AB$141,$B$24:$B$141,"Pavimento")*#REF!</f>
        <v>#REF!</v>
      </c>
      <c r="AC15" s="1097" t="e">
        <f>SUMIFS(AC$24:AC$141,$B$24:$B$141,"Terraplen")*#REF!+SUMIFS(AC$24:AC$141,$B$24:$B$141,"Coronas")*#REF!+SUMIFS(AC$24:AC$141,$B$24:$B$141,"Subbase/Base")*#REF!+SUMIFS(AC$24:AC$141,$B$24:$B$141,"Pavimento")*#REF!</f>
        <v>#REF!</v>
      </c>
      <c r="AD15" s="1098"/>
      <c r="AE15" s="1098"/>
      <c r="AF15" s="1098"/>
      <c r="AG15" s="1098"/>
      <c r="AH15" s="1098"/>
      <c r="AI15" s="1160"/>
    </row>
    <row r="16" spans="1:113">
      <c r="A16" s="1104" t="s">
        <v>1160</v>
      </c>
      <c r="B16" s="1161"/>
      <c r="C16" s="1106" t="s">
        <v>1219</v>
      </c>
      <c r="D16" s="1217"/>
      <c r="E16" s="1218"/>
      <c r="F16" s="1108"/>
      <c r="G16" s="1108"/>
      <c r="H16" s="1108"/>
      <c r="I16" s="1108"/>
      <c r="J16" s="1219"/>
      <c r="K16" s="1108"/>
      <c r="L16" s="1108"/>
      <c r="M16" s="1108"/>
      <c r="N16" s="1108"/>
      <c r="O16" s="1108"/>
      <c r="P16" s="1108"/>
      <c r="Q16" s="1219"/>
      <c r="R16" s="1108"/>
      <c r="S16" s="1108"/>
      <c r="T16" s="1108"/>
      <c r="U16" s="1108"/>
      <c r="V16" s="1108"/>
      <c r="W16" s="1108"/>
      <c r="X16" s="1108"/>
      <c r="Y16" s="1108"/>
      <c r="Z16" s="1108"/>
      <c r="AA16" s="1108"/>
      <c r="AB16" s="1108"/>
      <c r="AC16" s="1108"/>
      <c r="AD16" s="1163"/>
      <c r="AE16" s="1163"/>
      <c r="AF16" s="1163"/>
      <c r="AG16" s="1163"/>
      <c r="AH16" s="1163"/>
      <c r="AI16" s="1164"/>
      <c r="AJ16" s="1111"/>
      <c r="AK16" s="1111"/>
      <c r="AL16" s="1111"/>
      <c r="AM16" s="1111"/>
      <c r="AN16" s="1111"/>
      <c r="AO16" s="1111"/>
      <c r="AP16" s="1111"/>
      <c r="AQ16" s="1111"/>
      <c r="AR16" s="1111"/>
      <c r="AS16" s="1111"/>
      <c r="AT16" s="1111"/>
      <c r="AU16" s="1111"/>
      <c r="AV16" s="1111"/>
      <c r="AW16" s="1111"/>
      <c r="AX16" s="1111"/>
      <c r="AY16" s="1111"/>
      <c r="AZ16" s="1111"/>
      <c r="BA16" s="1111"/>
      <c r="BB16" s="1111"/>
      <c r="BC16" s="1111"/>
      <c r="BD16" s="1111"/>
      <c r="BE16" s="1111"/>
      <c r="BF16" s="1111"/>
      <c r="BG16" s="1111"/>
      <c r="BH16" s="1111"/>
      <c r="BI16" s="1111"/>
      <c r="BJ16" s="1111"/>
      <c r="BK16" s="1111"/>
      <c r="BL16" s="1111"/>
      <c r="BM16" s="1111"/>
      <c r="BN16" s="1111"/>
      <c r="BO16" s="1111"/>
      <c r="BP16" s="1111"/>
      <c r="BQ16" s="1111"/>
      <c r="BR16" s="1111"/>
      <c r="BS16" s="1111"/>
      <c r="BT16" s="1111"/>
      <c r="BU16" s="1111"/>
      <c r="BV16" s="1111"/>
      <c r="BW16" s="1111"/>
      <c r="BX16" s="1111"/>
      <c r="BY16" s="1111"/>
      <c r="BZ16" s="1111"/>
      <c r="CA16" s="1111"/>
      <c r="CB16" s="1111"/>
      <c r="CC16" s="1111"/>
      <c r="CD16" s="1111"/>
      <c r="CE16" s="1111"/>
      <c r="CF16" s="1111"/>
      <c r="CG16" s="1111"/>
      <c r="CH16" s="1111"/>
      <c r="CI16" s="1111"/>
      <c r="CJ16" s="1111"/>
      <c r="CK16" s="1111"/>
      <c r="CL16" s="1111"/>
      <c r="CM16" s="1111"/>
      <c r="CN16" s="1111"/>
      <c r="CO16" s="1111"/>
      <c r="CP16" s="1111"/>
      <c r="CQ16" s="1111"/>
      <c r="CR16" s="1111"/>
      <c r="CS16" s="1111"/>
      <c r="CT16" s="1111"/>
      <c r="CU16" s="1111"/>
      <c r="CV16" s="1111"/>
      <c r="CW16" s="1111"/>
      <c r="CX16" s="1111"/>
      <c r="CY16" s="1111"/>
      <c r="CZ16" s="1111"/>
      <c r="DA16" s="1111"/>
      <c r="DB16" s="1111"/>
      <c r="DC16" s="1111"/>
      <c r="DD16" s="1111"/>
      <c r="DE16" s="1111"/>
      <c r="DF16" s="1111"/>
      <c r="DG16" s="1111"/>
      <c r="DH16" s="1111"/>
      <c r="DI16" s="1111"/>
    </row>
    <row r="17" spans="1:113">
      <c r="A17" s="1112" t="s">
        <v>1140</v>
      </c>
      <c r="B17" s="1113"/>
      <c r="C17" s="1114">
        <v>4515</v>
      </c>
      <c r="D17" s="1220"/>
      <c r="E17" s="1221"/>
      <c r="F17" s="1116"/>
      <c r="G17" s="1116"/>
      <c r="H17" s="1116"/>
      <c r="I17" s="1116"/>
      <c r="J17" s="1222"/>
      <c r="K17" s="1116"/>
      <c r="L17" s="1116"/>
      <c r="M17" s="1116"/>
      <c r="N17" s="1116"/>
      <c r="O17" s="1116"/>
      <c r="P17" s="1116"/>
      <c r="Q17" s="1222"/>
      <c r="R17" s="1116"/>
      <c r="S17" s="1116"/>
      <c r="T17" s="1116"/>
      <c r="U17" s="1116"/>
      <c r="V17" s="1116"/>
      <c r="W17" s="1116"/>
      <c r="X17" s="1116"/>
      <c r="Y17" s="1116"/>
      <c r="Z17" s="1116"/>
      <c r="AA17" s="1116"/>
      <c r="AB17" s="1116"/>
      <c r="AC17" s="1116"/>
      <c r="AD17" s="1165"/>
      <c r="AE17" s="1165"/>
      <c r="AF17" s="1165"/>
      <c r="AG17" s="1165"/>
      <c r="AH17" s="1165"/>
      <c r="AI17" s="1164"/>
      <c r="AJ17" s="1111"/>
      <c r="AK17" s="1111"/>
      <c r="AL17" s="1111"/>
      <c r="AM17" s="1111"/>
      <c r="AN17" s="1111"/>
      <c r="AO17" s="1111"/>
      <c r="AP17" s="1111"/>
      <c r="AQ17" s="1111"/>
      <c r="AR17" s="1111"/>
      <c r="AS17" s="1111"/>
      <c r="AT17" s="1111"/>
      <c r="AU17" s="1111"/>
      <c r="AV17" s="1111"/>
      <c r="AW17" s="1111"/>
      <c r="AX17" s="1111"/>
      <c r="AY17" s="1111"/>
      <c r="AZ17" s="1111"/>
      <c r="BA17" s="1111"/>
      <c r="BB17" s="1111"/>
      <c r="BC17" s="1111"/>
      <c r="BD17" s="1111"/>
      <c r="BE17" s="1111"/>
      <c r="BF17" s="1111"/>
      <c r="BG17" s="1111"/>
      <c r="BH17" s="1111"/>
      <c r="BI17" s="1111"/>
      <c r="BJ17" s="1111"/>
      <c r="BK17" s="1111"/>
      <c r="BL17" s="1111"/>
      <c r="BM17" s="1111"/>
      <c r="BN17" s="1111"/>
      <c r="BO17" s="1111"/>
      <c r="BP17" s="1111"/>
      <c r="BQ17" s="1111"/>
      <c r="BR17" s="1111"/>
      <c r="BS17" s="1111"/>
      <c r="BT17" s="1111"/>
      <c r="BU17" s="1111"/>
      <c r="BV17" s="1111"/>
      <c r="BW17" s="1111"/>
      <c r="BX17" s="1111"/>
      <c r="BY17" s="1111"/>
      <c r="BZ17" s="1111"/>
      <c r="CA17" s="1111"/>
      <c r="CB17" s="1111"/>
      <c r="CC17" s="1111"/>
      <c r="CD17" s="1111"/>
      <c r="CE17" s="1111"/>
      <c r="CF17" s="1111"/>
      <c r="CG17" s="1111"/>
      <c r="CH17" s="1111"/>
      <c r="CI17" s="1111"/>
      <c r="CJ17" s="1111"/>
      <c r="CK17" s="1111"/>
      <c r="CL17" s="1111"/>
      <c r="CM17" s="1111"/>
      <c r="CN17" s="1111"/>
      <c r="CO17" s="1111"/>
      <c r="CP17" s="1111"/>
      <c r="CQ17" s="1111"/>
      <c r="CR17" s="1111"/>
      <c r="CS17" s="1111"/>
      <c r="CT17" s="1111"/>
      <c r="CU17" s="1111"/>
      <c r="CV17" s="1111"/>
      <c r="CW17" s="1111"/>
      <c r="CX17" s="1111"/>
      <c r="CY17" s="1111"/>
      <c r="CZ17" s="1111"/>
      <c r="DA17" s="1111"/>
      <c r="DB17" s="1111"/>
      <c r="DC17" s="1111"/>
      <c r="DD17" s="1111"/>
      <c r="DE17" s="1111"/>
      <c r="DF17" s="1111"/>
      <c r="DG17" s="1111"/>
      <c r="DH17" s="1111"/>
      <c r="DI17" s="1111"/>
    </row>
    <row r="18" spans="1:113" ht="15" customHeight="1">
      <c r="A18" s="2234" t="s">
        <v>1162</v>
      </c>
      <c r="B18" s="1118" t="s">
        <v>1163</v>
      </c>
      <c r="C18" s="1119">
        <v>7210</v>
      </c>
      <c r="D18" s="1223"/>
      <c r="E18" s="1224"/>
      <c r="F18" s="1121"/>
      <c r="G18" s="1121"/>
      <c r="H18" s="1121"/>
      <c r="I18" s="1121"/>
      <c r="J18" s="1225"/>
      <c r="K18" s="1121"/>
      <c r="L18" s="1121"/>
      <c r="M18" s="1121"/>
      <c r="N18" s="1121"/>
      <c r="O18" s="1121"/>
      <c r="P18" s="1121"/>
      <c r="Q18" s="1225"/>
      <c r="R18" s="1121"/>
      <c r="S18" s="1121"/>
      <c r="T18" s="1121"/>
      <c r="U18" s="1121"/>
      <c r="V18" s="1121"/>
      <c r="W18" s="1121"/>
      <c r="X18" s="1121"/>
      <c r="Y18" s="1121"/>
      <c r="Z18" s="1121"/>
      <c r="AA18" s="1121"/>
      <c r="AB18" s="1121"/>
      <c r="AC18" s="1121"/>
      <c r="AD18" s="1154"/>
      <c r="AE18" s="1154"/>
      <c r="AF18" s="1154"/>
      <c r="AG18" s="1154"/>
      <c r="AH18" s="1154"/>
      <c r="AI18" s="1164"/>
      <c r="AJ18" s="1111"/>
      <c r="AK18" s="1111"/>
      <c r="AL18" s="1111"/>
      <c r="AM18" s="1111"/>
      <c r="AN18" s="1111"/>
      <c r="AO18" s="1111"/>
      <c r="AP18" s="1111"/>
      <c r="AQ18" s="1111"/>
      <c r="AR18" s="1111"/>
      <c r="AS18" s="1111"/>
      <c r="AT18" s="1111"/>
      <c r="AU18" s="1111"/>
      <c r="AV18" s="1111"/>
      <c r="AW18" s="1111"/>
      <c r="AX18" s="1111"/>
      <c r="AY18" s="1111"/>
      <c r="AZ18" s="1111"/>
      <c r="BA18" s="1111"/>
      <c r="BB18" s="1111"/>
      <c r="BC18" s="1111"/>
      <c r="BD18" s="1111"/>
      <c r="BE18" s="1111"/>
      <c r="BF18" s="1111"/>
      <c r="BG18" s="1111"/>
      <c r="BH18" s="1111"/>
      <c r="BI18" s="1111"/>
      <c r="BJ18" s="1111"/>
      <c r="BK18" s="1111"/>
      <c r="BL18" s="1111"/>
      <c r="BM18" s="1111"/>
      <c r="BN18" s="1111"/>
      <c r="BO18" s="1111"/>
      <c r="BP18" s="1111"/>
      <c r="BQ18" s="1111"/>
      <c r="BR18" s="1111"/>
      <c r="BS18" s="1111"/>
      <c r="BT18" s="1111"/>
      <c r="BU18" s="1111"/>
      <c r="BV18" s="1111"/>
      <c r="BW18" s="1111"/>
      <c r="BX18" s="1111"/>
      <c r="BY18" s="1111"/>
      <c r="BZ18" s="1111"/>
      <c r="CA18" s="1111"/>
      <c r="CB18" s="1111"/>
      <c r="CC18" s="1111"/>
      <c r="CD18" s="1111"/>
      <c r="CE18" s="1111"/>
      <c r="CF18" s="1111"/>
      <c r="CG18" s="1111"/>
      <c r="CH18" s="1111"/>
      <c r="CI18" s="1111"/>
      <c r="CJ18" s="1111"/>
      <c r="CK18" s="1111"/>
      <c r="CL18" s="1111"/>
      <c r="CM18" s="1111"/>
      <c r="CN18" s="1111"/>
      <c r="CO18" s="1111"/>
      <c r="CP18" s="1111"/>
      <c r="CQ18" s="1111"/>
      <c r="CR18" s="1111"/>
      <c r="CS18" s="1111"/>
      <c r="CT18" s="1111"/>
      <c r="CU18" s="1111"/>
      <c r="CV18" s="1111"/>
      <c r="CW18" s="1111"/>
      <c r="CX18" s="1111"/>
      <c r="CY18" s="1111"/>
      <c r="CZ18" s="1111"/>
      <c r="DA18" s="1111"/>
      <c r="DB18" s="1111"/>
      <c r="DC18" s="1111"/>
      <c r="DD18" s="1111"/>
      <c r="DE18" s="1111"/>
      <c r="DF18" s="1111"/>
      <c r="DG18" s="1111"/>
      <c r="DH18" s="1111"/>
      <c r="DI18" s="1111"/>
    </row>
    <row r="19" spans="1:113">
      <c r="A19" s="2234"/>
      <c r="B19" s="1118" t="s">
        <v>1164</v>
      </c>
      <c r="C19" s="1119">
        <v>9400</v>
      </c>
      <c r="D19" s="1223"/>
      <c r="E19" s="1224"/>
      <c r="F19" s="1121"/>
      <c r="G19" s="1121"/>
      <c r="H19" s="1121"/>
      <c r="I19" s="1121"/>
      <c r="J19" s="1225"/>
      <c r="K19" s="1121"/>
      <c r="L19" s="1121"/>
      <c r="M19" s="1121"/>
      <c r="N19" s="1121"/>
      <c r="O19" s="1121"/>
      <c r="P19" s="1121"/>
      <c r="Q19" s="1225"/>
      <c r="R19" s="1121"/>
      <c r="S19" s="1121"/>
      <c r="T19" s="1121"/>
      <c r="U19" s="1121"/>
      <c r="V19" s="1121"/>
      <c r="W19" s="1121"/>
      <c r="X19" s="1121"/>
      <c r="Y19" s="1121"/>
      <c r="Z19" s="1121"/>
      <c r="AA19" s="1121"/>
      <c r="AB19" s="1121"/>
      <c r="AC19" s="1121"/>
      <c r="AD19" s="1166"/>
      <c r="AE19" s="1166"/>
      <c r="AF19" s="1166"/>
      <c r="AG19" s="1166"/>
      <c r="AH19" s="1166"/>
      <c r="AI19" s="1167"/>
    </row>
    <row r="20" spans="1:113">
      <c r="A20" s="1123" t="s">
        <v>1165</v>
      </c>
      <c r="B20" s="1124"/>
      <c r="C20" s="1119">
        <f>+(C19-C18)/2+C18</f>
        <v>8305</v>
      </c>
      <c r="D20" s="1223"/>
      <c r="E20" s="1224"/>
      <c r="F20" s="1121"/>
      <c r="G20" s="1121"/>
      <c r="H20" s="1121"/>
      <c r="I20" s="1121"/>
      <c r="J20" s="1225"/>
      <c r="K20" s="1121"/>
      <c r="L20" s="1121"/>
      <c r="M20" s="1121"/>
      <c r="N20" s="1121"/>
      <c r="O20" s="1121"/>
      <c r="P20" s="1121"/>
      <c r="Q20" s="1225"/>
      <c r="R20" s="1121"/>
      <c r="S20" s="1121"/>
      <c r="T20" s="1121"/>
      <c r="U20" s="1121"/>
      <c r="V20" s="1121"/>
      <c r="W20" s="1121"/>
      <c r="X20" s="1121"/>
      <c r="Y20" s="1121"/>
      <c r="Z20" s="1121"/>
      <c r="AA20" s="1121"/>
      <c r="AB20" s="1121"/>
      <c r="AC20" s="1121"/>
      <c r="AD20" s="1166"/>
      <c r="AE20" s="1166"/>
      <c r="AF20" s="1166"/>
      <c r="AG20" s="1166"/>
      <c r="AH20" s="1166"/>
      <c r="AI20" s="1167"/>
    </row>
    <row r="21" spans="1:113">
      <c r="A21" s="1123" t="s">
        <v>1166</v>
      </c>
      <c r="B21" s="1124"/>
      <c r="C21" s="1125"/>
      <c r="D21" s="1226">
        <f>IF(D23&gt;D22,(D23-D22)+D$2*1000+D$3*1000,(D22-D23)+D$2*1000+D$4*1000)/1000</f>
        <v>23.355</v>
      </c>
      <c r="E21" s="1227">
        <f t="shared" ref="E21:AH21" si="1">IF(E23&gt;E22,(E23-E22)+E$2*1000+E$3*1000,(E22-E23)+E$2*1000+E$4*1000)/1000</f>
        <v>23.805</v>
      </c>
      <c r="F21" s="1127">
        <f t="shared" si="1"/>
        <v>3.105</v>
      </c>
      <c r="G21" s="1127">
        <f t="shared" si="1"/>
        <v>2.625</v>
      </c>
      <c r="H21" s="1127">
        <f t="shared" si="1"/>
        <v>0.59499999999999997</v>
      </c>
      <c r="I21" s="1127">
        <f t="shared" si="1"/>
        <v>1.6950000000000001</v>
      </c>
      <c r="J21" s="1228">
        <f t="shared" si="1"/>
        <v>7.1950000000000003</v>
      </c>
      <c r="K21" s="1127">
        <f t="shared" si="1"/>
        <v>7.6950000000000003</v>
      </c>
      <c r="L21" s="1127">
        <f t="shared" si="1"/>
        <v>14.895</v>
      </c>
      <c r="M21" s="1127">
        <f t="shared" si="1"/>
        <v>21.995000000000001</v>
      </c>
      <c r="N21" s="1127">
        <f t="shared" si="1"/>
        <v>35.094999999999999</v>
      </c>
      <c r="O21" s="1127">
        <f t="shared" si="1"/>
        <v>36.695</v>
      </c>
      <c r="P21" s="1127">
        <f t="shared" si="1"/>
        <v>62.305</v>
      </c>
      <c r="Q21" s="1228">
        <f t="shared" si="1"/>
        <v>58.305</v>
      </c>
      <c r="R21" s="1127">
        <f t="shared" si="1"/>
        <v>70.605000000000004</v>
      </c>
      <c r="S21" s="1127">
        <f t="shared" si="1"/>
        <v>43.494999999999997</v>
      </c>
      <c r="T21" s="1127">
        <f t="shared" si="1"/>
        <v>47.145000000000003</v>
      </c>
      <c r="U21" s="1127">
        <f t="shared" si="1"/>
        <v>45.445</v>
      </c>
      <c r="V21" s="1127">
        <f t="shared" si="1"/>
        <v>47.725000000000001</v>
      </c>
      <c r="W21" s="1127">
        <f t="shared" si="1"/>
        <v>21.695</v>
      </c>
      <c r="X21" s="1127">
        <f t="shared" si="1"/>
        <v>55.395000000000003</v>
      </c>
      <c r="Y21" s="1127">
        <f t="shared" si="1"/>
        <v>64.694999999999993</v>
      </c>
      <c r="Z21" s="1127">
        <f t="shared" si="1"/>
        <v>70.495000000000005</v>
      </c>
      <c r="AA21" s="1127">
        <f t="shared" si="1"/>
        <v>77.045000000000002</v>
      </c>
      <c r="AB21" s="1127">
        <f t="shared" si="1"/>
        <v>81.614999999999995</v>
      </c>
      <c r="AC21" s="1127">
        <f t="shared" si="1"/>
        <v>88.114999999999995</v>
      </c>
      <c r="AD21" s="1128">
        <f t="shared" si="1"/>
        <v>19.355</v>
      </c>
      <c r="AE21" s="1128">
        <f t="shared" si="1"/>
        <v>19.695</v>
      </c>
      <c r="AF21" s="1128">
        <f t="shared" si="1"/>
        <v>29.695</v>
      </c>
      <c r="AG21" s="1128">
        <f t="shared" si="1"/>
        <v>62.695</v>
      </c>
      <c r="AH21" s="1128">
        <f t="shared" si="1"/>
        <v>74.495000000000005</v>
      </c>
      <c r="AI21" s="1167"/>
    </row>
    <row r="22" spans="1:113" hidden="1">
      <c r="A22" s="1129" t="s">
        <v>1167</v>
      </c>
      <c r="B22" s="1130"/>
      <c r="C22" s="1131"/>
      <c r="D22" s="1177">
        <f>+IF($C17=4514,IF(D$6=4514,$C20,$C20),IF(D$6=4515,$C20+101000,101000+$C20))</f>
        <v>109305</v>
      </c>
      <c r="E22" s="1177">
        <f t="shared" ref="E22:AH22" si="2">+IF($C17=4514,IF(E$6=4514,$C20,$C20),IF(E$6=4515,$C20+101000,101000+$C20))</f>
        <v>109305</v>
      </c>
      <c r="F22" s="1051">
        <f t="shared" si="2"/>
        <v>109305</v>
      </c>
      <c r="G22" s="1051">
        <f t="shared" si="2"/>
        <v>109305</v>
      </c>
      <c r="H22" s="1051">
        <f t="shared" si="2"/>
        <v>109305</v>
      </c>
      <c r="I22" s="1051">
        <f t="shared" si="2"/>
        <v>109305</v>
      </c>
      <c r="J22" s="1229">
        <f t="shared" si="2"/>
        <v>109305</v>
      </c>
      <c r="K22" s="1051">
        <f t="shared" si="2"/>
        <v>109305</v>
      </c>
      <c r="L22" s="1051">
        <f t="shared" si="2"/>
        <v>109305</v>
      </c>
      <c r="M22" s="1051">
        <f t="shared" si="2"/>
        <v>109305</v>
      </c>
      <c r="N22" s="1051">
        <f t="shared" si="2"/>
        <v>109305</v>
      </c>
      <c r="O22" s="1051">
        <f t="shared" si="2"/>
        <v>109305</v>
      </c>
      <c r="P22" s="1051">
        <f t="shared" si="2"/>
        <v>109305</v>
      </c>
      <c r="Q22" s="1229">
        <f t="shared" si="2"/>
        <v>109305</v>
      </c>
      <c r="R22" s="1051">
        <f t="shared" si="2"/>
        <v>109305</v>
      </c>
      <c r="S22" s="1051">
        <f t="shared" si="2"/>
        <v>109305</v>
      </c>
      <c r="T22" s="1051">
        <f t="shared" si="2"/>
        <v>109305</v>
      </c>
      <c r="U22" s="1051">
        <f t="shared" si="2"/>
        <v>109305</v>
      </c>
      <c r="V22" s="1051">
        <f t="shared" si="2"/>
        <v>109305</v>
      </c>
      <c r="W22" s="1051">
        <f t="shared" si="2"/>
        <v>109305</v>
      </c>
      <c r="X22" s="1051">
        <f t="shared" si="2"/>
        <v>109305</v>
      </c>
      <c r="Y22" s="1051">
        <f t="shared" si="2"/>
        <v>109305</v>
      </c>
      <c r="Z22" s="1051">
        <f t="shared" si="2"/>
        <v>109305</v>
      </c>
      <c r="AA22" s="1051">
        <f t="shared" si="2"/>
        <v>109305</v>
      </c>
      <c r="AB22" s="1051">
        <f t="shared" si="2"/>
        <v>109305</v>
      </c>
      <c r="AC22" s="1051">
        <f t="shared" si="2"/>
        <v>109305</v>
      </c>
      <c r="AD22" s="1132">
        <f t="shared" si="2"/>
        <v>109305</v>
      </c>
      <c r="AE22" s="1132">
        <f t="shared" si="2"/>
        <v>109305</v>
      </c>
      <c r="AF22" s="1132">
        <f t="shared" si="2"/>
        <v>109305</v>
      </c>
      <c r="AG22" s="1132">
        <f t="shared" si="2"/>
        <v>109305</v>
      </c>
      <c r="AH22" s="1132">
        <f t="shared" si="2"/>
        <v>109305</v>
      </c>
      <c r="AI22" s="1167"/>
    </row>
    <row r="23" spans="1:113" hidden="1">
      <c r="A23" s="1129" t="s">
        <v>1168</v>
      </c>
      <c r="B23" s="1230"/>
      <c r="C23" s="1231"/>
      <c r="D23" s="1232">
        <f>+IF($C17=4514,IF(D$6=4514,D$5,D$5+101000),IF(D$6=4515,D$5+101000,D$5))</f>
        <v>85950</v>
      </c>
      <c r="E23" s="1232">
        <f t="shared" ref="E23:AH23" si="3">+IF($C17=4514,IF(E$6=4514,E$5,E$5+101000),IF(E$6=4515,E$5+101000,E$5))</f>
        <v>85500</v>
      </c>
      <c r="F23" s="1233">
        <f t="shared" si="3"/>
        <v>106200</v>
      </c>
      <c r="G23" s="1233">
        <f t="shared" si="3"/>
        <v>110930</v>
      </c>
      <c r="H23" s="1233">
        <f t="shared" si="3"/>
        <v>109900</v>
      </c>
      <c r="I23" s="1233">
        <f t="shared" si="3"/>
        <v>110000</v>
      </c>
      <c r="J23" s="1234">
        <f t="shared" si="3"/>
        <v>116500</v>
      </c>
      <c r="K23" s="1233">
        <f t="shared" si="3"/>
        <v>117000</v>
      </c>
      <c r="L23" s="1233">
        <f t="shared" si="3"/>
        <v>124200</v>
      </c>
      <c r="M23" s="1233">
        <f t="shared" si="3"/>
        <v>126800</v>
      </c>
      <c r="N23" s="1233">
        <f t="shared" si="3"/>
        <v>144400</v>
      </c>
      <c r="O23" s="1233">
        <f t="shared" si="3"/>
        <v>146000</v>
      </c>
      <c r="P23" s="1233">
        <f t="shared" si="3"/>
        <v>47500</v>
      </c>
      <c r="Q23" s="1234">
        <f t="shared" si="3"/>
        <v>51000</v>
      </c>
      <c r="R23" s="1233">
        <f t="shared" si="3"/>
        <v>40000</v>
      </c>
      <c r="S23" s="1233">
        <f t="shared" si="3"/>
        <v>149800</v>
      </c>
      <c r="T23" s="1233">
        <f t="shared" si="3"/>
        <v>154650</v>
      </c>
      <c r="U23" s="1233">
        <f t="shared" si="3"/>
        <v>153350</v>
      </c>
      <c r="V23" s="1233">
        <f t="shared" si="3"/>
        <v>154730</v>
      </c>
      <c r="W23" s="1233">
        <f t="shared" si="3"/>
        <v>131000</v>
      </c>
      <c r="X23" s="1233">
        <f t="shared" si="3"/>
        <v>164700</v>
      </c>
      <c r="Y23" s="1233">
        <f t="shared" si="3"/>
        <v>173000</v>
      </c>
      <c r="Z23" s="1233">
        <f t="shared" si="3"/>
        <v>176000</v>
      </c>
      <c r="AA23" s="1233">
        <f t="shared" si="3"/>
        <v>185150</v>
      </c>
      <c r="AB23" s="1233">
        <f t="shared" si="3"/>
        <v>190920</v>
      </c>
      <c r="AC23" s="1233">
        <f t="shared" si="3"/>
        <v>190920</v>
      </c>
      <c r="AD23" s="1235">
        <f t="shared" si="3"/>
        <v>89950</v>
      </c>
      <c r="AE23" s="1235">
        <f t="shared" si="3"/>
        <v>129000</v>
      </c>
      <c r="AF23" s="1235">
        <f t="shared" si="3"/>
        <v>139000</v>
      </c>
      <c r="AG23" s="1235">
        <f t="shared" si="3"/>
        <v>172000</v>
      </c>
      <c r="AH23" s="1235">
        <f t="shared" si="3"/>
        <v>177800</v>
      </c>
      <c r="AI23" s="1236"/>
    </row>
    <row r="24" spans="1:113" ht="15" customHeight="1">
      <c r="A24" s="2237" t="s">
        <v>1179</v>
      </c>
      <c r="B24" s="1118" t="s">
        <v>1170</v>
      </c>
      <c r="C24" s="1133">
        <f>+'CANTIDADES Fase II todo'!BL25+'CANTIDADES Fase II todo'!BL28</f>
        <v>45986.51</v>
      </c>
      <c r="D24" s="1087"/>
      <c r="E24" s="1205"/>
      <c r="F24" s="1088"/>
      <c r="G24" s="1088" t="e">
        <f>$C24*#REF!*#REF!</f>
        <v>#REF!</v>
      </c>
      <c r="H24" s="1088"/>
      <c r="I24" s="1088"/>
      <c r="J24" s="1237"/>
      <c r="K24" s="1088"/>
      <c r="L24" s="1088"/>
      <c r="M24" s="1088"/>
      <c r="N24" s="1088"/>
      <c r="O24" s="1088"/>
      <c r="P24" s="1088"/>
      <c r="Q24" s="1237"/>
      <c r="R24" s="1088"/>
      <c r="S24" s="1088"/>
      <c r="T24" s="1088"/>
      <c r="U24" s="1088"/>
      <c r="V24" s="1088"/>
      <c r="W24" s="1088"/>
      <c r="X24" s="1088"/>
      <c r="Y24" s="1088"/>
      <c r="Z24" s="1088"/>
      <c r="AA24" s="1088"/>
      <c r="AB24" s="1088"/>
      <c r="AC24" s="1088"/>
      <c r="AD24" s="1134"/>
      <c r="AE24" s="1134"/>
      <c r="AF24" s="1134"/>
      <c r="AG24" s="1134"/>
      <c r="AH24" s="1134"/>
      <c r="AI24" s="1168" t="e">
        <f>+SUMPRODUCT(D24:AH24,D21:AH21)</f>
        <v>#REF!</v>
      </c>
      <c r="AJ24" s="1238" t="e">
        <f>$C24*#REF!*#REF!</f>
        <v>#REF!</v>
      </c>
    </row>
    <row r="25" spans="1:113">
      <c r="A25" s="2238"/>
      <c r="B25" s="1118" t="s">
        <v>1171</v>
      </c>
      <c r="C25" s="1133">
        <f>+'CANTIDADES Fase II todo'!BL26</f>
        <v>5829.46</v>
      </c>
      <c r="D25" s="1087"/>
      <c r="E25" s="1205"/>
      <c r="F25" s="1088"/>
      <c r="G25" s="1088" t="e">
        <f>$C25*#REF!*#REF!</f>
        <v>#REF!</v>
      </c>
      <c r="H25" s="1088"/>
      <c r="I25" s="1088"/>
      <c r="J25" s="1237"/>
      <c r="K25" s="1088"/>
      <c r="L25" s="1088"/>
      <c r="M25" s="1088"/>
      <c r="N25" s="1088"/>
      <c r="O25" s="1088"/>
      <c r="P25" s="1088"/>
      <c r="Q25" s="1237"/>
      <c r="R25" s="1088"/>
      <c r="S25" s="1088"/>
      <c r="T25" s="1088"/>
      <c r="U25" s="1088"/>
      <c r="V25" s="1088"/>
      <c r="W25" s="1088"/>
      <c r="X25" s="1088"/>
      <c r="Y25" s="1088"/>
      <c r="Z25" s="1088"/>
      <c r="AA25" s="1088"/>
      <c r="AB25" s="1088"/>
      <c r="AC25" s="1088"/>
      <c r="AD25" s="1134"/>
      <c r="AE25" s="1134"/>
      <c r="AF25" s="1134"/>
      <c r="AG25" s="1134"/>
      <c r="AH25" s="1134"/>
      <c r="AI25" s="1168" t="e">
        <f>+SUMPRODUCT(D25:AH25,D21:AH21)</f>
        <v>#REF!</v>
      </c>
      <c r="AJ25" s="1238" t="e">
        <f>$C25*#REF!*#REF!</f>
        <v>#REF!</v>
      </c>
    </row>
    <row r="26" spans="1:113">
      <c r="A26" s="2238"/>
      <c r="B26" s="1118" t="s">
        <v>1172</v>
      </c>
      <c r="C26" s="1133">
        <f>+'CANTIDADES Fase II todo'!BL72</f>
        <v>162.12</v>
      </c>
      <c r="D26" s="1087"/>
      <c r="E26" s="1205"/>
      <c r="F26" s="1088"/>
      <c r="G26" s="1088"/>
      <c r="H26" s="1088" t="e">
        <f>+$C26*#REF!*#REF!</f>
        <v>#REF!</v>
      </c>
      <c r="I26" s="1088"/>
      <c r="J26" s="1237"/>
      <c r="K26" s="1088"/>
      <c r="L26" s="1088"/>
      <c r="M26" s="1088"/>
      <c r="N26" s="1088"/>
      <c r="O26" s="1088"/>
      <c r="P26" s="1088"/>
      <c r="Q26" s="1237"/>
      <c r="R26" s="1088"/>
      <c r="S26" s="1088"/>
      <c r="T26" s="1088"/>
      <c r="U26" s="1088"/>
      <c r="V26" s="1088"/>
      <c r="W26" s="1088"/>
      <c r="X26" s="1088"/>
      <c r="Y26" s="1088"/>
      <c r="Z26" s="1088"/>
      <c r="AA26" s="1088"/>
      <c r="AB26" s="1088"/>
      <c r="AC26" s="1088"/>
      <c r="AD26" s="1134"/>
      <c r="AE26" s="1134"/>
      <c r="AF26" s="1134"/>
      <c r="AG26" s="1134"/>
      <c r="AH26" s="1134"/>
      <c r="AI26" s="1168" t="e">
        <f>+SUMPRODUCT(D26:AH26,D21:AH21)</f>
        <v>#REF!</v>
      </c>
      <c r="AJ26" s="1087" t="e">
        <f>+$C26*#REF!*#REF!</f>
        <v>#REF!</v>
      </c>
    </row>
    <row r="27" spans="1:113">
      <c r="A27" s="2238"/>
      <c r="B27" s="1118" t="s">
        <v>1173</v>
      </c>
      <c r="C27" s="1133">
        <f>+'CANTIDADES Fase II todo'!BL83+'CANTIDADES Fase II todo'!BL84+'CANTIDADES Fase II todo'!BL85</f>
        <v>5419.75</v>
      </c>
      <c r="D27" s="1087"/>
      <c r="E27" s="1205"/>
      <c r="F27" s="1088"/>
      <c r="G27" s="1088"/>
      <c r="H27" s="1088"/>
      <c r="I27" s="1088"/>
      <c r="J27" s="1237"/>
      <c r="K27" s="1088"/>
      <c r="L27" s="1088"/>
      <c r="M27" s="1088"/>
      <c r="N27" s="1088"/>
      <c r="O27" s="1088"/>
      <c r="P27" s="1088"/>
      <c r="Q27" s="1237"/>
      <c r="R27" s="1088"/>
      <c r="S27" s="1088"/>
      <c r="T27" s="1088"/>
      <c r="U27" s="1088"/>
      <c r="V27" s="1088"/>
      <c r="W27" s="1088"/>
      <c r="X27" s="1088"/>
      <c r="Y27" s="1088"/>
      <c r="Z27" s="1088"/>
      <c r="AA27" s="1088"/>
      <c r="AB27" s="1088"/>
      <c r="AC27" s="1088"/>
      <c r="AD27" s="1134" t="e">
        <f>+$C27*#REF!*#REF!</f>
        <v>#REF!</v>
      </c>
      <c r="AE27" s="1134"/>
      <c r="AF27" s="1134"/>
      <c r="AG27" s="1134"/>
      <c r="AH27" s="1134"/>
      <c r="AI27" s="1168" t="e">
        <f>+SUMPRODUCT(D27:AH27,D21:AH21)</f>
        <v>#REF!</v>
      </c>
      <c r="AJ27" s="1238" t="e">
        <f>+$C27*#REF!*#REF!</f>
        <v>#REF!</v>
      </c>
    </row>
    <row r="28" spans="1:113">
      <c r="A28" s="2238"/>
      <c r="B28" s="1118" t="s">
        <v>1174</v>
      </c>
      <c r="C28" s="1133">
        <f>+'CANTIDADES Fase II todo'!BL92+'CANTIDADES Fase II todo'!BL93</f>
        <v>1898.7599999999998</v>
      </c>
      <c r="D28" s="1087"/>
      <c r="E28" s="1205"/>
      <c r="F28" s="1088"/>
      <c r="G28" s="1088"/>
      <c r="H28" s="1088"/>
      <c r="I28" s="1088"/>
      <c r="J28" s="1237"/>
      <c r="K28" s="1088"/>
      <c r="L28" s="1088"/>
      <c r="M28" s="1088"/>
      <c r="N28" s="1088"/>
      <c r="O28" s="1088"/>
      <c r="P28" s="1088"/>
      <c r="Q28" s="1237"/>
      <c r="R28" s="1088"/>
      <c r="S28" s="1088"/>
      <c r="T28" s="1088"/>
      <c r="U28" s="1088"/>
      <c r="V28" s="1088"/>
      <c r="W28" s="1088"/>
      <c r="X28" s="1088"/>
      <c r="Y28" s="1088"/>
      <c r="Z28" s="1088"/>
      <c r="AA28" s="1088"/>
      <c r="AB28" s="1088"/>
      <c r="AC28" s="1088"/>
      <c r="AD28" s="1134" t="e">
        <f>+$C28*#REF!*#REF!</f>
        <v>#REF!</v>
      </c>
      <c r="AE28" s="1134"/>
      <c r="AF28" s="1134"/>
      <c r="AG28" s="1134"/>
      <c r="AH28" s="1134"/>
      <c r="AI28" s="1168" t="e">
        <f>+SUMPRODUCT(D28:AH28,D21:AH21)</f>
        <v>#REF!</v>
      </c>
      <c r="AJ28" s="1238" t="e">
        <f>+$C28*#REF!*#REF!</f>
        <v>#REF!</v>
      </c>
    </row>
    <row r="29" spans="1:113" s="1037" customFormat="1" ht="30">
      <c r="A29" s="2239"/>
      <c r="B29" s="1136" t="s">
        <v>1175</v>
      </c>
      <c r="C29" s="1137">
        <f>+'CANTIDADES Fase II todo'!BL99</f>
        <v>269.39</v>
      </c>
      <c r="D29" s="1138"/>
      <c r="E29" s="1097"/>
      <c r="F29" s="1097"/>
      <c r="G29" s="1097"/>
      <c r="H29" s="1097"/>
      <c r="I29" s="1097"/>
      <c r="J29" s="1097"/>
      <c r="K29" s="1097"/>
      <c r="L29" s="1097"/>
      <c r="M29" s="1097"/>
      <c r="N29" s="1097"/>
      <c r="O29" s="1097"/>
      <c r="P29" s="1097"/>
      <c r="Q29" s="1097"/>
      <c r="R29" s="1097"/>
      <c r="S29" s="1097"/>
      <c r="T29" s="1097"/>
      <c r="U29" s="1097"/>
      <c r="V29" s="1097"/>
      <c r="W29" s="1097"/>
      <c r="X29" s="1097"/>
      <c r="Y29" s="1097"/>
      <c r="Z29" s="1097"/>
      <c r="AA29" s="1097"/>
      <c r="AB29" s="1097"/>
      <c r="AC29" s="1097"/>
      <c r="AD29" s="1098" t="e">
        <f>+$C29*#REF!</f>
        <v>#REF!</v>
      </c>
      <c r="AE29" s="1098"/>
      <c r="AF29" s="1098"/>
      <c r="AG29" s="1098"/>
      <c r="AH29" s="1098"/>
      <c r="AI29" s="1239" t="e">
        <f>+SUMPRODUCT($D29:AH29,$D21:AH21)</f>
        <v>#REF!</v>
      </c>
      <c r="AJ29" s="1138" t="e">
        <f>+$C29*#REF!</f>
        <v>#REF!</v>
      </c>
    </row>
    <row r="30" spans="1:113">
      <c r="A30" s="1104" t="s">
        <v>1160</v>
      </c>
      <c r="B30" s="1140"/>
      <c r="C30" s="1141" t="s">
        <v>1220</v>
      </c>
      <c r="D30" s="1220"/>
      <c r="E30" s="1221"/>
      <c r="F30" s="1116"/>
      <c r="G30" s="1116"/>
      <c r="H30" s="1116"/>
      <c r="I30" s="1116"/>
      <c r="J30" s="1222"/>
      <c r="K30" s="1116"/>
      <c r="L30" s="1116"/>
      <c r="M30" s="1116"/>
      <c r="N30" s="1116"/>
      <c r="O30" s="1116"/>
      <c r="P30" s="1116"/>
      <c r="Q30" s="1222"/>
      <c r="R30" s="1116"/>
      <c r="S30" s="1116"/>
      <c r="T30" s="1116"/>
      <c r="U30" s="1116"/>
      <c r="V30" s="1116"/>
      <c r="W30" s="1116"/>
      <c r="X30" s="1116"/>
      <c r="Y30" s="1116"/>
      <c r="Z30" s="1116"/>
      <c r="AA30" s="1116"/>
      <c r="AB30" s="1116"/>
      <c r="AC30" s="1116"/>
      <c r="AD30" s="1165"/>
      <c r="AE30" s="1165"/>
      <c r="AF30" s="1165"/>
      <c r="AG30" s="1165"/>
      <c r="AH30" s="1165"/>
      <c r="AI30" s="1240"/>
      <c r="AJ30" s="1111"/>
      <c r="AK30" s="1111"/>
      <c r="AL30" s="1111"/>
      <c r="AM30" s="1111"/>
      <c r="AN30" s="1111"/>
      <c r="AO30" s="1111"/>
      <c r="AP30" s="1111"/>
      <c r="AQ30" s="1111"/>
      <c r="AR30" s="1111"/>
      <c r="AS30" s="1111"/>
      <c r="AT30" s="1111"/>
      <c r="AU30" s="1111"/>
      <c r="AV30" s="1111"/>
      <c r="AW30" s="1111"/>
      <c r="AX30" s="1111"/>
      <c r="AY30" s="1111"/>
      <c r="AZ30" s="1111"/>
      <c r="BA30" s="1111"/>
      <c r="BB30" s="1111"/>
      <c r="BC30" s="1111"/>
      <c r="BD30" s="1111"/>
      <c r="BE30" s="1111"/>
      <c r="BF30" s="1111"/>
      <c r="BG30" s="1111"/>
      <c r="BH30" s="1111"/>
      <c r="BI30" s="1111"/>
      <c r="BJ30" s="1111"/>
      <c r="BK30" s="1111"/>
      <c r="BL30" s="1111"/>
      <c r="BM30" s="1111"/>
      <c r="BN30" s="1111"/>
      <c r="BO30" s="1111"/>
      <c r="BP30" s="1111"/>
      <c r="BQ30" s="1111"/>
      <c r="BR30" s="1111"/>
      <c r="BS30" s="1111"/>
      <c r="BT30" s="1111"/>
      <c r="BU30" s="1111"/>
      <c r="BV30" s="1111"/>
      <c r="BW30" s="1111"/>
      <c r="BX30" s="1111"/>
      <c r="BY30" s="1111"/>
      <c r="BZ30" s="1111"/>
      <c r="CA30" s="1111"/>
      <c r="CB30" s="1111"/>
      <c r="CC30" s="1111"/>
      <c r="CD30" s="1111"/>
      <c r="CE30" s="1111"/>
      <c r="CF30" s="1111"/>
      <c r="CG30" s="1111"/>
      <c r="CH30" s="1111"/>
      <c r="CI30" s="1111"/>
      <c r="CJ30" s="1111"/>
      <c r="CK30" s="1111"/>
      <c r="CL30" s="1111"/>
      <c r="CM30" s="1111"/>
      <c r="CN30" s="1111"/>
      <c r="CO30" s="1111"/>
      <c r="CP30" s="1111"/>
      <c r="CQ30" s="1111"/>
      <c r="CR30" s="1111"/>
      <c r="CS30" s="1111"/>
      <c r="CT30" s="1111"/>
      <c r="CU30" s="1111"/>
      <c r="CV30" s="1111"/>
      <c r="CW30" s="1111"/>
      <c r="CX30" s="1111"/>
      <c r="CY30" s="1111"/>
      <c r="CZ30" s="1111"/>
      <c r="DA30" s="1111"/>
      <c r="DB30" s="1111"/>
      <c r="DC30" s="1111"/>
      <c r="DD30" s="1111"/>
      <c r="DE30" s="1111"/>
      <c r="DF30" s="1111"/>
      <c r="DG30" s="1111"/>
      <c r="DH30" s="1111"/>
      <c r="DI30" s="1111"/>
    </row>
    <row r="31" spans="1:113">
      <c r="A31" s="1112" t="s">
        <v>1140</v>
      </c>
      <c r="B31" s="1113"/>
      <c r="C31" s="1114">
        <v>4515</v>
      </c>
      <c r="D31" s="1220"/>
      <c r="E31" s="1221"/>
      <c r="F31" s="1116"/>
      <c r="G31" s="1116"/>
      <c r="H31" s="1116"/>
      <c r="I31" s="1116"/>
      <c r="J31" s="1222"/>
      <c r="K31" s="1116"/>
      <c r="L31" s="1116"/>
      <c r="M31" s="1116"/>
      <c r="N31" s="1116"/>
      <c r="O31" s="1116"/>
      <c r="P31" s="1116"/>
      <c r="Q31" s="1222"/>
      <c r="R31" s="1116"/>
      <c r="S31" s="1116"/>
      <c r="T31" s="1116"/>
      <c r="U31" s="1116"/>
      <c r="V31" s="1116"/>
      <c r="W31" s="1116"/>
      <c r="X31" s="1116"/>
      <c r="Y31" s="1116"/>
      <c r="Z31" s="1116"/>
      <c r="AA31" s="1116"/>
      <c r="AB31" s="1116"/>
      <c r="AC31" s="1116"/>
      <c r="AD31" s="1165"/>
      <c r="AE31" s="1165"/>
      <c r="AF31" s="1165"/>
      <c r="AG31" s="1165"/>
      <c r="AH31" s="1165"/>
      <c r="AI31" s="1164"/>
      <c r="AJ31" s="1111"/>
      <c r="AK31" s="1111"/>
      <c r="AL31" s="1111"/>
      <c r="AM31" s="1111"/>
      <c r="AN31" s="1111"/>
      <c r="AO31" s="1111"/>
      <c r="AP31" s="1111"/>
      <c r="AQ31" s="1111"/>
      <c r="AR31" s="1111"/>
      <c r="AS31" s="1111"/>
      <c r="AT31" s="1111"/>
      <c r="AU31" s="1111"/>
      <c r="AV31" s="1111"/>
      <c r="AW31" s="1111"/>
      <c r="AX31" s="1111"/>
      <c r="AY31" s="1111"/>
      <c r="AZ31" s="1111"/>
      <c r="BA31" s="1111"/>
      <c r="BB31" s="1111"/>
      <c r="BC31" s="1111"/>
      <c r="BD31" s="1111"/>
      <c r="BE31" s="1111"/>
      <c r="BF31" s="1111"/>
      <c r="BG31" s="1111"/>
      <c r="BH31" s="1111"/>
      <c r="BI31" s="1111"/>
      <c r="BJ31" s="1111"/>
      <c r="BK31" s="1111"/>
      <c r="BL31" s="1111"/>
      <c r="BM31" s="1111"/>
      <c r="BN31" s="1111"/>
      <c r="BO31" s="1111"/>
      <c r="BP31" s="1111"/>
      <c r="BQ31" s="1111"/>
      <c r="BR31" s="1111"/>
      <c r="BS31" s="1111"/>
      <c r="BT31" s="1111"/>
      <c r="BU31" s="1111"/>
      <c r="BV31" s="1111"/>
      <c r="BW31" s="1111"/>
      <c r="BX31" s="1111"/>
      <c r="BY31" s="1111"/>
      <c r="BZ31" s="1111"/>
      <c r="CA31" s="1111"/>
      <c r="CB31" s="1111"/>
      <c r="CC31" s="1111"/>
      <c r="CD31" s="1111"/>
      <c r="CE31" s="1111"/>
      <c r="CF31" s="1111"/>
      <c r="CG31" s="1111"/>
      <c r="CH31" s="1111"/>
      <c r="CI31" s="1111"/>
      <c r="CJ31" s="1111"/>
      <c r="CK31" s="1111"/>
      <c r="CL31" s="1111"/>
      <c r="CM31" s="1111"/>
      <c r="CN31" s="1111"/>
      <c r="CO31" s="1111"/>
      <c r="CP31" s="1111"/>
      <c r="CQ31" s="1111"/>
      <c r="CR31" s="1111"/>
      <c r="CS31" s="1111"/>
      <c r="CT31" s="1111"/>
      <c r="CU31" s="1111"/>
      <c r="CV31" s="1111"/>
      <c r="CW31" s="1111"/>
      <c r="CX31" s="1111"/>
      <c r="CY31" s="1111"/>
      <c r="CZ31" s="1111"/>
      <c r="DA31" s="1111"/>
      <c r="DB31" s="1111"/>
      <c r="DC31" s="1111"/>
      <c r="DD31" s="1111"/>
      <c r="DE31" s="1111"/>
      <c r="DF31" s="1111"/>
      <c r="DG31" s="1111"/>
      <c r="DH31" s="1111"/>
      <c r="DI31" s="1111"/>
    </row>
    <row r="32" spans="1:113" ht="15" customHeight="1">
      <c r="A32" s="2234" t="s">
        <v>1162</v>
      </c>
      <c r="B32" s="1118" t="s">
        <v>1163</v>
      </c>
      <c r="C32" s="1119">
        <v>8000</v>
      </c>
      <c r="D32" s="1223"/>
      <c r="E32" s="1224"/>
      <c r="F32" s="1121"/>
      <c r="G32" s="1121"/>
      <c r="H32" s="1121"/>
      <c r="I32" s="1121"/>
      <c r="J32" s="1225"/>
      <c r="K32" s="1121"/>
      <c r="L32" s="1121"/>
      <c r="M32" s="1121"/>
      <c r="N32" s="1121"/>
      <c r="O32" s="1121"/>
      <c r="P32" s="1121"/>
      <c r="Q32" s="1225"/>
      <c r="R32" s="1121"/>
      <c r="S32" s="1121"/>
      <c r="T32" s="1121"/>
      <c r="U32" s="1121"/>
      <c r="V32" s="1121"/>
      <c r="W32" s="1121"/>
      <c r="X32" s="1121"/>
      <c r="Y32" s="1121"/>
      <c r="Z32" s="1121"/>
      <c r="AA32" s="1121"/>
      <c r="AB32" s="1121"/>
      <c r="AC32" s="1121"/>
      <c r="AD32" s="1154"/>
      <c r="AE32" s="1154"/>
      <c r="AF32" s="1154"/>
      <c r="AG32" s="1154"/>
      <c r="AH32" s="1154"/>
      <c r="AI32" s="1164"/>
      <c r="AJ32" s="1111"/>
      <c r="AK32" s="1111"/>
      <c r="AL32" s="1111"/>
      <c r="AM32" s="1111"/>
      <c r="AN32" s="1111"/>
      <c r="AO32" s="1111"/>
      <c r="AP32" s="1111"/>
      <c r="AQ32" s="1111"/>
      <c r="AR32" s="1111"/>
      <c r="AS32" s="1111"/>
      <c r="AT32" s="1111"/>
      <c r="AU32" s="1111"/>
      <c r="AV32" s="1111"/>
      <c r="AW32" s="1111"/>
      <c r="AX32" s="1111"/>
      <c r="AY32" s="1111"/>
      <c r="AZ32" s="1111"/>
      <c r="BA32" s="1111"/>
      <c r="BB32" s="1111"/>
      <c r="BC32" s="1111"/>
      <c r="BD32" s="1111"/>
      <c r="BE32" s="1111"/>
      <c r="BF32" s="1111"/>
      <c r="BG32" s="1111"/>
      <c r="BH32" s="1111"/>
      <c r="BI32" s="1111"/>
      <c r="BJ32" s="1111"/>
      <c r="BK32" s="1111"/>
      <c r="BL32" s="1111"/>
      <c r="BM32" s="1111"/>
      <c r="BN32" s="1111"/>
      <c r="BO32" s="1111"/>
      <c r="BP32" s="1111"/>
      <c r="BQ32" s="1111"/>
      <c r="BR32" s="1111"/>
      <c r="BS32" s="1111"/>
      <c r="BT32" s="1111"/>
      <c r="BU32" s="1111"/>
      <c r="BV32" s="1111"/>
      <c r="BW32" s="1111"/>
      <c r="BX32" s="1111"/>
      <c r="BY32" s="1111"/>
      <c r="BZ32" s="1111"/>
      <c r="CA32" s="1111"/>
      <c r="CB32" s="1111"/>
      <c r="CC32" s="1111"/>
      <c r="CD32" s="1111"/>
      <c r="CE32" s="1111"/>
      <c r="CF32" s="1111"/>
      <c r="CG32" s="1111"/>
      <c r="CH32" s="1111"/>
      <c r="CI32" s="1111"/>
      <c r="CJ32" s="1111"/>
      <c r="CK32" s="1111"/>
      <c r="CL32" s="1111"/>
      <c r="CM32" s="1111"/>
      <c r="CN32" s="1111"/>
      <c r="CO32" s="1111"/>
      <c r="CP32" s="1111"/>
      <c r="CQ32" s="1111"/>
      <c r="CR32" s="1111"/>
      <c r="CS32" s="1111"/>
      <c r="CT32" s="1111"/>
      <c r="CU32" s="1111"/>
      <c r="CV32" s="1111"/>
      <c r="CW32" s="1111"/>
      <c r="CX32" s="1111"/>
      <c r="CY32" s="1111"/>
      <c r="CZ32" s="1111"/>
      <c r="DA32" s="1111"/>
      <c r="DB32" s="1111"/>
      <c r="DC32" s="1111"/>
      <c r="DD32" s="1111"/>
      <c r="DE32" s="1111"/>
      <c r="DF32" s="1111"/>
      <c r="DG32" s="1111"/>
      <c r="DH32" s="1111"/>
      <c r="DI32" s="1111"/>
    </row>
    <row r="33" spans="1:113">
      <c r="A33" s="2234"/>
      <c r="B33" s="1118" t="s">
        <v>1164</v>
      </c>
      <c r="C33" s="1119">
        <v>9400</v>
      </c>
      <c r="D33" s="1223"/>
      <c r="E33" s="1224"/>
      <c r="F33" s="1121"/>
      <c r="G33" s="1121"/>
      <c r="H33" s="1121"/>
      <c r="I33" s="1121"/>
      <c r="J33" s="1225"/>
      <c r="K33" s="1121"/>
      <c r="L33" s="1121"/>
      <c r="M33" s="1121"/>
      <c r="N33" s="1121"/>
      <c r="O33" s="1121"/>
      <c r="P33" s="1121"/>
      <c r="Q33" s="1225"/>
      <c r="R33" s="1121"/>
      <c r="S33" s="1121"/>
      <c r="T33" s="1121"/>
      <c r="U33" s="1121"/>
      <c r="V33" s="1121"/>
      <c r="W33" s="1121"/>
      <c r="X33" s="1121"/>
      <c r="Y33" s="1121"/>
      <c r="Z33" s="1121"/>
      <c r="AA33" s="1121"/>
      <c r="AB33" s="1121"/>
      <c r="AC33" s="1121"/>
      <c r="AD33" s="1166"/>
      <c r="AE33" s="1166"/>
      <c r="AF33" s="1166"/>
      <c r="AG33" s="1166"/>
      <c r="AH33" s="1166"/>
      <c r="AI33" s="1167"/>
    </row>
    <row r="34" spans="1:113">
      <c r="A34" s="1123" t="s">
        <v>1165</v>
      </c>
      <c r="B34" s="1124"/>
      <c r="C34" s="1119">
        <f>+(C33-C32)/2+C32</f>
        <v>8700</v>
      </c>
      <c r="D34" s="1223"/>
      <c r="E34" s="1224"/>
      <c r="F34" s="1121"/>
      <c r="G34" s="1121"/>
      <c r="H34" s="1121"/>
      <c r="I34" s="1121"/>
      <c r="J34" s="1225"/>
      <c r="K34" s="1121"/>
      <c r="L34" s="1121"/>
      <c r="M34" s="1121"/>
      <c r="N34" s="1121"/>
      <c r="O34" s="1121"/>
      <c r="P34" s="1121"/>
      <c r="Q34" s="1225"/>
      <c r="R34" s="1121"/>
      <c r="S34" s="1121"/>
      <c r="T34" s="1121"/>
      <c r="U34" s="1121"/>
      <c r="V34" s="1121"/>
      <c r="W34" s="1121"/>
      <c r="X34" s="1121"/>
      <c r="Y34" s="1121"/>
      <c r="Z34" s="1121"/>
      <c r="AA34" s="1121"/>
      <c r="AB34" s="1121"/>
      <c r="AC34" s="1121"/>
      <c r="AD34" s="1166"/>
      <c r="AE34" s="1166"/>
      <c r="AF34" s="1166"/>
      <c r="AG34" s="1166"/>
      <c r="AH34" s="1166"/>
      <c r="AI34" s="1167"/>
    </row>
    <row r="35" spans="1:113">
      <c r="A35" s="1123" t="s">
        <v>1166</v>
      </c>
      <c r="B35" s="1124"/>
      <c r="C35" s="1125"/>
      <c r="D35" s="1241">
        <f>IF(D37&gt;D36,(D37-D36)+D$2*1000+D$3*1000,(D36-D37)+D$2*1000+D$4*1000)/1000</f>
        <v>23.75</v>
      </c>
      <c r="E35" s="1227">
        <f t="shared" ref="E35:AH35" si="4">IF(E37&gt;E36,(E37-E36)+E$2*1000+E$3*1000,(E36-E37)+E$2*1000+E$4*1000)/1000</f>
        <v>24.2</v>
      </c>
      <c r="F35" s="1127">
        <f t="shared" si="4"/>
        <v>3.5</v>
      </c>
      <c r="G35" s="1127">
        <f t="shared" si="4"/>
        <v>2.23</v>
      </c>
      <c r="H35" s="1127">
        <f t="shared" si="4"/>
        <v>0.2</v>
      </c>
      <c r="I35" s="1127">
        <f t="shared" si="4"/>
        <v>1.3</v>
      </c>
      <c r="J35" s="1228">
        <f t="shared" si="4"/>
        <v>6.8</v>
      </c>
      <c r="K35" s="1127">
        <f t="shared" si="4"/>
        <v>7.3</v>
      </c>
      <c r="L35" s="1127">
        <f t="shared" si="4"/>
        <v>14.5</v>
      </c>
      <c r="M35" s="1127">
        <f t="shared" si="4"/>
        <v>21.6</v>
      </c>
      <c r="N35" s="1127">
        <f t="shared" si="4"/>
        <v>34.700000000000003</v>
      </c>
      <c r="O35" s="1127">
        <f t="shared" si="4"/>
        <v>36.299999999999997</v>
      </c>
      <c r="P35" s="1127">
        <f t="shared" si="4"/>
        <v>62.7</v>
      </c>
      <c r="Q35" s="1228">
        <f t="shared" si="4"/>
        <v>58.7</v>
      </c>
      <c r="R35" s="1127">
        <f t="shared" si="4"/>
        <v>71</v>
      </c>
      <c r="S35" s="1127">
        <f t="shared" si="4"/>
        <v>43.1</v>
      </c>
      <c r="T35" s="1127">
        <f t="shared" si="4"/>
        <v>46.75</v>
      </c>
      <c r="U35" s="1127">
        <f t="shared" si="4"/>
        <v>45.05</v>
      </c>
      <c r="V35" s="1127">
        <f t="shared" si="4"/>
        <v>47.33</v>
      </c>
      <c r="W35" s="1127">
        <f t="shared" si="4"/>
        <v>21.3</v>
      </c>
      <c r="X35" s="1127">
        <f t="shared" si="4"/>
        <v>55</v>
      </c>
      <c r="Y35" s="1127">
        <f t="shared" si="4"/>
        <v>64.3</v>
      </c>
      <c r="Z35" s="1127">
        <f t="shared" si="4"/>
        <v>70.099999999999994</v>
      </c>
      <c r="AA35" s="1127">
        <f t="shared" si="4"/>
        <v>76.650000000000006</v>
      </c>
      <c r="AB35" s="1127">
        <f t="shared" si="4"/>
        <v>81.22</v>
      </c>
      <c r="AC35" s="1127">
        <f t="shared" si="4"/>
        <v>87.72</v>
      </c>
      <c r="AD35" s="1128">
        <f t="shared" si="4"/>
        <v>19.75</v>
      </c>
      <c r="AE35" s="1128">
        <f t="shared" si="4"/>
        <v>19.3</v>
      </c>
      <c r="AF35" s="1128">
        <f t="shared" si="4"/>
        <v>29.3</v>
      </c>
      <c r="AG35" s="1128">
        <f t="shared" si="4"/>
        <v>62.3</v>
      </c>
      <c r="AH35" s="1128">
        <f t="shared" si="4"/>
        <v>74.099999999999994</v>
      </c>
      <c r="AI35" s="1167"/>
    </row>
    <row r="36" spans="1:113" hidden="1">
      <c r="A36" s="1129" t="s">
        <v>1167</v>
      </c>
      <c r="B36" s="1130"/>
      <c r="C36" s="1131"/>
      <c r="D36" s="1177">
        <f>+IF($C31=4514,IF(D$6=4514,$C34,$C34),IF(D$6=4515,$C34+101000,101000+$C34))</f>
        <v>109700</v>
      </c>
      <c r="E36" s="1177">
        <f t="shared" ref="E36:AH36" si="5">+IF($C31=4514,IF(E$6=4514,$C34,$C34),IF(E$6=4515,$C34+101000,101000+$C34))</f>
        <v>109700</v>
      </c>
      <c r="F36" s="1051">
        <f t="shared" si="5"/>
        <v>109700</v>
      </c>
      <c r="G36" s="1051">
        <f t="shared" si="5"/>
        <v>109700</v>
      </c>
      <c r="H36" s="1051">
        <f t="shared" si="5"/>
        <v>109700</v>
      </c>
      <c r="I36" s="1051">
        <f t="shared" si="5"/>
        <v>109700</v>
      </c>
      <c r="J36" s="1229">
        <f t="shared" si="5"/>
        <v>109700</v>
      </c>
      <c r="K36" s="1051">
        <f t="shared" si="5"/>
        <v>109700</v>
      </c>
      <c r="L36" s="1051">
        <f t="shared" si="5"/>
        <v>109700</v>
      </c>
      <c r="M36" s="1051">
        <f t="shared" si="5"/>
        <v>109700</v>
      </c>
      <c r="N36" s="1051">
        <f t="shared" si="5"/>
        <v>109700</v>
      </c>
      <c r="O36" s="1051">
        <f t="shared" si="5"/>
        <v>109700</v>
      </c>
      <c r="P36" s="1051">
        <f t="shared" si="5"/>
        <v>109700</v>
      </c>
      <c r="Q36" s="1229">
        <f t="shared" si="5"/>
        <v>109700</v>
      </c>
      <c r="R36" s="1051">
        <f t="shared" si="5"/>
        <v>109700</v>
      </c>
      <c r="S36" s="1051">
        <f t="shared" si="5"/>
        <v>109700</v>
      </c>
      <c r="T36" s="1051">
        <f t="shared" si="5"/>
        <v>109700</v>
      </c>
      <c r="U36" s="1051">
        <f t="shared" si="5"/>
        <v>109700</v>
      </c>
      <c r="V36" s="1051">
        <f t="shared" si="5"/>
        <v>109700</v>
      </c>
      <c r="W36" s="1051">
        <f t="shared" si="5"/>
        <v>109700</v>
      </c>
      <c r="X36" s="1051">
        <f t="shared" si="5"/>
        <v>109700</v>
      </c>
      <c r="Y36" s="1051">
        <f t="shared" si="5"/>
        <v>109700</v>
      </c>
      <c r="Z36" s="1051">
        <f t="shared" si="5"/>
        <v>109700</v>
      </c>
      <c r="AA36" s="1051">
        <f t="shared" si="5"/>
        <v>109700</v>
      </c>
      <c r="AB36" s="1051">
        <f t="shared" si="5"/>
        <v>109700</v>
      </c>
      <c r="AC36" s="1051">
        <f t="shared" si="5"/>
        <v>109700</v>
      </c>
      <c r="AD36" s="1132">
        <f t="shared" si="5"/>
        <v>109700</v>
      </c>
      <c r="AE36" s="1132">
        <f t="shared" si="5"/>
        <v>109700</v>
      </c>
      <c r="AF36" s="1132">
        <f t="shared" si="5"/>
        <v>109700</v>
      </c>
      <c r="AG36" s="1132">
        <f t="shared" si="5"/>
        <v>109700</v>
      </c>
      <c r="AH36" s="1132">
        <f t="shared" si="5"/>
        <v>109700</v>
      </c>
      <c r="AI36" s="1167"/>
    </row>
    <row r="37" spans="1:113" hidden="1">
      <c r="A37" s="1129" t="s">
        <v>1168</v>
      </c>
      <c r="B37" s="1130"/>
      <c r="C37" s="1131"/>
      <c r="D37" s="1177">
        <f>+IF($C31=4514,IF(D$6=4514,D$5,D$5+101000),IF(D$6=4515,D$5+101000,D$5))</f>
        <v>85950</v>
      </c>
      <c r="E37" s="1177">
        <f t="shared" ref="E37:AH37" si="6">+IF($C31=4514,IF(E$6=4514,E$5,E$5+101000),IF(E$6=4515,E$5+101000,E$5))</f>
        <v>85500</v>
      </c>
      <c r="F37" s="1051">
        <f t="shared" si="6"/>
        <v>106200</v>
      </c>
      <c r="G37" s="1051">
        <f t="shared" si="6"/>
        <v>110930</v>
      </c>
      <c r="H37" s="1051">
        <f t="shared" si="6"/>
        <v>109900</v>
      </c>
      <c r="I37" s="1051">
        <f t="shared" si="6"/>
        <v>110000</v>
      </c>
      <c r="J37" s="1229">
        <f t="shared" si="6"/>
        <v>116500</v>
      </c>
      <c r="K37" s="1051">
        <f t="shared" si="6"/>
        <v>117000</v>
      </c>
      <c r="L37" s="1051">
        <f t="shared" si="6"/>
        <v>124200</v>
      </c>
      <c r="M37" s="1051">
        <f t="shared" si="6"/>
        <v>126800</v>
      </c>
      <c r="N37" s="1051">
        <f t="shared" si="6"/>
        <v>144400</v>
      </c>
      <c r="O37" s="1051">
        <f t="shared" si="6"/>
        <v>146000</v>
      </c>
      <c r="P37" s="1051">
        <f t="shared" si="6"/>
        <v>47500</v>
      </c>
      <c r="Q37" s="1229">
        <f t="shared" si="6"/>
        <v>51000</v>
      </c>
      <c r="R37" s="1051">
        <f t="shared" si="6"/>
        <v>40000</v>
      </c>
      <c r="S37" s="1051">
        <f t="shared" si="6"/>
        <v>149800</v>
      </c>
      <c r="T37" s="1051">
        <f t="shared" si="6"/>
        <v>154650</v>
      </c>
      <c r="U37" s="1051">
        <f t="shared" si="6"/>
        <v>153350</v>
      </c>
      <c r="V37" s="1051">
        <f t="shared" si="6"/>
        <v>154730</v>
      </c>
      <c r="W37" s="1051">
        <f t="shared" si="6"/>
        <v>131000</v>
      </c>
      <c r="X37" s="1051">
        <f t="shared" si="6"/>
        <v>164700</v>
      </c>
      <c r="Y37" s="1051">
        <f t="shared" si="6"/>
        <v>173000</v>
      </c>
      <c r="Z37" s="1051">
        <f t="shared" si="6"/>
        <v>176000</v>
      </c>
      <c r="AA37" s="1051">
        <f t="shared" si="6"/>
        <v>185150</v>
      </c>
      <c r="AB37" s="1051">
        <f t="shared" si="6"/>
        <v>190920</v>
      </c>
      <c r="AC37" s="1051">
        <f t="shared" si="6"/>
        <v>190920</v>
      </c>
      <c r="AD37" s="1132">
        <f t="shared" si="6"/>
        <v>89950</v>
      </c>
      <c r="AE37" s="1132">
        <f t="shared" si="6"/>
        <v>129000</v>
      </c>
      <c r="AF37" s="1132">
        <f t="shared" si="6"/>
        <v>139000</v>
      </c>
      <c r="AG37" s="1132">
        <f t="shared" si="6"/>
        <v>172000</v>
      </c>
      <c r="AH37" s="1132">
        <f t="shared" si="6"/>
        <v>177800</v>
      </c>
      <c r="AI37" s="1167"/>
    </row>
    <row r="38" spans="1:113" ht="15" customHeight="1">
      <c r="A38" s="2235" t="s">
        <v>1179</v>
      </c>
      <c r="B38" s="1118" t="s">
        <v>1170</v>
      </c>
      <c r="C38" s="1133">
        <f>+'CANTIDADES Fase II todo'!BO25+'CANTIDADES Fase II todo'!BO28</f>
        <v>42553.25</v>
      </c>
      <c r="D38" s="1087"/>
      <c r="E38" s="1205"/>
      <c r="F38" s="1088"/>
      <c r="G38" s="1088" t="e">
        <f>$C38*#REF!*#REF!</f>
        <v>#REF!</v>
      </c>
      <c r="H38" s="1088"/>
      <c r="I38" s="1088"/>
      <c r="J38" s="1237"/>
      <c r="K38" s="1088"/>
      <c r="L38" s="1088"/>
      <c r="M38" s="1088"/>
      <c r="N38" s="1088"/>
      <c r="O38" s="1088"/>
      <c r="P38" s="1088"/>
      <c r="Q38" s="1237"/>
      <c r="R38" s="1088"/>
      <c r="S38" s="1088"/>
      <c r="T38" s="1088"/>
      <c r="U38" s="1088"/>
      <c r="V38" s="1088"/>
      <c r="W38" s="1088"/>
      <c r="X38" s="1088"/>
      <c r="Y38" s="1088"/>
      <c r="Z38" s="1088"/>
      <c r="AA38" s="1088"/>
      <c r="AB38" s="1088"/>
      <c r="AC38" s="1088"/>
      <c r="AD38" s="1134"/>
      <c r="AE38" s="1134"/>
      <c r="AF38" s="1134"/>
      <c r="AG38" s="1134"/>
      <c r="AH38" s="1134"/>
      <c r="AI38" s="1168" t="e">
        <f>+SUMPRODUCT(D38:AH38,D35:AH35)</f>
        <v>#REF!</v>
      </c>
      <c r="AJ38" s="1036" t="e">
        <f>$C38*#REF!*#REF!</f>
        <v>#REF!</v>
      </c>
    </row>
    <row r="39" spans="1:113">
      <c r="A39" s="2235"/>
      <c r="B39" s="1118" t="s">
        <v>1171</v>
      </c>
      <c r="C39" s="1133">
        <f>+'CANTIDADES Fase II todo'!BO26</f>
        <v>5170.2000000000007</v>
      </c>
      <c r="D39" s="1087"/>
      <c r="E39" s="1205"/>
      <c r="F39" s="1088"/>
      <c r="G39" s="1088" t="e">
        <f>$C39*#REF!*#REF!</f>
        <v>#REF!</v>
      </c>
      <c r="H39" s="1088"/>
      <c r="I39" s="1088"/>
      <c r="J39" s="1237"/>
      <c r="K39" s="1088"/>
      <c r="L39" s="1088"/>
      <c r="M39" s="1088"/>
      <c r="N39" s="1088"/>
      <c r="O39" s="1088"/>
      <c r="P39" s="1088"/>
      <c r="Q39" s="1237"/>
      <c r="R39" s="1088"/>
      <c r="S39" s="1088"/>
      <c r="T39" s="1088"/>
      <c r="U39" s="1088"/>
      <c r="V39" s="1088"/>
      <c r="W39" s="1088"/>
      <c r="X39" s="1088"/>
      <c r="Y39" s="1088"/>
      <c r="Z39" s="1088"/>
      <c r="AA39" s="1088"/>
      <c r="AB39" s="1088"/>
      <c r="AC39" s="1088"/>
      <c r="AD39" s="1134"/>
      <c r="AE39" s="1134"/>
      <c r="AF39" s="1134"/>
      <c r="AG39" s="1134"/>
      <c r="AH39" s="1134"/>
      <c r="AI39" s="1168" t="e">
        <f>+SUMPRODUCT(D39:AH39,D35:AH35)</f>
        <v>#REF!</v>
      </c>
      <c r="AJ39" s="1036" t="e">
        <f>$C39*#REF!*#REF!</f>
        <v>#REF!</v>
      </c>
    </row>
    <row r="40" spans="1:113">
      <c r="A40" s="2235"/>
      <c r="B40" s="1118" t="s">
        <v>1172</v>
      </c>
      <c r="C40" s="1133">
        <f>+'CANTIDADES Fase II todo'!BO72</f>
        <v>21.86</v>
      </c>
      <c r="D40" s="1087"/>
      <c r="E40" s="1205"/>
      <c r="F40" s="1088"/>
      <c r="G40" s="1088"/>
      <c r="H40" s="1088" t="e">
        <f>+$C40*#REF!*#REF!</f>
        <v>#REF!</v>
      </c>
      <c r="I40" s="1088"/>
      <c r="J40" s="1237"/>
      <c r="K40" s="1088"/>
      <c r="L40" s="1088"/>
      <c r="M40" s="1088"/>
      <c r="N40" s="1088"/>
      <c r="O40" s="1088"/>
      <c r="P40" s="1088"/>
      <c r="Q40" s="1237"/>
      <c r="R40" s="1088"/>
      <c r="S40" s="1088"/>
      <c r="T40" s="1088"/>
      <c r="U40" s="1088"/>
      <c r="V40" s="1088"/>
      <c r="W40" s="1088"/>
      <c r="X40" s="1088"/>
      <c r="Y40" s="1088"/>
      <c r="Z40" s="1088"/>
      <c r="AA40" s="1088"/>
      <c r="AB40" s="1088"/>
      <c r="AC40" s="1088"/>
      <c r="AD40" s="1134"/>
      <c r="AE40" s="1134"/>
      <c r="AF40" s="1134"/>
      <c r="AG40" s="1134"/>
      <c r="AH40" s="1134"/>
      <c r="AI40" s="1168" t="e">
        <f>+SUMPRODUCT(D40:AH40,D35:AH35)</f>
        <v>#REF!</v>
      </c>
      <c r="AJ40" s="1087" t="e">
        <f>+$C40*#REF!*#REF!</f>
        <v>#REF!</v>
      </c>
    </row>
    <row r="41" spans="1:113">
      <c r="A41" s="2235"/>
      <c r="B41" s="1118" t="s">
        <v>1173</v>
      </c>
      <c r="C41" s="1133">
        <f>+'CANTIDADES Fase II todo'!BO83+'CANTIDADES Fase II todo'!BO84+'CANTIDADES Fase II todo'!BO85</f>
        <v>4963.84</v>
      </c>
      <c r="D41" s="1087"/>
      <c r="E41" s="1205"/>
      <c r="F41" s="1088"/>
      <c r="G41" s="1088"/>
      <c r="H41" s="1088"/>
      <c r="I41" s="1088"/>
      <c r="J41" s="1237"/>
      <c r="K41" s="1088"/>
      <c r="L41" s="1088"/>
      <c r="M41" s="1088"/>
      <c r="N41" s="1088"/>
      <c r="O41" s="1088"/>
      <c r="P41" s="1088"/>
      <c r="Q41" s="1237"/>
      <c r="R41" s="1088"/>
      <c r="S41" s="1088"/>
      <c r="T41" s="1088"/>
      <c r="U41" s="1088"/>
      <c r="V41" s="1088"/>
      <c r="W41" s="1088"/>
      <c r="X41" s="1088"/>
      <c r="Y41" s="1088"/>
      <c r="Z41" s="1088"/>
      <c r="AA41" s="1088"/>
      <c r="AB41" s="1088"/>
      <c r="AC41" s="1088"/>
      <c r="AD41" s="1134" t="e">
        <f>+$C41*#REF!*#REF!</f>
        <v>#REF!</v>
      </c>
      <c r="AE41" s="1134"/>
      <c r="AF41" s="1134"/>
      <c r="AG41" s="1134"/>
      <c r="AH41" s="1134"/>
      <c r="AI41" s="1168" t="e">
        <f>+SUMPRODUCT(D41:AH41,D35:AH35)</f>
        <v>#REF!</v>
      </c>
      <c r="AJ41" s="1036" t="e">
        <f>+$C41*#REF!*#REF!</f>
        <v>#REF!</v>
      </c>
    </row>
    <row r="42" spans="1:113">
      <c r="A42" s="2236"/>
      <c r="B42" s="1143" t="s">
        <v>1174</v>
      </c>
      <c r="C42" s="1144">
        <f>+'CANTIDADES Fase II todo'!BO92+'CANTIDADES Fase II todo'!BO93</f>
        <v>1364.25</v>
      </c>
      <c r="D42" s="1094"/>
      <c r="E42" s="1210"/>
      <c r="F42" s="1095"/>
      <c r="G42" s="1095"/>
      <c r="H42" s="1095"/>
      <c r="I42" s="1095"/>
      <c r="J42" s="1242"/>
      <c r="K42" s="1095"/>
      <c r="L42" s="1095"/>
      <c r="M42" s="1095"/>
      <c r="N42" s="1095"/>
      <c r="O42" s="1095"/>
      <c r="P42" s="1095"/>
      <c r="Q42" s="1242"/>
      <c r="R42" s="1095"/>
      <c r="S42" s="1095"/>
      <c r="T42" s="1095"/>
      <c r="U42" s="1095"/>
      <c r="V42" s="1095"/>
      <c r="W42" s="1095"/>
      <c r="X42" s="1095"/>
      <c r="Y42" s="1095"/>
      <c r="Z42" s="1095"/>
      <c r="AA42" s="1095"/>
      <c r="AB42" s="1095"/>
      <c r="AC42" s="1095"/>
      <c r="AD42" s="1145" t="e">
        <f>+$C42*#REF!*#REF!</f>
        <v>#REF!</v>
      </c>
      <c r="AE42" s="1145"/>
      <c r="AF42" s="1145"/>
      <c r="AG42" s="1145"/>
      <c r="AH42" s="1145"/>
      <c r="AI42" s="1169" t="e">
        <f>+SUMPRODUCT(D42:AH42,D35:AH35)</f>
        <v>#REF!</v>
      </c>
      <c r="AJ42" s="1036" t="e">
        <f>+$C42*#REF!*#REF!</f>
        <v>#REF!</v>
      </c>
    </row>
    <row r="43" spans="1:113">
      <c r="A43" s="1104" t="s">
        <v>1160</v>
      </c>
      <c r="B43" s="1161"/>
      <c r="C43" s="1106" t="s">
        <v>711</v>
      </c>
      <c r="D43" s="1217"/>
      <c r="E43" s="1218"/>
      <c r="F43" s="1108"/>
      <c r="G43" s="1108"/>
      <c r="H43" s="1108"/>
      <c r="I43" s="1108"/>
      <c r="J43" s="1219"/>
      <c r="K43" s="1108"/>
      <c r="L43" s="1108"/>
      <c r="M43" s="1108"/>
      <c r="N43" s="1108"/>
      <c r="O43" s="1108"/>
      <c r="P43" s="1108"/>
      <c r="Q43" s="1219"/>
      <c r="R43" s="1108"/>
      <c r="S43" s="1108"/>
      <c r="T43" s="1108"/>
      <c r="U43" s="1108"/>
      <c r="V43" s="1108"/>
      <c r="W43" s="1108"/>
      <c r="X43" s="1108"/>
      <c r="Y43" s="1108"/>
      <c r="Z43" s="1108"/>
      <c r="AA43" s="1108"/>
      <c r="AB43" s="1108"/>
      <c r="AC43" s="1108"/>
      <c r="AD43" s="1163"/>
      <c r="AE43" s="1163"/>
      <c r="AF43" s="1163"/>
      <c r="AG43" s="1163"/>
      <c r="AH43" s="1163"/>
      <c r="AI43" s="1164"/>
      <c r="AJ43" s="1111"/>
      <c r="AK43" s="1111"/>
      <c r="AL43" s="1111"/>
      <c r="AM43" s="1111"/>
      <c r="AN43" s="1111"/>
      <c r="AO43" s="1111"/>
      <c r="AP43" s="1111"/>
      <c r="AQ43" s="1111"/>
      <c r="AR43" s="1111"/>
      <c r="AS43" s="1111"/>
      <c r="AT43" s="1111"/>
      <c r="AU43" s="1111"/>
      <c r="AV43" s="1111"/>
      <c r="AW43" s="1111"/>
      <c r="AX43" s="1111"/>
      <c r="AY43" s="1111"/>
      <c r="AZ43" s="1111"/>
      <c r="BA43" s="1111"/>
      <c r="BB43" s="1111"/>
      <c r="BC43" s="1111"/>
      <c r="BD43" s="1111"/>
      <c r="BE43" s="1111"/>
      <c r="BF43" s="1111"/>
      <c r="BG43" s="1111"/>
      <c r="BH43" s="1111"/>
      <c r="BI43" s="1111"/>
      <c r="BJ43" s="1111"/>
      <c r="BK43" s="1111"/>
      <c r="BL43" s="1111"/>
      <c r="BM43" s="1111"/>
      <c r="BN43" s="1111"/>
      <c r="BO43" s="1111"/>
      <c r="BP43" s="1111"/>
      <c r="BQ43" s="1111"/>
      <c r="BR43" s="1111"/>
      <c r="BS43" s="1111"/>
      <c r="BT43" s="1111"/>
      <c r="BU43" s="1111"/>
      <c r="BV43" s="1111"/>
      <c r="BW43" s="1111"/>
      <c r="BX43" s="1111"/>
      <c r="BY43" s="1111"/>
      <c r="BZ43" s="1111"/>
      <c r="CA43" s="1111"/>
      <c r="CB43" s="1111"/>
      <c r="CC43" s="1111"/>
      <c r="CD43" s="1111"/>
      <c r="CE43" s="1111"/>
      <c r="CF43" s="1111"/>
      <c r="CG43" s="1111"/>
      <c r="CH43" s="1111"/>
      <c r="CI43" s="1111"/>
      <c r="CJ43" s="1111"/>
      <c r="CK43" s="1111"/>
      <c r="CL43" s="1111"/>
      <c r="CM43" s="1111"/>
      <c r="CN43" s="1111"/>
      <c r="CO43" s="1111"/>
      <c r="CP43" s="1111"/>
      <c r="CQ43" s="1111"/>
      <c r="CR43" s="1111"/>
      <c r="CS43" s="1111"/>
      <c r="CT43" s="1111"/>
      <c r="CU43" s="1111"/>
      <c r="CV43" s="1111"/>
      <c r="CW43" s="1111"/>
      <c r="CX43" s="1111"/>
      <c r="CY43" s="1111"/>
      <c r="CZ43" s="1111"/>
      <c r="DA43" s="1111"/>
      <c r="DB43" s="1111"/>
      <c r="DC43" s="1111"/>
      <c r="DD43" s="1111"/>
      <c r="DE43" s="1111"/>
      <c r="DF43" s="1111"/>
      <c r="DG43" s="1111"/>
      <c r="DH43" s="1111"/>
      <c r="DI43" s="1111"/>
    </row>
    <row r="44" spans="1:113">
      <c r="A44" s="1112" t="s">
        <v>1140</v>
      </c>
      <c r="B44" s="1113"/>
      <c r="C44" s="1114">
        <v>4515</v>
      </c>
      <c r="D44" s="1220"/>
      <c r="E44" s="1221"/>
      <c r="F44" s="1116"/>
      <c r="G44" s="1116"/>
      <c r="H44" s="1116"/>
      <c r="I44" s="1116"/>
      <c r="J44" s="1222"/>
      <c r="K44" s="1116"/>
      <c r="L44" s="1116"/>
      <c r="M44" s="1116"/>
      <c r="N44" s="1116"/>
      <c r="O44" s="1116"/>
      <c r="P44" s="1116"/>
      <c r="Q44" s="1222"/>
      <c r="R44" s="1116"/>
      <c r="S44" s="1116"/>
      <c r="T44" s="1116"/>
      <c r="U44" s="1116"/>
      <c r="V44" s="1116"/>
      <c r="W44" s="1116"/>
      <c r="X44" s="1116"/>
      <c r="Y44" s="1116"/>
      <c r="Z44" s="1116"/>
      <c r="AA44" s="1116"/>
      <c r="AB44" s="1116"/>
      <c r="AC44" s="1116"/>
      <c r="AD44" s="1165"/>
      <c r="AE44" s="1165"/>
      <c r="AF44" s="1165"/>
      <c r="AG44" s="1165"/>
      <c r="AH44" s="1165"/>
      <c r="AI44" s="1164"/>
      <c r="AJ44" s="1111"/>
      <c r="AK44" s="1111"/>
      <c r="AL44" s="1111"/>
      <c r="AM44" s="1111"/>
      <c r="AN44" s="1111"/>
      <c r="AO44" s="1111"/>
      <c r="AP44" s="1111"/>
      <c r="AQ44" s="1111"/>
      <c r="AR44" s="1111"/>
      <c r="AS44" s="1111"/>
      <c r="AT44" s="1111"/>
      <c r="AU44" s="1111"/>
      <c r="AV44" s="1111"/>
      <c r="AW44" s="1111"/>
      <c r="AX44" s="1111"/>
      <c r="AY44" s="1111"/>
      <c r="AZ44" s="1111"/>
      <c r="BA44" s="1111"/>
      <c r="BB44" s="1111"/>
      <c r="BC44" s="1111"/>
      <c r="BD44" s="1111"/>
      <c r="BE44" s="1111"/>
      <c r="BF44" s="1111"/>
      <c r="BG44" s="1111"/>
      <c r="BH44" s="1111"/>
      <c r="BI44" s="1111"/>
      <c r="BJ44" s="1111"/>
      <c r="BK44" s="1111"/>
      <c r="BL44" s="1111"/>
      <c r="BM44" s="1111"/>
      <c r="BN44" s="1111"/>
      <c r="BO44" s="1111"/>
      <c r="BP44" s="1111"/>
      <c r="BQ44" s="1111"/>
      <c r="BR44" s="1111"/>
      <c r="BS44" s="1111"/>
      <c r="BT44" s="1111"/>
      <c r="BU44" s="1111"/>
      <c r="BV44" s="1111"/>
      <c r="BW44" s="1111"/>
      <c r="BX44" s="1111"/>
      <c r="BY44" s="1111"/>
      <c r="BZ44" s="1111"/>
      <c r="CA44" s="1111"/>
      <c r="CB44" s="1111"/>
      <c r="CC44" s="1111"/>
      <c r="CD44" s="1111"/>
      <c r="CE44" s="1111"/>
      <c r="CF44" s="1111"/>
      <c r="CG44" s="1111"/>
      <c r="CH44" s="1111"/>
      <c r="CI44" s="1111"/>
      <c r="CJ44" s="1111"/>
      <c r="CK44" s="1111"/>
      <c r="CL44" s="1111"/>
      <c r="CM44" s="1111"/>
      <c r="CN44" s="1111"/>
      <c r="CO44" s="1111"/>
      <c r="CP44" s="1111"/>
      <c r="CQ44" s="1111"/>
      <c r="CR44" s="1111"/>
      <c r="CS44" s="1111"/>
      <c r="CT44" s="1111"/>
      <c r="CU44" s="1111"/>
      <c r="CV44" s="1111"/>
      <c r="CW44" s="1111"/>
      <c r="CX44" s="1111"/>
      <c r="CY44" s="1111"/>
      <c r="CZ44" s="1111"/>
      <c r="DA44" s="1111"/>
      <c r="DB44" s="1111"/>
      <c r="DC44" s="1111"/>
      <c r="DD44" s="1111"/>
      <c r="DE44" s="1111"/>
      <c r="DF44" s="1111"/>
      <c r="DG44" s="1111"/>
      <c r="DH44" s="1111"/>
      <c r="DI44" s="1111"/>
    </row>
    <row r="45" spans="1:113" ht="15" customHeight="1">
      <c r="A45" s="2234" t="s">
        <v>1162</v>
      </c>
      <c r="B45" s="1118" t="s">
        <v>1163</v>
      </c>
      <c r="C45" s="1119">
        <v>22000</v>
      </c>
      <c r="D45" s="1223"/>
      <c r="E45" s="1224"/>
      <c r="F45" s="1121"/>
      <c r="G45" s="1121"/>
      <c r="H45" s="1121"/>
      <c r="I45" s="1121"/>
      <c r="J45" s="1225"/>
      <c r="K45" s="1121"/>
      <c r="L45" s="1121"/>
      <c r="M45" s="1121"/>
      <c r="N45" s="1121"/>
      <c r="O45" s="1121"/>
      <c r="P45" s="1121"/>
      <c r="Q45" s="1225"/>
      <c r="R45" s="1121"/>
      <c r="S45" s="1121"/>
      <c r="T45" s="1121"/>
      <c r="U45" s="1121"/>
      <c r="V45" s="1121"/>
      <c r="W45" s="1121"/>
      <c r="X45" s="1121"/>
      <c r="Y45" s="1121"/>
      <c r="Z45" s="1121"/>
      <c r="AA45" s="1121"/>
      <c r="AB45" s="1121"/>
      <c r="AC45" s="1121"/>
      <c r="AD45" s="1154"/>
      <c r="AE45" s="1154"/>
      <c r="AF45" s="1154"/>
      <c r="AG45" s="1154"/>
      <c r="AH45" s="1154"/>
      <c r="AI45" s="1164"/>
      <c r="AJ45" s="1111"/>
      <c r="AK45" s="1111"/>
      <c r="AL45" s="1111"/>
      <c r="AM45" s="1111"/>
      <c r="AN45" s="1111"/>
      <c r="AO45" s="1111"/>
      <c r="AP45" s="1111"/>
      <c r="AQ45" s="1111"/>
      <c r="AR45" s="1111"/>
      <c r="AS45" s="1111"/>
      <c r="AT45" s="1111"/>
      <c r="AU45" s="1111"/>
      <c r="AV45" s="1111"/>
      <c r="AW45" s="1111"/>
      <c r="AX45" s="1111"/>
      <c r="AY45" s="1111"/>
      <c r="AZ45" s="1111"/>
      <c r="BA45" s="1111"/>
      <c r="BB45" s="1111"/>
      <c r="BC45" s="1111"/>
      <c r="BD45" s="1111"/>
      <c r="BE45" s="1111"/>
      <c r="BF45" s="1111"/>
      <c r="BG45" s="1111"/>
      <c r="BH45" s="1111"/>
      <c r="BI45" s="1111"/>
      <c r="BJ45" s="1111"/>
      <c r="BK45" s="1111"/>
      <c r="BL45" s="1111"/>
      <c r="BM45" s="1111"/>
      <c r="BN45" s="1111"/>
      <c r="BO45" s="1111"/>
      <c r="BP45" s="1111"/>
      <c r="BQ45" s="1111"/>
      <c r="BR45" s="1111"/>
      <c r="BS45" s="1111"/>
      <c r="BT45" s="1111"/>
      <c r="BU45" s="1111"/>
      <c r="BV45" s="1111"/>
      <c r="BW45" s="1111"/>
      <c r="BX45" s="1111"/>
      <c r="BY45" s="1111"/>
      <c r="BZ45" s="1111"/>
      <c r="CA45" s="1111"/>
      <c r="CB45" s="1111"/>
      <c r="CC45" s="1111"/>
      <c r="CD45" s="1111"/>
      <c r="CE45" s="1111"/>
      <c r="CF45" s="1111"/>
      <c r="CG45" s="1111"/>
      <c r="CH45" s="1111"/>
      <c r="CI45" s="1111"/>
      <c r="CJ45" s="1111"/>
      <c r="CK45" s="1111"/>
      <c r="CL45" s="1111"/>
      <c r="CM45" s="1111"/>
      <c r="CN45" s="1111"/>
      <c r="CO45" s="1111"/>
      <c r="CP45" s="1111"/>
      <c r="CQ45" s="1111"/>
      <c r="CR45" s="1111"/>
      <c r="CS45" s="1111"/>
      <c r="CT45" s="1111"/>
      <c r="CU45" s="1111"/>
      <c r="CV45" s="1111"/>
      <c r="CW45" s="1111"/>
      <c r="CX45" s="1111"/>
      <c r="CY45" s="1111"/>
      <c r="CZ45" s="1111"/>
      <c r="DA45" s="1111"/>
      <c r="DB45" s="1111"/>
      <c r="DC45" s="1111"/>
      <c r="DD45" s="1111"/>
      <c r="DE45" s="1111"/>
      <c r="DF45" s="1111"/>
      <c r="DG45" s="1111"/>
      <c r="DH45" s="1111"/>
      <c r="DI45" s="1111"/>
    </row>
    <row r="46" spans="1:113">
      <c r="A46" s="2234"/>
      <c r="B46" s="1118" t="s">
        <v>1164</v>
      </c>
      <c r="C46" s="1119">
        <v>30780</v>
      </c>
      <c r="D46" s="1223"/>
      <c r="E46" s="1224"/>
      <c r="F46" s="1121"/>
      <c r="G46" s="1121"/>
      <c r="H46" s="1121"/>
      <c r="I46" s="1121"/>
      <c r="J46" s="1225"/>
      <c r="K46" s="1121"/>
      <c r="L46" s="1121"/>
      <c r="M46" s="1121"/>
      <c r="N46" s="1121"/>
      <c r="O46" s="1121"/>
      <c r="P46" s="1121"/>
      <c r="Q46" s="1225"/>
      <c r="R46" s="1121"/>
      <c r="S46" s="1121"/>
      <c r="T46" s="1121"/>
      <c r="U46" s="1121"/>
      <c r="V46" s="1121"/>
      <c r="W46" s="1121"/>
      <c r="X46" s="1121"/>
      <c r="Y46" s="1121"/>
      <c r="Z46" s="1121"/>
      <c r="AA46" s="1121"/>
      <c r="AB46" s="1121"/>
      <c r="AC46" s="1121"/>
      <c r="AD46" s="1166"/>
      <c r="AE46" s="1166"/>
      <c r="AF46" s="1166"/>
      <c r="AG46" s="1166"/>
      <c r="AH46" s="1166"/>
      <c r="AI46" s="1167"/>
    </row>
    <row r="47" spans="1:113">
      <c r="A47" s="1123" t="s">
        <v>1165</v>
      </c>
      <c r="B47" s="1124"/>
      <c r="C47" s="1119">
        <f>+(C46-C45)/2+C45</f>
        <v>26390</v>
      </c>
      <c r="D47" s="1223"/>
      <c r="E47" s="1224"/>
      <c r="F47" s="1121"/>
      <c r="G47" s="1121"/>
      <c r="H47" s="1121"/>
      <c r="I47" s="1121"/>
      <c r="J47" s="1225"/>
      <c r="K47" s="1121"/>
      <c r="L47" s="1121"/>
      <c r="M47" s="1121"/>
      <c r="N47" s="1121"/>
      <c r="O47" s="1121"/>
      <c r="P47" s="1121"/>
      <c r="Q47" s="1225"/>
      <c r="R47" s="1121"/>
      <c r="S47" s="1121"/>
      <c r="T47" s="1121"/>
      <c r="U47" s="1121"/>
      <c r="V47" s="1121"/>
      <c r="W47" s="1121"/>
      <c r="X47" s="1121"/>
      <c r="Y47" s="1121"/>
      <c r="Z47" s="1121"/>
      <c r="AA47" s="1121"/>
      <c r="AB47" s="1121"/>
      <c r="AC47" s="1121"/>
      <c r="AD47" s="1166"/>
      <c r="AE47" s="1166"/>
      <c r="AF47" s="1166"/>
      <c r="AG47" s="1166"/>
      <c r="AH47" s="1166"/>
      <c r="AI47" s="1167"/>
    </row>
    <row r="48" spans="1:113">
      <c r="A48" s="1123" t="s">
        <v>1166</v>
      </c>
      <c r="B48" s="1124"/>
      <c r="C48" s="1125"/>
      <c r="D48" s="1241">
        <f>IF(D50&gt;D49,(D50-D49)+D$2*1000+D$3*1000,(D49-D50)+D$2*1000+D$4*1000)/1000</f>
        <v>41.44</v>
      </c>
      <c r="E48" s="1227">
        <f t="shared" ref="E48:AH48" si="7">IF(E50&gt;E49,(E50-E49)+E$2*1000+E$3*1000,(E49-E50)+E$2*1000+E$4*1000)/1000</f>
        <v>41.89</v>
      </c>
      <c r="F48" s="1127">
        <f t="shared" si="7"/>
        <v>21.19</v>
      </c>
      <c r="G48" s="1127">
        <f t="shared" si="7"/>
        <v>17.46</v>
      </c>
      <c r="H48" s="1127">
        <f t="shared" si="7"/>
        <v>17.489999999999998</v>
      </c>
      <c r="I48" s="1127">
        <f t="shared" si="7"/>
        <v>18.39</v>
      </c>
      <c r="J48" s="1228">
        <f t="shared" si="7"/>
        <v>10.89</v>
      </c>
      <c r="K48" s="1127">
        <f t="shared" si="7"/>
        <v>10.39</v>
      </c>
      <c r="L48" s="1127">
        <f t="shared" si="7"/>
        <v>3.19</v>
      </c>
      <c r="M48" s="1127">
        <f t="shared" si="7"/>
        <v>5.09</v>
      </c>
      <c r="N48" s="1127">
        <f t="shared" si="7"/>
        <v>17.010000000000002</v>
      </c>
      <c r="O48" s="1127">
        <f t="shared" si="7"/>
        <v>18.61</v>
      </c>
      <c r="P48" s="1127">
        <f t="shared" si="7"/>
        <v>80.39</v>
      </c>
      <c r="Q48" s="1228">
        <f t="shared" si="7"/>
        <v>76.39</v>
      </c>
      <c r="R48" s="1127">
        <f t="shared" si="7"/>
        <v>88.69</v>
      </c>
      <c r="S48" s="1127">
        <f t="shared" si="7"/>
        <v>25.41</v>
      </c>
      <c r="T48" s="1127">
        <f t="shared" si="7"/>
        <v>29.06</v>
      </c>
      <c r="U48" s="1127">
        <f t="shared" si="7"/>
        <v>27.36</v>
      </c>
      <c r="V48" s="1127">
        <f t="shared" si="7"/>
        <v>29.64</v>
      </c>
      <c r="W48" s="1127">
        <f t="shared" si="7"/>
        <v>3.61</v>
      </c>
      <c r="X48" s="1127">
        <f t="shared" si="7"/>
        <v>37.31</v>
      </c>
      <c r="Y48" s="1127">
        <f t="shared" si="7"/>
        <v>46.61</v>
      </c>
      <c r="Z48" s="1127">
        <f t="shared" si="7"/>
        <v>52.41</v>
      </c>
      <c r="AA48" s="1127">
        <f t="shared" si="7"/>
        <v>58.96</v>
      </c>
      <c r="AB48" s="1127">
        <f t="shared" si="7"/>
        <v>63.53</v>
      </c>
      <c r="AC48" s="1127">
        <f t="shared" si="7"/>
        <v>70.03</v>
      </c>
      <c r="AD48" s="1128">
        <f t="shared" si="7"/>
        <v>37.44</v>
      </c>
      <c r="AE48" s="1128">
        <f t="shared" si="7"/>
        <v>1.61</v>
      </c>
      <c r="AF48" s="1128">
        <f t="shared" si="7"/>
        <v>11.61</v>
      </c>
      <c r="AG48" s="1128">
        <f t="shared" si="7"/>
        <v>44.61</v>
      </c>
      <c r="AH48" s="1128">
        <f t="shared" si="7"/>
        <v>56.41</v>
      </c>
      <c r="AI48" s="1167"/>
    </row>
    <row r="49" spans="1:113" hidden="1">
      <c r="A49" s="1129" t="s">
        <v>1167</v>
      </c>
      <c r="B49" s="1130"/>
      <c r="C49" s="1131"/>
      <c r="D49" s="1177">
        <f>+IF($C44=4514,IF(D$6=4514,$C47,$C47),IF(D$6=4515,$C47+101000,101000+$C47))</f>
        <v>127390</v>
      </c>
      <c r="E49" s="1177">
        <f t="shared" ref="E49:AH49" si="8">+IF($C44=4514,IF(E$6=4514,$C47,$C47),IF(E$6=4515,$C47+101000,101000+$C47))</f>
        <v>127390</v>
      </c>
      <c r="F49" s="1051">
        <f t="shared" si="8"/>
        <v>127390</v>
      </c>
      <c r="G49" s="1051">
        <f t="shared" si="8"/>
        <v>127390</v>
      </c>
      <c r="H49" s="1051">
        <f t="shared" si="8"/>
        <v>127390</v>
      </c>
      <c r="I49" s="1051">
        <f t="shared" si="8"/>
        <v>127390</v>
      </c>
      <c r="J49" s="1229">
        <f t="shared" si="8"/>
        <v>127390</v>
      </c>
      <c r="K49" s="1051">
        <f t="shared" si="8"/>
        <v>127390</v>
      </c>
      <c r="L49" s="1051">
        <f t="shared" si="8"/>
        <v>127390</v>
      </c>
      <c r="M49" s="1051">
        <f t="shared" si="8"/>
        <v>127390</v>
      </c>
      <c r="N49" s="1051">
        <f t="shared" si="8"/>
        <v>127390</v>
      </c>
      <c r="O49" s="1051">
        <f t="shared" si="8"/>
        <v>127390</v>
      </c>
      <c r="P49" s="1051">
        <f t="shared" si="8"/>
        <v>127390</v>
      </c>
      <c r="Q49" s="1229">
        <f t="shared" si="8"/>
        <v>127390</v>
      </c>
      <c r="R49" s="1051">
        <f t="shared" si="8"/>
        <v>127390</v>
      </c>
      <c r="S49" s="1051">
        <f t="shared" si="8"/>
        <v>127390</v>
      </c>
      <c r="T49" s="1051">
        <f t="shared" si="8"/>
        <v>127390</v>
      </c>
      <c r="U49" s="1051">
        <f t="shared" si="8"/>
        <v>127390</v>
      </c>
      <c r="V49" s="1051">
        <f t="shared" si="8"/>
        <v>127390</v>
      </c>
      <c r="W49" s="1051">
        <f t="shared" si="8"/>
        <v>127390</v>
      </c>
      <c r="X49" s="1051">
        <f t="shared" si="8"/>
        <v>127390</v>
      </c>
      <c r="Y49" s="1051">
        <f t="shared" si="8"/>
        <v>127390</v>
      </c>
      <c r="Z49" s="1051">
        <f t="shared" si="8"/>
        <v>127390</v>
      </c>
      <c r="AA49" s="1051">
        <f t="shared" si="8"/>
        <v>127390</v>
      </c>
      <c r="AB49" s="1051">
        <f t="shared" si="8"/>
        <v>127390</v>
      </c>
      <c r="AC49" s="1051">
        <f t="shared" si="8"/>
        <v>127390</v>
      </c>
      <c r="AD49" s="1132">
        <f t="shared" si="8"/>
        <v>127390</v>
      </c>
      <c r="AE49" s="1132">
        <f t="shared" si="8"/>
        <v>127390</v>
      </c>
      <c r="AF49" s="1132">
        <f t="shared" si="8"/>
        <v>127390</v>
      </c>
      <c r="AG49" s="1132">
        <f t="shared" si="8"/>
        <v>127390</v>
      </c>
      <c r="AH49" s="1132">
        <f t="shared" si="8"/>
        <v>127390</v>
      </c>
      <c r="AI49" s="1167"/>
    </row>
    <row r="50" spans="1:113" hidden="1">
      <c r="A50" s="1129" t="s">
        <v>1168</v>
      </c>
      <c r="B50" s="1130"/>
      <c r="C50" s="1131"/>
      <c r="D50" s="1177">
        <f>+IF($C44=4514,IF(D$6=4514,D$5,D$5+101000),IF(D$6=4515,D$5+101000,D$5))</f>
        <v>85950</v>
      </c>
      <c r="E50" s="1177">
        <f t="shared" ref="E50:AH50" si="9">+IF($C44=4514,IF(E$6=4514,E$5,E$5+101000),IF(E$6=4515,E$5+101000,E$5))</f>
        <v>85500</v>
      </c>
      <c r="F50" s="1051">
        <f t="shared" si="9"/>
        <v>106200</v>
      </c>
      <c r="G50" s="1051">
        <f t="shared" si="9"/>
        <v>110930</v>
      </c>
      <c r="H50" s="1051">
        <f t="shared" si="9"/>
        <v>109900</v>
      </c>
      <c r="I50" s="1051">
        <f t="shared" si="9"/>
        <v>110000</v>
      </c>
      <c r="J50" s="1229">
        <f t="shared" si="9"/>
        <v>116500</v>
      </c>
      <c r="K50" s="1051">
        <f t="shared" si="9"/>
        <v>117000</v>
      </c>
      <c r="L50" s="1051">
        <f t="shared" si="9"/>
        <v>124200</v>
      </c>
      <c r="M50" s="1051">
        <f t="shared" si="9"/>
        <v>126800</v>
      </c>
      <c r="N50" s="1051">
        <f t="shared" si="9"/>
        <v>144400</v>
      </c>
      <c r="O50" s="1051">
        <f t="shared" si="9"/>
        <v>146000</v>
      </c>
      <c r="P50" s="1051">
        <f t="shared" si="9"/>
        <v>47500</v>
      </c>
      <c r="Q50" s="1229">
        <f t="shared" si="9"/>
        <v>51000</v>
      </c>
      <c r="R50" s="1051">
        <f t="shared" si="9"/>
        <v>40000</v>
      </c>
      <c r="S50" s="1051">
        <f t="shared" si="9"/>
        <v>149800</v>
      </c>
      <c r="T50" s="1051">
        <f t="shared" si="9"/>
        <v>154650</v>
      </c>
      <c r="U50" s="1051">
        <f t="shared" si="9"/>
        <v>153350</v>
      </c>
      <c r="V50" s="1051">
        <f t="shared" si="9"/>
        <v>154730</v>
      </c>
      <c r="W50" s="1051">
        <f t="shared" si="9"/>
        <v>131000</v>
      </c>
      <c r="X50" s="1051">
        <f t="shared" si="9"/>
        <v>164700</v>
      </c>
      <c r="Y50" s="1051">
        <f t="shared" si="9"/>
        <v>173000</v>
      </c>
      <c r="Z50" s="1051">
        <f t="shared" si="9"/>
        <v>176000</v>
      </c>
      <c r="AA50" s="1051">
        <f t="shared" si="9"/>
        <v>185150</v>
      </c>
      <c r="AB50" s="1051">
        <f t="shared" si="9"/>
        <v>190920</v>
      </c>
      <c r="AC50" s="1051">
        <f t="shared" si="9"/>
        <v>190920</v>
      </c>
      <c r="AD50" s="1132">
        <f t="shared" si="9"/>
        <v>89950</v>
      </c>
      <c r="AE50" s="1132">
        <f t="shared" si="9"/>
        <v>129000</v>
      </c>
      <c r="AF50" s="1132">
        <f t="shared" si="9"/>
        <v>139000</v>
      </c>
      <c r="AG50" s="1132">
        <f t="shared" si="9"/>
        <v>172000</v>
      </c>
      <c r="AH50" s="1132">
        <f t="shared" si="9"/>
        <v>177800</v>
      </c>
      <c r="AI50" s="1167"/>
    </row>
    <row r="51" spans="1:113" ht="15" customHeight="1">
      <c r="A51" s="2235" t="s">
        <v>1179</v>
      </c>
      <c r="B51" s="1118" t="s">
        <v>1170</v>
      </c>
      <c r="C51" s="1249">
        <f>+'CANTIDADES Fase II todo'!BU25+'CANTIDADES Fase II todo'!BU28</f>
        <v>466.7</v>
      </c>
      <c r="D51" s="1088"/>
      <c r="E51" s="1205"/>
      <c r="F51" s="1088"/>
      <c r="G51" s="1088" t="e">
        <f>$C51*#REF!*#REF!</f>
        <v>#REF!</v>
      </c>
      <c r="H51" s="1088"/>
      <c r="I51" s="1088"/>
      <c r="J51" s="1237"/>
      <c r="K51" s="1088"/>
      <c r="L51" s="1088"/>
      <c r="M51" s="1088"/>
      <c r="N51" s="1088"/>
      <c r="O51" s="1088"/>
      <c r="P51" s="1088"/>
      <c r="Q51" s="1237"/>
      <c r="R51" s="1088"/>
      <c r="S51" s="1088"/>
      <c r="T51" s="1088"/>
      <c r="U51" s="1088"/>
      <c r="V51" s="1088"/>
      <c r="W51" s="1088"/>
      <c r="X51" s="1088"/>
      <c r="Y51" s="1088"/>
      <c r="Z51" s="1088"/>
      <c r="AA51" s="1088"/>
      <c r="AB51" s="1088"/>
      <c r="AC51" s="1088"/>
      <c r="AD51" s="1134"/>
      <c r="AE51" s="1134"/>
      <c r="AF51" s="1134"/>
      <c r="AG51" s="1134"/>
      <c r="AH51" s="1134"/>
      <c r="AI51" s="1168" t="e">
        <f>+SUMPRODUCT(D51:AH51,D48:AH48)</f>
        <v>#REF!</v>
      </c>
      <c r="AJ51" s="1036" t="e">
        <f>$C51*#REF!*#REF!</f>
        <v>#REF!</v>
      </c>
    </row>
    <row r="52" spans="1:113">
      <c r="A52" s="2235"/>
      <c r="B52" s="1118" t="s">
        <v>1171</v>
      </c>
      <c r="C52" s="1249">
        <f>+'CANTIDADES Fase II todo'!BU26</f>
        <v>360</v>
      </c>
      <c r="D52" s="1088"/>
      <c r="E52" s="1205"/>
      <c r="F52" s="1088"/>
      <c r="G52" s="1088" t="e">
        <f>$C52*#REF!*#REF!</f>
        <v>#REF!</v>
      </c>
      <c r="H52" s="1088"/>
      <c r="I52" s="1088"/>
      <c r="J52" s="1237"/>
      <c r="K52" s="1088"/>
      <c r="L52" s="1088"/>
      <c r="M52" s="1088"/>
      <c r="N52" s="1088"/>
      <c r="O52" s="1088"/>
      <c r="P52" s="1088"/>
      <c r="Q52" s="1237"/>
      <c r="R52" s="1088"/>
      <c r="S52" s="1088"/>
      <c r="T52" s="1088"/>
      <c r="U52" s="1088"/>
      <c r="V52" s="1088"/>
      <c r="W52" s="1088"/>
      <c r="X52" s="1088"/>
      <c r="Y52" s="1088"/>
      <c r="Z52" s="1088"/>
      <c r="AA52" s="1088"/>
      <c r="AB52" s="1088"/>
      <c r="AC52" s="1088"/>
      <c r="AD52" s="1134"/>
      <c r="AE52" s="1134"/>
      <c r="AF52" s="1134"/>
      <c r="AG52" s="1134"/>
      <c r="AH52" s="1134"/>
      <c r="AI52" s="1168" t="e">
        <f>+SUMPRODUCT(D52:AH52,D48:AH48)</f>
        <v>#REF!</v>
      </c>
      <c r="AJ52" s="1036" t="e">
        <f>$C52*#REF!*#REF!</f>
        <v>#REF!</v>
      </c>
    </row>
    <row r="53" spans="1:113">
      <c r="A53" s="2235"/>
      <c r="B53" s="1118" t="s">
        <v>1172</v>
      </c>
      <c r="C53" s="1249">
        <f>+'CANTIDADES Fase II todo'!BU72</f>
        <v>12</v>
      </c>
      <c r="D53" s="1088"/>
      <c r="E53" s="1205"/>
      <c r="F53" s="1088"/>
      <c r="G53" s="1088"/>
      <c r="H53" s="1088" t="e">
        <f>+$C53*#REF!*#REF!</f>
        <v>#REF!</v>
      </c>
      <c r="I53" s="1088"/>
      <c r="J53" s="1237"/>
      <c r="K53" s="1088"/>
      <c r="L53" s="1088"/>
      <c r="M53" s="1088"/>
      <c r="N53" s="1088"/>
      <c r="O53" s="1088"/>
      <c r="P53" s="1088"/>
      <c r="Q53" s="1237"/>
      <c r="R53" s="1088"/>
      <c r="S53" s="1088"/>
      <c r="T53" s="1088"/>
      <c r="U53" s="1088"/>
      <c r="V53" s="1088"/>
      <c r="W53" s="1088"/>
      <c r="X53" s="1088"/>
      <c r="Y53" s="1088"/>
      <c r="Z53" s="1088"/>
      <c r="AA53" s="1088"/>
      <c r="AB53" s="1088"/>
      <c r="AC53" s="1088"/>
      <c r="AD53" s="1134"/>
      <c r="AE53" s="1134"/>
      <c r="AF53" s="1134"/>
      <c r="AG53" s="1134"/>
      <c r="AH53" s="1134"/>
      <c r="AI53" s="1168" t="e">
        <f>+SUMPRODUCT(D53:AH53,D48:AH48)</f>
        <v>#REF!</v>
      </c>
      <c r="AJ53" s="1087" t="e">
        <f>+$C53*#REF!*#REF!</f>
        <v>#REF!</v>
      </c>
    </row>
    <row r="54" spans="1:113">
      <c r="A54" s="2235"/>
      <c r="B54" s="1118" t="s">
        <v>1173</v>
      </c>
      <c r="C54" s="1249">
        <f>+'CANTIDADES Fase II todo'!BU83+'CANTIDADES Fase II todo'!BU84+'CANTIDADES Fase II todo'!BU85</f>
        <v>240</v>
      </c>
      <c r="D54" s="1088"/>
      <c r="E54" s="1205"/>
      <c r="F54" s="1088"/>
      <c r="G54" s="1088"/>
      <c r="H54" s="1088"/>
      <c r="I54" s="1088"/>
      <c r="J54" s="1237"/>
      <c r="K54" s="1088"/>
      <c r="L54" s="1088"/>
      <c r="M54" s="1088"/>
      <c r="N54" s="1088"/>
      <c r="O54" s="1088"/>
      <c r="P54" s="1088"/>
      <c r="Q54" s="1237"/>
      <c r="R54" s="1088"/>
      <c r="S54" s="1088"/>
      <c r="T54" s="1088"/>
      <c r="U54" s="1088"/>
      <c r="V54" s="1088"/>
      <c r="W54" s="1088"/>
      <c r="X54" s="1088"/>
      <c r="Y54" s="1088"/>
      <c r="Z54" s="1088"/>
      <c r="AA54" s="1088"/>
      <c r="AB54" s="1088"/>
      <c r="AC54" s="1088"/>
      <c r="AD54" s="1134" t="e">
        <f>+$C54*#REF!*#REF!</f>
        <v>#REF!</v>
      </c>
      <c r="AE54" s="1134"/>
      <c r="AF54" s="1134"/>
      <c r="AG54" s="1134"/>
      <c r="AH54" s="1134"/>
      <c r="AI54" s="1168" t="e">
        <f>+SUMPRODUCT(D54:AH54,D48:AH48)</f>
        <v>#REF!</v>
      </c>
      <c r="AJ54" s="1036" t="e">
        <f>+$C54*#REF!*#REF!</f>
        <v>#REF!</v>
      </c>
    </row>
    <row r="55" spans="1:113">
      <c r="A55" s="2235"/>
      <c r="B55" s="1118" t="s">
        <v>1174</v>
      </c>
      <c r="C55" s="1249">
        <f>+'CANTIDADES Fase II todo'!BU92+'CANTIDADES Fase II todo'!BU93</f>
        <v>693.56999999999994</v>
      </c>
      <c r="D55" s="1088"/>
      <c r="E55" s="1205"/>
      <c r="F55" s="1088"/>
      <c r="G55" s="1088"/>
      <c r="H55" s="1088"/>
      <c r="I55" s="1088"/>
      <c r="J55" s="1237"/>
      <c r="K55" s="1088"/>
      <c r="L55" s="1088"/>
      <c r="M55" s="1088"/>
      <c r="N55" s="1088"/>
      <c r="O55" s="1088"/>
      <c r="P55" s="1088"/>
      <c r="Q55" s="1237"/>
      <c r="R55" s="1088"/>
      <c r="S55" s="1088"/>
      <c r="T55" s="1088"/>
      <c r="U55" s="1088"/>
      <c r="V55" s="1088"/>
      <c r="W55" s="1088"/>
      <c r="X55" s="1088"/>
      <c r="Y55" s="1088"/>
      <c r="Z55" s="1088"/>
      <c r="AA55" s="1088"/>
      <c r="AB55" s="1088"/>
      <c r="AC55" s="1088"/>
      <c r="AD55" s="1134" t="e">
        <f>+$C55*#REF!*#REF!</f>
        <v>#REF!</v>
      </c>
      <c r="AE55" s="1134"/>
      <c r="AF55" s="1134"/>
      <c r="AG55" s="1134"/>
      <c r="AH55" s="1134"/>
      <c r="AI55" s="1168" t="e">
        <f>+SUMPRODUCT(D55:AH55,D48:AH48)</f>
        <v>#REF!</v>
      </c>
      <c r="AJ55" s="1036" t="e">
        <f>+$C55*#REF!*#REF!</f>
        <v>#REF!</v>
      </c>
    </row>
    <row r="56" spans="1:113" s="1037" customFormat="1" ht="30">
      <c r="A56" s="2236"/>
      <c r="B56" s="1136" t="s">
        <v>1175</v>
      </c>
      <c r="C56" s="1255">
        <f>+'CANTIDADES Fase II todo'!BU99</f>
        <v>246.96</v>
      </c>
      <c r="D56" s="1097"/>
      <c r="E56" s="1097"/>
      <c r="F56" s="1097"/>
      <c r="G56" s="1097"/>
      <c r="H56" s="1097"/>
      <c r="I56" s="1097"/>
      <c r="J56" s="1097"/>
      <c r="K56" s="1097"/>
      <c r="L56" s="1097"/>
      <c r="M56" s="1097"/>
      <c r="N56" s="1097"/>
      <c r="O56" s="1097"/>
      <c r="P56" s="1097"/>
      <c r="Q56" s="1097"/>
      <c r="R56" s="1097"/>
      <c r="S56" s="1097"/>
      <c r="T56" s="1097"/>
      <c r="U56" s="1097"/>
      <c r="V56" s="1097"/>
      <c r="W56" s="1097"/>
      <c r="X56" s="1097"/>
      <c r="Y56" s="1097"/>
      <c r="Z56" s="1097"/>
      <c r="AA56" s="1097"/>
      <c r="AB56" s="1097"/>
      <c r="AC56" s="1097"/>
      <c r="AD56" s="1098" t="e">
        <f>+$C56*#REF!</f>
        <v>#REF!</v>
      </c>
      <c r="AE56" s="1098"/>
      <c r="AF56" s="1098"/>
      <c r="AG56" s="1098"/>
      <c r="AH56" s="1098"/>
      <c r="AI56" s="1239" t="e">
        <f>+SUMPRODUCT($D56:AH56,$D48:AH48)</f>
        <v>#REF!</v>
      </c>
      <c r="AJ56" s="1138" t="e">
        <f>+$C56*#REF!</f>
        <v>#REF!</v>
      </c>
    </row>
    <row r="57" spans="1:113">
      <c r="A57" s="1104" t="s">
        <v>1160</v>
      </c>
      <c r="B57" s="1161"/>
      <c r="C57" s="1106" t="s">
        <v>1221</v>
      </c>
      <c r="D57" s="1217"/>
      <c r="E57" s="1218"/>
      <c r="F57" s="1108"/>
      <c r="G57" s="1108"/>
      <c r="H57" s="1108"/>
      <c r="I57" s="1108"/>
      <c r="J57" s="1219"/>
      <c r="K57" s="1108"/>
      <c r="L57" s="1108"/>
      <c r="M57" s="1108"/>
      <c r="N57" s="1108"/>
      <c r="O57" s="1108"/>
      <c r="P57" s="1108"/>
      <c r="Q57" s="1219"/>
      <c r="R57" s="1108"/>
      <c r="S57" s="1108"/>
      <c r="T57" s="1108"/>
      <c r="U57" s="1108"/>
      <c r="V57" s="1108"/>
      <c r="W57" s="1108"/>
      <c r="X57" s="1108"/>
      <c r="Y57" s="1108"/>
      <c r="Z57" s="1108"/>
      <c r="AA57" s="1108"/>
      <c r="AB57" s="1108"/>
      <c r="AC57" s="1108"/>
      <c r="AD57" s="1163"/>
      <c r="AE57" s="1163"/>
      <c r="AF57" s="1163"/>
      <c r="AG57" s="1163"/>
      <c r="AH57" s="1163"/>
      <c r="AI57" s="1164"/>
      <c r="AJ57" s="1111"/>
      <c r="AK57" s="1111"/>
      <c r="AL57" s="1111"/>
      <c r="AM57" s="1111"/>
      <c r="AN57" s="1111"/>
      <c r="AO57" s="1111"/>
      <c r="AP57" s="1111"/>
      <c r="AQ57" s="1111"/>
      <c r="AR57" s="1111"/>
      <c r="AS57" s="1111"/>
      <c r="AT57" s="1111"/>
      <c r="AU57" s="1111"/>
      <c r="AV57" s="1111"/>
      <c r="AW57" s="1111"/>
      <c r="AX57" s="1111"/>
      <c r="AY57" s="1111"/>
      <c r="AZ57" s="1111"/>
      <c r="BA57" s="1111"/>
      <c r="BB57" s="1111"/>
      <c r="BC57" s="1111"/>
      <c r="BD57" s="1111"/>
      <c r="BE57" s="1111"/>
      <c r="BF57" s="1111"/>
      <c r="BG57" s="1111"/>
      <c r="BH57" s="1111"/>
      <c r="BI57" s="1111"/>
      <c r="BJ57" s="1111"/>
      <c r="BK57" s="1111"/>
      <c r="BL57" s="1111"/>
      <c r="BM57" s="1111"/>
      <c r="BN57" s="1111"/>
      <c r="BO57" s="1111"/>
      <c r="BP57" s="1111"/>
      <c r="BQ57" s="1111"/>
      <c r="BR57" s="1111"/>
      <c r="BS57" s="1111"/>
      <c r="BT57" s="1111"/>
      <c r="BU57" s="1111"/>
      <c r="BV57" s="1111"/>
      <c r="BW57" s="1111"/>
      <c r="BX57" s="1111"/>
      <c r="BY57" s="1111"/>
      <c r="BZ57" s="1111"/>
      <c r="CA57" s="1111"/>
      <c r="CB57" s="1111"/>
      <c r="CC57" s="1111"/>
      <c r="CD57" s="1111"/>
      <c r="CE57" s="1111"/>
      <c r="CF57" s="1111"/>
      <c r="CG57" s="1111"/>
      <c r="CH57" s="1111"/>
      <c r="CI57" s="1111"/>
      <c r="CJ57" s="1111"/>
      <c r="CK57" s="1111"/>
      <c r="CL57" s="1111"/>
      <c r="CM57" s="1111"/>
      <c r="CN57" s="1111"/>
      <c r="CO57" s="1111"/>
      <c r="CP57" s="1111"/>
      <c r="CQ57" s="1111"/>
      <c r="CR57" s="1111"/>
      <c r="CS57" s="1111"/>
      <c r="CT57" s="1111"/>
      <c r="CU57" s="1111"/>
      <c r="CV57" s="1111"/>
      <c r="CW57" s="1111"/>
      <c r="CX57" s="1111"/>
      <c r="CY57" s="1111"/>
      <c r="CZ57" s="1111"/>
      <c r="DA57" s="1111"/>
      <c r="DB57" s="1111"/>
      <c r="DC57" s="1111"/>
      <c r="DD57" s="1111"/>
      <c r="DE57" s="1111"/>
      <c r="DF57" s="1111"/>
      <c r="DG57" s="1111"/>
      <c r="DH57" s="1111"/>
      <c r="DI57" s="1111"/>
    </row>
    <row r="58" spans="1:113">
      <c r="A58" s="1112" t="s">
        <v>1140</v>
      </c>
      <c r="B58" s="1113"/>
      <c r="C58" s="1114">
        <v>4515</v>
      </c>
      <c r="D58" s="1220"/>
      <c r="E58" s="1221"/>
      <c r="F58" s="1116"/>
      <c r="G58" s="1116"/>
      <c r="H58" s="1116"/>
      <c r="I58" s="1116"/>
      <c r="J58" s="1222"/>
      <c r="K58" s="1116"/>
      <c r="L58" s="1116"/>
      <c r="M58" s="1116"/>
      <c r="N58" s="1116"/>
      <c r="O58" s="1116"/>
      <c r="P58" s="1116"/>
      <c r="Q58" s="1222"/>
      <c r="R58" s="1116"/>
      <c r="S58" s="1116"/>
      <c r="T58" s="1116"/>
      <c r="U58" s="1116"/>
      <c r="V58" s="1116"/>
      <c r="W58" s="1116"/>
      <c r="X58" s="1116"/>
      <c r="Y58" s="1116"/>
      <c r="Z58" s="1116"/>
      <c r="AA58" s="1116"/>
      <c r="AB58" s="1116"/>
      <c r="AC58" s="1116"/>
      <c r="AD58" s="1165"/>
      <c r="AE58" s="1165"/>
      <c r="AF58" s="1165"/>
      <c r="AG58" s="1165"/>
      <c r="AH58" s="1165"/>
      <c r="AI58" s="1164"/>
      <c r="AJ58" s="1111"/>
      <c r="AK58" s="1111"/>
      <c r="AL58" s="1111"/>
      <c r="AM58" s="1111"/>
      <c r="AN58" s="1111"/>
      <c r="AO58" s="1111"/>
      <c r="AP58" s="1111"/>
      <c r="AQ58" s="1111"/>
      <c r="AR58" s="1111"/>
      <c r="AS58" s="1111"/>
      <c r="AT58" s="1111"/>
      <c r="AU58" s="1111"/>
      <c r="AV58" s="1111"/>
      <c r="AW58" s="1111"/>
      <c r="AX58" s="1111"/>
      <c r="AY58" s="1111"/>
      <c r="AZ58" s="1111"/>
      <c r="BA58" s="1111"/>
      <c r="BB58" s="1111"/>
      <c r="BC58" s="1111"/>
      <c r="BD58" s="1111"/>
      <c r="BE58" s="1111"/>
      <c r="BF58" s="1111"/>
      <c r="BG58" s="1111"/>
      <c r="BH58" s="1111"/>
      <c r="BI58" s="1111"/>
      <c r="BJ58" s="1111"/>
      <c r="BK58" s="1111"/>
      <c r="BL58" s="1111"/>
      <c r="BM58" s="1111"/>
      <c r="BN58" s="1111"/>
      <c r="BO58" s="1111"/>
      <c r="BP58" s="1111"/>
      <c r="BQ58" s="1111"/>
      <c r="BR58" s="1111"/>
      <c r="BS58" s="1111"/>
      <c r="BT58" s="1111"/>
      <c r="BU58" s="1111"/>
      <c r="BV58" s="1111"/>
      <c r="BW58" s="1111"/>
      <c r="BX58" s="1111"/>
      <c r="BY58" s="1111"/>
      <c r="BZ58" s="1111"/>
      <c r="CA58" s="1111"/>
      <c r="CB58" s="1111"/>
      <c r="CC58" s="1111"/>
      <c r="CD58" s="1111"/>
      <c r="CE58" s="1111"/>
      <c r="CF58" s="1111"/>
      <c r="CG58" s="1111"/>
      <c r="CH58" s="1111"/>
      <c r="CI58" s="1111"/>
      <c r="CJ58" s="1111"/>
      <c r="CK58" s="1111"/>
      <c r="CL58" s="1111"/>
      <c r="CM58" s="1111"/>
      <c r="CN58" s="1111"/>
      <c r="CO58" s="1111"/>
      <c r="CP58" s="1111"/>
      <c r="CQ58" s="1111"/>
      <c r="CR58" s="1111"/>
      <c r="CS58" s="1111"/>
      <c r="CT58" s="1111"/>
      <c r="CU58" s="1111"/>
      <c r="CV58" s="1111"/>
      <c r="CW58" s="1111"/>
      <c r="CX58" s="1111"/>
      <c r="CY58" s="1111"/>
      <c r="CZ58" s="1111"/>
      <c r="DA58" s="1111"/>
      <c r="DB58" s="1111"/>
      <c r="DC58" s="1111"/>
      <c r="DD58" s="1111"/>
      <c r="DE58" s="1111"/>
      <c r="DF58" s="1111"/>
      <c r="DG58" s="1111"/>
      <c r="DH58" s="1111"/>
      <c r="DI58" s="1111"/>
    </row>
    <row r="59" spans="1:113" ht="15" customHeight="1">
      <c r="A59" s="2234" t="s">
        <v>1162</v>
      </c>
      <c r="B59" s="1118" t="s">
        <v>1163</v>
      </c>
      <c r="C59" s="1119">
        <v>27620</v>
      </c>
      <c r="D59" s="1223"/>
      <c r="E59" s="1224"/>
      <c r="F59" s="1121"/>
      <c r="G59" s="1121"/>
      <c r="H59" s="1121"/>
      <c r="I59" s="1121"/>
      <c r="J59" s="1225"/>
      <c r="K59" s="1121"/>
      <c r="L59" s="1121"/>
      <c r="M59" s="1121"/>
      <c r="N59" s="1121"/>
      <c r="O59" s="1121"/>
      <c r="P59" s="1121"/>
      <c r="Q59" s="1225"/>
      <c r="R59" s="1121"/>
      <c r="S59" s="1121"/>
      <c r="T59" s="1121"/>
      <c r="U59" s="1121"/>
      <c r="V59" s="1121"/>
      <c r="W59" s="1121"/>
      <c r="X59" s="1121"/>
      <c r="Y59" s="1121"/>
      <c r="Z59" s="1121"/>
      <c r="AA59" s="1121"/>
      <c r="AB59" s="1121"/>
      <c r="AC59" s="1121"/>
      <c r="AD59" s="1154"/>
      <c r="AE59" s="1154"/>
      <c r="AF59" s="1154"/>
      <c r="AG59" s="1154"/>
      <c r="AH59" s="1154"/>
      <c r="AI59" s="1164"/>
      <c r="AJ59" s="1111"/>
      <c r="AK59" s="1111"/>
      <c r="AL59" s="1111"/>
      <c r="AM59" s="1111"/>
      <c r="AN59" s="1111"/>
      <c r="AO59" s="1111"/>
      <c r="AP59" s="1111"/>
      <c r="AQ59" s="1111"/>
      <c r="AR59" s="1111"/>
      <c r="AS59" s="1111"/>
      <c r="AT59" s="1111"/>
      <c r="AU59" s="1111"/>
      <c r="AV59" s="1111"/>
      <c r="AW59" s="1111"/>
      <c r="AX59" s="1111"/>
      <c r="AY59" s="1111"/>
      <c r="AZ59" s="1111"/>
      <c r="BA59" s="1111"/>
      <c r="BB59" s="1111"/>
      <c r="BC59" s="1111"/>
      <c r="BD59" s="1111"/>
      <c r="BE59" s="1111"/>
      <c r="BF59" s="1111"/>
      <c r="BG59" s="1111"/>
      <c r="BH59" s="1111"/>
      <c r="BI59" s="1111"/>
      <c r="BJ59" s="1111"/>
      <c r="BK59" s="1111"/>
      <c r="BL59" s="1111"/>
      <c r="BM59" s="1111"/>
      <c r="BN59" s="1111"/>
      <c r="BO59" s="1111"/>
      <c r="BP59" s="1111"/>
      <c r="BQ59" s="1111"/>
      <c r="BR59" s="1111"/>
      <c r="BS59" s="1111"/>
      <c r="BT59" s="1111"/>
      <c r="BU59" s="1111"/>
      <c r="BV59" s="1111"/>
      <c r="BW59" s="1111"/>
      <c r="BX59" s="1111"/>
      <c r="BY59" s="1111"/>
      <c r="BZ59" s="1111"/>
      <c r="CA59" s="1111"/>
      <c r="CB59" s="1111"/>
      <c r="CC59" s="1111"/>
      <c r="CD59" s="1111"/>
      <c r="CE59" s="1111"/>
      <c r="CF59" s="1111"/>
      <c r="CG59" s="1111"/>
      <c r="CH59" s="1111"/>
      <c r="CI59" s="1111"/>
      <c r="CJ59" s="1111"/>
      <c r="CK59" s="1111"/>
      <c r="CL59" s="1111"/>
      <c r="CM59" s="1111"/>
      <c r="CN59" s="1111"/>
      <c r="CO59" s="1111"/>
      <c r="CP59" s="1111"/>
      <c r="CQ59" s="1111"/>
      <c r="CR59" s="1111"/>
      <c r="CS59" s="1111"/>
      <c r="CT59" s="1111"/>
      <c r="CU59" s="1111"/>
      <c r="CV59" s="1111"/>
      <c r="CW59" s="1111"/>
      <c r="CX59" s="1111"/>
      <c r="CY59" s="1111"/>
      <c r="CZ59" s="1111"/>
      <c r="DA59" s="1111"/>
      <c r="DB59" s="1111"/>
      <c r="DC59" s="1111"/>
      <c r="DD59" s="1111"/>
      <c r="DE59" s="1111"/>
      <c r="DF59" s="1111"/>
      <c r="DG59" s="1111"/>
      <c r="DH59" s="1111"/>
      <c r="DI59" s="1111"/>
    </row>
    <row r="60" spans="1:113">
      <c r="A60" s="2234"/>
      <c r="B60" s="1118" t="s">
        <v>1164</v>
      </c>
      <c r="C60" s="1119">
        <v>32520</v>
      </c>
      <c r="D60" s="1223"/>
      <c r="E60" s="1224"/>
      <c r="F60" s="1121"/>
      <c r="G60" s="1121"/>
      <c r="H60" s="1121"/>
      <c r="I60" s="1121"/>
      <c r="J60" s="1225"/>
      <c r="K60" s="1121"/>
      <c r="L60" s="1121"/>
      <c r="M60" s="1121"/>
      <c r="N60" s="1121"/>
      <c r="O60" s="1121"/>
      <c r="P60" s="1121"/>
      <c r="Q60" s="1225"/>
      <c r="R60" s="1121"/>
      <c r="S60" s="1121"/>
      <c r="T60" s="1121"/>
      <c r="U60" s="1121"/>
      <c r="V60" s="1121"/>
      <c r="W60" s="1121"/>
      <c r="X60" s="1121"/>
      <c r="Y60" s="1121"/>
      <c r="Z60" s="1121"/>
      <c r="AA60" s="1121"/>
      <c r="AB60" s="1121"/>
      <c r="AC60" s="1121"/>
      <c r="AD60" s="1166"/>
      <c r="AE60" s="1166"/>
      <c r="AF60" s="1166"/>
      <c r="AG60" s="1166"/>
      <c r="AH60" s="1166"/>
      <c r="AI60" s="1167"/>
    </row>
    <row r="61" spans="1:113">
      <c r="A61" s="1123" t="s">
        <v>1165</v>
      </c>
      <c r="B61" s="1124"/>
      <c r="C61" s="1119">
        <f>+(C60-C59)/2+C59</f>
        <v>30070</v>
      </c>
      <c r="D61" s="1223"/>
      <c r="E61" s="1224"/>
      <c r="F61" s="1121"/>
      <c r="G61" s="1121"/>
      <c r="H61" s="1121"/>
      <c r="I61" s="1121"/>
      <c r="J61" s="1225"/>
      <c r="K61" s="1121"/>
      <c r="L61" s="1121"/>
      <c r="M61" s="1121"/>
      <c r="N61" s="1121"/>
      <c r="O61" s="1121"/>
      <c r="P61" s="1121"/>
      <c r="Q61" s="1225"/>
      <c r="R61" s="1121"/>
      <c r="S61" s="1121"/>
      <c r="T61" s="1121"/>
      <c r="U61" s="1121"/>
      <c r="V61" s="1121"/>
      <c r="W61" s="1121"/>
      <c r="X61" s="1121"/>
      <c r="Y61" s="1121"/>
      <c r="Z61" s="1121"/>
      <c r="AA61" s="1121"/>
      <c r="AB61" s="1121"/>
      <c r="AC61" s="1121"/>
      <c r="AD61" s="1166"/>
      <c r="AE61" s="1166"/>
      <c r="AF61" s="1166"/>
      <c r="AG61" s="1166"/>
      <c r="AH61" s="1166"/>
      <c r="AI61" s="1167"/>
    </row>
    <row r="62" spans="1:113">
      <c r="A62" s="1123" t="s">
        <v>1166</v>
      </c>
      <c r="B62" s="1124"/>
      <c r="C62" s="1125"/>
      <c r="D62" s="1241">
        <f>IF(D64&gt;D63,(D64-D63)+D$2*1000+D$3*1000,(D63-D64)+D$2*1000+D$4*1000)/1000</f>
        <v>45.12</v>
      </c>
      <c r="E62" s="1227">
        <f t="shared" ref="E62:AH62" si="10">IF(E64&gt;E63,(E64-E63)+E$2*1000+E$3*1000,(E63-E64)+E$2*1000+E$4*1000)/1000</f>
        <v>45.57</v>
      </c>
      <c r="F62" s="1127">
        <f t="shared" si="10"/>
        <v>24.87</v>
      </c>
      <c r="G62" s="1127">
        <f t="shared" si="10"/>
        <v>21.14</v>
      </c>
      <c r="H62" s="1127">
        <f t="shared" si="10"/>
        <v>21.17</v>
      </c>
      <c r="I62" s="1127">
        <f t="shared" si="10"/>
        <v>22.07</v>
      </c>
      <c r="J62" s="1228">
        <f t="shared" si="10"/>
        <v>14.57</v>
      </c>
      <c r="K62" s="1127">
        <f t="shared" si="10"/>
        <v>14.07</v>
      </c>
      <c r="L62" s="1127">
        <f t="shared" si="10"/>
        <v>6.87</v>
      </c>
      <c r="M62" s="1127">
        <f t="shared" si="10"/>
        <v>8.77</v>
      </c>
      <c r="N62" s="1127">
        <f t="shared" si="10"/>
        <v>13.33</v>
      </c>
      <c r="O62" s="1127">
        <f t="shared" si="10"/>
        <v>14.93</v>
      </c>
      <c r="P62" s="1127">
        <f t="shared" si="10"/>
        <v>84.07</v>
      </c>
      <c r="Q62" s="1228">
        <f t="shared" si="10"/>
        <v>80.069999999999993</v>
      </c>
      <c r="R62" s="1127">
        <f t="shared" si="10"/>
        <v>92.37</v>
      </c>
      <c r="S62" s="1127">
        <f t="shared" si="10"/>
        <v>21.73</v>
      </c>
      <c r="T62" s="1127">
        <f t="shared" si="10"/>
        <v>25.38</v>
      </c>
      <c r="U62" s="1127">
        <f t="shared" si="10"/>
        <v>23.68</v>
      </c>
      <c r="V62" s="1127">
        <f t="shared" si="10"/>
        <v>25.96</v>
      </c>
      <c r="W62" s="1127">
        <f t="shared" si="10"/>
        <v>7.0000000000000007E-2</v>
      </c>
      <c r="X62" s="1127">
        <f t="shared" si="10"/>
        <v>33.630000000000003</v>
      </c>
      <c r="Y62" s="1127">
        <f t="shared" si="10"/>
        <v>42.93</v>
      </c>
      <c r="Z62" s="1127">
        <f t="shared" si="10"/>
        <v>48.73</v>
      </c>
      <c r="AA62" s="1127">
        <f t="shared" si="10"/>
        <v>55.28</v>
      </c>
      <c r="AB62" s="1127">
        <f t="shared" si="10"/>
        <v>59.85</v>
      </c>
      <c r="AC62" s="1127">
        <f t="shared" si="10"/>
        <v>66.349999999999994</v>
      </c>
      <c r="AD62" s="1128">
        <f t="shared" si="10"/>
        <v>41.12</v>
      </c>
      <c r="AE62" s="1128">
        <f t="shared" si="10"/>
        <v>2.0699999999999998</v>
      </c>
      <c r="AF62" s="1128">
        <f t="shared" si="10"/>
        <v>7.93</v>
      </c>
      <c r="AG62" s="1128">
        <f t="shared" si="10"/>
        <v>40.93</v>
      </c>
      <c r="AH62" s="1128">
        <f t="shared" si="10"/>
        <v>52.73</v>
      </c>
      <c r="AI62" s="1167"/>
    </row>
    <row r="63" spans="1:113" hidden="1">
      <c r="A63" s="1129" t="s">
        <v>1167</v>
      </c>
      <c r="B63" s="1130"/>
      <c r="C63" s="1131"/>
      <c r="D63" s="1177">
        <f>+IF($C58=4514,IF(D$6=4514,$C61,$C61),IF(D$6=4515,$C61+101000,101000+$C61))</f>
        <v>131070</v>
      </c>
      <c r="E63" s="1177">
        <f t="shared" ref="E63:AH63" si="11">+IF($C58=4514,IF(E$6=4514,$C61,$C61),IF(E$6=4515,$C61+101000,101000+$C61))</f>
        <v>131070</v>
      </c>
      <c r="F63" s="1051">
        <f t="shared" si="11"/>
        <v>131070</v>
      </c>
      <c r="G63" s="1051">
        <f t="shared" si="11"/>
        <v>131070</v>
      </c>
      <c r="H63" s="1051">
        <f t="shared" si="11"/>
        <v>131070</v>
      </c>
      <c r="I63" s="1051">
        <f t="shared" si="11"/>
        <v>131070</v>
      </c>
      <c r="J63" s="1229">
        <f t="shared" si="11"/>
        <v>131070</v>
      </c>
      <c r="K63" s="1051">
        <f t="shared" si="11"/>
        <v>131070</v>
      </c>
      <c r="L63" s="1051">
        <f t="shared" si="11"/>
        <v>131070</v>
      </c>
      <c r="M63" s="1051">
        <f t="shared" si="11"/>
        <v>131070</v>
      </c>
      <c r="N63" s="1051">
        <f t="shared" si="11"/>
        <v>131070</v>
      </c>
      <c r="O63" s="1051">
        <f t="shared" si="11"/>
        <v>131070</v>
      </c>
      <c r="P63" s="1051">
        <f t="shared" si="11"/>
        <v>131070</v>
      </c>
      <c r="Q63" s="1229">
        <f t="shared" si="11"/>
        <v>131070</v>
      </c>
      <c r="R63" s="1051">
        <f t="shared" si="11"/>
        <v>131070</v>
      </c>
      <c r="S63" s="1051">
        <f t="shared" si="11"/>
        <v>131070</v>
      </c>
      <c r="T63" s="1051">
        <f t="shared" si="11"/>
        <v>131070</v>
      </c>
      <c r="U63" s="1051">
        <f t="shared" si="11"/>
        <v>131070</v>
      </c>
      <c r="V63" s="1051">
        <f t="shared" si="11"/>
        <v>131070</v>
      </c>
      <c r="W63" s="1051">
        <f t="shared" si="11"/>
        <v>131070</v>
      </c>
      <c r="X63" s="1051">
        <f t="shared" si="11"/>
        <v>131070</v>
      </c>
      <c r="Y63" s="1051">
        <f t="shared" si="11"/>
        <v>131070</v>
      </c>
      <c r="Z63" s="1051">
        <f t="shared" si="11"/>
        <v>131070</v>
      </c>
      <c r="AA63" s="1051">
        <f t="shared" si="11"/>
        <v>131070</v>
      </c>
      <c r="AB63" s="1051">
        <f t="shared" si="11"/>
        <v>131070</v>
      </c>
      <c r="AC63" s="1051">
        <f t="shared" si="11"/>
        <v>131070</v>
      </c>
      <c r="AD63" s="1132">
        <f t="shared" si="11"/>
        <v>131070</v>
      </c>
      <c r="AE63" s="1132">
        <f t="shared" si="11"/>
        <v>131070</v>
      </c>
      <c r="AF63" s="1132">
        <f t="shared" si="11"/>
        <v>131070</v>
      </c>
      <c r="AG63" s="1132">
        <f t="shared" si="11"/>
        <v>131070</v>
      </c>
      <c r="AH63" s="1132">
        <f t="shared" si="11"/>
        <v>131070</v>
      </c>
      <c r="AI63" s="1167"/>
    </row>
    <row r="64" spans="1:113" hidden="1">
      <c r="A64" s="1129" t="s">
        <v>1168</v>
      </c>
      <c r="B64" s="1130"/>
      <c r="C64" s="1131"/>
      <c r="D64" s="1177">
        <f>+IF($C58=4514,IF(D$6=4514,D$5,D$5+101000),IF(D$6=4515,D$5+101000,D$5))</f>
        <v>85950</v>
      </c>
      <c r="E64" s="1177">
        <f t="shared" ref="E64:AH64" si="12">+IF($C58=4514,IF(E$6=4514,E$5,E$5+101000),IF(E$6=4515,E$5+101000,E$5))</f>
        <v>85500</v>
      </c>
      <c r="F64" s="1051">
        <f t="shared" si="12"/>
        <v>106200</v>
      </c>
      <c r="G64" s="1051">
        <f t="shared" si="12"/>
        <v>110930</v>
      </c>
      <c r="H64" s="1051">
        <f t="shared" si="12"/>
        <v>109900</v>
      </c>
      <c r="I64" s="1051">
        <f t="shared" si="12"/>
        <v>110000</v>
      </c>
      <c r="J64" s="1229">
        <f t="shared" si="12"/>
        <v>116500</v>
      </c>
      <c r="K64" s="1051">
        <f t="shared" si="12"/>
        <v>117000</v>
      </c>
      <c r="L64" s="1051">
        <f t="shared" si="12"/>
        <v>124200</v>
      </c>
      <c r="M64" s="1051">
        <f t="shared" si="12"/>
        <v>126800</v>
      </c>
      <c r="N64" s="1051">
        <f t="shared" si="12"/>
        <v>144400</v>
      </c>
      <c r="O64" s="1051">
        <f t="shared" si="12"/>
        <v>146000</v>
      </c>
      <c r="P64" s="1051">
        <f t="shared" si="12"/>
        <v>47500</v>
      </c>
      <c r="Q64" s="1229">
        <f t="shared" si="12"/>
        <v>51000</v>
      </c>
      <c r="R64" s="1051">
        <f t="shared" si="12"/>
        <v>40000</v>
      </c>
      <c r="S64" s="1051">
        <f t="shared" si="12"/>
        <v>149800</v>
      </c>
      <c r="T64" s="1051">
        <f t="shared" si="12"/>
        <v>154650</v>
      </c>
      <c r="U64" s="1051">
        <f t="shared" si="12"/>
        <v>153350</v>
      </c>
      <c r="V64" s="1051">
        <f t="shared" si="12"/>
        <v>154730</v>
      </c>
      <c r="W64" s="1051">
        <f t="shared" si="12"/>
        <v>131000</v>
      </c>
      <c r="X64" s="1051">
        <f t="shared" si="12"/>
        <v>164700</v>
      </c>
      <c r="Y64" s="1051">
        <f t="shared" si="12"/>
        <v>173000</v>
      </c>
      <c r="Z64" s="1051">
        <f t="shared" si="12"/>
        <v>176000</v>
      </c>
      <c r="AA64" s="1051">
        <f t="shared" si="12"/>
        <v>185150</v>
      </c>
      <c r="AB64" s="1051">
        <f t="shared" si="12"/>
        <v>190920</v>
      </c>
      <c r="AC64" s="1051">
        <f t="shared" si="12"/>
        <v>190920</v>
      </c>
      <c r="AD64" s="1132">
        <f t="shared" si="12"/>
        <v>89950</v>
      </c>
      <c r="AE64" s="1132">
        <f t="shared" si="12"/>
        <v>129000</v>
      </c>
      <c r="AF64" s="1132">
        <f t="shared" si="12"/>
        <v>139000</v>
      </c>
      <c r="AG64" s="1132">
        <f t="shared" si="12"/>
        <v>172000</v>
      </c>
      <c r="AH64" s="1132">
        <f t="shared" si="12"/>
        <v>177800</v>
      </c>
      <c r="AI64" s="1167"/>
    </row>
    <row r="65" spans="1:113" ht="15" customHeight="1">
      <c r="A65" s="2235" t="s">
        <v>1179</v>
      </c>
      <c r="B65" s="1118" t="s">
        <v>1170</v>
      </c>
      <c r="C65" s="1133">
        <f>+'CANTIDADES Fase II todo'!CH25+'CANTIDADES Fase II todo'!CH28</f>
        <v>5541.48</v>
      </c>
      <c r="D65" s="1087"/>
      <c r="E65" s="1205"/>
      <c r="F65" s="1088"/>
      <c r="G65" s="1088"/>
      <c r="H65" s="1088"/>
      <c r="I65" s="1088"/>
      <c r="J65" s="1237"/>
      <c r="K65" s="1088"/>
      <c r="L65" s="1088"/>
      <c r="M65" s="1088"/>
      <c r="N65" s="1088" t="e">
        <f>$C65*#REF!*#REF!</f>
        <v>#REF!</v>
      </c>
      <c r="O65" s="1088"/>
      <c r="P65" s="1088"/>
      <c r="Q65" s="1237"/>
      <c r="R65" s="1088"/>
      <c r="S65" s="1088"/>
      <c r="T65" s="1088"/>
      <c r="U65" s="1088"/>
      <c r="V65" s="1088"/>
      <c r="W65" s="1088"/>
      <c r="X65" s="1088"/>
      <c r="Y65" s="1088"/>
      <c r="Z65" s="1088"/>
      <c r="AA65" s="1088"/>
      <c r="AB65" s="1088"/>
      <c r="AC65" s="1088"/>
      <c r="AD65" s="1134"/>
      <c r="AE65" s="1134"/>
      <c r="AF65" s="1134"/>
      <c r="AG65" s="1134"/>
      <c r="AH65" s="1134"/>
      <c r="AI65" s="1168" t="e">
        <f>+SUMPRODUCT(D65:AH65,D62:AH62)</f>
        <v>#REF!</v>
      </c>
      <c r="AJ65" s="1036" t="e">
        <f>$C65*#REF!*#REF!</f>
        <v>#REF!</v>
      </c>
    </row>
    <row r="66" spans="1:113">
      <c r="A66" s="2235"/>
      <c r="B66" s="1118" t="s">
        <v>1171</v>
      </c>
      <c r="C66" s="1133">
        <f>+'CANTIDADES Fase II todo'!CH26</f>
        <v>2515.59</v>
      </c>
      <c r="D66" s="1087"/>
      <c r="E66" s="1205"/>
      <c r="F66" s="1088"/>
      <c r="G66" s="1088"/>
      <c r="H66" s="1088"/>
      <c r="I66" s="1088"/>
      <c r="J66" s="1237"/>
      <c r="K66" s="1088"/>
      <c r="L66" s="1088"/>
      <c r="M66" s="1088"/>
      <c r="N66" s="1088" t="e">
        <f>$C66*#REF!*#REF!</f>
        <v>#REF!</v>
      </c>
      <c r="O66" s="1088"/>
      <c r="P66" s="1088"/>
      <c r="Q66" s="1237"/>
      <c r="R66" s="1088"/>
      <c r="S66" s="1088"/>
      <c r="T66" s="1088"/>
      <c r="U66" s="1088"/>
      <c r="V66" s="1088"/>
      <c r="W66" s="1088"/>
      <c r="X66" s="1088"/>
      <c r="Y66" s="1088"/>
      <c r="Z66" s="1088"/>
      <c r="AA66" s="1088"/>
      <c r="AB66" s="1088"/>
      <c r="AC66" s="1088"/>
      <c r="AD66" s="1134"/>
      <c r="AE66" s="1134"/>
      <c r="AF66" s="1134"/>
      <c r="AG66" s="1134"/>
      <c r="AH66" s="1134"/>
      <c r="AI66" s="1168" t="e">
        <f>+SUMPRODUCT(D66:AH66,D62:AH62)</f>
        <v>#REF!</v>
      </c>
      <c r="AJ66" s="1036" t="e">
        <f>$C66*#REF!*#REF!</f>
        <v>#REF!</v>
      </c>
    </row>
    <row r="67" spans="1:113">
      <c r="A67" s="2235"/>
      <c r="B67" s="1118" t="s">
        <v>1172</v>
      </c>
      <c r="C67" s="1133">
        <f>+'CANTIDADES Fase II todo'!CH72</f>
        <v>28.161000000000001</v>
      </c>
      <c r="D67" s="1087"/>
      <c r="E67" s="1205"/>
      <c r="F67" s="1088"/>
      <c r="G67" s="1088"/>
      <c r="H67" s="1088" t="e">
        <f>+$C67*#REF!*#REF!</f>
        <v>#REF!</v>
      </c>
      <c r="I67" s="1088"/>
      <c r="J67" s="1237"/>
      <c r="K67" s="1088"/>
      <c r="L67" s="1088"/>
      <c r="M67" s="1088"/>
      <c r="N67" s="1088"/>
      <c r="O67" s="1088"/>
      <c r="P67" s="1088"/>
      <c r="Q67" s="1237"/>
      <c r="R67" s="1088"/>
      <c r="S67" s="1088"/>
      <c r="T67" s="1088"/>
      <c r="U67" s="1088"/>
      <c r="V67" s="1088"/>
      <c r="W67" s="1088"/>
      <c r="X67" s="1088"/>
      <c r="Y67" s="1088"/>
      <c r="Z67" s="1088"/>
      <c r="AA67" s="1088"/>
      <c r="AB67" s="1088"/>
      <c r="AC67" s="1088"/>
      <c r="AD67" s="1134"/>
      <c r="AE67" s="1134"/>
      <c r="AF67" s="1134"/>
      <c r="AG67" s="1134"/>
      <c r="AH67" s="1134"/>
      <c r="AI67" s="1168" t="e">
        <f>+SUMPRODUCT(D67:AH67,D62:AH62)</f>
        <v>#REF!</v>
      </c>
      <c r="AJ67" s="1087" t="e">
        <f>+$C67*#REF!*#REF!</f>
        <v>#REF!</v>
      </c>
    </row>
    <row r="68" spans="1:113">
      <c r="A68" s="2235"/>
      <c r="B68" s="1118" t="s">
        <v>1173</v>
      </c>
      <c r="C68" s="1133">
        <f>+'CANTIDADES Fase II todo'!CH83+'CANTIDADES Fase II todo'!CH84+'CANTIDADES Fase II todo'!CH85</f>
        <v>2294.2080000000001</v>
      </c>
      <c r="D68" s="1087"/>
      <c r="E68" s="1205"/>
      <c r="F68" s="1088"/>
      <c r="G68" s="1088"/>
      <c r="H68" s="1088"/>
      <c r="I68" s="1088"/>
      <c r="J68" s="1237"/>
      <c r="K68" s="1088"/>
      <c r="L68" s="1088"/>
      <c r="M68" s="1088"/>
      <c r="N68" s="1088"/>
      <c r="O68" s="1088"/>
      <c r="P68" s="1088"/>
      <c r="Q68" s="1237"/>
      <c r="R68" s="1088"/>
      <c r="S68" s="1088"/>
      <c r="T68" s="1088"/>
      <c r="U68" s="1088"/>
      <c r="V68" s="1088"/>
      <c r="W68" s="1088"/>
      <c r="X68" s="1088"/>
      <c r="Y68" s="1088"/>
      <c r="Z68" s="1088"/>
      <c r="AA68" s="1088"/>
      <c r="AB68" s="1088"/>
      <c r="AC68" s="1088"/>
      <c r="AD68" s="1134"/>
      <c r="AE68" s="1134"/>
      <c r="AF68" s="1134"/>
      <c r="AG68" s="1134" t="e">
        <f>+$C68*#REF!*#REF!</f>
        <v>#REF!</v>
      </c>
      <c r="AH68" s="1134"/>
      <c r="AI68" s="1168" t="e">
        <f>+SUMPRODUCT(D68:AH68,D62:AH62)</f>
        <v>#REF!</v>
      </c>
      <c r="AJ68" s="1036" t="e">
        <f>+$C68*#REF!*#REF!</f>
        <v>#REF!</v>
      </c>
    </row>
    <row r="69" spans="1:113">
      <c r="A69" s="2236"/>
      <c r="B69" s="1143" t="s">
        <v>1174</v>
      </c>
      <c r="C69" s="1144">
        <f>+'CANTIDADES Fase II todo'!CH92+'CANTIDADES Fase II todo'!CH93</f>
        <v>615.35500000000002</v>
      </c>
      <c r="D69" s="1094"/>
      <c r="E69" s="1210"/>
      <c r="F69" s="1095"/>
      <c r="G69" s="1095"/>
      <c r="H69" s="1095"/>
      <c r="I69" s="1095"/>
      <c r="J69" s="1242"/>
      <c r="K69" s="1095"/>
      <c r="L69" s="1095"/>
      <c r="M69" s="1095"/>
      <c r="N69" s="1095"/>
      <c r="O69" s="1095"/>
      <c r="P69" s="1095"/>
      <c r="Q69" s="1242"/>
      <c r="R69" s="1095"/>
      <c r="S69" s="1095"/>
      <c r="T69" s="1095"/>
      <c r="U69" s="1095"/>
      <c r="V69" s="1095"/>
      <c r="W69" s="1095"/>
      <c r="X69" s="1095"/>
      <c r="Y69" s="1095"/>
      <c r="Z69" s="1095"/>
      <c r="AA69" s="1095"/>
      <c r="AB69" s="1095"/>
      <c r="AC69" s="1095"/>
      <c r="AD69" s="1145" t="e">
        <f>+$C69*#REF!*#REF!</f>
        <v>#REF!</v>
      </c>
      <c r="AE69" s="1145"/>
      <c r="AF69" s="1145"/>
      <c r="AG69" s="1145"/>
      <c r="AH69" s="1145"/>
      <c r="AI69" s="1169" t="e">
        <f>+SUMPRODUCT(D69:AH69,D62:AH62)</f>
        <v>#REF!</v>
      </c>
      <c r="AJ69" s="1036" t="e">
        <f>+$C69*#REF!*#REF!</f>
        <v>#REF!</v>
      </c>
    </row>
    <row r="70" spans="1:113">
      <c r="A70" s="1104" t="s">
        <v>1160</v>
      </c>
      <c r="B70" s="1161"/>
      <c r="C70" s="1106" t="s">
        <v>1356</v>
      </c>
      <c r="D70" s="1217"/>
      <c r="E70" s="1218"/>
      <c r="F70" s="1108"/>
      <c r="G70" s="1108"/>
      <c r="H70" s="1108"/>
      <c r="I70" s="1108"/>
      <c r="J70" s="1219"/>
      <c r="K70" s="1108"/>
      <c r="L70" s="1108"/>
      <c r="M70" s="1108"/>
      <c r="N70" s="1108"/>
      <c r="O70" s="1108"/>
      <c r="P70" s="1108"/>
      <c r="Q70" s="1219"/>
      <c r="R70" s="1108"/>
      <c r="S70" s="1108"/>
      <c r="T70" s="1108"/>
      <c r="U70" s="1108"/>
      <c r="V70" s="1108"/>
      <c r="W70" s="1108"/>
      <c r="X70" s="1108"/>
      <c r="Y70" s="1108"/>
      <c r="Z70" s="1108"/>
      <c r="AA70" s="1108"/>
      <c r="AB70" s="1108"/>
      <c r="AC70" s="1108"/>
      <c r="AD70" s="1163"/>
      <c r="AE70" s="1163"/>
      <c r="AF70" s="1163"/>
      <c r="AG70" s="1163"/>
      <c r="AH70" s="1163"/>
      <c r="AI70" s="1164"/>
      <c r="AJ70" s="1111"/>
      <c r="AK70" s="1111"/>
      <c r="AL70" s="1111"/>
      <c r="AM70" s="1111"/>
      <c r="AN70" s="1111"/>
      <c r="AO70" s="1111"/>
      <c r="AP70" s="1111"/>
      <c r="AQ70" s="1111"/>
      <c r="AR70" s="1111"/>
      <c r="AS70" s="1111"/>
      <c r="AT70" s="1111"/>
      <c r="AU70" s="1111"/>
      <c r="AV70" s="1111"/>
      <c r="AW70" s="1111"/>
      <c r="AX70" s="1111"/>
      <c r="AY70" s="1111"/>
      <c r="AZ70" s="1111"/>
      <c r="BA70" s="1111"/>
      <c r="BB70" s="1111"/>
      <c r="BC70" s="1111"/>
      <c r="BD70" s="1111"/>
      <c r="BE70" s="1111"/>
      <c r="BF70" s="1111"/>
      <c r="BG70" s="1111"/>
      <c r="BH70" s="1111"/>
      <c r="BI70" s="1111"/>
      <c r="BJ70" s="1111"/>
      <c r="BK70" s="1111"/>
      <c r="BL70" s="1111"/>
      <c r="BM70" s="1111"/>
      <c r="BN70" s="1111"/>
      <c r="BO70" s="1111"/>
      <c r="BP70" s="1111"/>
      <c r="BQ70" s="1111"/>
      <c r="BR70" s="1111"/>
      <c r="BS70" s="1111"/>
      <c r="BT70" s="1111"/>
      <c r="BU70" s="1111"/>
      <c r="BV70" s="1111"/>
      <c r="BW70" s="1111"/>
      <c r="BX70" s="1111"/>
      <c r="BY70" s="1111"/>
      <c r="BZ70" s="1111"/>
      <c r="CA70" s="1111"/>
      <c r="CB70" s="1111"/>
      <c r="CC70" s="1111"/>
      <c r="CD70" s="1111"/>
      <c r="CE70" s="1111"/>
      <c r="CF70" s="1111"/>
      <c r="CG70" s="1111"/>
      <c r="CH70" s="1111"/>
      <c r="CI70" s="1111"/>
      <c r="CJ70" s="1111"/>
      <c r="CK70" s="1111"/>
      <c r="CL70" s="1111"/>
      <c r="CM70" s="1111"/>
      <c r="CN70" s="1111"/>
      <c r="CO70" s="1111"/>
      <c r="CP70" s="1111"/>
      <c r="CQ70" s="1111"/>
      <c r="CR70" s="1111"/>
      <c r="CS70" s="1111"/>
      <c r="CT70" s="1111"/>
      <c r="CU70" s="1111"/>
      <c r="CV70" s="1111"/>
      <c r="CW70" s="1111"/>
      <c r="CX70" s="1111"/>
      <c r="CY70" s="1111"/>
      <c r="CZ70" s="1111"/>
      <c r="DA70" s="1111"/>
      <c r="DB70" s="1111"/>
      <c r="DC70" s="1111"/>
      <c r="DD70" s="1111"/>
      <c r="DE70" s="1111"/>
      <c r="DF70" s="1111"/>
      <c r="DG70" s="1111"/>
      <c r="DH70" s="1111"/>
      <c r="DI70" s="1111"/>
    </row>
    <row r="71" spans="1:113">
      <c r="A71" s="1112" t="s">
        <v>1140</v>
      </c>
      <c r="B71" s="1113"/>
      <c r="C71" s="1114">
        <v>4515</v>
      </c>
      <c r="D71" s="1220"/>
      <c r="E71" s="1221"/>
      <c r="F71" s="1116"/>
      <c r="G71" s="1116"/>
      <c r="H71" s="1116"/>
      <c r="I71" s="1116"/>
      <c r="J71" s="1222"/>
      <c r="K71" s="1116"/>
      <c r="L71" s="1116"/>
      <c r="M71" s="1116"/>
      <c r="N71" s="1116"/>
      <c r="O71" s="1116"/>
      <c r="P71" s="1116"/>
      <c r="Q71" s="1222"/>
      <c r="R71" s="1116"/>
      <c r="S71" s="1116"/>
      <c r="T71" s="1116"/>
      <c r="U71" s="1116"/>
      <c r="V71" s="1116"/>
      <c r="W71" s="1116"/>
      <c r="X71" s="1116"/>
      <c r="Y71" s="1116"/>
      <c r="Z71" s="1116"/>
      <c r="AA71" s="1116"/>
      <c r="AB71" s="1116"/>
      <c r="AC71" s="1116"/>
      <c r="AD71" s="1165"/>
      <c r="AE71" s="1165"/>
      <c r="AF71" s="1165"/>
      <c r="AG71" s="1165"/>
      <c r="AH71" s="1165"/>
      <c r="AI71" s="1164"/>
      <c r="AJ71" s="1111"/>
      <c r="AK71" s="1111"/>
      <c r="AL71" s="1111"/>
      <c r="AM71" s="1111"/>
      <c r="AN71" s="1111"/>
      <c r="AO71" s="1111"/>
      <c r="AP71" s="1111"/>
      <c r="AQ71" s="1111"/>
      <c r="AR71" s="1111"/>
      <c r="AS71" s="1111"/>
      <c r="AT71" s="1111"/>
      <c r="AU71" s="1111"/>
      <c r="AV71" s="1111"/>
      <c r="AW71" s="1111"/>
      <c r="AX71" s="1111"/>
      <c r="AY71" s="1111"/>
      <c r="AZ71" s="1111"/>
      <c r="BA71" s="1111"/>
      <c r="BB71" s="1111"/>
      <c r="BC71" s="1111"/>
      <c r="BD71" s="1111"/>
      <c r="BE71" s="1111"/>
      <c r="BF71" s="1111"/>
      <c r="BG71" s="1111"/>
      <c r="BH71" s="1111"/>
      <c r="BI71" s="1111"/>
      <c r="BJ71" s="1111"/>
      <c r="BK71" s="1111"/>
      <c r="BL71" s="1111"/>
      <c r="BM71" s="1111"/>
      <c r="BN71" s="1111"/>
      <c r="BO71" s="1111"/>
      <c r="BP71" s="1111"/>
      <c r="BQ71" s="1111"/>
      <c r="BR71" s="1111"/>
      <c r="BS71" s="1111"/>
      <c r="BT71" s="1111"/>
      <c r="BU71" s="1111"/>
      <c r="BV71" s="1111"/>
      <c r="BW71" s="1111"/>
      <c r="BX71" s="1111"/>
      <c r="BY71" s="1111"/>
      <c r="BZ71" s="1111"/>
      <c r="CA71" s="1111"/>
      <c r="CB71" s="1111"/>
      <c r="CC71" s="1111"/>
      <c r="CD71" s="1111"/>
      <c r="CE71" s="1111"/>
      <c r="CF71" s="1111"/>
      <c r="CG71" s="1111"/>
      <c r="CH71" s="1111"/>
      <c r="CI71" s="1111"/>
      <c r="CJ71" s="1111"/>
      <c r="CK71" s="1111"/>
      <c r="CL71" s="1111"/>
      <c r="CM71" s="1111"/>
      <c r="CN71" s="1111"/>
      <c r="CO71" s="1111"/>
      <c r="CP71" s="1111"/>
      <c r="CQ71" s="1111"/>
      <c r="CR71" s="1111"/>
      <c r="CS71" s="1111"/>
      <c r="CT71" s="1111"/>
      <c r="CU71" s="1111"/>
      <c r="CV71" s="1111"/>
      <c r="CW71" s="1111"/>
      <c r="CX71" s="1111"/>
      <c r="CY71" s="1111"/>
      <c r="CZ71" s="1111"/>
      <c r="DA71" s="1111"/>
      <c r="DB71" s="1111"/>
      <c r="DC71" s="1111"/>
      <c r="DD71" s="1111"/>
      <c r="DE71" s="1111"/>
      <c r="DF71" s="1111"/>
      <c r="DG71" s="1111"/>
      <c r="DH71" s="1111"/>
      <c r="DI71" s="1111"/>
    </row>
    <row r="72" spans="1:113" ht="15" customHeight="1">
      <c r="A72" s="2234" t="s">
        <v>1162</v>
      </c>
      <c r="B72" s="1118" t="s">
        <v>1163</v>
      </c>
      <c r="C72" s="1119">
        <v>32080</v>
      </c>
      <c r="D72" s="1223"/>
      <c r="E72" s="1224"/>
      <c r="F72" s="1121"/>
      <c r="G72" s="1121"/>
      <c r="H72" s="1121"/>
      <c r="I72" s="1121"/>
      <c r="J72" s="1225"/>
      <c r="K72" s="1121"/>
      <c r="L72" s="1121"/>
      <c r="M72" s="1121"/>
      <c r="N72" s="1121"/>
      <c r="O72" s="1121"/>
      <c r="P72" s="1121"/>
      <c r="Q72" s="1225"/>
      <c r="R72" s="1121"/>
      <c r="S72" s="1121"/>
      <c r="T72" s="1121"/>
      <c r="U72" s="1121"/>
      <c r="V72" s="1121"/>
      <c r="W72" s="1121"/>
      <c r="X72" s="1121"/>
      <c r="Y72" s="1121"/>
      <c r="Z72" s="1121"/>
      <c r="AA72" s="1121"/>
      <c r="AB72" s="1121"/>
      <c r="AC72" s="1121"/>
      <c r="AD72" s="1154"/>
      <c r="AE72" s="1154"/>
      <c r="AF72" s="1154"/>
      <c r="AG72" s="1154"/>
      <c r="AH72" s="1154"/>
      <c r="AI72" s="1164"/>
      <c r="AJ72" s="1111"/>
      <c r="AK72" s="1111"/>
      <c r="AL72" s="1111"/>
      <c r="AM72" s="1111"/>
      <c r="AN72" s="1111"/>
      <c r="AO72" s="1111"/>
      <c r="AP72" s="1111"/>
      <c r="AQ72" s="1111"/>
      <c r="AR72" s="1111"/>
      <c r="AS72" s="1111"/>
      <c r="AT72" s="1111"/>
      <c r="AU72" s="1111"/>
      <c r="AV72" s="1111"/>
      <c r="AW72" s="1111"/>
      <c r="AX72" s="1111"/>
      <c r="AY72" s="1111"/>
      <c r="AZ72" s="1111"/>
      <c r="BA72" s="1111"/>
      <c r="BB72" s="1111"/>
      <c r="BC72" s="1111"/>
      <c r="BD72" s="1111"/>
      <c r="BE72" s="1111"/>
      <c r="BF72" s="1111"/>
      <c r="BG72" s="1111"/>
      <c r="BH72" s="1111"/>
      <c r="BI72" s="1111"/>
      <c r="BJ72" s="1111"/>
      <c r="BK72" s="1111"/>
      <c r="BL72" s="1111"/>
      <c r="BM72" s="1111"/>
      <c r="BN72" s="1111"/>
      <c r="BO72" s="1111"/>
      <c r="BP72" s="1111"/>
      <c r="BQ72" s="1111"/>
      <c r="BR72" s="1111"/>
      <c r="BS72" s="1111"/>
      <c r="BT72" s="1111"/>
      <c r="BU72" s="1111"/>
      <c r="BV72" s="1111"/>
      <c r="BW72" s="1111"/>
      <c r="BX72" s="1111"/>
      <c r="BY72" s="1111"/>
      <c r="BZ72" s="1111"/>
      <c r="CA72" s="1111"/>
      <c r="CB72" s="1111"/>
      <c r="CC72" s="1111"/>
      <c r="CD72" s="1111"/>
      <c r="CE72" s="1111"/>
      <c r="CF72" s="1111"/>
      <c r="CG72" s="1111"/>
      <c r="CH72" s="1111"/>
      <c r="CI72" s="1111"/>
      <c r="CJ72" s="1111"/>
      <c r="CK72" s="1111"/>
      <c r="CL72" s="1111"/>
      <c r="CM72" s="1111"/>
      <c r="CN72" s="1111"/>
      <c r="CO72" s="1111"/>
      <c r="CP72" s="1111"/>
      <c r="CQ72" s="1111"/>
      <c r="CR72" s="1111"/>
      <c r="CS72" s="1111"/>
      <c r="CT72" s="1111"/>
      <c r="CU72" s="1111"/>
      <c r="CV72" s="1111"/>
      <c r="CW72" s="1111"/>
      <c r="CX72" s="1111"/>
      <c r="CY72" s="1111"/>
      <c r="CZ72" s="1111"/>
      <c r="DA72" s="1111"/>
      <c r="DB72" s="1111"/>
      <c r="DC72" s="1111"/>
      <c r="DD72" s="1111"/>
      <c r="DE72" s="1111"/>
      <c r="DF72" s="1111"/>
      <c r="DG72" s="1111"/>
      <c r="DH72" s="1111"/>
      <c r="DI72" s="1111"/>
    </row>
    <row r="73" spans="1:113">
      <c r="A73" s="2234"/>
      <c r="B73" s="1118" t="s">
        <v>1164</v>
      </c>
      <c r="C73" s="1119">
        <v>37110</v>
      </c>
      <c r="D73" s="1223"/>
      <c r="E73" s="1224"/>
      <c r="F73" s="1121"/>
      <c r="G73" s="1121"/>
      <c r="H73" s="1121"/>
      <c r="I73" s="1121"/>
      <c r="J73" s="1225"/>
      <c r="K73" s="1121"/>
      <c r="L73" s="1121"/>
      <c r="M73" s="1121"/>
      <c r="N73" s="1121"/>
      <c r="O73" s="1121"/>
      <c r="P73" s="1121"/>
      <c r="Q73" s="1225"/>
      <c r="R73" s="1121"/>
      <c r="S73" s="1121"/>
      <c r="T73" s="1121"/>
      <c r="U73" s="1121"/>
      <c r="V73" s="1121"/>
      <c r="W73" s="1121"/>
      <c r="X73" s="1121"/>
      <c r="Y73" s="1121"/>
      <c r="Z73" s="1121"/>
      <c r="AA73" s="1121"/>
      <c r="AB73" s="1121"/>
      <c r="AC73" s="1121"/>
      <c r="AD73" s="1166"/>
      <c r="AE73" s="1166"/>
      <c r="AF73" s="1166"/>
      <c r="AG73" s="1166"/>
      <c r="AH73" s="1166"/>
      <c r="AI73" s="1167"/>
    </row>
    <row r="74" spans="1:113">
      <c r="A74" s="1123" t="s">
        <v>1165</v>
      </c>
      <c r="B74" s="1124"/>
      <c r="C74" s="1119">
        <f>+(C73-C72)/2+C72</f>
        <v>34595</v>
      </c>
      <c r="D74" s="1223"/>
      <c r="E74" s="1224"/>
      <c r="F74" s="1121"/>
      <c r="G74" s="1121"/>
      <c r="H74" s="1121"/>
      <c r="I74" s="1121"/>
      <c r="J74" s="1225"/>
      <c r="K74" s="1121"/>
      <c r="L74" s="1121"/>
      <c r="M74" s="1121"/>
      <c r="N74" s="1121"/>
      <c r="O74" s="1121"/>
      <c r="P74" s="1121"/>
      <c r="Q74" s="1225"/>
      <c r="R74" s="1121"/>
      <c r="S74" s="1121"/>
      <c r="T74" s="1121"/>
      <c r="U74" s="1121"/>
      <c r="V74" s="1121"/>
      <c r="W74" s="1121"/>
      <c r="X74" s="1121"/>
      <c r="Y74" s="1121"/>
      <c r="Z74" s="1121"/>
      <c r="AA74" s="1121"/>
      <c r="AB74" s="1121"/>
      <c r="AC74" s="1121"/>
      <c r="AD74" s="1166"/>
      <c r="AE74" s="1166"/>
      <c r="AF74" s="1166"/>
      <c r="AG74" s="1166"/>
      <c r="AH74" s="1166"/>
      <c r="AI74" s="1167"/>
    </row>
    <row r="75" spans="1:113">
      <c r="A75" s="1123" t="s">
        <v>1166</v>
      </c>
      <c r="B75" s="1124"/>
      <c r="C75" s="1125"/>
      <c r="D75" s="1241">
        <f>IF(D77&gt;D76,(D77-D76)+D$2*1000+D$3*1000,(D76-D77)+D$2*1000+D$4*1000)/1000</f>
        <v>49.645000000000003</v>
      </c>
      <c r="E75" s="1227">
        <f t="shared" ref="E75:AH75" si="13">IF(E77&gt;E76,(E77-E76)+E$2*1000+E$3*1000,(E76-E77)+E$2*1000+E$4*1000)/1000</f>
        <v>50.094999999999999</v>
      </c>
      <c r="F75" s="1127">
        <f t="shared" si="13"/>
        <v>29.395</v>
      </c>
      <c r="G75" s="1127">
        <f t="shared" si="13"/>
        <v>25.664999999999999</v>
      </c>
      <c r="H75" s="1127">
        <f t="shared" si="13"/>
        <v>25.695</v>
      </c>
      <c r="I75" s="1127">
        <f t="shared" si="13"/>
        <v>26.594999999999999</v>
      </c>
      <c r="J75" s="1228">
        <f t="shared" si="13"/>
        <v>19.094999999999999</v>
      </c>
      <c r="K75" s="1127">
        <f t="shared" si="13"/>
        <v>18.594999999999999</v>
      </c>
      <c r="L75" s="1127">
        <f t="shared" si="13"/>
        <v>11.395</v>
      </c>
      <c r="M75" s="1127">
        <f t="shared" si="13"/>
        <v>13.295</v>
      </c>
      <c r="N75" s="1127">
        <f t="shared" si="13"/>
        <v>8.8049999999999997</v>
      </c>
      <c r="O75" s="1127">
        <f t="shared" si="13"/>
        <v>10.404999999999999</v>
      </c>
      <c r="P75" s="1127">
        <f t="shared" si="13"/>
        <v>88.594999999999999</v>
      </c>
      <c r="Q75" s="1228">
        <f t="shared" si="13"/>
        <v>84.594999999999999</v>
      </c>
      <c r="R75" s="1127">
        <f t="shared" si="13"/>
        <v>96.894999999999996</v>
      </c>
      <c r="S75" s="1127">
        <f t="shared" si="13"/>
        <v>17.204999999999998</v>
      </c>
      <c r="T75" s="1127">
        <f t="shared" si="13"/>
        <v>20.855</v>
      </c>
      <c r="U75" s="1127">
        <f t="shared" si="13"/>
        <v>19.155000000000001</v>
      </c>
      <c r="V75" s="1127">
        <f t="shared" si="13"/>
        <v>21.434999999999999</v>
      </c>
      <c r="W75" s="1127">
        <f t="shared" si="13"/>
        <v>4.5949999999999998</v>
      </c>
      <c r="X75" s="1127">
        <f t="shared" si="13"/>
        <v>29.105</v>
      </c>
      <c r="Y75" s="1127">
        <f t="shared" si="13"/>
        <v>38.405000000000001</v>
      </c>
      <c r="Z75" s="1127">
        <f t="shared" si="13"/>
        <v>44.204999999999998</v>
      </c>
      <c r="AA75" s="1127">
        <f t="shared" si="13"/>
        <v>50.755000000000003</v>
      </c>
      <c r="AB75" s="1127">
        <f t="shared" si="13"/>
        <v>55.325000000000003</v>
      </c>
      <c r="AC75" s="1127">
        <f t="shared" si="13"/>
        <v>61.825000000000003</v>
      </c>
      <c r="AD75" s="1128">
        <f t="shared" si="13"/>
        <v>45.645000000000003</v>
      </c>
      <c r="AE75" s="1128">
        <f t="shared" si="13"/>
        <v>6.5949999999999998</v>
      </c>
      <c r="AF75" s="1128">
        <f t="shared" si="13"/>
        <v>3.4049999999999998</v>
      </c>
      <c r="AG75" s="1128">
        <f t="shared" si="13"/>
        <v>36.405000000000001</v>
      </c>
      <c r="AH75" s="1128">
        <f t="shared" si="13"/>
        <v>48.204999999999998</v>
      </c>
      <c r="AI75" s="1167"/>
    </row>
    <row r="76" spans="1:113" hidden="1">
      <c r="A76" s="1129" t="s">
        <v>1167</v>
      </c>
      <c r="B76" s="1130"/>
      <c r="C76" s="1131"/>
      <c r="D76" s="1177">
        <f>+IF($C71=4514,IF(D$6=4514,$C74,$C74),IF(D$6=4515,$C74+101000,101000+$C74))</f>
        <v>135595</v>
      </c>
      <c r="E76" s="1177">
        <f t="shared" ref="E76:AH76" si="14">+IF($C71=4514,IF(E$6=4514,$C74,$C74),IF(E$6=4515,$C74+101000,101000+$C74))</f>
        <v>135595</v>
      </c>
      <c r="F76" s="1051">
        <f t="shared" si="14"/>
        <v>135595</v>
      </c>
      <c r="G76" s="1051">
        <f t="shared" si="14"/>
        <v>135595</v>
      </c>
      <c r="H76" s="1051">
        <f t="shared" si="14"/>
        <v>135595</v>
      </c>
      <c r="I76" s="1051">
        <f t="shared" si="14"/>
        <v>135595</v>
      </c>
      <c r="J76" s="1229">
        <f t="shared" si="14"/>
        <v>135595</v>
      </c>
      <c r="K76" s="1051">
        <f t="shared" si="14"/>
        <v>135595</v>
      </c>
      <c r="L76" s="1051">
        <f t="shared" si="14"/>
        <v>135595</v>
      </c>
      <c r="M76" s="1051">
        <f t="shared" si="14"/>
        <v>135595</v>
      </c>
      <c r="N76" s="1051">
        <f t="shared" si="14"/>
        <v>135595</v>
      </c>
      <c r="O76" s="1051">
        <f t="shared" si="14"/>
        <v>135595</v>
      </c>
      <c r="P76" s="1051">
        <f t="shared" si="14"/>
        <v>135595</v>
      </c>
      <c r="Q76" s="1229">
        <f t="shared" si="14"/>
        <v>135595</v>
      </c>
      <c r="R76" s="1051">
        <f t="shared" si="14"/>
        <v>135595</v>
      </c>
      <c r="S76" s="1051">
        <f t="shared" si="14"/>
        <v>135595</v>
      </c>
      <c r="T76" s="1051">
        <f t="shared" si="14"/>
        <v>135595</v>
      </c>
      <c r="U76" s="1051">
        <f t="shared" si="14"/>
        <v>135595</v>
      </c>
      <c r="V76" s="1051">
        <f t="shared" si="14"/>
        <v>135595</v>
      </c>
      <c r="W76" s="1051">
        <f t="shared" si="14"/>
        <v>135595</v>
      </c>
      <c r="X76" s="1051">
        <f t="shared" si="14"/>
        <v>135595</v>
      </c>
      <c r="Y76" s="1051">
        <f t="shared" si="14"/>
        <v>135595</v>
      </c>
      <c r="Z76" s="1051">
        <f t="shared" si="14"/>
        <v>135595</v>
      </c>
      <c r="AA76" s="1051">
        <f t="shared" si="14"/>
        <v>135595</v>
      </c>
      <c r="AB76" s="1051">
        <f t="shared" si="14"/>
        <v>135595</v>
      </c>
      <c r="AC76" s="1051">
        <f t="shared" si="14"/>
        <v>135595</v>
      </c>
      <c r="AD76" s="1132">
        <f t="shared" si="14"/>
        <v>135595</v>
      </c>
      <c r="AE76" s="1132">
        <f t="shared" si="14"/>
        <v>135595</v>
      </c>
      <c r="AF76" s="1132">
        <f t="shared" si="14"/>
        <v>135595</v>
      </c>
      <c r="AG76" s="1132">
        <f t="shared" si="14"/>
        <v>135595</v>
      </c>
      <c r="AH76" s="1132">
        <f t="shared" si="14"/>
        <v>135595</v>
      </c>
      <c r="AI76" s="1167"/>
    </row>
    <row r="77" spans="1:113" hidden="1">
      <c r="A77" s="1129" t="s">
        <v>1168</v>
      </c>
      <c r="B77" s="1130"/>
      <c r="C77" s="1131"/>
      <c r="D77" s="1177">
        <f>+IF($C71=4514,IF(D$6=4514,D$5,D$5+101000),IF(D$6=4515,D$5+101000,D$5))</f>
        <v>85950</v>
      </c>
      <c r="E77" s="1177">
        <f t="shared" ref="E77:AH77" si="15">+IF($C71=4514,IF(E$6=4514,E$5,E$5+101000),IF(E$6=4515,E$5+101000,E$5))</f>
        <v>85500</v>
      </c>
      <c r="F77" s="1051">
        <f t="shared" si="15"/>
        <v>106200</v>
      </c>
      <c r="G77" s="1051">
        <f t="shared" si="15"/>
        <v>110930</v>
      </c>
      <c r="H77" s="1051">
        <f t="shared" si="15"/>
        <v>109900</v>
      </c>
      <c r="I77" s="1051">
        <f t="shared" si="15"/>
        <v>110000</v>
      </c>
      <c r="J77" s="1229">
        <f t="shared" si="15"/>
        <v>116500</v>
      </c>
      <c r="K77" s="1051">
        <f t="shared" si="15"/>
        <v>117000</v>
      </c>
      <c r="L77" s="1051">
        <f t="shared" si="15"/>
        <v>124200</v>
      </c>
      <c r="M77" s="1051">
        <f t="shared" si="15"/>
        <v>126800</v>
      </c>
      <c r="N77" s="1051">
        <f t="shared" si="15"/>
        <v>144400</v>
      </c>
      <c r="O77" s="1051">
        <f t="shared" si="15"/>
        <v>146000</v>
      </c>
      <c r="P77" s="1051">
        <f t="shared" si="15"/>
        <v>47500</v>
      </c>
      <c r="Q77" s="1229">
        <f t="shared" si="15"/>
        <v>51000</v>
      </c>
      <c r="R77" s="1051">
        <f t="shared" si="15"/>
        <v>40000</v>
      </c>
      <c r="S77" s="1051">
        <f t="shared" si="15"/>
        <v>149800</v>
      </c>
      <c r="T77" s="1051">
        <f t="shared" si="15"/>
        <v>154650</v>
      </c>
      <c r="U77" s="1051">
        <f t="shared" si="15"/>
        <v>153350</v>
      </c>
      <c r="V77" s="1051">
        <f t="shared" si="15"/>
        <v>154730</v>
      </c>
      <c r="W77" s="1051">
        <f t="shared" si="15"/>
        <v>131000</v>
      </c>
      <c r="X77" s="1051">
        <f t="shared" si="15"/>
        <v>164700</v>
      </c>
      <c r="Y77" s="1051">
        <f t="shared" si="15"/>
        <v>173000</v>
      </c>
      <c r="Z77" s="1051">
        <f t="shared" si="15"/>
        <v>176000</v>
      </c>
      <c r="AA77" s="1051">
        <f t="shared" si="15"/>
        <v>185150</v>
      </c>
      <c r="AB77" s="1051">
        <f t="shared" si="15"/>
        <v>190920</v>
      </c>
      <c r="AC77" s="1051">
        <f t="shared" si="15"/>
        <v>190920</v>
      </c>
      <c r="AD77" s="1132">
        <f t="shared" si="15"/>
        <v>89950</v>
      </c>
      <c r="AE77" s="1132">
        <f t="shared" si="15"/>
        <v>129000</v>
      </c>
      <c r="AF77" s="1132">
        <f t="shared" si="15"/>
        <v>139000</v>
      </c>
      <c r="AG77" s="1132">
        <f t="shared" si="15"/>
        <v>172000</v>
      </c>
      <c r="AH77" s="1132">
        <f t="shared" si="15"/>
        <v>177800</v>
      </c>
      <c r="AI77" s="1167"/>
    </row>
    <row r="78" spans="1:113" ht="15" customHeight="1">
      <c r="A78" s="2235" t="s">
        <v>1179</v>
      </c>
      <c r="B78" s="1118" t="s">
        <v>1170</v>
      </c>
      <c r="C78" s="1249">
        <f>+'CANTIDADES Fase II todo'!CC25+'CANTIDADES Fase II todo'!CC28</f>
        <v>12885.48</v>
      </c>
      <c r="D78" s="1088"/>
      <c r="E78" s="1205"/>
      <c r="F78" s="1088"/>
      <c r="G78" s="1088" t="e">
        <f>$C78*#REF!*#REF!</f>
        <v>#REF!</v>
      </c>
      <c r="H78" s="1088"/>
      <c r="I78" s="1088"/>
      <c r="J78" s="1237"/>
      <c r="K78" s="1088"/>
      <c r="L78" s="1088"/>
      <c r="M78" s="1088"/>
      <c r="N78" s="1088"/>
      <c r="O78" s="1088"/>
      <c r="P78" s="1088"/>
      <c r="Q78" s="1237"/>
      <c r="R78" s="1088"/>
      <c r="S78" s="1088"/>
      <c r="T78" s="1088"/>
      <c r="U78" s="1088"/>
      <c r="V78" s="1088"/>
      <c r="W78" s="1088"/>
      <c r="X78" s="1088"/>
      <c r="Y78" s="1088"/>
      <c r="Z78" s="1088"/>
      <c r="AA78" s="1088"/>
      <c r="AB78" s="1088"/>
      <c r="AC78" s="1088"/>
      <c r="AD78" s="1134"/>
      <c r="AE78" s="1134"/>
      <c r="AF78" s="1134"/>
      <c r="AG78" s="1134"/>
      <c r="AH78" s="1134"/>
      <c r="AI78" s="1168" t="e">
        <f>+SUMPRODUCT(D78:AH78,D75:AH75)</f>
        <v>#REF!</v>
      </c>
      <c r="AJ78" s="1036" t="e">
        <f>$C78*#REF!*#REF!</f>
        <v>#REF!</v>
      </c>
    </row>
    <row r="79" spans="1:113">
      <c r="A79" s="2235"/>
      <c r="B79" s="1118" t="s">
        <v>1171</v>
      </c>
      <c r="C79" s="1249">
        <f>+'CANTIDADES Fase II todo'!CC26</f>
        <v>4291.18</v>
      </c>
      <c r="D79" s="1088"/>
      <c r="E79" s="1205"/>
      <c r="F79" s="1088"/>
      <c r="G79" s="1088" t="e">
        <f>$C79*#REF!*#REF!</f>
        <v>#REF!</v>
      </c>
      <c r="H79" s="1088"/>
      <c r="I79" s="1088"/>
      <c r="J79" s="1237"/>
      <c r="K79" s="1088"/>
      <c r="L79" s="1088"/>
      <c r="M79" s="1088"/>
      <c r="N79" s="1088"/>
      <c r="O79" s="1088"/>
      <c r="P79" s="1088"/>
      <c r="Q79" s="1237"/>
      <c r="R79" s="1088"/>
      <c r="S79" s="1088"/>
      <c r="T79" s="1088"/>
      <c r="U79" s="1088"/>
      <c r="V79" s="1088"/>
      <c r="W79" s="1088"/>
      <c r="X79" s="1088"/>
      <c r="Y79" s="1088"/>
      <c r="Z79" s="1088"/>
      <c r="AA79" s="1088"/>
      <c r="AB79" s="1088"/>
      <c r="AC79" s="1088"/>
      <c r="AD79" s="1134"/>
      <c r="AE79" s="1134"/>
      <c r="AF79" s="1134"/>
      <c r="AG79" s="1134"/>
      <c r="AH79" s="1134"/>
      <c r="AI79" s="1168" t="e">
        <f>+SUMPRODUCT(D79:AH79,D75:AH75)</f>
        <v>#REF!</v>
      </c>
      <c r="AJ79" s="1036" t="e">
        <f>$C79*#REF!*#REF!</f>
        <v>#REF!</v>
      </c>
    </row>
    <row r="80" spans="1:113">
      <c r="A80" s="2235"/>
      <c r="B80" s="1118" t="s">
        <v>1172</v>
      </c>
      <c r="C80" s="1249">
        <f>+'CANTIDADES Fase II todo'!CC72</f>
        <v>304.83</v>
      </c>
      <c r="D80" s="1088"/>
      <c r="E80" s="1205"/>
      <c r="F80" s="1088"/>
      <c r="G80" s="1088"/>
      <c r="H80" s="1088"/>
      <c r="I80" s="1088"/>
      <c r="J80" s="1237"/>
      <c r="K80" s="1088"/>
      <c r="L80" s="1088"/>
      <c r="M80" s="1088"/>
      <c r="N80" s="1088"/>
      <c r="O80" s="1088"/>
      <c r="P80" s="1088"/>
      <c r="Q80" s="1237"/>
      <c r="R80" s="1088"/>
      <c r="S80" s="1088"/>
      <c r="T80" s="1088"/>
      <c r="U80" s="1088"/>
      <c r="V80" s="1088"/>
      <c r="W80" s="1088"/>
      <c r="X80" s="1088"/>
      <c r="Y80" s="1088"/>
      <c r="Z80" s="1088"/>
      <c r="AA80" s="1088"/>
      <c r="AB80" s="1088"/>
      <c r="AC80" s="1088"/>
      <c r="AD80" s="1134"/>
      <c r="AE80" s="1134"/>
      <c r="AF80" s="1134"/>
      <c r="AG80" s="1134" t="e">
        <f>+$C80*#REF!*#REF!</f>
        <v>#REF!</v>
      </c>
      <c r="AH80" s="1134"/>
      <c r="AI80" s="1168" t="e">
        <f>+SUMPRODUCT(D80:AH80,D75:AH75)</f>
        <v>#REF!</v>
      </c>
      <c r="AJ80" s="1087" t="e">
        <f>+$C80*#REF!*#REF!</f>
        <v>#REF!</v>
      </c>
    </row>
    <row r="81" spans="1:113">
      <c r="A81" s="2235"/>
      <c r="B81" s="1118" t="s">
        <v>1173</v>
      </c>
      <c r="C81" s="1249">
        <f>+'CANTIDADES Fase II todo'!CC83+'CANTIDADES Fase II todo'!CC84+'CANTIDADES Fase II todo'!CC85</f>
        <v>4952.42</v>
      </c>
      <c r="D81" s="1088"/>
      <c r="E81" s="1205"/>
      <c r="F81" s="1088"/>
      <c r="G81" s="1088"/>
      <c r="H81" s="1088"/>
      <c r="I81" s="1088"/>
      <c r="J81" s="1237"/>
      <c r="K81" s="1088"/>
      <c r="L81" s="1088"/>
      <c r="M81" s="1088"/>
      <c r="N81" s="1088"/>
      <c r="O81" s="1088"/>
      <c r="P81" s="1088"/>
      <c r="Q81" s="1237"/>
      <c r="R81" s="1088"/>
      <c r="S81" s="1088"/>
      <c r="T81" s="1088"/>
      <c r="U81" s="1088"/>
      <c r="V81" s="1088"/>
      <c r="W81" s="1088"/>
      <c r="X81" s="1088"/>
      <c r="Y81" s="1088"/>
      <c r="Z81" s="1088"/>
      <c r="AA81" s="1088"/>
      <c r="AB81" s="1088"/>
      <c r="AC81" s="1088"/>
      <c r="AD81" s="1134"/>
      <c r="AE81" s="1134"/>
      <c r="AF81" s="1134"/>
      <c r="AG81" s="1134" t="e">
        <f>+$C81*#REF!*#REF!</f>
        <v>#REF!</v>
      </c>
      <c r="AH81" s="1134"/>
      <c r="AI81" s="1168" t="e">
        <f>+SUMPRODUCT(D81:AH81,D75:AH75)</f>
        <v>#REF!</v>
      </c>
      <c r="AJ81" s="1036" t="e">
        <f>+$C81*#REF!*#REF!</f>
        <v>#REF!</v>
      </c>
    </row>
    <row r="82" spans="1:113">
      <c r="A82" s="2235"/>
      <c r="B82" s="1118" t="s">
        <v>1174</v>
      </c>
      <c r="C82" s="1249">
        <f>+'CANTIDADES Fase II todo'!CC92+'CANTIDADES Fase II todo'!CC93</f>
        <v>2307.1999999999998</v>
      </c>
      <c r="D82" s="1088"/>
      <c r="E82" s="1205"/>
      <c r="F82" s="1088"/>
      <c r="G82" s="1088"/>
      <c r="H82" s="1088"/>
      <c r="I82" s="1088"/>
      <c r="J82" s="1237"/>
      <c r="K82" s="1088"/>
      <c r="L82" s="1088"/>
      <c r="M82" s="1088"/>
      <c r="N82" s="1088"/>
      <c r="O82" s="1088"/>
      <c r="P82" s="1088"/>
      <c r="Q82" s="1237"/>
      <c r="R82" s="1088"/>
      <c r="S82" s="1088"/>
      <c r="T82" s="1088"/>
      <c r="U82" s="1088"/>
      <c r="V82" s="1088"/>
      <c r="W82" s="1088"/>
      <c r="X82" s="1088"/>
      <c r="Y82" s="1088"/>
      <c r="Z82" s="1088"/>
      <c r="AA82" s="1088"/>
      <c r="AB82" s="1088"/>
      <c r="AC82" s="1088"/>
      <c r="AD82" s="1134" t="e">
        <f>+$C82*#REF!*#REF!</f>
        <v>#REF!</v>
      </c>
      <c r="AE82" s="1134"/>
      <c r="AF82" s="1134"/>
      <c r="AG82" s="1134"/>
      <c r="AH82" s="1134"/>
      <c r="AI82" s="1168" t="e">
        <f>+SUMPRODUCT(D82:AH82,D75:AH75)</f>
        <v>#REF!</v>
      </c>
      <c r="AJ82" s="1036" t="e">
        <f>+$C82*#REF!*#REF!</f>
        <v>#REF!</v>
      </c>
    </row>
    <row r="83" spans="1:113" s="1037" customFormat="1" ht="30">
      <c r="A83" s="2236"/>
      <c r="B83" s="1136" t="s">
        <v>1175</v>
      </c>
      <c r="C83" s="1255">
        <f>+'CANTIDADES Fase II todo'!CC99</f>
        <v>422.47999999999996</v>
      </c>
      <c r="D83" s="1097"/>
      <c r="E83" s="1097"/>
      <c r="F83" s="1097"/>
      <c r="G83" s="1097"/>
      <c r="H83" s="1097"/>
      <c r="I83" s="1097"/>
      <c r="J83" s="1097"/>
      <c r="K83" s="1097"/>
      <c r="L83" s="1097"/>
      <c r="M83" s="1097"/>
      <c r="N83" s="1097"/>
      <c r="O83" s="1097"/>
      <c r="P83" s="1097"/>
      <c r="Q83" s="1097"/>
      <c r="R83" s="1097"/>
      <c r="S83" s="1097"/>
      <c r="T83" s="1097"/>
      <c r="U83" s="1097"/>
      <c r="V83" s="1097"/>
      <c r="W83" s="1097"/>
      <c r="X83" s="1097"/>
      <c r="Y83" s="1097"/>
      <c r="Z83" s="1097"/>
      <c r="AA83" s="1097"/>
      <c r="AB83" s="1097"/>
      <c r="AC83" s="1097"/>
      <c r="AD83" s="1098" t="e">
        <f>+$C83*#REF!</f>
        <v>#REF!</v>
      </c>
      <c r="AE83" s="1098"/>
      <c r="AF83" s="1098"/>
      <c r="AG83" s="1098"/>
      <c r="AH83" s="1098"/>
      <c r="AI83" s="1239" t="e">
        <f>+SUMPRODUCT($D83:AH83,$D75:AH75)</f>
        <v>#REF!</v>
      </c>
      <c r="AJ83" s="1138" t="e">
        <f>+$C83*#REF!</f>
        <v>#REF!</v>
      </c>
    </row>
    <row r="84" spans="1:113">
      <c r="A84" s="1104" t="s">
        <v>1160</v>
      </c>
      <c r="B84" s="1161"/>
      <c r="C84" s="1106" t="s">
        <v>1222</v>
      </c>
      <c r="D84" s="1217"/>
      <c r="E84" s="1218"/>
      <c r="F84" s="1108"/>
      <c r="G84" s="1108"/>
      <c r="H84" s="1108"/>
      <c r="I84" s="1108"/>
      <c r="J84" s="1219"/>
      <c r="K84" s="1108"/>
      <c r="L84" s="1108"/>
      <c r="M84" s="1108"/>
      <c r="N84" s="1108"/>
      <c r="O84" s="1108"/>
      <c r="P84" s="1108"/>
      <c r="Q84" s="1219"/>
      <c r="R84" s="1108"/>
      <c r="S84" s="1108"/>
      <c r="T84" s="1108"/>
      <c r="U84" s="1108"/>
      <c r="V84" s="1108"/>
      <c r="W84" s="1108"/>
      <c r="X84" s="1108"/>
      <c r="Y84" s="1108"/>
      <c r="Z84" s="1108"/>
      <c r="AA84" s="1108"/>
      <c r="AB84" s="1108"/>
      <c r="AC84" s="1108"/>
      <c r="AD84" s="1163"/>
      <c r="AE84" s="1163"/>
      <c r="AF84" s="1163"/>
      <c r="AG84" s="1163"/>
      <c r="AH84" s="1163"/>
      <c r="AI84" s="1164"/>
      <c r="AJ84" s="1111"/>
      <c r="AK84" s="1111"/>
      <c r="AL84" s="1111"/>
      <c r="AM84" s="1111"/>
      <c r="AN84" s="1111"/>
      <c r="AO84" s="1111"/>
      <c r="AP84" s="1111"/>
      <c r="AQ84" s="1111"/>
      <c r="AR84" s="1111"/>
      <c r="AS84" s="1111"/>
      <c r="AT84" s="1111"/>
      <c r="AU84" s="1111"/>
      <c r="AV84" s="1111"/>
      <c r="AW84" s="1111"/>
      <c r="AX84" s="1111"/>
      <c r="AY84" s="1111"/>
      <c r="AZ84" s="1111"/>
      <c r="BA84" s="1111"/>
      <c r="BB84" s="1111"/>
      <c r="BC84" s="1111"/>
      <c r="BD84" s="1111"/>
      <c r="BE84" s="1111"/>
      <c r="BF84" s="1111"/>
      <c r="BG84" s="1111"/>
      <c r="BH84" s="1111"/>
      <c r="BI84" s="1111"/>
      <c r="BJ84" s="1111"/>
      <c r="BK84" s="1111"/>
      <c r="BL84" s="1111"/>
      <c r="BM84" s="1111"/>
      <c r="BN84" s="1111"/>
      <c r="BO84" s="1111"/>
      <c r="BP84" s="1111"/>
      <c r="BQ84" s="1111"/>
      <c r="BR84" s="1111"/>
      <c r="BS84" s="1111"/>
      <c r="BT84" s="1111"/>
      <c r="BU84" s="1111"/>
      <c r="BV84" s="1111"/>
      <c r="BW84" s="1111"/>
      <c r="BX84" s="1111"/>
      <c r="BY84" s="1111"/>
      <c r="BZ84" s="1111"/>
      <c r="CA84" s="1111"/>
      <c r="CB84" s="1111"/>
      <c r="CC84" s="1111"/>
      <c r="CD84" s="1111"/>
      <c r="CE84" s="1111"/>
      <c r="CF84" s="1111"/>
      <c r="CG84" s="1111"/>
      <c r="CH84" s="1111"/>
      <c r="CI84" s="1111"/>
      <c r="CJ84" s="1111"/>
      <c r="CK84" s="1111"/>
      <c r="CL84" s="1111"/>
      <c r="CM84" s="1111"/>
      <c r="CN84" s="1111"/>
      <c r="CO84" s="1111"/>
      <c r="CP84" s="1111"/>
      <c r="CQ84" s="1111"/>
      <c r="CR84" s="1111"/>
      <c r="CS84" s="1111"/>
      <c r="CT84" s="1111"/>
      <c r="CU84" s="1111"/>
      <c r="CV84" s="1111"/>
      <c r="CW84" s="1111"/>
      <c r="CX84" s="1111"/>
      <c r="CY84" s="1111"/>
      <c r="CZ84" s="1111"/>
      <c r="DA84" s="1111"/>
      <c r="DB84" s="1111"/>
      <c r="DC84" s="1111"/>
      <c r="DD84" s="1111"/>
      <c r="DE84" s="1111"/>
      <c r="DF84" s="1111"/>
      <c r="DG84" s="1111"/>
      <c r="DH84" s="1111"/>
      <c r="DI84" s="1111"/>
    </row>
    <row r="85" spans="1:113">
      <c r="A85" s="1112" t="s">
        <v>1140</v>
      </c>
      <c r="B85" s="1113"/>
      <c r="C85" s="1114">
        <v>4515</v>
      </c>
      <c r="D85" s="1220"/>
      <c r="E85" s="1221"/>
      <c r="F85" s="1116"/>
      <c r="G85" s="1116"/>
      <c r="H85" s="1116"/>
      <c r="I85" s="1116"/>
      <c r="J85" s="1222"/>
      <c r="K85" s="1116"/>
      <c r="L85" s="1116"/>
      <c r="M85" s="1116"/>
      <c r="N85" s="1116"/>
      <c r="O85" s="1116"/>
      <c r="P85" s="1116"/>
      <c r="Q85" s="1222"/>
      <c r="R85" s="1116"/>
      <c r="S85" s="1116"/>
      <c r="T85" s="1116"/>
      <c r="U85" s="1116"/>
      <c r="V85" s="1116"/>
      <c r="W85" s="1116"/>
      <c r="X85" s="1116"/>
      <c r="Y85" s="1116"/>
      <c r="Z85" s="1116"/>
      <c r="AA85" s="1116"/>
      <c r="AB85" s="1116"/>
      <c r="AC85" s="1116"/>
      <c r="AD85" s="1165"/>
      <c r="AE85" s="1165"/>
      <c r="AF85" s="1165"/>
      <c r="AG85" s="1165"/>
      <c r="AH85" s="1165"/>
      <c r="AI85" s="1164"/>
      <c r="AJ85" s="1111"/>
      <c r="AK85" s="1111"/>
      <c r="AL85" s="1111"/>
      <c r="AM85" s="1111"/>
      <c r="AN85" s="1111"/>
      <c r="AO85" s="1111"/>
      <c r="AP85" s="1111"/>
      <c r="AQ85" s="1111"/>
      <c r="AR85" s="1111"/>
      <c r="AS85" s="1111"/>
      <c r="AT85" s="1111"/>
      <c r="AU85" s="1111"/>
      <c r="AV85" s="1111"/>
      <c r="AW85" s="1111"/>
      <c r="AX85" s="1111"/>
      <c r="AY85" s="1111"/>
      <c r="AZ85" s="1111"/>
      <c r="BA85" s="1111"/>
      <c r="BB85" s="1111"/>
      <c r="BC85" s="1111"/>
      <c r="BD85" s="1111"/>
      <c r="BE85" s="1111"/>
      <c r="BF85" s="1111"/>
      <c r="BG85" s="1111"/>
      <c r="BH85" s="1111"/>
      <c r="BI85" s="1111"/>
      <c r="BJ85" s="1111"/>
      <c r="BK85" s="1111"/>
      <c r="BL85" s="1111"/>
      <c r="BM85" s="1111"/>
      <c r="BN85" s="1111"/>
      <c r="BO85" s="1111"/>
      <c r="BP85" s="1111"/>
      <c r="BQ85" s="1111"/>
      <c r="BR85" s="1111"/>
      <c r="BS85" s="1111"/>
      <c r="BT85" s="1111"/>
      <c r="BU85" s="1111"/>
      <c r="BV85" s="1111"/>
      <c r="BW85" s="1111"/>
      <c r="BX85" s="1111"/>
      <c r="BY85" s="1111"/>
      <c r="BZ85" s="1111"/>
      <c r="CA85" s="1111"/>
      <c r="CB85" s="1111"/>
      <c r="CC85" s="1111"/>
      <c r="CD85" s="1111"/>
      <c r="CE85" s="1111"/>
      <c r="CF85" s="1111"/>
      <c r="CG85" s="1111"/>
      <c r="CH85" s="1111"/>
      <c r="CI85" s="1111"/>
      <c r="CJ85" s="1111"/>
      <c r="CK85" s="1111"/>
      <c r="CL85" s="1111"/>
      <c r="CM85" s="1111"/>
      <c r="CN85" s="1111"/>
      <c r="CO85" s="1111"/>
      <c r="CP85" s="1111"/>
      <c r="CQ85" s="1111"/>
      <c r="CR85" s="1111"/>
      <c r="CS85" s="1111"/>
      <c r="CT85" s="1111"/>
      <c r="CU85" s="1111"/>
      <c r="CV85" s="1111"/>
      <c r="CW85" s="1111"/>
      <c r="CX85" s="1111"/>
      <c r="CY85" s="1111"/>
      <c r="CZ85" s="1111"/>
      <c r="DA85" s="1111"/>
      <c r="DB85" s="1111"/>
      <c r="DC85" s="1111"/>
      <c r="DD85" s="1111"/>
      <c r="DE85" s="1111"/>
      <c r="DF85" s="1111"/>
      <c r="DG85" s="1111"/>
      <c r="DH85" s="1111"/>
      <c r="DI85" s="1111"/>
    </row>
    <row r="86" spans="1:113" ht="15" customHeight="1">
      <c r="A86" s="2234" t="s">
        <v>1162</v>
      </c>
      <c r="B86" s="1118" t="s">
        <v>1163</v>
      </c>
      <c r="C86" s="1119">
        <v>56570</v>
      </c>
      <c r="D86" s="1223"/>
      <c r="E86" s="1224"/>
      <c r="F86" s="1121"/>
      <c r="G86" s="1121"/>
      <c r="H86" s="1121"/>
      <c r="I86" s="1121"/>
      <c r="J86" s="1225"/>
      <c r="K86" s="1121"/>
      <c r="L86" s="1121"/>
      <c r="M86" s="1121"/>
      <c r="N86" s="1121"/>
      <c r="O86" s="1121"/>
      <c r="P86" s="1121"/>
      <c r="Q86" s="1225"/>
      <c r="R86" s="1121"/>
      <c r="S86" s="1121"/>
      <c r="T86" s="1121"/>
      <c r="U86" s="1121"/>
      <c r="V86" s="1121"/>
      <c r="W86" s="1121"/>
      <c r="X86" s="1121"/>
      <c r="Y86" s="1121"/>
      <c r="Z86" s="1121"/>
      <c r="AA86" s="1121"/>
      <c r="AB86" s="1121"/>
      <c r="AC86" s="1121"/>
      <c r="AD86" s="1154"/>
      <c r="AE86" s="1154"/>
      <c r="AF86" s="1154"/>
      <c r="AG86" s="1154"/>
      <c r="AH86" s="1154"/>
      <c r="AI86" s="1164"/>
      <c r="AJ86" s="1111"/>
      <c r="AK86" s="1111"/>
      <c r="AL86" s="1111"/>
      <c r="AM86" s="1111"/>
      <c r="AN86" s="1111"/>
      <c r="AO86" s="1111"/>
      <c r="AP86" s="1111"/>
      <c r="AQ86" s="1111"/>
      <c r="AR86" s="1111"/>
      <c r="AS86" s="1111"/>
      <c r="AT86" s="1111"/>
      <c r="AU86" s="1111"/>
      <c r="AV86" s="1111"/>
      <c r="AW86" s="1111"/>
      <c r="AX86" s="1111"/>
      <c r="AY86" s="1111"/>
      <c r="AZ86" s="1111"/>
      <c r="BA86" s="1111"/>
      <c r="BB86" s="1111"/>
      <c r="BC86" s="1111"/>
      <c r="BD86" s="1111"/>
      <c r="BE86" s="1111"/>
      <c r="BF86" s="1111"/>
      <c r="BG86" s="1111"/>
      <c r="BH86" s="1111"/>
      <c r="BI86" s="1111"/>
      <c r="BJ86" s="1111"/>
      <c r="BK86" s="1111"/>
      <c r="BL86" s="1111"/>
      <c r="BM86" s="1111"/>
      <c r="BN86" s="1111"/>
      <c r="BO86" s="1111"/>
      <c r="BP86" s="1111"/>
      <c r="BQ86" s="1111"/>
      <c r="BR86" s="1111"/>
      <c r="BS86" s="1111"/>
      <c r="BT86" s="1111"/>
      <c r="BU86" s="1111"/>
      <c r="BV86" s="1111"/>
      <c r="BW86" s="1111"/>
      <c r="BX86" s="1111"/>
      <c r="BY86" s="1111"/>
      <c r="BZ86" s="1111"/>
      <c r="CA86" s="1111"/>
      <c r="CB86" s="1111"/>
      <c r="CC86" s="1111"/>
      <c r="CD86" s="1111"/>
      <c r="CE86" s="1111"/>
      <c r="CF86" s="1111"/>
      <c r="CG86" s="1111"/>
      <c r="CH86" s="1111"/>
      <c r="CI86" s="1111"/>
      <c r="CJ86" s="1111"/>
      <c r="CK86" s="1111"/>
      <c r="CL86" s="1111"/>
      <c r="CM86" s="1111"/>
      <c r="CN86" s="1111"/>
      <c r="CO86" s="1111"/>
      <c r="CP86" s="1111"/>
      <c r="CQ86" s="1111"/>
      <c r="CR86" s="1111"/>
      <c r="CS86" s="1111"/>
      <c r="CT86" s="1111"/>
      <c r="CU86" s="1111"/>
      <c r="CV86" s="1111"/>
      <c r="CW86" s="1111"/>
      <c r="CX86" s="1111"/>
      <c r="CY86" s="1111"/>
      <c r="CZ86" s="1111"/>
      <c r="DA86" s="1111"/>
      <c r="DB86" s="1111"/>
      <c r="DC86" s="1111"/>
      <c r="DD86" s="1111"/>
      <c r="DE86" s="1111"/>
      <c r="DF86" s="1111"/>
      <c r="DG86" s="1111"/>
      <c r="DH86" s="1111"/>
      <c r="DI86" s="1111"/>
    </row>
    <row r="87" spans="1:113">
      <c r="A87" s="2234"/>
      <c r="B87" s="1118" t="s">
        <v>1164</v>
      </c>
      <c r="C87" s="1119">
        <v>65180</v>
      </c>
      <c r="D87" s="1223"/>
      <c r="E87" s="1224"/>
      <c r="F87" s="1121"/>
      <c r="G87" s="1121"/>
      <c r="H87" s="1121"/>
      <c r="I87" s="1121"/>
      <c r="J87" s="1225"/>
      <c r="K87" s="1121"/>
      <c r="L87" s="1121"/>
      <c r="M87" s="1121"/>
      <c r="N87" s="1121"/>
      <c r="O87" s="1121"/>
      <c r="P87" s="1121"/>
      <c r="Q87" s="1225"/>
      <c r="R87" s="1121"/>
      <c r="S87" s="1121"/>
      <c r="T87" s="1121"/>
      <c r="U87" s="1121"/>
      <c r="V87" s="1121"/>
      <c r="W87" s="1121"/>
      <c r="X87" s="1121"/>
      <c r="Y87" s="1121"/>
      <c r="Z87" s="1121"/>
      <c r="AA87" s="1121"/>
      <c r="AB87" s="1121"/>
      <c r="AC87" s="1121"/>
      <c r="AD87" s="1166"/>
      <c r="AE87" s="1166"/>
      <c r="AF87" s="1166"/>
      <c r="AG87" s="1166"/>
      <c r="AH87" s="1166"/>
      <c r="AI87" s="1167"/>
    </row>
    <row r="88" spans="1:113">
      <c r="A88" s="1123" t="s">
        <v>1165</v>
      </c>
      <c r="B88" s="1124"/>
      <c r="C88" s="1119">
        <f>+(C87-C86)/2+C86</f>
        <v>60875</v>
      </c>
      <c r="D88" s="1223"/>
      <c r="E88" s="1224"/>
      <c r="F88" s="1121"/>
      <c r="G88" s="1121"/>
      <c r="H88" s="1121"/>
      <c r="I88" s="1121"/>
      <c r="J88" s="1225"/>
      <c r="K88" s="1121"/>
      <c r="L88" s="1121"/>
      <c r="M88" s="1121"/>
      <c r="N88" s="1121"/>
      <c r="O88" s="1121"/>
      <c r="P88" s="1121"/>
      <c r="Q88" s="1225"/>
      <c r="R88" s="1121"/>
      <c r="S88" s="1121"/>
      <c r="T88" s="1121"/>
      <c r="U88" s="1121"/>
      <c r="V88" s="1121"/>
      <c r="W88" s="1121"/>
      <c r="X88" s="1121"/>
      <c r="Y88" s="1121"/>
      <c r="Z88" s="1121"/>
      <c r="AA88" s="1121"/>
      <c r="AB88" s="1121"/>
      <c r="AC88" s="1121"/>
      <c r="AD88" s="1166"/>
      <c r="AE88" s="1166"/>
      <c r="AF88" s="1166"/>
      <c r="AG88" s="1166"/>
      <c r="AH88" s="1166"/>
      <c r="AI88" s="1167"/>
    </row>
    <row r="89" spans="1:113">
      <c r="A89" s="1123" t="s">
        <v>1166</v>
      </c>
      <c r="B89" s="1124"/>
      <c r="C89" s="1125"/>
      <c r="D89" s="1241">
        <f>IF(D91&gt;D90,(D91-D90)+D$2*1000+D$3*1000,(D90-D91)+D$2*1000+D$4*1000)/1000</f>
        <v>75.924999999999997</v>
      </c>
      <c r="E89" s="1227">
        <f t="shared" ref="E89:AH89" si="16">IF(E91&gt;E90,(E91-E90)+E$2*1000+E$3*1000,(E90-E91)+E$2*1000+E$4*1000)/1000</f>
        <v>76.375</v>
      </c>
      <c r="F89" s="1127">
        <f t="shared" si="16"/>
        <v>55.674999999999997</v>
      </c>
      <c r="G89" s="1127">
        <f t="shared" si="16"/>
        <v>51.945</v>
      </c>
      <c r="H89" s="1127">
        <f t="shared" si="16"/>
        <v>51.975000000000001</v>
      </c>
      <c r="I89" s="1127">
        <f t="shared" si="16"/>
        <v>52.875</v>
      </c>
      <c r="J89" s="1228">
        <f t="shared" si="16"/>
        <v>45.375</v>
      </c>
      <c r="K89" s="1127">
        <f t="shared" si="16"/>
        <v>44.875</v>
      </c>
      <c r="L89" s="1127">
        <f t="shared" si="16"/>
        <v>37.674999999999997</v>
      </c>
      <c r="M89" s="1127">
        <f t="shared" si="16"/>
        <v>39.575000000000003</v>
      </c>
      <c r="N89" s="1127">
        <f t="shared" si="16"/>
        <v>17.475000000000001</v>
      </c>
      <c r="O89" s="1127">
        <f t="shared" si="16"/>
        <v>15.875</v>
      </c>
      <c r="P89" s="1127">
        <f t="shared" si="16"/>
        <v>114.875</v>
      </c>
      <c r="Q89" s="1228">
        <f t="shared" si="16"/>
        <v>110.875</v>
      </c>
      <c r="R89" s="1127">
        <f t="shared" si="16"/>
        <v>123.175</v>
      </c>
      <c r="S89" s="1127">
        <f t="shared" si="16"/>
        <v>15.074999999999999</v>
      </c>
      <c r="T89" s="1127">
        <f t="shared" si="16"/>
        <v>9.0250000000000004</v>
      </c>
      <c r="U89" s="1127">
        <f t="shared" si="16"/>
        <v>9.9250000000000007</v>
      </c>
      <c r="V89" s="1127">
        <f t="shared" si="16"/>
        <v>9.4450000000000003</v>
      </c>
      <c r="W89" s="1127">
        <f t="shared" si="16"/>
        <v>30.875</v>
      </c>
      <c r="X89" s="1127">
        <f t="shared" si="16"/>
        <v>2.8250000000000002</v>
      </c>
      <c r="Y89" s="1127">
        <f t="shared" si="16"/>
        <v>12.125</v>
      </c>
      <c r="Z89" s="1127">
        <f t="shared" si="16"/>
        <v>17.925000000000001</v>
      </c>
      <c r="AA89" s="1127">
        <f t="shared" si="16"/>
        <v>24.475000000000001</v>
      </c>
      <c r="AB89" s="1127">
        <f t="shared" si="16"/>
        <v>29.045000000000002</v>
      </c>
      <c r="AC89" s="1127">
        <f t="shared" si="16"/>
        <v>35.545000000000002</v>
      </c>
      <c r="AD89" s="1128">
        <f t="shared" si="16"/>
        <v>71.924999999999997</v>
      </c>
      <c r="AE89" s="1128">
        <f t="shared" si="16"/>
        <v>32.875</v>
      </c>
      <c r="AF89" s="1128">
        <f t="shared" si="16"/>
        <v>22.875</v>
      </c>
      <c r="AG89" s="1128">
        <f t="shared" si="16"/>
        <v>10.125</v>
      </c>
      <c r="AH89" s="1128">
        <f t="shared" si="16"/>
        <v>21.925000000000001</v>
      </c>
      <c r="AI89" s="1167"/>
    </row>
    <row r="90" spans="1:113" hidden="1">
      <c r="A90" s="1129" t="s">
        <v>1167</v>
      </c>
      <c r="B90" s="1130"/>
      <c r="C90" s="1131"/>
      <c r="D90" s="1177">
        <f>+IF($C85=4514,IF(D$6=4514,$C88,$C88),IF(D$6=4515,$C88+101000,101000+$C88))</f>
        <v>161875</v>
      </c>
      <c r="E90" s="1177">
        <f t="shared" ref="E90:AH90" si="17">+IF($C85=4514,IF(E$6=4514,$C88,$C88),IF(E$6=4515,$C88+101000,101000+$C88))</f>
        <v>161875</v>
      </c>
      <c r="F90" s="1051">
        <f t="shared" si="17"/>
        <v>161875</v>
      </c>
      <c r="G90" s="1051">
        <f t="shared" si="17"/>
        <v>161875</v>
      </c>
      <c r="H90" s="1051">
        <f t="shared" si="17"/>
        <v>161875</v>
      </c>
      <c r="I90" s="1051">
        <f t="shared" si="17"/>
        <v>161875</v>
      </c>
      <c r="J90" s="1229">
        <f t="shared" si="17"/>
        <v>161875</v>
      </c>
      <c r="K90" s="1051">
        <f t="shared" si="17"/>
        <v>161875</v>
      </c>
      <c r="L90" s="1051">
        <f t="shared" si="17"/>
        <v>161875</v>
      </c>
      <c r="M90" s="1051">
        <f t="shared" si="17"/>
        <v>161875</v>
      </c>
      <c r="N90" s="1051">
        <f t="shared" si="17"/>
        <v>161875</v>
      </c>
      <c r="O90" s="1051">
        <f t="shared" si="17"/>
        <v>161875</v>
      </c>
      <c r="P90" s="1051">
        <f t="shared" si="17"/>
        <v>161875</v>
      </c>
      <c r="Q90" s="1229">
        <f t="shared" si="17"/>
        <v>161875</v>
      </c>
      <c r="R90" s="1051">
        <f t="shared" si="17"/>
        <v>161875</v>
      </c>
      <c r="S90" s="1051">
        <f t="shared" si="17"/>
        <v>161875</v>
      </c>
      <c r="T90" s="1051">
        <f t="shared" si="17"/>
        <v>161875</v>
      </c>
      <c r="U90" s="1051">
        <f t="shared" si="17"/>
        <v>161875</v>
      </c>
      <c r="V90" s="1051">
        <f t="shared" si="17"/>
        <v>161875</v>
      </c>
      <c r="W90" s="1051">
        <f t="shared" si="17"/>
        <v>161875</v>
      </c>
      <c r="X90" s="1051">
        <f t="shared" si="17"/>
        <v>161875</v>
      </c>
      <c r="Y90" s="1051">
        <f t="shared" si="17"/>
        <v>161875</v>
      </c>
      <c r="Z90" s="1051">
        <f t="shared" si="17"/>
        <v>161875</v>
      </c>
      <c r="AA90" s="1051">
        <f t="shared" si="17"/>
        <v>161875</v>
      </c>
      <c r="AB90" s="1051">
        <f t="shared" si="17"/>
        <v>161875</v>
      </c>
      <c r="AC90" s="1051">
        <f t="shared" si="17"/>
        <v>161875</v>
      </c>
      <c r="AD90" s="1132">
        <f t="shared" si="17"/>
        <v>161875</v>
      </c>
      <c r="AE90" s="1132">
        <f t="shared" si="17"/>
        <v>161875</v>
      </c>
      <c r="AF90" s="1132">
        <f t="shared" si="17"/>
        <v>161875</v>
      </c>
      <c r="AG90" s="1132">
        <f t="shared" si="17"/>
        <v>161875</v>
      </c>
      <c r="AH90" s="1132">
        <f t="shared" si="17"/>
        <v>161875</v>
      </c>
      <c r="AI90" s="1167"/>
    </row>
    <row r="91" spans="1:113" hidden="1">
      <c r="A91" s="1129" t="s">
        <v>1168</v>
      </c>
      <c r="B91" s="1130"/>
      <c r="C91" s="1131"/>
      <c r="D91" s="1177">
        <f>+IF($C85=4514,IF(D$6=4514,D$5,D$5+101000),IF(D$6=4515,D$5+101000,D$5))</f>
        <v>85950</v>
      </c>
      <c r="E91" s="1177">
        <f t="shared" ref="E91:AH91" si="18">+IF($C85=4514,IF(E$6=4514,E$5,E$5+101000),IF(E$6=4515,E$5+101000,E$5))</f>
        <v>85500</v>
      </c>
      <c r="F91" s="1051">
        <f t="shared" si="18"/>
        <v>106200</v>
      </c>
      <c r="G91" s="1051">
        <f t="shared" si="18"/>
        <v>110930</v>
      </c>
      <c r="H91" s="1051">
        <f t="shared" si="18"/>
        <v>109900</v>
      </c>
      <c r="I91" s="1051">
        <f t="shared" si="18"/>
        <v>110000</v>
      </c>
      <c r="J91" s="1229">
        <f t="shared" si="18"/>
        <v>116500</v>
      </c>
      <c r="K91" s="1051">
        <f t="shared" si="18"/>
        <v>117000</v>
      </c>
      <c r="L91" s="1051">
        <f t="shared" si="18"/>
        <v>124200</v>
      </c>
      <c r="M91" s="1051">
        <f t="shared" si="18"/>
        <v>126800</v>
      </c>
      <c r="N91" s="1051">
        <f t="shared" si="18"/>
        <v>144400</v>
      </c>
      <c r="O91" s="1051">
        <f t="shared" si="18"/>
        <v>146000</v>
      </c>
      <c r="P91" s="1051">
        <f t="shared" si="18"/>
        <v>47500</v>
      </c>
      <c r="Q91" s="1229">
        <f t="shared" si="18"/>
        <v>51000</v>
      </c>
      <c r="R91" s="1051">
        <f t="shared" si="18"/>
        <v>40000</v>
      </c>
      <c r="S91" s="1051">
        <f t="shared" si="18"/>
        <v>149800</v>
      </c>
      <c r="T91" s="1051">
        <f t="shared" si="18"/>
        <v>154650</v>
      </c>
      <c r="U91" s="1051">
        <f t="shared" si="18"/>
        <v>153350</v>
      </c>
      <c r="V91" s="1051">
        <f t="shared" si="18"/>
        <v>154730</v>
      </c>
      <c r="W91" s="1051">
        <f t="shared" si="18"/>
        <v>131000</v>
      </c>
      <c r="X91" s="1051">
        <f t="shared" si="18"/>
        <v>164700</v>
      </c>
      <c r="Y91" s="1051">
        <f t="shared" si="18"/>
        <v>173000</v>
      </c>
      <c r="Z91" s="1051">
        <f t="shared" si="18"/>
        <v>176000</v>
      </c>
      <c r="AA91" s="1051">
        <f t="shared" si="18"/>
        <v>185150</v>
      </c>
      <c r="AB91" s="1051">
        <f t="shared" si="18"/>
        <v>190920</v>
      </c>
      <c r="AC91" s="1051">
        <f t="shared" si="18"/>
        <v>190920</v>
      </c>
      <c r="AD91" s="1132">
        <f t="shared" si="18"/>
        <v>89950</v>
      </c>
      <c r="AE91" s="1132">
        <f t="shared" si="18"/>
        <v>129000</v>
      </c>
      <c r="AF91" s="1132">
        <f t="shared" si="18"/>
        <v>139000</v>
      </c>
      <c r="AG91" s="1132">
        <f t="shared" si="18"/>
        <v>172000</v>
      </c>
      <c r="AH91" s="1132">
        <f t="shared" si="18"/>
        <v>177800</v>
      </c>
      <c r="AI91" s="1167"/>
    </row>
    <row r="92" spans="1:113" ht="15" customHeight="1">
      <c r="A92" s="2235" t="s">
        <v>1179</v>
      </c>
      <c r="B92" s="1118" t="s">
        <v>1170</v>
      </c>
      <c r="C92" s="1133">
        <f>+'CANTIDADES Fase II todo'!CR25+'CANTIDADES Fase II todo'!CR28</f>
        <v>26404.975999999999</v>
      </c>
      <c r="D92" s="1087"/>
      <c r="E92" s="1205"/>
      <c r="F92" s="1088"/>
      <c r="G92" s="1088" t="e">
        <f>$C92*#REF!*#REF!</f>
        <v>#REF!</v>
      </c>
      <c r="H92" s="1088"/>
      <c r="I92" s="1088"/>
      <c r="J92" s="1237"/>
      <c r="K92" s="1088"/>
      <c r="L92" s="1088"/>
      <c r="M92" s="1088"/>
      <c r="N92" s="1088"/>
      <c r="O92" s="1088"/>
      <c r="P92" s="1088"/>
      <c r="Q92" s="1237"/>
      <c r="R92" s="1088"/>
      <c r="S92" s="1088"/>
      <c r="T92" s="1088"/>
      <c r="U92" s="1088"/>
      <c r="V92" s="1088"/>
      <c r="W92" s="1088"/>
      <c r="X92" s="1088"/>
      <c r="Y92" s="1088"/>
      <c r="Z92" s="1088"/>
      <c r="AA92" s="1088"/>
      <c r="AB92" s="1088"/>
      <c r="AC92" s="1088"/>
      <c r="AD92" s="1134"/>
      <c r="AE92" s="1134"/>
      <c r="AF92" s="1134"/>
      <c r="AG92" s="1134"/>
      <c r="AH92" s="1134"/>
      <c r="AI92" s="1168" t="e">
        <f>+SUMPRODUCT(D92:AH92,D89:AH89)</f>
        <v>#REF!</v>
      </c>
      <c r="AJ92" s="1036" t="e">
        <f>$C92*#REF!*#REF!</f>
        <v>#REF!</v>
      </c>
    </row>
    <row r="93" spans="1:113">
      <c r="A93" s="2235"/>
      <c r="B93" s="1118" t="s">
        <v>1171</v>
      </c>
      <c r="C93" s="1133">
        <f>+'CANTIDADES Fase II todo'!CR26</f>
        <v>9458.9740000000002</v>
      </c>
      <c r="D93" s="1087"/>
      <c r="E93" s="1205"/>
      <c r="F93" s="1088"/>
      <c r="G93" s="1088" t="e">
        <f>$C93*#REF!*#REF!</f>
        <v>#REF!</v>
      </c>
      <c r="H93" s="1088"/>
      <c r="I93" s="1088"/>
      <c r="J93" s="1237"/>
      <c r="K93" s="1088"/>
      <c r="L93" s="1088"/>
      <c r="M93" s="1088"/>
      <c r="N93" s="1088"/>
      <c r="O93" s="1088"/>
      <c r="P93" s="1088"/>
      <c r="Q93" s="1237"/>
      <c r="R93" s="1088"/>
      <c r="S93" s="1088"/>
      <c r="T93" s="1088"/>
      <c r="U93" s="1088"/>
      <c r="V93" s="1088"/>
      <c r="W93" s="1088"/>
      <c r="X93" s="1088"/>
      <c r="Y93" s="1088"/>
      <c r="Z93" s="1088"/>
      <c r="AA93" s="1088"/>
      <c r="AB93" s="1088"/>
      <c r="AC93" s="1088"/>
      <c r="AD93" s="1134"/>
      <c r="AE93" s="1134"/>
      <c r="AF93" s="1134"/>
      <c r="AG93" s="1134"/>
      <c r="AH93" s="1134"/>
      <c r="AI93" s="1168" t="e">
        <f>+SUMPRODUCT(D93:AH93,D89:AH89)</f>
        <v>#REF!</v>
      </c>
      <c r="AJ93" s="1036" t="e">
        <f>$C93*#REF!*#REF!</f>
        <v>#REF!</v>
      </c>
    </row>
    <row r="94" spans="1:113">
      <c r="A94" s="2235"/>
      <c r="B94" s="1118" t="s">
        <v>1172</v>
      </c>
      <c r="C94" s="1133">
        <f>+'CANTIDADES Fase II todo'!CR72</f>
        <v>45.183999999999997</v>
      </c>
      <c r="D94" s="1087"/>
      <c r="E94" s="1205"/>
      <c r="F94" s="1088"/>
      <c r="G94" s="1088"/>
      <c r="H94" s="1088"/>
      <c r="I94" s="1088"/>
      <c r="J94" s="1237"/>
      <c r="K94" s="1088"/>
      <c r="L94" s="1088"/>
      <c r="M94" s="1088"/>
      <c r="N94" s="1088"/>
      <c r="O94" s="1088"/>
      <c r="P94" s="1088"/>
      <c r="Q94" s="1237"/>
      <c r="R94" s="1088"/>
      <c r="S94" s="1088"/>
      <c r="T94" s="1088"/>
      <c r="U94" s="1088"/>
      <c r="V94" s="1088"/>
      <c r="W94" s="1088"/>
      <c r="X94" s="1088"/>
      <c r="Y94" s="1088"/>
      <c r="Z94" s="1088"/>
      <c r="AA94" s="1088"/>
      <c r="AB94" s="1088"/>
      <c r="AC94" s="1088"/>
      <c r="AD94" s="1134"/>
      <c r="AE94" s="1134"/>
      <c r="AF94" s="1134"/>
      <c r="AG94" s="1134" t="e">
        <f>+$C94*#REF!*#REF!</f>
        <v>#REF!</v>
      </c>
      <c r="AH94" s="1134"/>
      <c r="AI94" s="1168" t="e">
        <f>+SUMPRODUCT(D94:AH94,D89:AH89)</f>
        <v>#REF!</v>
      </c>
      <c r="AJ94" s="1087" t="e">
        <f>+$C94*#REF!*#REF!</f>
        <v>#REF!</v>
      </c>
    </row>
    <row r="95" spans="1:113">
      <c r="A95" s="2235"/>
      <c r="B95" s="1118" t="s">
        <v>1173</v>
      </c>
      <c r="C95" s="1133">
        <f>+'CANTIDADES Fase II todo'!CR83+'CANTIDADES Fase II todo'!CR84+'CANTIDADES Fase II todo'!CR85</f>
        <v>3681.038</v>
      </c>
      <c r="D95" s="1087"/>
      <c r="E95" s="1205"/>
      <c r="F95" s="1088"/>
      <c r="G95" s="1088"/>
      <c r="H95" s="1088"/>
      <c r="I95" s="1088"/>
      <c r="J95" s="1237"/>
      <c r="K95" s="1088"/>
      <c r="L95" s="1088"/>
      <c r="M95" s="1088"/>
      <c r="N95" s="1088"/>
      <c r="O95" s="1088"/>
      <c r="P95" s="1088"/>
      <c r="Q95" s="1237"/>
      <c r="R95" s="1088"/>
      <c r="S95" s="1088"/>
      <c r="T95" s="1088"/>
      <c r="U95" s="1088"/>
      <c r="V95" s="1088"/>
      <c r="W95" s="1088"/>
      <c r="X95" s="1088"/>
      <c r="Y95" s="1088"/>
      <c r="Z95" s="1088"/>
      <c r="AA95" s="1088"/>
      <c r="AB95" s="1088"/>
      <c r="AC95" s="1088"/>
      <c r="AD95" s="1134"/>
      <c r="AE95" s="1134"/>
      <c r="AF95" s="1134"/>
      <c r="AG95" s="1134" t="e">
        <f>+$C95*#REF!*#REF!</f>
        <v>#REF!</v>
      </c>
      <c r="AH95" s="1134"/>
      <c r="AI95" s="1168" t="e">
        <f>+SUMPRODUCT(D95:AH95,D89:AH89)</f>
        <v>#REF!</v>
      </c>
      <c r="AJ95" s="1036" t="e">
        <f>+$C95*#REF!*#REF!</f>
        <v>#REF!</v>
      </c>
    </row>
    <row r="96" spans="1:113">
      <c r="A96" s="2236"/>
      <c r="B96" s="1143" t="s">
        <v>1174</v>
      </c>
      <c r="C96" s="1144">
        <f>+'CANTIDADES Fase II todo'!CR92+'CANTIDADES Fase II todo'!CR93</f>
        <v>987.33249999999998</v>
      </c>
      <c r="D96" s="1094"/>
      <c r="E96" s="1210"/>
      <c r="F96" s="1095"/>
      <c r="G96" s="1095"/>
      <c r="H96" s="1095"/>
      <c r="I96" s="1095"/>
      <c r="J96" s="1242"/>
      <c r="K96" s="1095"/>
      <c r="L96" s="1095"/>
      <c r="M96" s="1095"/>
      <c r="N96" s="1095"/>
      <c r="O96" s="1095"/>
      <c r="P96" s="1095"/>
      <c r="Q96" s="1242"/>
      <c r="R96" s="1095"/>
      <c r="S96" s="1095"/>
      <c r="T96" s="1095"/>
      <c r="U96" s="1095"/>
      <c r="V96" s="1095"/>
      <c r="W96" s="1095"/>
      <c r="X96" s="1095"/>
      <c r="Y96" s="1095"/>
      <c r="Z96" s="1095"/>
      <c r="AA96" s="1095"/>
      <c r="AB96" s="1095"/>
      <c r="AC96" s="1095"/>
      <c r="AD96" s="1145" t="e">
        <f>+$C96*#REF!*#REF!</f>
        <v>#REF!</v>
      </c>
      <c r="AE96" s="1145"/>
      <c r="AF96" s="1145"/>
      <c r="AG96" s="1145"/>
      <c r="AH96" s="1145"/>
      <c r="AI96" s="1169" t="e">
        <f>+SUMPRODUCT(D96:AH96,D89:AH89)</f>
        <v>#REF!</v>
      </c>
      <c r="AJ96" s="1036" t="e">
        <f>+$C96*#REF!*#REF!</f>
        <v>#REF!</v>
      </c>
    </row>
    <row r="97" spans="1:113">
      <c r="A97" s="1104" t="s">
        <v>1160</v>
      </c>
      <c r="B97" s="1161"/>
      <c r="C97" s="1106" t="s">
        <v>1382</v>
      </c>
      <c r="D97" s="1217"/>
      <c r="E97" s="1218"/>
      <c r="F97" s="1108"/>
      <c r="G97" s="1108"/>
      <c r="H97" s="1108"/>
      <c r="I97" s="1108"/>
      <c r="J97" s="1219"/>
      <c r="K97" s="1108"/>
      <c r="L97" s="1108"/>
      <c r="M97" s="1108"/>
      <c r="N97" s="1108"/>
      <c r="O97" s="1108"/>
      <c r="P97" s="1108"/>
      <c r="Q97" s="1219"/>
      <c r="R97" s="1108"/>
      <c r="S97" s="1108"/>
      <c r="T97" s="1108"/>
      <c r="U97" s="1108"/>
      <c r="V97" s="1108"/>
      <c r="W97" s="1108"/>
      <c r="X97" s="1108"/>
      <c r="Y97" s="1108"/>
      <c r="Z97" s="1108"/>
      <c r="AA97" s="1108"/>
      <c r="AB97" s="1108"/>
      <c r="AC97" s="1108"/>
      <c r="AD97" s="1163"/>
      <c r="AE97" s="1163"/>
      <c r="AF97" s="1163"/>
      <c r="AG97" s="1163"/>
      <c r="AH97" s="1163"/>
      <c r="AI97" s="1164"/>
      <c r="AJ97" s="1111"/>
      <c r="AK97" s="1111"/>
      <c r="AL97" s="1111"/>
      <c r="AM97" s="1111"/>
      <c r="AN97" s="1111"/>
      <c r="AO97" s="1111"/>
      <c r="AP97" s="1111"/>
      <c r="AQ97" s="1111"/>
      <c r="AR97" s="1111"/>
      <c r="AS97" s="1111"/>
      <c r="AT97" s="1111"/>
      <c r="AU97" s="1111"/>
      <c r="AV97" s="1111"/>
      <c r="AW97" s="1111"/>
      <c r="AX97" s="1111"/>
      <c r="AY97" s="1111"/>
      <c r="AZ97" s="1111"/>
      <c r="BA97" s="1111"/>
      <c r="BB97" s="1111"/>
      <c r="BC97" s="1111"/>
      <c r="BD97" s="1111"/>
      <c r="BE97" s="1111"/>
      <c r="BF97" s="1111"/>
      <c r="BG97" s="1111"/>
      <c r="BH97" s="1111"/>
      <c r="BI97" s="1111"/>
      <c r="BJ97" s="1111"/>
      <c r="BK97" s="1111"/>
      <c r="BL97" s="1111"/>
      <c r="BM97" s="1111"/>
      <c r="BN97" s="1111"/>
      <c r="BO97" s="1111"/>
      <c r="BP97" s="1111"/>
      <c r="BQ97" s="1111"/>
      <c r="BR97" s="1111"/>
      <c r="BS97" s="1111"/>
      <c r="BT97" s="1111"/>
      <c r="BU97" s="1111"/>
      <c r="BV97" s="1111"/>
      <c r="BW97" s="1111"/>
      <c r="BX97" s="1111"/>
      <c r="BY97" s="1111"/>
      <c r="BZ97" s="1111"/>
      <c r="CA97" s="1111"/>
      <c r="CB97" s="1111"/>
      <c r="CC97" s="1111"/>
      <c r="CD97" s="1111"/>
      <c r="CE97" s="1111"/>
      <c r="CF97" s="1111"/>
      <c r="CG97" s="1111"/>
      <c r="CH97" s="1111"/>
      <c r="CI97" s="1111"/>
      <c r="CJ97" s="1111"/>
      <c r="CK97" s="1111"/>
      <c r="CL97" s="1111"/>
      <c r="CM97" s="1111"/>
      <c r="CN97" s="1111"/>
      <c r="CO97" s="1111"/>
      <c r="CP97" s="1111"/>
      <c r="CQ97" s="1111"/>
      <c r="CR97" s="1111"/>
      <c r="CS97" s="1111"/>
      <c r="CT97" s="1111"/>
      <c r="CU97" s="1111"/>
      <c r="CV97" s="1111"/>
      <c r="CW97" s="1111"/>
      <c r="CX97" s="1111"/>
      <c r="CY97" s="1111"/>
      <c r="CZ97" s="1111"/>
      <c r="DA97" s="1111"/>
      <c r="DB97" s="1111"/>
      <c r="DC97" s="1111"/>
      <c r="DD97" s="1111"/>
      <c r="DE97" s="1111"/>
      <c r="DF97" s="1111"/>
      <c r="DG97" s="1111"/>
      <c r="DH97" s="1111"/>
      <c r="DI97" s="1111"/>
    </row>
    <row r="98" spans="1:113">
      <c r="A98" s="1112" t="s">
        <v>1140</v>
      </c>
      <c r="B98" s="1113"/>
      <c r="C98" s="1114">
        <v>4515</v>
      </c>
      <c r="D98" s="1220"/>
      <c r="E98" s="1221"/>
      <c r="F98" s="1116"/>
      <c r="G98" s="1116"/>
      <c r="H98" s="1116"/>
      <c r="I98" s="1116"/>
      <c r="J98" s="1222"/>
      <c r="K98" s="1116"/>
      <c r="L98" s="1116"/>
      <c r="M98" s="1116"/>
      <c r="N98" s="1116"/>
      <c r="O98" s="1116"/>
      <c r="P98" s="1116"/>
      <c r="Q98" s="1222"/>
      <c r="R98" s="1116"/>
      <c r="S98" s="1116"/>
      <c r="T98" s="1116"/>
      <c r="U98" s="1116"/>
      <c r="V98" s="1116"/>
      <c r="W98" s="1116"/>
      <c r="X98" s="1116"/>
      <c r="Y98" s="1116"/>
      <c r="Z98" s="1116"/>
      <c r="AA98" s="1116"/>
      <c r="AB98" s="1116"/>
      <c r="AC98" s="1116"/>
      <c r="AD98" s="1165"/>
      <c r="AE98" s="1165"/>
      <c r="AF98" s="1165"/>
      <c r="AG98" s="1165"/>
      <c r="AH98" s="1165"/>
      <c r="AI98" s="1164"/>
      <c r="AJ98" s="1111"/>
      <c r="AK98" s="1111"/>
      <c r="AL98" s="1111"/>
      <c r="AM98" s="1111"/>
      <c r="AN98" s="1111"/>
      <c r="AO98" s="1111"/>
      <c r="AP98" s="1111"/>
      <c r="AQ98" s="1111"/>
      <c r="AR98" s="1111"/>
      <c r="AS98" s="1111"/>
      <c r="AT98" s="1111"/>
      <c r="AU98" s="1111"/>
      <c r="AV98" s="1111"/>
      <c r="AW98" s="1111"/>
      <c r="AX98" s="1111"/>
      <c r="AY98" s="1111"/>
      <c r="AZ98" s="1111"/>
      <c r="BA98" s="1111"/>
      <c r="BB98" s="1111"/>
      <c r="BC98" s="1111"/>
      <c r="BD98" s="1111"/>
      <c r="BE98" s="1111"/>
      <c r="BF98" s="1111"/>
      <c r="BG98" s="1111"/>
      <c r="BH98" s="1111"/>
      <c r="BI98" s="1111"/>
      <c r="BJ98" s="1111"/>
      <c r="BK98" s="1111"/>
      <c r="BL98" s="1111"/>
      <c r="BM98" s="1111"/>
      <c r="BN98" s="1111"/>
      <c r="BO98" s="1111"/>
      <c r="BP98" s="1111"/>
      <c r="BQ98" s="1111"/>
      <c r="BR98" s="1111"/>
      <c r="BS98" s="1111"/>
      <c r="BT98" s="1111"/>
      <c r="BU98" s="1111"/>
      <c r="BV98" s="1111"/>
      <c r="BW98" s="1111"/>
      <c r="BX98" s="1111"/>
      <c r="BY98" s="1111"/>
      <c r="BZ98" s="1111"/>
      <c r="CA98" s="1111"/>
      <c r="CB98" s="1111"/>
      <c r="CC98" s="1111"/>
      <c r="CD98" s="1111"/>
      <c r="CE98" s="1111"/>
      <c r="CF98" s="1111"/>
      <c r="CG98" s="1111"/>
      <c r="CH98" s="1111"/>
      <c r="CI98" s="1111"/>
      <c r="CJ98" s="1111"/>
      <c r="CK98" s="1111"/>
      <c r="CL98" s="1111"/>
      <c r="CM98" s="1111"/>
      <c r="CN98" s="1111"/>
      <c r="CO98" s="1111"/>
      <c r="CP98" s="1111"/>
      <c r="CQ98" s="1111"/>
      <c r="CR98" s="1111"/>
      <c r="CS98" s="1111"/>
      <c r="CT98" s="1111"/>
      <c r="CU98" s="1111"/>
      <c r="CV98" s="1111"/>
      <c r="CW98" s="1111"/>
      <c r="CX98" s="1111"/>
      <c r="CY98" s="1111"/>
      <c r="CZ98" s="1111"/>
      <c r="DA98" s="1111"/>
      <c r="DB98" s="1111"/>
      <c r="DC98" s="1111"/>
      <c r="DD98" s="1111"/>
      <c r="DE98" s="1111"/>
      <c r="DF98" s="1111"/>
      <c r="DG98" s="1111"/>
      <c r="DH98" s="1111"/>
      <c r="DI98" s="1111"/>
    </row>
    <row r="99" spans="1:113" ht="15" customHeight="1">
      <c r="A99" s="2234" t="s">
        <v>1162</v>
      </c>
      <c r="B99" s="1118" t="s">
        <v>1163</v>
      </c>
      <c r="C99" s="1119">
        <v>56550</v>
      </c>
      <c r="D99" s="1223"/>
      <c r="E99" s="1224"/>
      <c r="F99" s="1121"/>
      <c r="G99" s="1121"/>
      <c r="H99" s="1121"/>
      <c r="I99" s="1121"/>
      <c r="J99" s="1225"/>
      <c r="K99" s="1121"/>
      <c r="L99" s="1121"/>
      <c r="M99" s="1121"/>
      <c r="N99" s="1121"/>
      <c r="O99" s="1121"/>
      <c r="P99" s="1121"/>
      <c r="Q99" s="1225"/>
      <c r="R99" s="1121"/>
      <c r="S99" s="1121"/>
      <c r="T99" s="1121"/>
      <c r="U99" s="1121"/>
      <c r="V99" s="1121"/>
      <c r="W99" s="1121"/>
      <c r="X99" s="1121"/>
      <c r="Y99" s="1121"/>
      <c r="Z99" s="1121"/>
      <c r="AA99" s="1121"/>
      <c r="AB99" s="1121"/>
      <c r="AC99" s="1121"/>
      <c r="AD99" s="1154"/>
      <c r="AE99" s="1154"/>
      <c r="AF99" s="1154"/>
      <c r="AG99" s="1154"/>
      <c r="AH99" s="1154"/>
      <c r="AI99" s="1164"/>
      <c r="AJ99" s="1111"/>
      <c r="AK99" s="1111"/>
      <c r="AL99" s="1111"/>
      <c r="AM99" s="1111"/>
      <c r="AN99" s="1111"/>
      <c r="AO99" s="1111"/>
      <c r="AP99" s="1111"/>
      <c r="AQ99" s="1111"/>
      <c r="AR99" s="1111"/>
      <c r="AS99" s="1111"/>
      <c r="AT99" s="1111"/>
      <c r="AU99" s="1111"/>
      <c r="AV99" s="1111"/>
      <c r="AW99" s="1111"/>
      <c r="AX99" s="1111"/>
      <c r="AY99" s="1111"/>
      <c r="AZ99" s="1111"/>
      <c r="BA99" s="1111"/>
      <c r="BB99" s="1111"/>
      <c r="BC99" s="1111"/>
      <c r="BD99" s="1111"/>
      <c r="BE99" s="1111"/>
      <c r="BF99" s="1111"/>
      <c r="BG99" s="1111"/>
      <c r="BH99" s="1111"/>
      <c r="BI99" s="1111"/>
      <c r="BJ99" s="1111"/>
      <c r="BK99" s="1111"/>
      <c r="BL99" s="1111"/>
      <c r="BM99" s="1111"/>
      <c r="BN99" s="1111"/>
      <c r="BO99" s="1111"/>
      <c r="BP99" s="1111"/>
      <c r="BQ99" s="1111"/>
      <c r="BR99" s="1111"/>
      <c r="BS99" s="1111"/>
      <c r="BT99" s="1111"/>
      <c r="BU99" s="1111"/>
      <c r="BV99" s="1111"/>
      <c r="BW99" s="1111"/>
      <c r="BX99" s="1111"/>
      <c r="BY99" s="1111"/>
      <c r="BZ99" s="1111"/>
      <c r="CA99" s="1111"/>
      <c r="CB99" s="1111"/>
      <c r="CC99" s="1111"/>
      <c r="CD99" s="1111"/>
      <c r="CE99" s="1111"/>
      <c r="CF99" s="1111"/>
      <c r="CG99" s="1111"/>
      <c r="CH99" s="1111"/>
      <c r="CI99" s="1111"/>
      <c r="CJ99" s="1111"/>
      <c r="CK99" s="1111"/>
      <c r="CL99" s="1111"/>
      <c r="CM99" s="1111"/>
      <c r="CN99" s="1111"/>
      <c r="CO99" s="1111"/>
      <c r="CP99" s="1111"/>
      <c r="CQ99" s="1111"/>
      <c r="CR99" s="1111"/>
      <c r="CS99" s="1111"/>
      <c r="CT99" s="1111"/>
      <c r="CU99" s="1111"/>
      <c r="CV99" s="1111"/>
      <c r="CW99" s="1111"/>
      <c r="CX99" s="1111"/>
      <c r="CY99" s="1111"/>
      <c r="CZ99" s="1111"/>
      <c r="DA99" s="1111"/>
      <c r="DB99" s="1111"/>
      <c r="DC99" s="1111"/>
      <c r="DD99" s="1111"/>
      <c r="DE99" s="1111"/>
      <c r="DF99" s="1111"/>
      <c r="DG99" s="1111"/>
      <c r="DH99" s="1111"/>
      <c r="DI99" s="1111"/>
    </row>
    <row r="100" spans="1:113">
      <c r="A100" s="2234"/>
      <c r="B100" s="1118" t="s">
        <v>1164</v>
      </c>
      <c r="C100" s="1119">
        <v>65995</v>
      </c>
      <c r="D100" s="1223"/>
      <c r="E100" s="1224"/>
      <c r="F100" s="1121"/>
      <c r="G100" s="1121"/>
      <c r="H100" s="1121"/>
      <c r="I100" s="1121"/>
      <c r="J100" s="1225"/>
      <c r="K100" s="1121"/>
      <c r="L100" s="1121"/>
      <c r="M100" s="1121"/>
      <c r="N100" s="1121"/>
      <c r="O100" s="1121"/>
      <c r="P100" s="1121"/>
      <c r="Q100" s="1225"/>
      <c r="R100" s="1121"/>
      <c r="S100" s="1121"/>
      <c r="T100" s="1121"/>
      <c r="U100" s="1121"/>
      <c r="V100" s="1121"/>
      <c r="W100" s="1121"/>
      <c r="X100" s="1121"/>
      <c r="Y100" s="1121"/>
      <c r="Z100" s="1121"/>
      <c r="AA100" s="1121"/>
      <c r="AB100" s="1121"/>
      <c r="AC100" s="1121"/>
      <c r="AD100" s="1166"/>
      <c r="AE100" s="1166"/>
      <c r="AF100" s="1166"/>
      <c r="AG100" s="1166"/>
      <c r="AH100" s="1166"/>
      <c r="AI100" s="1167"/>
    </row>
    <row r="101" spans="1:113">
      <c r="A101" s="1123" t="s">
        <v>1165</v>
      </c>
      <c r="B101" s="1124"/>
      <c r="C101" s="1119">
        <f>+(C100-C99)/2+C99</f>
        <v>61272.5</v>
      </c>
      <c r="D101" s="1223"/>
      <c r="E101" s="1224"/>
      <c r="F101" s="1121"/>
      <c r="G101" s="1121"/>
      <c r="H101" s="1121"/>
      <c r="I101" s="1121"/>
      <c r="J101" s="1225"/>
      <c r="K101" s="1121"/>
      <c r="L101" s="1121"/>
      <c r="M101" s="1121"/>
      <c r="N101" s="1121"/>
      <c r="O101" s="1121"/>
      <c r="P101" s="1121"/>
      <c r="Q101" s="1225"/>
      <c r="R101" s="1121"/>
      <c r="S101" s="1121"/>
      <c r="T101" s="1121"/>
      <c r="U101" s="1121"/>
      <c r="V101" s="1121"/>
      <c r="W101" s="1121"/>
      <c r="X101" s="1121"/>
      <c r="Y101" s="1121"/>
      <c r="Z101" s="1121"/>
      <c r="AA101" s="1121"/>
      <c r="AB101" s="1121"/>
      <c r="AC101" s="1121"/>
      <c r="AD101" s="1166"/>
      <c r="AE101" s="1166"/>
      <c r="AF101" s="1166"/>
      <c r="AG101" s="1166"/>
      <c r="AH101" s="1166"/>
      <c r="AI101" s="1167"/>
    </row>
    <row r="102" spans="1:113">
      <c r="A102" s="1123" t="s">
        <v>1166</v>
      </c>
      <c r="B102" s="1124"/>
      <c r="C102" s="1125"/>
      <c r="D102" s="1241">
        <f>IF(D104&gt;D103,(D104-D103)+D$2*1000+D$3*1000,(D103-D104)+D$2*1000+D$4*1000)/1000</f>
        <v>76.322500000000005</v>
      </c>
      <c r="E102" s="1227">
        <f t="shared" ref="E102:AH102" si="19">IF(E104&gt;E103,(E104-E103)+E$2*1000+E$3*1000,(E103-E104)+E$2*1000+E$4*1000)/1000</f>
        <v>76.772499999999994</v>
      </c>
      <c r="F102" s="1127">
        <f t="shared" si="19"/>
        <v>56.072499999999998</v>
      </c>
      <c r="G102" s="1127">
        <f t="shared" si="19"/>
        <v>52.342500000000001</v>
      </c>
      <c r="H102" s="1127">
        <f t="shared" si="19"/>
        <v>52.372500000000002</v>
      </c>
      <c r="I102" s="1127">
        <f t="shared" si="19"/>
        <v>53.272500000000001</v>
      </c>
      <c r="J102" s="1228">
        <f t="shared" si="19"/>
        <v>45.772500000000001</v>
      </c>
      <c r="K102" s="1127">
        <f t="shared" si="19"/>
        <v>45.272500000000001</v>
      </c>
      <c r="L102" s="1127">
        <f t="shared" si="19"/>
        <v>38.072499999999998</v>
      </c>
      <c r="M102" s="1127">
        <f t="shared" si="19"/>
        <v>39.972499999999997</v>
      </c>
      <c r="N102" s="1127">
        <f t="shared" si="19"/>
        <v>17.872499999999999</v>
      </c>
      <c r="O102" s="1127">
        <f t="shared" si="19"/>
        <v>16.272500000000001</v>
      </c>
      <c r="P102" s="1127">
        <f t="shared" si="19"/>
        <v>115.27249999999999</v>
      </c>
      <c r="Q102" s="1228">
        <f t="shared" si="19"/>
        <v>111.27249999999999</v>
      </c>
      <c r="R102" s="1127">
        <f t="shared" si="19"/>
        <v>123.57250000000001</v>
      </c>
      <c r="S102" s="1127">
        <f t="shared" si="19"/>
        <v>15.4725</v>
      </c>
      <c r="T102" s="1127">
        <f t="shared" si="19"/>
        <v>9.4224999999999994</v>
      </c>
      <c r="U102" s="1127">
        <f t="shared" si="19"/>
        <v>10.3225</v>
      </c>
      <c r="V102" s="1127">
        <f t="shared" si="19"/>
        <v>9.8424999999999994</v>
      </c>
      <c r="W102" s="1127">
        <f t="shared" si="19"/>
        <v>31.272500000000001</v>
      </c>
      <c r="X102" s="1127">
        <f t="shared" si="19"/>
        <v>2.4275000000000002</v>
      </c>
      <c r="Y102" s="1127">
        <f t="shared" si="19"/>
        <v>11.727499999999999</v>
      </c>
      <c r="Z102" s="1127">
        <f t="shared" si="19"/>
        <v>17.5275</v>
      </c>
      <c r="AA102" s="1127">
        <f t="shared" si="19"/>
        <v>24.077500000000001</v>
      </c>
      <c r="AB102" s="1127">
        <f t="shared" si="19"/>
        <v>28.647500000000001</v>
      </c>
      <c r="AC102" s="1127">
        <f t="shared" si="19"/>
        <v>35.147500000000001</v>
      </c>
      <c r="AD102" s="1128">
        <f t="shared" si="19"/>
        <v>72.322500000000005</v>
      </c>
      <c r="AE102" s="1128">
        <f t="shared" si="19"/>
        <v>33.272500000000001</v>
      </c>
      <c r="AF102" s="1128">
        <f t="shared" si="19"/>
        <v>23.272500000000001</v>
      </c>
      <c r="AG102" s="1128">
        <f t="shared" si="19"/>
        <v>9.7274999999999991</v>
      </c>
      <c r="AH102" s="1128">
        <f t="shared" si="19"/>
        <v>21.5275</v>
      </c>
      <c r="AI102" s="1167"/>
    </row>
    <row r="103" spans="1:113" hidden="1">
      <c r="A103" s="1129" t="s">
        <v>1167</v>
      </c>
      <c r="B103" s="1130"/>
      <c r="C103" s="1131"/>
      <c r="D103" s="1177">
        <f>+IF($C98=4514,IF(D$6=4514,$C101,$C101),IF(D$6=4515,$C101+101000,101000+$C101))</f>
        <v>162272.5</v>
      </c>
      <c r="E103" s="1177">
        <f t="shared" ref="E103:AH103" si="20">+IF($C98=4514,IF(E$6=4514,$C101,$C101),IF(E$6=4515,$C101+101000,101000+$C101))</f>
        <v>162272.5</v>
      </c>
      <c r="F103" s="1051">
        <f t="shared" si="20"/>
        <v>162272.5</v>
      </c>
      <c r="G103" s="1051">
        <f t="shared" si="20"/>
        <v>162272.5</v>
      </c>
      <c r="H103" s="1051">
        <f t="shared" si="20"/>
        <v>162272.5</v>
      </c>
      <c r="I103" s="1051">
        <f t="shared" si="20"/>
        <v>162272.5</v>
      </c>
      <c r="J103" s="1229">
        <f t="shared" si="20"/>
        <v>162272.5</v>
      </c>
      <c r="K103" s="1051">
        <f t="shared" si="20"/>
        <v>162272.5</v>
      </c>
      <c r="L103" s="1051">
        <f t="shared" si="20"/>
        <v>162272.5</v>
      </c>
      <c r="M103" s="1051">
        <f t="shared" si="20"/>
        <v>162272.5</v>
      </c>
      <c r="N103" s="1051">
        <f t="shared" si="20"/>
        <v>162272.5</v>
      </c>
      <c r="O103" s="1051">
        <f t="shared" si="20"/>
        <v>162272.5</v>
      </c>
      <c r="P103" s="1051">
        <f t="shared" si="20"/>
        <v>162272.5</v>
      </c>
      <c r="Q103" s="1229">
        <f t="shared" si="20"/>
        <v>162272.5</v>
      </c>
      <c r="R103" s="1051">
        <f t="shared" si="20"/>
        <v>162272.5</v>
      </c>
      <c r="S103" s="1051">
        <f t="shared" si="20"/>
        <v>162272.5</v>
      </c>
      <c r="T103" s="1051">
        <f t="shared" si="20"/>
        <v>162272.5</v>
      </c>
      <c r="U103" s="1051">
        <f t="shared" si="20"/>
        <v>162272.5</v>
      </c>
      <c r="V103" s="1051">
        <f t="shared" si="20"/>
        <v>162272.5</v>
      </c>
      <c r="W103" s="1051">
        <f t="shared" si="20"/>
        <v>162272.5</v>
      </c>
      <c r="X103" s="1051">
        <f t="shared" si="20"/>
        <v>162272.5</v>
      </c>
      <c r="Y103" s="1051">
        <f t="shared" si="20"/>
        <v>162272.5</v>
      </c>
      <c r="Z103" s="1051">
        <f t="shared" si="20"/>
        <v>162272.5</v>
      </c>
      <c r="AA103" s="1051">
        <f t="shared" si="20"/>
        <v>162272.5</v>
      </c>
      <c r="AB103" s="1051">
        <f t="shared" si="20"/>
        <v>162272.5</v>
      </c>
      <c r="AC103" s="1051">
        <f t="shared" si="20"/>
        <v>162272.5</v>
      </c>
      <c r="AD103" s="1132">
        <f t="shared" si="20"/>
        <v>162272.5</v>
      </c>
      <c r="AE103" s="1132">
        <f t="shared" si="20"/>
        <v>162272.5</v>
      </c>
      <c r="AF103" s="1132">
        <f t="shared" si="20"/>
        <v>162272.5</v>
      </c>
      <c r="AG103" s="1132">
        <f t="shared" si="20"/>
        <v>162272.5</v>
      </c>
      <c r="AH103" s="1132">
        <f t="shared" si="20"/>
        <v>162272.5</v>
      </c>
      <c r="AI103" s="1167"/>
    </row>
    <row r="104" spans="1:113" hidden="1">
      <c r="A104" s="1129" t="s">
        <v>1168</v>
      </c>
      <c r="B104" s="1130"/>
      <c r="C104" s="1131"/>
      <c r="D104" s="1177">
        <f>+IF($C98=4514,IF(D$6=4514,D$5,D$5+101000),IF(D$6=4515,D$5+101000,D$5))</f>
        <v>85950</v>
      </c>
      <c r="E104" s="1177">
        <f t="shared" ref="E104:AH104" si="21">+IF($C98=4514,IF(E$6=4514,E$5,E$5+101000),IF(E$6=4515,E$5+101000,E$5))</f>
        <v>85500</v>
      </c>
      <c r="F104" s="1051">
        <f t="shared" si="21"/>
        <v>106200</v>
      </c>
      <c r="G104" s="1051">
        <f t="shared" si="21"/>
        <v>110930</v>
      </c>
      <c r="H104" s="1051">
        <f t="shared" si="21"/>
        <v>109900</v>
      </c>
      <c r="I104" s="1051">
        <f t="shared" si="21"/>
        <v>110000</v>
      </c>
      <c r="J104" s="1229">
        <f t="shared" si="21"/>
        <v>116500</v>
      </c>
      <c r="K104" s="1051">
        <f t="shared" si="21"/>
        <v>117000</v>
      </c>
      <c r="L104" s="1051">
        <f t="shared" si="21"/>
        <v>124200</v>
      </c>
      <c r="M104" s="1051">
        <f t="shared" si="21"/>
        <v>126800</v>
      </c>
      <c r="N104" s="1051">
        <f t="shared" si="21"/>
        <v>144400</v>
      </c>
      <c r="O104" s="1051">
        <f t="shared" si="21"/>
        <v>146000</v>
      </c>
      <c r="P104" s="1051">
        <f t="shared" si="21"/>
        <v>47500</v>
      </c>
      <c r="Q104" s="1229">
        <f t="shared" si="21"/>
        <v>51000</v>
      </c>
      <c r="R104" s="1051">
        <f t="shared" si="21"/>
        <v>40000</v>
      </c>
      <c r="S104" s="1051">
        <f t="shared" si="21"/>
        <v>149800</v>
      </c>
      <c r="T104" s="1051">
        <f t="shared" si="21"/>
        <v>154650</v>
      </c>
      <c r="U104" s="1051">
        <f t="shared" si="21"/>
        <v>153350</v>
      </c>
      <c r="V104" s="1051">
        <f t="shared" si="21"/>
        <v>154730</v>
      </c>
      <c r="W104" s="1051">
        <f t="shared" si="21"/>
        <v>131000</v>
      </c>
      <c r="X104" s="1051">
        <f t="shared" si="21"/>
        <v>164700</v>
      </c>
      <c r="Y104" s="1051">
        <f t="shared" si="21"/>
        <v>173000</v>
      </c>
      <c r="Z104" s="1051">
        <f t="shared" si="21"/>
        <v>176000</v>
      </c>
      <c r="AA104" s="1051">
        <f t="shared" si="21"/>
        <v>185150</v>
      </c>
      <c r="AB104" s="1051">
        <f t="shared" si="21"/>
        <v>190920</v>
      </c>
      <c r="AC104" s="1051">
        <f t="shared" si="21"/>
        <v>190920</v>
      </c>
      <c r="AD104" s="1132">
        <f t="shared" si="21"/>
        <v>89950</v>
      </c>
      <c r="AE104" s="1132">
        <f t="shared" si="21"/>
        <v>129000</v>
      </c>
      <c r="AF104" s="1132">
        <f t="shared" si="21"/>
        <v>139000</v>
      </c>
      <c r="AG104" s="1132">
        <f t="shared" si="21"/>
        <v>172000</v>
      </c>
      <c r="AH104" s="1132">
        <f t="shared" si="21"/>
        <v>177800</v>
      </c>
      <c r="AI104" s="1167"/>
    </row>
    <row r="105" spans="1:113" ht="15" customHeight="1">
      <c r="A105" s="2235" t="s">
        <v>1179</v>
      </c>
      <c r="B105" s="1118" t="s">
        <v>1170</v>
      </c>
      <c r="C105" s="1249">
        <f>+'CANTIDADES Fase II todo'!CO25+'CANTIDADES Fase II todo'!CO28</f>
        <v>23265.451999999997</v>
      </c>
      <c r="D105" s="1088"/>
      <c r="E105" s="1205"/>
      <c r="F105" s="1088"/>
      <c r="G105" s="1088"/>
      <c r="H105" s="1088"/>
      <c r="I105" s="1088"/>
      <c r="J105" s="1237"/>
      <c r="K105" s="1088"/>
      <c r="L105" s="1088"/>
      <c r="M105" s="1088"/>
      <c r="N105" s="1088"/>
      <c r="O105" s="1088"/>
      <c r="P105" s="1088"/>
      <c r="Q105" s="1237"/>
      <c r="R105" s="1088"/>
      <c r="S105" s="1088"/>
      <c r="T105" s="1088"/>
      <c r="U105" s="1088"/>
      <c r="V105" s="1088" t="e">
        <f>$C105*#REF!*#REF!</f>
        <v>#REF!</v>
      </c>
      <c r="W105" s="1088"/>
      <c r="X105" s="1088"/>
      <c r="Y105" s="1088"/>
      <c r="Z105" s="1088"/>
      <c r="AA105" s="1088"/>
      <c r="AB105" s="1088"/>
      <c r="AC105" s="1088"/>
      <c r="AD105" s="1134"/>
      <c r="AE105" s="1134"/>
      <c r="AF105" s="1134"/>
      <c r="AG105" s="1134"/>
      <c r="AH105" s="1134"/>
      <c r="AI105" s="1168" t="e">
        <f>+SUMPRODUCT(D105:AH105,D102:AH102)</f>
        <v>#REF!</v>
      </c>
      <c r="AJ105" s="1036" t="e">
        <f>$C105*#REF!*#REF!</f>
        <v>#REF!</v>
      </c>
    </row>
    <row r="106" spans="1:113">
      <c r="A106" s="2235"/>
      <c r="B106" s="1118" t="s">
        <v>1171</v>
      </c>
      <c r="C106" s="1249">
        <f>+'CANTIDADES Fase II todo'!CO26</f>
        <v>17768.628000000001</v>
      </c>
      <c r="D106" s="1088"/>
      <c r="E106" s="1205"/>
      <c r="F106" s="1088"/>
      <c r="G106" s="1088"/>
      <c r="H106" s="1088"/>
      <c r="I106" s="1088"/>
      <c r="J106" s="1237"/>
      <c r="K106" s="1088"/>
      <c r="L106" s="1088"/>
      <c r="M106" s="1088"/>
      <c r="N106" s="1088"/>
      <c r="O106" s="1088"/>
      <c r="P106" s="1088"/>
      <c r="Q106" s="1237"/>
      <c r="R106" s="1088"/>
      <c r="S106" s="1088"/>
      <c r="T106" s="1088"/>
      <c r="U106" s="1088"/>
      <c r="V106" s="1088" t="e">
        <f>$C106*#REF!*#REF!</f>
        <v>#REF!</v>
      </c>
      <c r="W106" s="1088"/>
      <c r="X106" s="1088"/>
      <c r="Y106" s="1088"/>
      <c r="Z106" s="1088"/>
      <c r="AA106" s="1088"/>
      <c r="AB106" s="1088"/>
      <c r="AC106" s="1088"/>
      <c r="AD106" s="1134"/>
      <c r="AE106" s="1134"/>
      <c r="AF106" s="1134"/>
      <c r="AG106" s="1134"/>
      <c r="AH106" s="1134"/>
      <c r="AI106" s="1168" t="e">
        <f>+SUMPRODUCT(D106:AH106,D102:AH102)</f>
        <v>#REF!</v>
      </c>
      <c r="AJ106" s="1036" t="e">
        <f>$C106*#REF!*#REF!</f>
        <v>#REF!</v>
      </c>
    </row>
    <row r="107" spans="1:113">
      <c r="A107" s="2235"/>
      <c r="B107" s="1118" t="s">
        <v>1172</v>
      </c>
      <c r="C107" s="1249">
        <f>+'CANTIDADES Fase II todo'!CO72</f>
        <v>243.85700000000003</v>
      </c>
      <c r="D107" s="1088"/>
      <c r="E107" s="1205"/>
      <c r="F107" s="1088"/>
      <c r="G107" s="1088"/>
      <c r="H107" s="1088"/>
      <c r="I107" s="1088"/>
      <c r="J107" s="1237"/>
      <c r="K107" s="1088"/>
      <c r="L107" s="1088"/>
      <c r="M107" s="1088"/>
      <c r="N107" s="1088"/>
      <c r="O107" s="1088"/>
      <c r="P107" s="1088"/>
      <c r="Q107" s="1237"/>
      <c r="R107" s="1088"/>
      <c r="S107" s="1088"/>
      <c r="T107" s="1088"/>
      <c r="U107" s="1088"/>
      <c r="V107" s="1088"/>
      <c r="W107" s="1088"/>
      <c r="X107" s="1088"/>
      <c r="Y107" s="1088"/>
      <c r="Z107" s="1088"/>
      <c r="AA107" s="1088"/>
      <c r="AB107" s="1088"/>
      <c r="AC107" s="1088"/>
      <c r="AD107" s="1134"/>
      <c r="AE107" s="1134"/>
      <c r="AF107" s="1134"/>
      <c r="AG107" s="1134" t="e">
        <f>+$C107*#REF!*#REF!</f>
        <v>#REF!</v>
      </c>
      <c r="AH107" s="1134"/>
      <c r="AI107" s="1168" t="e">
        <f>+SUMPRODUCT(D107:AH107,D102:AH102)</f>
        <v>#REF!</v>
      </c>
      <c r="AJ107" s="1087" t="e">
        <f>+$C107*#REF!*#REF!</f>
        <v>#REF!</v>
      </c>
    </row>
    <row r="108" spans="1:113">
      <c r="A108" s="2235"/>
      <c r="B108" s="1118" t="s">
        <v>1173</v>
      </c>
      <c r="C108" s="1249">
        <f>+'CANTIDADES Fase II todo'!CO83+'CANTIDADES Fase II todo'!CO84+'CANTIDADES Fase II todo'!CO85</f>
        <v>5743.6459999999997</v>
      </c>
      <c r="D108" s="1088"/>
      <c r="E108" s="1205"/>
      <c r="F108" s="1088"/>
      <c r="G108" s="1088"/>
      <c r="H108" s="1088"/>
      <c r="I108" s="1088"/>
      <c r="J108" s="1237"/>
      <c r="K108" s="1088"/>
      <c r="L108" s="1088"/>
      <c r="M108" s="1088"/>
      <c r="N108" s="1088"/>
      <c r="O108" s="1088"/>
      <c r="P108" s="1088"/>
      <c r="Q108" s="1237"/>
      <c r="R108" s="1088"/>
      <c r="S108" s="1088"/>
      <c r="T108" s="1088"/>
      <c r="U108" s="1088"/>
      <c r="V108" s="1088"/>
      <c r="W108" s="1088"/>
      <c r="X108" s="1088"/>
      <c r="Y108" s="1088"/>
      <c r="Z108" s="1088"/>
      <c r="AA108" s="1088"/>
      <c r="AB108" s="1088"/>
      <c r="AC108" s="1088"/>
      <c r="AD108" s="1134"/>
      <c r="AE108" s="1134"/>
      <c r="AF108" s="1134"/>
      <c r="AG108" s="1134" t="e">
        <f>+$C108*#REF!*#REF!</f>
        <v>#REF!</v>
      </c>
      <c r="AH108" s="1134"/>
      <c r="AI108" s="1168" t="e">
        <f>+SUMPRODUCT(D108:AH108,D102:AH102)</f>
        <v>#REF!</v>
      </c>
      <c r="AJ108" s="1036" t="e">
        <f>+$C108*#REF!*#REF!</f>
        <v>#REF!</v>
      </c>
    </row>
    <row r="109" spans="1:113">
      <c r="A109" s="2235"/>
      <c r="B109" s="1118" t="s">
        <v>1174</v>
      </c>
      <c r="C109" s="1249">
        <f>+'CANTIDADES Fase II todo'!CO92+'CANTIDADES Fase II todo'!CO93</f>
        <v>4370.5074999999997</v>
      </c>
      <c r="D109" s="1088"/>
      <c r="E109" s="1205"/>
      <c r="F109" s="1088"/>
      <c r="G109" s="1088"/>
      <c r="H109" s="1088"/>
      <c r="I109" s="1088"/>
      <c r="J109" s="1237"/>
      <c r="K109" s="1088"/>
      <c r="L109" s="1088"/>
      <c r="M109" s="1088"/>
      <c r="N109" s="1088"/>
      <c r="O109" s="1088"/>
      <c r="P109" s="1088"/>
      <c r="Q109" s="1237"/>
      <c r="R109" s="1088"/>
      <c r="S109" s="1088"/>
      <c r="T109" s="1088"/>
      <c r="U109" s="1088"/>
      <c r="V109" s="1088"/>
      <c r="W109" s="1088"/>
      <c r="X109" s="1088"/>
      <c r="Y109" s="1088"/>
      <c r="Z109" s="1088"/>
      <c r="AA109" s="1088"/>
      <c r="AB109" s="1088"/>
      <c r="AC109" s="1088"/>
      <c r="AD109" s="1134" t="e">
        <f>+$C109*#REF!*#REF!</f>
        <v>#REF!</v>
      </c>
      <c r="AE109" s="1134"/>
      <c r="AF109" s="1134"/>
      <c r="AG109" s="1134"/>
      <c r="AH109" s="1134"/>
      <c r="AI109" s="1168" t="e">
        <f>+SUMPRODUCT(D109:AH109,D102:AH102)</f>
        <v>#REF!</v>
      </c>
      <c r="AJ109" s="1036" t="e">
        <f>+$C109*#REF!*#REF!</f>
        <v>#REF!</v>
      </c>
    </row>
    <row r="110" spans="1:113" s="1037" customFormat="1" ht="30">
      <c r="A110" s="2236"/>
      <c r="B110" s="1136" t="s">
        <v>1175</v>
      </c>
      <c r="C110" s="1255">
        <f>+'CANTIDADES Fase II todo'!CO99</f>
        <v>1520.25</v>
      </c>
      <c r="D110" s="1097"/>
      <c r="E110" s="1097"/>
      <c r="F110" s="1097"/>
      <c r="G110" s="1097"/>
      <c r="H110" s="1097"/>
      <c r="I110" s="1097"/>
      <c r="J110" s="1097"/>
      <c r="K110" s="1097"/>
      <c r="L110" s="1097"/>
      <c r="M110" s="1097"/>
      <c r="N110" s="1097"/>
      <c r="O110" s="1097"/>
      <c r="P110" s="1097"/>
      <c r="Q110" s="1097"/>
      <c r="R110" s="1097"/>
      <c r="S110" s="1097"/>
      <c r="T110" s="1097"/>
      <c r="U110" s="1097"/>
      <c r="V110" s="1097"/>
      <c r="W110" s="1097"/>
      <c r="X110" s="1097"/>
      <c r="Y110" s="1097"/>
      <c r="Z110" s="1097"/>
      <c r="AA110" s="1097"/>
      <c r="AB110" s="1097"/>
      <c r="AC110" s="1097"/>
      <c r="AD110" s="1098" t="e">
        <f>+$C110*#REF!</f>
        <v>#REF!</v>
      </c>
      <c r="AE110" s="1098"/>
      <c r="AF110" s="1098"/>
      <c r="AG110" s="1098"/>
      <c r="AH110" s="1098"/>
      <c r="AI110" s="1239" t="e">
        <f>+SUMPRODUCT($D110:AH110,$D102:AH102)</f>
        <v>#REF!</v>
      </c>
      <c r="AJ110" s="1138" t="e">
        <f>+$C110*#REF!</f>
        <v>#REF!</v>
      </c>
    </row>
    <row r="111" spans="1:113">
      <c r="A111" s="1104" t="s">
        <v>1160</v>
      </c>
      <c r="B111" s="1161"/>
      <c r="C111" s="1106" t="s">
        <v>1223</v>
      </c>
      <c r="D111" s="1217"/>
      <c r="E111" s="1218"/>
      <c r="F111" s="1108"/>
      <c r="G111" s="1108"/>
      <c r="H111" s="1108"/>
      <c r="I111" s="1108"/>
      <c r="J111" s="1219"/>
      <c r="K111" s="1108"/>
      <c r="L111" s="1108"/>
      <c r="M111" s="1108"/>
      <c r="N111" s="1108"/>
      <c r="O111" s="1108"/>
      <c r="P111" s="1108"/>
      <c r="Q111" s="1219"/>
      <c r="R111" s="1108"/>
      <c r="S111" s="1108"/>
      <c r="T111" s="1108"/>
      <c r="U111" s="1108"/>
      <c r="V111" s="1108"/>
      <c r="W111" s="1108"/>
      <c r="X111" s="1108"/>
      <c r="Y111" s="1108"/>
      <c r="Z111" s="1108"/>
      <c r="AA111" s="1108"/>
      <c r="AB111" s="1108"/>
      <c r="AC111" s="1108"/>
      <c r="AD111" s="1163"/>
      <c r="AE111" s="1163"/>
      <c r="AF111" s="1163"/>
      <c r="AG111" s="1163"/>
      <c r="AH111" s="1163"/>
      <c r="AI111" s="1164"/>
      <c r="AJ111" s="1111"/>
      <c r="AK111" s="1111"/>
      <c r="AL111" s="1111"/>
      <c r="AM111" s="1111"/>
      <c r="AN111" s="1111"/>
      <c r="AO111" s="1111"/>
      <c r="AP111" s="1111"/>
      <c r="AQ111" s="1111"/>
      <c r="AR111" s="1111"/>
      <c r="AS111" s="1111"/>
      <c r="AT111" s="1111"/>
      <c r="AU111" s="1111"/>
      <c r="AV111" s="1111"/>
      <c r="AW111" s="1111"/>
      <c r="AX111" s="1111"/>
      <c r="AY111" s="1111"/>
      <c r="AZ111" s="1111"/>
      <c r="BA111" s="1111"/>
      <c r="BB111" s="1111"/>
      <c r="BC111" s="1111"/>
      <c r="BD111" s="1111"/>
      <c r="BE111" s="1111"/>
      <c r="BF111" s="1111"/>
      <c r="BG111" s="1111"/>
      <c r="BH111" s="1111"/>
      <c r="BI111" s="1111"/>
      <c r="BJ111" s="1111"/>
      <c r="BK111" s="1111"/>
      <c r="BL111" s="1111"/>
      <c r="BM111" s="1111"/>
      <c r="BN111" s="1111"/>
      <c r="BO111" s="1111"/>
      <c r="BP111" s="1111"/>
      <c r="BQ111" s="1111"/>
      <c r="BR111" s="1111"/>
      <c r="BS111" s="1111"/>
      <c r="BT111" s="1111"/>
      <c r="BU111" s="1111"/>
      <c r="BV111" s="1111"/>
      <c r="BW111" s="1111"/>
      <c r="BX111" s="1111"/>
      <c r="BY111" s="1111"/>
      <c r="BZ111" s="1111"/>
      <c r="CA111" s="1111"/>
      <c r="CB111" s="1111"/>
      <c r="CC111" s="1111"/>
      <c r="CD111" s="1111"/>
      <c r="CE111" s="1111"/>
      <c r="CF111" s="1111"/>
      <c r="CG111" s="1111"/>
      <c r="CH111" s="1111"/>
      <c r="CI111" s="1111"/>
      <c r="CJ111" s="1111"/>
      <c r="CK111" s="1111"/>
      <c r="CL111" s="1111"/>
      <c r="CM111" s="1111"/>
      <c r="CN111" s="1111"/>
      <c r="CO111" s="1111"/>
      <c r="CP111" s="1111"/>
      <c r="CQ111" s="1111"/>
      <c r="CR111" s="1111"/>
      <c r="CS111" s="1111"/>
      <c r="CT111" s="1111"/>
      <c r="CU111" s="1111"/>
      <c r="CV111" s="1111"/>
      <c r="CW111" s="1111"/>
      <c r="CX111" s="1111"/>
      <c r="CY111" s="1111"/>
      <c r="CZ111" s="1111"/>
      <c r="DA111" s="1111"/>
      <c r="DB111" s="1111"/>
      <c r="DC111" s="1111"/>
      <c r="DD111" s="1111"/>
      <c r="DE111" s="1111"/>
      <c r="DF111" s="1111"/>
      <c r="DG111" s="1111"/>
      <c r="DH111" s="1111"/>
      <c r="DI111" s="1111"/>
    </row>
    <row r="112" spans="1:113">
      <c r="A112" s="1112" t="s">
        <v>1140</v>
      </c>
      <c r="B112" s="1113"/>
      <c r="C112" s="1114">
        <v>4515</v>
      </c>
      <c r="D112" s="1220"/>
      <c r="E112" s="1221"/>
      <c r="F112" s="1116"/>
      <c r="G112" s="1116"/>
      <c r="H112" s="1116"/>
      <c r="I112" s="1116"/>
      <c r="J112" s="1222"/>
      <c r="K112" s="1116"/>
      <c r="L112" s="1116"/>
      <c r="M112" s="1116"/>
      <c r="N112" s="1116"/>
      <c r="O112" s="1116"/>
      <c r="P112" s="1116"/>
      <c r="Q112" s="1222"/>
      <c r="R112" s="1116"/>
      <c r="S112" s="1116"/>
      <c r="T112" s="1116"/>
      <c r="U112" s="1116"/>
      <c r="V112" s="1116"/>
      <c r="W112" s="1116"/>
      <c r="X112" s="1116"/>
      <c r="Y112" s="1116"/>
      <c r="Z112" s="1116"/>
      <c r="AA112" s="1116"/>
      <c r="AB112" s="1116"/>
      <c r="AC112" s="1116"/>
      <c r="AD112" s="1165"/>
      <c r="AE112" s="1165"/>
      <c r="AF112" s="1165"/>
      <c r="AG112" s="1165"/>
      <c r="AH112" s="1165"/>
      <c r="AI112" s="1164"/>
      <c r="AJ112" s="1111"/>
      <c r="AK112" s="1111"/>
      <c r="AL112" s="1111"/>
      <c r="AM112" s="1111"/>
      <c r="AN112" s="1111"/>
      <c r="AO112" s="1111"/>
      <c r="AP112" s="1111"/>
      <c r="AQ112" s="1111"/>
      <c r="AR112" s="1111"/>
      <c r="AS112" s="1111"/>
      <c r="AT112" s="1111"/>
      <c r="AU112" s="1111"/>
      <c r="AV112" s="1111"/>
      <c r="AW112" s="1111"/>
      <c r="AX112" s="1111"/>
      <c r="AY112" s="1111"/>
      <c r="AZ112" s="1111"/>
      <c r="BA112" s="1111"/>
      <c r="BB112" s="1111"/>
      <c r="BC112" s="1111"/>
      <c r="BD112" s="1111"/>
      <c r="BE112" s="1111"/>
      <c r="BF112" s="1111"/>
      <c r="BG112" s="1111"/>
      <c r="BH112" s="1111"/>
      <c r="BI112" s="1111"/>
      <c r="BJ112" s="1111"/>
      <c r="BK112" s="1111"/>
      <c r="BL112" s="1111"/>
      <c r="BM112" s="1111"/>
      <c r="BN112" s="1111"/>
      <c r="BO112" s="1111"/>
      <c r="BP112" s="1111"/>
      <c r="BQ112" s="1111"/>
      <c r="BR112" s="1111"/>
      <c r="BS112" s="1111"/>
      <c r="BT112" s="1111"/>
      <c r="BU112" s="1111"/>
      <c r="BV112" s="1111"/>
      <c r="BW112" s="1111"/>
      <c r="BX112" s="1111"/>
      <c r="BY112" s="1111"/>
      <c r="BZ112" s="1111"/>
      <c r="CA112" s="1111"/>
      <c r="CB112" s="1111"/>
      <c r="CC112" s="1111"/>
      <c r="CD112" s="1111"/>
      <c r="CE112" s="1111"/>
      <c r="CF112" s="1111"/>
      <c r="CG112" s="1111"/>
      <c r="CH112" s="1111"/>
      <c r="CI112" s="1111"/>
      <c r="CJ112" s="1111"/>
      <c r="CK112" s="1111"/>
      <c r="CL112" s="1111"/>
      <c r="CM112" s="1111"/>
      <c r="CN112" s="1111"/>
      <c r="CO112" s="1111"/>
      <c r="CP112" s="1111"/>
      <c r="CQ112" s="1111"/>
      <c r="CR112" s="1111"/>
      <c r="CS112" s="1111"/>
      <c r="CT112" s="1111"/>
      <c r="CU112" s="1111"/>
      <c r="CV112" s="1111"/>
      <c r="CW112" s="1111"/>
      <c r="CX112" s="1111"/>
      <c r="CY112" s="1111"/>
      <c r="CZ112" s="1111"/>
      <c r="DA112" s="1111"/>
      <c r="DB112" s="1111"/>
      <c r="DC112" s="1111"/>
      <c r="DD112" s="1111"/>
      <c r="DE112" s="1111"/>
      <c r="DF112" s="1111"/>
      <c r="DG112" s="1111"/>
      <c r="DH112" s="1111"/>
      <c r="DI112" s="1111"/>
    </row>
    <row r="113" spans="1:113" ht="15" customHeight="1">
      <c r="A113" s="2234" t="s">
        <v>1162</v>
      </c>
      <c r="B113" s="1118" t="s">
        <v>1163</v>
      </c>
      <c r="C113" s="1119">
        <v>67044</v>
      </c>
      <c r="D113" s="1223"/>
      <c r="E113" s="1224"/>
      <c r="F113" s="1121"/>
      <c r="G113" s="1121"/>
      <c r="H113" s="1121"/>
      <c r="I113" s="1121"/>
      <c r="J113" s="1225"/>
      <c r="K113" s="1121"/>
      <c r="L113" s="1121"/>
      <c r="M113" s="1121"/>
      <c r="N113" s="1121"/>
      <c r="O113" s="1121"/>
      <c r="P113" s="1121"/>
      <c r="Q113" s="1225"/>
      <c r="R113" s="1121"/>
      <c r="S113" s="1121"/>
      <c r="T113" s="1121"/>
      <c r="U113" s="1121"/>
      <c r="V113" s="1121"/>
      <c r="W113" s="1121"/>
      <c r="X113" s="1121"/>
      <c r="Y113" s="1121"/>
      <c r="Z113" s="1121"/>
      <c r="AA113" s="1121"/>
      <c r="AB113" s="1121"/>
      <c r="AC113" s="1121"/>
      <c r="AD113" s="1154"/>
      <c r="AE113" s="1154"/>
      <c r="AF113" s="1154"/>
      <c r="AG113" s="1154"/>
      <c r="AH113" s="1154"/>
      <c r="AI113" s="1164"/>
      <c r="AJ113" s="1111"/>
      <c r="AK113" s="1111"/>
      <c r="AL113" s="1111"/>
      <c r="AM113" s="1111"/>
      <c r="AN113" s="1111"/>
      <c r="AO113" s="1111"/>
      <c r="AP113" s="1111"/>
      <c r="AQ113" s="1111"/>
      <c r="AR113" s="1111"/>
      <c r="AS113" s="1111"/>
      <c r="AT113" s="1111"/>
      <c r="AU113" s="1111"/>
      <c r="AV113" s="1111"/>
      <c r="AW113" s="1111"/>
      <c r="AX113" s="1111"/>
      <c r="AY113" s="1111"/>
      <c r="AZ113" s="1111"/>
      <c r="BA113" s="1111"/>
      <c r="BB113" s="1111"/>
      <c r="BC113" s="1111"/>
      <c r="BD113" s="1111"/>
      <c r="BE113" s="1111"/>
      <c r="BF113" s="1111"/>
      <c r="BG113" s="1111"/>
      <c r="BH113" s="1111"/>
      <c r="BI113" s="1111"/>
      <c r="BJ113" s="1111"/>
      <c r="BK113" s="1111"/>
      <c r="BL113" s="1111"/>
      <c r="BM113" s="1111"/>
      <c r="BN113" s="1111"/>
      <c r="BO113" s="1111"/>
      <c r="BP113" s="1111"/>
      <c r="BQ113" s="1111"/>
      <c r="BR113" s="1111"/>
      <c r="BS113" s="1111"/>
      <c r="BT113" s="1111"/>
      <c r="BU113" s="1111"/>
      <c r="BV113" s="1111"/>
      <c r="BW113" s="1111"/>
      <c r="BX113" s="1111"/>
      <c r="BY113" s="1111"/>
      <c r="BZ113" s="1111"/>
      <c r="CA113" s="1111"/>
      <c r="CB113" s="1111"/>
      <c r="CC113" s="1111"/>
      <c r="CD113" s="1111"/>
      <c r="CE113" s="1111"/>
      <c r="CF113" s="1111"/>
      <c r="CG113" s="1111"/>
      <c r="CH113" s="1111"/>
      <c r="CI113" s="1111"/>
      <c r="CJ113" s="1111"/>
      <c r="CK113" s="1111"/>
      <c r="CL113" s="1111"/>
      <c r="CM113" s="1111"/>
      <c r="CN113" s="1111"/>
      <c r="CO113" s="1111"/>
      <c r="CP113" s="1111"/>
      <c r="CQ113" s="1111"/>
      <c r="CR113" s="1111"/>
      <c r="CS113" s="1111"/>
      <c r="CT113" s="1111"/>
      <c r="CU113" s="1111"/>
      <c r="CV113" s="1111"/>
      <c r="CW113" s="1111"/>
      <c r="CX113" s="1111"/>
      <c r="CY113" s="1111"/>
      <c r="CZ113" s="1111"/>
      <c r="DA113" s="1111"/>
      <c r="DB113" s="1111"/>
      <c r="DC113" s="1111"/>
      <c r="DD113" s="1111"/>
      <c r="DE113" s="1111"/>
      <c r="DF113" s="1111"/>
      <c r="DG113" s="1111"/>
      <c r="DH113" s="1111"/>
      <c r="DI113" s="1111"/>
    </row>
    <row r="114" spans="1:113">
      <c r="A114" s="2234"/>
      <c r="B114" s="1118" t="s">
        <v>1164</v>
      </c>
      <c r="C114" s="1119">
        <v>70250</v>
      </c>
      <c r="D114" s="1223"/>
      <c r="E114" s="1224"/>
      <c r="F114" s="1121"/>
      <c r="G114" s="1121"/>
      <c r="H114" s="1121"/>
      <c r="I114" s="1121"/>
      <c r="J114" s="1225"/>
      <c r="K114" s="1121"/>
      <c r="L114" s="1121"/>
      <c r="M114" s="1121"/>
      <c r="N114" s="1121"/>
      <c r="O114" s="1121"/>
      <c r="P114" s="1121"/>
      <c r="Q114" s="1225"/>
      <c r="R114" s="1121"/>
      <c r="S114" s="1121"/>
      <c r="T114" s="1121"/>
      <c r="U114" s="1121"/>
      <c r="V114" s="1121"/>
      <c r="W114" s="1121"/>
      <c r="X114" s="1121"/>
      <c r="Y114" s="1121"/>
      <c r="Z114" s="1121"/>
      <c r="AA114" s="1121"/>
      <c r="AB114" s="1121"/>
      <c r="AC114" s="1121"/>
      <c r="AD114" s="1166"/>
      <c r="AE114" s="1166"/>
      <c r="AF114" s="1166"/>
      <c r="AG114" s="1166"/>
      <c r="AH114" s="1166"/>
      <c r="AI114" s="1167"/>
    </row>
    <row r="115" spans="1:113">
      <c r="A115" s="1123" t="s">
        <v>1165</v>
      </c>
      <c r="B115" s="1124"/>
      <c r="C115" s="1119">
        <f>+(C114-C113)/2+C113</f>
        <v>68647</v>
      </c>
      <c r="D115" s="1223"/>
      <c r="E115" s="1224"/>
      <c r="F115" s="1121"/>
      <c r="G115" s="1121"/>
      <c r="H115" s="1121"/>
      <c r="I115" s="1121"/>
      <c r="J115" s="1225"/>
      <c r="K115" s="1121"/>
      <c r="L115" s="1121"/>
      <c r="M115" s="1121"/>
      <c r="N115" s="1121"/>
      <c r="O115" s="1121"/>
      <c r="P115" s="1121"/>
      <c r="Q115" s="1225"/>
      <c r="R115" s="1121"/>
      <c r="S115" s="1121"/>
      <c r="T115" s="1121"/>
      <c r="U115" s="1121"/>
      <c r="V115" s="1121"/>
      <c r="W115" s="1121"/>
      <c r="X115" s="1121"/>
      <c r="Y115" s="1121"/>
      <c r="Z115" s="1121"/>
      <c r="AA115" s="1121"/>
      <c r="AB115" s="1121"/>
      <c r="AC115" s="1121"/>
      <c r="AD115" s="1166"/>
      <c r="AE115" s="1166"/>
      <c r="AF115" s="1166"/>
      <c r="AG115" s="1166"/>
      <c r="AH115" s="1166"/>
      <c r="AI115" s="1167"/>
    </row>
    <row r="116" spans="1:113">
      <c r="A116" s="1123" t="s">
        <v>1166</v>
      </c>
      <c r="B116" s="1124"/>
      <c r="C116" s="1125"/>
      <c r="D116" s="1241">
        <f>IF(D118&gt;D117,(D118-D117)+D$2*1000+D$3*1000,(D117-D118)+D$2*1000+D$4*1000)/1000</f>
        <v>83.697000000000003</v>
      </c>
      <c r="E116" s="1227">
        <f t="shared" ref="E116:AH116" si="22">IF(E118&gt;E117,(E118-E117)+E$2*1000+E$3*1000,(E117-E118)+E$2*1000+E$4*1000)/1000</f>
        <v>84.147000000000006</v>
      </c>
      <c r="F116" s="1127">
        <f t="shared" si="22"/>
        <v>63.447000000000003</v>
      </c>
      <c r="G116" s="1127">
        <f t="shared" si="22"/>
        <v>59.716999999999999</v>
      </c>
      <c r="H116" s="1127">
        <f t="shared" si="22"/>
        <v>59.747</v>
      </c>
      <c r="I116" s="1127">
        <f t="shared" si="22"/>
        <v>60.646999999999998</v>
      </c>
      <c r="J116" s="1228">
        <f t="shared" si="22"/>
        <v>53.146999999999998</v>
      </c>
      <c r="K116" s="1127">
        <f t="shared" si="22"/>
        <v>52.646999999999998</v>
      </c>
      <c r="L116" s="1127">
        <f t="shared" si="22"/>
        <v>45.447000000000003</v>
      </c>
      <c r="M116" s="1127">
        <f t="shared" si="22"/>
        <v>47.347000000000001</v>
      </c>
      <c r="N116" s="1127">
        <f t="shared" si="22"/>
        <v>25.247</v>
      </c>
      <c r="O116" s="1127">
        <f t="shared" si="22"/>
        <v>23.646999999999998</v>
      </c>
      <c r="P116" s="1127">
        <f t="shared" si="22"/>
        <v>122.64700000000001</v>
      </c>
      <c r="Q116" s="1228">
        <f t="shared" si="22"/>
        <v>118.64700000000001</v>
      </c>
      <c r="R116" s="1127">
        <f t="shared" si="22"/>
        <v>130.947</v>
      </c>
      <c r="S116" s="1127">
        <f t="shared" si="22"/>
        <v>22.847000000000001</v>
      </c>
      <c r="T116" s="1127">
        <f t="shared" si="22"/>
        <v>16.797000000000001</v>
      </c>
      <c r="U116" s="1127">
        <f t="shared" si="22"/>
        <v>17.696999999999999</v>
      </c>
      <c r="V116" s="1127">
        <f t="shared" si="22"/>
        <v>17.216999999999999</v>
      </c>
      <c r="W116" s="1127">
        <f t="shared" si="22"/>
        <v>38.646999999999998</v>
      </c>
      <c r="X116" s="1127">
        <f t="shared" si="22"/>
        <v>4.9470000000000001</v>
      </c>
      <c r="Y116" s="1127">
        <f t="shared" si="22"/>
        <v>4.3529999999999998</v>
      </c>
      <c r="Z116" s="1127">
        <f t="shared" si="22"/>
        <v>10.153</v>
      </c>
      <c r="AA116" s="1127">
        <f t="shared" si="22"/>
        <v>16.702999999999999</v>
      </c>
      <c r="AB116" s="1127">
        <f t="shared" si="22"/>
        <v>21.273</v>
      </c>
      <c r="AC116" s="1127">
        <f t="shared" si="22"/>
        <v>27.773</v>
      </c>
      <c r="AD116" s="1128">
        <f t="shared" si="22"/>
        <v>79.697000000000003</v>
      </c>
      <c r="AE116" s="1128">
        <f t="shared" si="22"/>
        <v>40.646999999999998</v>
      </c>
      <c r="AF116" s="1128">
        <f t="shared" si="22"/>
        <v>30.646999999999998</v>
      </c>
      <c r="AG116" s="1128">
        <f t="shared" si="22"/>
        <v>2.3530000000000002</v>
      </c>
      <c r="AH116" s="1128">
        <f t="shared" si="22"/>
        <v>14.153</v>
      </c>
      <c r="AI116" s="1167"/>
    </row>
    <row r="117" spans="1:113" hidden="1">
      <c r="A117" s="1129" t="s">
        <v>1167</v>
      </c>
      <c r="B117" s="1130"/>
      <c r="C117" s="1131"/>
      <c r="D117" s="1177">
        <f>+IF($C112=4514,IF(D$6=4514,$C115,$C115),IF(D$6=4515,$C115+101000,101000+$C115))</f>
        <v>169647</v>
      </c>
      <c r="E117" s="1177">
        <f t="shared" ref="E117:AH117" si="23">+IF($C112=4514,IF(E$6=4514,$C115,$C115),IF(E$6=4515,$C115+101000,101000+$C115))</f>
        <v>169647</v>
      </c>
      <c r="F117" s="1051">
        <f t="shared" si="23"/>
        <v>169647</v>
      </c>
      <c r="G117" s="1051">
        <f t="shared" si="23"/>
        <v>169647</v>
      </c>
      <c r="H117" s="1051">
        <f t="shared" si="23"/>
        <v>169647</v>
      </c>
      <c r="I117" s="1051">
        <f t="shared" si="23"/>
        <v>169647</v>
      </c>
      <c r="J117" s="1229">
        <f t="shared" si="23"/>
        <v>169647</v>
      </c>
      <c r="K117" s="1051">
        <f t="shared" si="23"/>
        <v>169647</v>
      </c>
      <c r="L117" s="1051">
        <f t="shared" si="23"/>
        <v>169647</v>
      </c>
      <c r="M117" s="1051">
        <f t="shared" si="23"/>
        <v>169647</v>
      </c>
      <c r="N117" s="1051">
        <f t="shared" si="23"/>
        <v>169647</v>
      </c>
      <c r="O117" s="1051">
        <f t="shared" si="23"/>
        <v>169647</v>
      </c>
      <c r="P117" s="1051">
        <f t="shared" si="23"/>
        <v>169647</v>
      </c>
      <c r="Q117" s="1229">
        <f t="shared" si="23"/>
        <v>169647</v>
      </c>
      <c r="R117" s="1051">
        <f t="shared" si="23"/>
        <v>169647</v>
      </c>
      <c r="S117" s="1051">
        <f t="shared" si="23"/>
        <v>169647</v>
      </c>
      <c r="T117" s="1051">
        <f t="shared" si="23"/>
        <v>169647</v>
      </c>
      <c r="U117" s="1051">
        <f t="shared" si="23"/>
        <v>169647</v>
      </c>
      <c r="V117" s="1051">
        <f t="shared" si="23"/>
        <v>169647</v>
      </c>
      <c r="W117" s="1051">
        <f t="shared" si="23"/>
        <v>169647</v>
      </c>
      <c r="X117" s="1051">
        <f t="shared" si="23"/>
        <v>169647</v>
      </c>
      <c r="Y117" s="1051">
        <f t="shared" si="23"/>
        <v>169647</v>
      </c>
      <c r="Z117" s="1051">
        <f t="shared" si="23"/>
        <v>169647</v>
      </c>
      <c r="AA117" s="1051">
        <f t="shared" si="23"/>
        <v>169647</v>
      </c>
      <c r="AB117" s="1051">
        <f t="shared" si="23"/>
        <v>169647</v>
      </c>
      <c r="AC117" s="1051">
        <f t="shared" si="23"/>
        <v>169647</v>
      </c>
      <c r="AD117" s="1132">
        <f t="shared" si="23"/>
        <v>169647</v>
      </c>
      <c r="AE117" s="1132">
        <f t="shared" si="23"/>
        <v>169647</v>
      </c>
      <c r="AF117" s="1132">
        <f t="shared" si="23"/>
        <v>169647</v>
      </c>
      <c r="AG117" s="1132">
        <f t="shared" si="23"/>
        <v>169647</v>
      </c>
      <c r="AH117" s="1132">
        <f t="shared" si="23"/>
        <v>169647</v>
      </c>
      <c r="AI117" s="1167"/>
    </row>
    <row r="118" spans="1:113" hidden="1">
      <c r="A118" s="1129" t="s">
        <v>1168</v>
      </c>
      <c r="B118" s="1130"/>
      <c r="C118" s="1131"/>
      <c r="D118" s="1177">
        <f>+IF($C112=4514,IF(D$6=4514,D$5,D$5+101000),IF(D$6=4515,D$5+101000,D$5))</f>
        <v>85950</v>
      </c>
      <c r="E118" s="1177">
        <f t="shared" ref="E118:AH118" si="24">+IF($C112=4514,IF(E$6=4514,E$5,E$5+101000),IF(E$6=4515,E$5+101000,E$5))</f>
        <v>85500</v>
      </c>
      <c r="F118" s="1051">
        <f t="shared" si="24"/>
        <v>106200</v>
      </c>
      <c r="G118" s="1051">
        <f t="shared" si="24"/>
        <v>110930</v>
      </c>
      <c r="H118" s="1051">
        <f t="shared" si="24"/>
        <v>109900</v>
      </c>
      <c r="I118" s="1051">
        <f t="shared" si="24"/>
        <v>110000</v>
      </c>
      <c r="J118" s="1229">
        <f t="shared" si="24"/>
        <v>116500</v>
      </c>
      <c r="K118" s="1051">
        <f t="shared" si="24"/>
        <v>117000</v>
      </c>
      <c r="L118" s="1051">
        <f t="shared" si="24"/>
        <v>124200</v>
      </c>
      <c r="M118" s="1051">
        <f t="shared" si="24"/>
        <v>126800</v>
      </c>
      <c r="N118" s="1051">
        <f t="shared" si="24"/>
        <v>144400</v>
      </c>
      <c r="O118" s="1051">
        <f t="shared" si="24"/>
        <v>146000</v>
      </c>
      <c r="P118" s="1051">
        <f t="shared" si="24"/>
        <v>47500</v>
      </c>
      <c r="Q118" s="1229">
        <f t="shared" si="24"/>
        <v>51000</v>
      </c>
      <c r="R118" s="1051">
        <f t="shared" si="24"/>
        <v>40000</v>
      </c>
      <c r="S118" s="1051">
        <f t="shared" si="24"/>
        <v>149800</v>
      </c>
      <c r="T118" s="1051">
        <f t="shared" si="24"/>
        <v>154650</v>
      </c>
      <c r="U118" s="1051">
        <f t="shared" si="24"/>
        <v>153350</v>
      </c>
      <c r="V118" s="1051">
        <f t="shared" si="24"/>
        <v>154730</v>
      </c>
      <c r="W118" s="1051">
        <f t="shared" si="24"/>
        <v>131000</v>
      </c>
      <c r="X118" s="1051">
        <f t="shared" si="24"/>
        <v>164700</v>
      </c>
      <c r="Y118" s="1051">
        <f t="shared" si="24"/>
        <v>173000</v>
      </c>
      <c r="Z118" s="1051">
        <f t="shared" si="24"/>
        <v>176000</v>
      </c>
      <c r="AA118" s="1051">
        <f t="shared" si="24"/>
        <v>185150</v>
      </c>
      <c r="AB118" s="1051">
        <f t="shared" si="24"/>
        <v>190920</v>
      </c>
      <c r="AC118" s="1051">
        <f t="shared" si="24"/>
        <v>190920</v>
      </c>
      <c r="AD118" s="1132">
        <f t="shared" si="24"/>
        <v>89950</v>
      </c>
      <c r="AE118" s="1132">
        <f t="shared" si="24"/>
        <v>129000</v>
      </c>
      <c r="AF118" s="1132">
        <f t="shared" si="24"/>
        <v>139000</v>
      </c>
      <c r="AG118" s="1132">
        <f t="shared" si="24"/>
        <v>172000</v>
      </c>
      <c r="AH118" s="1132">
        <f t="shared" si="24"/>
        <v>177800</v>
      </c>
      <c r="AI118" s="1167"/>
    </row>
    <row r="119" spans="1:113" ht="15" customHeight="1">
      <c r="A119" s="2235" t="s">
        <v>1179</v>
      </c>
      <c r="B119" s="1118" t="s">
        <v>1170</v>
      </c>
      <c r="C119" s="1133">
        <f>+'CANTIDADES Fase II todo'!CW25+'CANTIDADES Fase II todo'!CW28</f>
        <v>84782.069000000003</v>
      </c>
      <c r="D119" s="1087"/>
      <c r="E119" s="1205"/>
      <c r="F119" s="1088"/>
      <c r="G119" s="1088"/>
      <c r="H119" s="1088"/>
      <c r="I119" s="1088"/>
      <c r="J119" s="1237"/>
      <c r="K119" s="1088"/>
      <c r="L119" s="1088"/>
      <c r="M119" s="1088"/>
      <c r="N119" s="1088"/>
      <c r="O119" s="1088"/>
      <c r="P119" s="1088"/>
      <c r="Q119" s="1237"/>
      <c r="R119" s="1088"/>
      <c r="S119" s="1088"/>
      <c r="T119" s="1088"/>
      <c r="U119" s="1088"/>
      <c r="V119" s="1088" t="e">
        <f>$C119*#REF!*#REF!</f>
        <v>#REF!</v>
      </c>
      <c r="W119" s="1088"/>
      <c r="X119" s="1088"/>
      <c r="Y119" s="1088"/>
      <c r="Z119" s="1088"/>
      <c r="AA119" s="1088"/>
      <c r="AB119" s="1088"/>
      <c r="AC119" s="1088"/>
      <c r="AD119" s="1134"/>
      <c r="AE119" s="1134"/>
      <c r="AF119" s="1134"/>
      <c r="AG119" s="1134"/>
      <c r="AH119" s="1134"/>
      <c r="AI119" s="1168" t="e">
        <f>+SUMPRODUCT(D119:AH119,D116:AH116)</f>
        <v>#REF!</v>
      </c>
      <c r="AJ119" s="1036" t="e">
        <f>$C119*#REF!*#REF!</f>
        <v>#REF!</v>
      </c>
    </row>
    <row r="120" spans="1:113">
      <c r="A120" s="2235"/>
      <c r="B120" s="1118" t="s">
        <v>1171</v>
      </c>
      <c r="C120" s="1133">
        <f>+'CANTIDADES Fase II todo'!CW26</f>
        <v>10844.991000000002</v>
      </c>
      <c r="D120" s="1087"/>
      <c r="E120" s="1205"/>
      <c r="F120" s="1088"/>
      <c r="G120" s="1088"/>
      <c r="H120" s="1088"/>
      <c r="I120" s="1088"/>
      <c r="J120" s="1237"/>
      <c r="K120" s="1088"/>
      <c r="L120" s="1088"/>
      <c r="M120" s="1088"/>
      <c r="N120" s="1088"/>
      <c r="O120" s="1088"/>
      <c r="P120" s="1088"/>
      <c r="Q120" s="1237"/>
      <c r="R120" s="1088"/>
      <c r="S120" s="1088"/>
      <c r="T120" s="1088"/>
      <c r="U120" s="1088"/>
      <c r="V120" s="1088" t="e">
        <f>$C120*#REF!*#REF!</f>
        <v>#REF!</v>
      </c>
      <c r="W120" s="1088"/>
      <c r="X120" s="1088"/>
      <c r="Y120" s="1088"/>
      <c r="Z120" s="1088"/>
      <c r="AA120" s="1088"/>
      <c r="AB120" s="1088"/>
      <c r="AC120" s="1088"/>
      <c r="AD120" s="1134"/>
      <c r="AE120" s="1134"/>
      <c r="AF120" s="1134"/>
      <c r="AG120" s="1134"/>
      <c r="AH120" s="1134"/>
      <c r="AI120" s="1168" t="e">
        <f>+SUMPRODUCT(D120:AH120,D116:AH116)</f>
        <v>#REF!</v>
      </c>
      <c r="AJ120" s="1036" t="e">
        <f>$C120*#REF!*#REF!</f>
        <v>#REF!</v>
      </c>
    </row>
    <row r="121" spans="1:113">
      <c r="A121" s="2235"/>
      <c r="B121" s="1118" t="s">
        <v>1172</v>
      </c>
      <c r="C121" s="1133">
        <f>+'CANTIDADES Fase II todo'!CW72</f>
        <v>121.40519999999999</v>
      </c>
      <c r="D121" s="1087"/>
      <c r="E121" s="1205"/>
      <c r="F121" s="1088"/>
      <c r="G121" s="1088"/>
      <c r="H121" s="1088"/>
      <c r="I121" s="1088"/>
      <c r="J121" s="1237"/>
      <c r="K121" s="1088"/>
      <c r="L121" s="1088"/>
      <c r="M121" s="1088"/>
      <c r="N121" s="1088"/>
      <c r="O121" s="1088"/>
      <c r="P121" s="1088"/>
      <c r="Q121" s="1237"/>
      <c r="R121" s="1088"/>
      <c r="S121" s="1088"/>
      <c r="T121" s="1088"/>
      <c r="U121" s="1088"/>
      <c r="V121" s="1088"/>
      <c r="W121" s="1088"/>
      <c r="X121" s="1088"/>
      <c r="Y121" s="1088"/>
      <c r="Z121" s="1088"/>
      <c r="AA121" s="1088"/>
      <c r="AB121" s="1088"/>
      <c r="AC121" s="1088"/>
      <c r="AD121" s="1134"/>
      <c r="AE121" s="1134"/>
      <c r="AF121" s="1134"/>
      <c r="AG121" s="1134" t="e">
        <f>+$C121*#REF!*#REF!</f>
        <v>#REF!</v>
      </c>
      <c r="AH121" s="1134"/>
      <c r="AI121" s="1168" t="e">
        <f>+SUMPRODUCT(D121:AH121,D116:AH116)</f>
        <v>#REF!</v>
      </c>
      <c r="AJ121" s="1087" t="e">
        <f>+$C121*#REF!*#REF!</f>
        <v>#REF!</v>
      </c>
    </row>
    <row r="122" spans="1:113">
      <c r="A122" s="2235"/>
      <c r="B122" s="1118" t="s">
        <v>1173</v>
      </c>
      <c r="C122" s="1133">
        <f>+'CANTIDADES Fase II todo'!CW83+'CANTIDADES Fase II todo'!CW84+'CANTIDADES Fase II todo'!CW85</f>
        <v>9890.5831999999991</v>
      </c>
      <c r="D122" s="1087"/>
      <c r="E122" s="1205"/>
      <c r="F122" s="1088"/>
      <c r="G122" s="1088"/>
      <c r="H122" s="1088"/>
      <c r="I122" s="1088"/>
      <c r="J122" s="1237"/>
      <c r="K122" s="1088"/>
      <c r="L122" s="1088"/>
      <c r="M122" s="1088"/>
      <c r="N122" s="1088"/>
      <c r="O122" s="1088"/>
      <c r="P122" s="1088"/>
      <c r="Q122" s="1237"/>
      <c r="R122" s="1088"/>
      <c r="S122" s="1088"/>
      <c r="T122" s="1088"/>
      <c r="U122" s="1088"/>
      <c r="V122" s="1088"/>
      <c r="W122" s="1088"/>
      <c r="X122" s="1088"/>
      <c r="Y122" s="1088"/>
      <c r="Z122" s="1088"/>
      <c r="AA122" s="1088"/>
      <c r="AB122" s="1088"/>
      <c r="AC122" s="1088"/>
      <c r="AD122" s="1134"/>
      <c r="AE122" s="1134"/>
      <c r="AF122" s="1134"/>
      <c r="AG122" s="1134" t="e">
        <f>+$C122*#REF!*#REF!</f>
        <v>#REF!</v>
      </c>
      <c r="AH122" s="1134"/>
      <c r="AI122" s="1168" t="e">
        <f>+SUMPRODUCT(D122:AH122,D116:AH116)</f>
        <v>#REF!</v>
      </c>
      <c r="AJ122" s="1036" t="e">
        <f>+$C122*#REF!*#REF!</f>
        <v>#REF!</v>
      </c>
    </row>
    <row r="123" spans="1:113">
      <c r="A123" s="2236"/>
      <c r="B123" s="1143" t="s">
        <v>1174</v>
      </c>
      <c r="C123" s="1144">
        <f>+'CANTIDADES Fase II todo'!CW92+'CANTIDADES Fase II todo'!CW93</f>
        <v>2652.8522499999999</v>
      </c>
      <c r="D123" s="1094"/>
      <c r="E123" s="1210"/>
      <c r="F123" s="1095"/>
      <c r="G123" s="1095"/>
      <c r="H123" s="1095"/>
      <c r="I123" s="1095"/>
      <c r="J123" s="1242"/>
      <c r="K123" s="1095"/>
      <c r="L123" s="1095"/>
      <c r="M123" s="1095"/>
      <c r="N123" s="1095"/>
      <c r="O123" s="1095"/>
      <c r="P123" s="1095"/>
      <c r="Q123" s="1242"/>
      <c r="R123" s="1095"/>
      <c r="S123" s="1095"/>
      <c r="T123" s="1095"/>
      <c r="U123" s="1095"/>
      <c r="V123" s="1095"/>
      <c r="W123" s="1095"/>
      <c r="X123" s="1095"/>
      <c r="Y123" s="1095"/>
      <c r="Z123" s="1095"/>
      <c r="AA123" s="1095"/>
      <c r="AB123" s="1095"/>
      <c r="AC123" s="1095"/>
      <c r="AD123" s="1145" t="e">
        <f>+$C123*#REF!*#REF!</f>
        <v>#REF!</v>
      </c>
      <c r="AE123" s="1145"/>
      <c r="AF123" s="1145"/>
      <c r="AG123" s="1145"/>
      <c r="AH123" s="1145"/>
      <c r="AI123" s="1169" t="e">
        <f>+SUMPRODUCT(D123:AH123,D116:AH116)</f>
        <v>#REF!</v>
      </c>
      <c r="AJ123" s="1036" t="e">
        <f>+$C123*#REF!*#REF!</f>
        <v>#REF!</v>
      </c>
    </row>
    <row r="124" spans="1:113">
      <c r="A124" s="1104" t="s">
        <v>1160</v>
      </c>
      <c r="B124" s="1161"/>
      <c r="C124" s="1106" t="s">
        <v>1383</v>
      </c>
      <c r="D124" s="1217"/>
      <c r="E124" s="1218"/>
      <c r="F124" s="1108"/>
      <c r="G124" s="1108"/>
      <c r="H124" s="1108"/>
      <c r="I124" s="1108"/>
      <c r="J124" s="1219"/>
      <c r="K124" s="1108"/>
      <c r="L124" s="1108"/>
      <c r="M124" s="1108"/>
      <c r="N124" s="1108"/>
      <c r="O124" s="1108"/>
      <c r="P124" s="1108"/>
      <c r="Q124" s="1219"/>
      <c r="R124" s="1108"/>
      <c r="S124" s="1108"/>
      <c r="T124" s="1108"/>
      <c r="U124" s="1108"/>
      <c r="V124" s="1108"/>
      <c r="W124" s="1108"/>
      <c r="X124" s="1108"/>
      <c r="Y124" s="1108"/>
      <c r="Z124" s="1108"/>
      <c r="AA124" s="1108"/>
      <c r="AB124" s="1108"/>
      <c r="AC124" s="1108"/>
      <c r="AD124" s="1163"/>
      <c r="AE124" s="1163"/>
      <c r="AF124" s="1163"/>
      <c r="AG124" s="1163"/>
      <c r="AH124" s="1163"/>
      <c r="AI124" s="1164"/>
      <c r="AJ124" s="1111"/>
      <c r="AK124" s="1111"/>
      <c r="AL124" s="1111"/>
      <c r="AM124" s="1111"/>
      <c r="AN124" s="1111"/>
      <c r="AO124" s="1111"/>
      <c r="AP124" s="1111"/>
      <c r="AQ124" s="1111"/>
      <c r="AR124" s="1111"/>
      <c r="AS124" s="1111"/>
      <c r="AT124" s="1111"/>
      <c r="AU124" s="1111"/>
      <c r="AV124" s="1111"/>
      <c r="AW124" s="1111"/>
      <c r="AX124" s="1111"/>
      <c r="AY124" s="1111"/>
      <c r="AZ124" s="1111"/>
      <c r="BA124" s="1111"/>
      <c r="BB124" s="1111"/>
      <c r="BC124" s="1111"/>
      <c r="BD124" s="1111"/>
      <c r="BE124" s="1111"/>
      <c r="BF124" s="1111"/>
      <c r="BG124" s="1111"/>
      <c r="BH124" s="1111"/>
      <c r="BI124" s="1111"/>
      <c r="BJ124" s="1111"/>
      <c r="BK124" s="1111"/>
      <c r="BL124" s="1111"/>
      <c r="BM124" s="1111"/>
      <c r="BN124" s="1111"/>
      <c r="BO124" s="1111"/>
      <c r="BP124" s="1111"/>
      <c r="BQ124" s="1111"/>
      <c r="BR124" s="1111"/>
      <c r="BS124" s="1111"/>
      <c r="BT124" s="1111"/>
      <c r="BU124" s="1111"/>
      <c r="BV124" s="1111"/>
      <c r="BW124" s="1111"/>
      <c r="BX124" s="1111"/>
      <c r="BY124" s="1111"/>
      <c r="BZ124" s="1111"/>
      <c r="CA124" s="1111"/>
      <c r="CB124" s="1111"/>
      <c r="CC124" s="1111"/>
      <c r="CD124" s="1111"/>
      <c r="CE124" s="1111"/>
      <c r="CF124" s="1111"/>
      <c r="CG124" s="1111"/>
      <c r="CH124" s="1111"/>
      <c r="CI124" s="1111"/>
      <c r="CJ124" s="1111"/>
      <c r="CK124" s="1111"/>
      <c r="CL124" s="1111"/>
      <c r="CM124" s="1111"/>
      <c r="CN124" s="1111"/>
      <c r="CO124" s="1111"/>
      <c r="CP124" s="1111"/>
      <c r="CQ124" s="1111"/>
      <c r="CR124" s="1111"/>
      <c r="CS124" s="1111"/>
      <c r="CT124" s="1111"/>
      <c r="CU124" s="1111"/>
      <c r="CV124" s="1111"/>
      <c r="CW124" s="1111"/>
      <c r="CX124" s="1111"/>
      <c r="CY124" s="1111"/>
      <c r="CZ124" s="1111"/>
      <c r="DA124" s="1111"/>
      <c r="DB124" s="1111"/>
      <c r="DC124" s="1111"/>
      <c r="DD124" s="1111"/>
      <c r="DE124" s="1111"/>
      <c r="DF124" s="1111"/>
      <c r="DG124" s="1111"/>
      <c r="DH124" s="1111"/>
      <c r="DI124" s="1111"/>
    </row>
    <row r="125" spans="1:113">
      <c r="A125" s="1112" t="s">
        <v>1140</v>
      </c>
      <c r="B125" s="1113"/>
      <c r="C125" s="1114">
        <v>4515</v>
      </c>
      <c r="D125" s="1220"/>
      <c r="E125" s="1221"/>
      <c r="F125" s="1116"/>
      <c r="G125" s="1116"/>
      <c r="H125" s="1116"/>
      <c r="I125" s="1116"/>
      <c r="J125" s="1222"/>
      <c r="K125" s="1116"/>
      <c r="L125" s="1116"/>
      <c r="M125" s="1116"/>
      <c r="N125" s="1116"/>
      <c r="O125" s="1116"/>
      <c r="P125" s="1116"/>
      <c r="Q125" s="1222"/>
      <c r="R125" s="1116"/>
      <c r="S125" s="1116"/>
      <c r="T125" s="1116"/>
      <c r="U125" s="1116"/>
      <c r="V125" s="1116"/>
      <c r="W125" s="1116"/>
      <c r="X125" s="1116"/>
      <c r="Y125" s="1116"/>
      <c r="Z125" s="1116"/>
      <c r="AA125" s="1116"/>
      <c r="AB125" s="1116"/>
      <c r="AC125" s="1116"/>
      <c r="AD125" s="1165"/>
      <c r="AE125" s="1165"/>
      <c r="AF125" s="1165"/>
      <c r="AG125" s="1165"/>
      <c r="AH125" s="1165"/>
      <c r="AI125" s="1164"/>
      <c r="AJ125" s="1111"/>
      <c r="AK125" s="1111"/>
      <c r="AL125" s="1111"/>
      <c r="AM125" s="1111"/>
      <c r="AN125" s="1111"/>
      <c r="AO125" s="1111"/>
      <c r="AP125" s="1111"/>
      <c r="AQ125" s="1111"/>
      <c r="AR125" s="1111"/>
      <c r="AS125" s="1111"/>
      <c r="AT125" s="1111"/>
      <c r="AU125" s="1111"/>
      <c r="AV125" s="1111"/>
      <c r="AW125" s="1111"/>
      <c r="AX125" s="1111"/>
      <c r="AY125" s="1111"/>
      <c r="AZ125" s="1111"/>
      <c r="BA125" s="1111"/>
      <c r="BB125" s="1111"/>
      <c r="BC125" s="1111"/>
      <c r="BD125" s="1111"/>
      <c r="BE125" s="1111"/>
      <c r="BF125" s="1111"/>
      <c r="BG125" s="1111"/>
      <c r="BH125" s="1111"/>
      <c r="BI125" s="1111"/>
      <c r="BJ125" s="1111"/>
      <c r="BK125" s="1111"/>
      <c r="BL125" s="1111"/>
      <c r="BM125" s="1111"/>
      <c r="BN125" s="1111"/>
      <c r="BO125" s="1111"/>
      <c r="BP125" s="1111"/>
      <c r="BQ125" s="1111"/>
      <c r="BR125" s="1111"/>
      <c r="BS125" s="1111"/>
      <c r="BT125" s="1111"/>
      <c r="BU125" s="1111"/>
      <c r="BV125" s="1111"/>
      <c r="BW125" s="1111"/>
      <c r="BX125" s="1111"/>
      <c r="BY125" s="1111"/>
      <c r="BZ125" s="1111"/>
      <c r="CA125" s="1111"/>
      <c r="CB125" s="1111"/>
      <c r="CC125" s="1111"/>
      <c r="CD125" s="1111"/>
      <c r="CE125" s="1111"/>
      <c r="CF125" s="1111"/>
      <c r="CG125" s="1111"/>
      <c r="CH125" s="1111"/>
      <c r="CI125" s="1111"/>
      <c r="CJ125" s="1111"/>
      <c r="CK125" s="1111"/>
      <c r="CL125" s="1111"/>
      <c r="CM125" s="1111"/>
      <c r="CN125" s="1111"/>
      <c r="CO125" s="1111"/>
      <c r="CP125" s="1111"/>
      <c r="CQ125" s="1111"/>
      <c r="CR125" s="1111"/>
      <c r="CS125" s="1111"/>
      <c r="CT125" s="1111"/>
      <c r="CU125" s="1111"/>
      <c r="CV125" s="1111"/>
      <c r="CW125" s="1111"/>
      <c r="CX125" s="1111"/>
      <c r="CY125" s="1111"/>
      <c r="CZ125" s="1111"/>
      <c r="DA125" s="1111"/>
      <c r="DB125" s="1111"/>
      <c r="DC125" s="1111"/>
      <c r="DD125" s="1111"/>
      <c r="DE125" s="1111"/>
      <c r="DF125" s="1111"/>
      <c r="DG125" s="1111"/>
      <c r="DH125" s="1111"/>
      <c r="DI125" s="1111"/>
    </row>
    <row r="126" spans="1:113" ht="15" customHeight="1">
      <c r="A126" s="2234" t="s">
        <v>1162</v>
      </c>
      <c r="B126" s="1118" t="s">
        <v>1163</v>
      </c>
      <c r="C126" s="1119">
        <v>66000</v>
      </c>
      <c r="D126" s="1223"/>
      <c r="E126" s="1224"/>
      <c r="F126" s="1121"/>
      <c r="G126" s="1121"/>
      <c r="H126" s="1121"/>
      <c r="I126" s="1121"/>
      <c r="J126" s="1225"/>
      <c r="K126" s="1121"/>
      <c r="L126" s="1121"/>
      <c r="M126" s="1121"/>
      <c r="N126" s="1121"/>
      <c r="O126" s="1121"/>
      <c r="P126" s="1121"/>
      <c r="Q126" s="1225"/>
      <c r="R126" s="1121"/>
      <c r="S126" s="1121"/>
      <c r="T126" s="1121"/>
      <c r="U126" s="1121"/>
      <c r="V126" s="1121"/>
      <c r="W126" s="1121"/>
      <c r="X126" s="1121"/>
      <c r="Y126" s="1121"/>
      <c r="Z126" s="1121"/>
      <c r="AA126" s="1121"/>
      <c r="AB126" s="1121"/>
      <c r="AC126" s="1121"/>
      <c r="AD126" s="1154"/>
      <c r="AE126" s="1154"/>
      <c r="AF126" s="1154"/>
      <c r="AG126" s="1154"/>
      <c r="AH126" s="1154"/>
      <c r="AI126" s="1164"/>
      <c r="AJ126" s="1111"/>
      <c r="AK126" s="1111"/>
      <c r="AL126" s="1111"/>
      <c r="AM126" s="1111"/>
      <c r="AN126" s="1111"/>
      <c r="AO126" s="1111"/>
      <c r="AP126" s="1111"/>
      <c r="AQ126" s="1111"/>
      <c r="AR126" s="1111"/>
      <c r="AS126" s="1111"/>
      <c r="AT126" s="1111"/>
      <c r="AU126" s="1111"/>
      <c r="AV126" s="1111"/>
      <c r="AW126" s="1111"/>
      <c r="AX126" s="1111"/>
      <c r="AY126" s="1111"/>
      <c r="AZ126" s="1111"/>
      <c r="BA126" s="1111"/>
      <c r="BB126" s="1111"/>
      <c r="BC126" s="1111"/>
      <c r="BD126" s="1111"/>
      <c r="BE126" s="1111"/>
      <c r="BF126" s="1111"/>
      <c r="BG126" s="1111"/>
      <c r="BH126" s="1111"/>
      <c r="BI126" s="1111"/>
      <c r="BJ126" s="1111"/>
      <c r="BK126" s="1111"/>
      <c r="BL126" s="1111"/>
      <c r="BM126" s="1111"/>
      <c r="BN126" s="1111"/>
      <c r="BO126" s="1111"/>
      <c r="BP126" s="1111"/>
      <c r="BQ126" s="1111"/>
      <c r="BR126" s="1111"/>
      <c r="BS126" s="1111"/>
      <c r="BT126" s="1111"/>
      <c r="BU126" s="1111"/>
      <c r="BV126" s="1111"/>
      <c r="BW126" s="1111"/>
      <c r="BX126" s="1111"/>
      <c r="BY126" s="1111"/>
      <c r="BZ126" s="1111"/>
      <c r="CA126" s="1111"/>
      <c r="CB126" s="1111"/>
      <c r="CC126" s="1111"/>
      <c r="CD126" s="1111"/>
      <c r="CE126" s="1111"/>
      <c r="CF126" s="1111"/>
      <c r="CG126" s="1111"/>
      <c r="CH126" s="1111"/>
      <c r="CI126" s="1111"/>
      <c r="CJ126" s="1111"/>
      <c r="CK126" s="1111"/>
      <c r="CL126" s="1111"/>
      <c r="CM126" s="1111"/>
      <c r="CN126" s="1111"/>
      <c r="CO126" s="1111"/>
      <c r="CP126" s="1111"/>
      <c r="CQ126" s="1111"/>
      <c r="CR126" s="1111"/>
      <c r="CS126" s="1111"/>
      <c r="CT126" s="1111"/>
      <c r="CU126" s="1111"/>
      <c r="CV126" s="1111"/>
      <c r="CW126" s="1111"/>
      <c r="CX126" s="1111"/>
      <c r="CY126" s="1111"/>
      <c r="CZ126" s="1111"/>
      <c r="DA126" s="1111"/>
      <c r="DB126" s="1111"/>
      <c r="DC126" s="1111"/>
      <c r="DD126" s="1111"/>
      <c r="DE126" s="1111"/>
      <c r="DF126" s="1111"/>
      <c r="DG126" s="1111"/>
      <c r="DH126" s="1111"/>
      <c r="DI126" s="1111"/>
    </row>
    <row r="127" spans="1:113">
      <c r="A127" s="2234"/>
      <c r="B127" s="1118" t="s">
        <v>1164</v>
      </c>
      <c r="C127" s="1119">
        <v>66240</v>
      </c>
      <c r="D127" s="1223"/>
      <c r="E127" s="1224"/>
      <c r="F127" s="1121"/>
      <c r="G127" s="1121"/>
      <c r="H127" s="1121"/>
      <c r="I127" s="1121"/>
      <c r="J127" s="1225"/>
      <c r="K127" s="1121"/>
      <c r="L127" s="1121"/>
      <c r="M127" s="1121"/>
      <c r="N127" s="1121"/>
      <c r="O127" s="1121"/>
      <c r="P127" s="1121"/>
      <c r="Q127" s="1225"/>
      <c r="R127" s="1121"/>
      <c r="S127" s="1121"/>
      <c r="T127" s="1121"/>
      <c r="U127" s="1121"/>
      <c r="V127" s="1121"/>
      <c r="W127" s="1121"/>
      <c r="X127" s="1121"/>
      <c r="Y127" s="1121"/>
      <c r="Z127" s="1121"/>
      <c r="AA127" s="1121"/>
      <c r="AB127" s="1121"/>
      <c r="AC127" s="1121"/>
      <c r="AD127" s="1166"/>
      <c r="AE127" s="1166"/>
      <c r="AF127" s="1166"/>
      <c r="AG127" s="1166"/>
      <c r="AH127" s="1166"/>
      <c r="AI127" s="1167"/>
    </row>
    <row r="128" spans="1:113">
      <c r="A128" s="1123" t="s">
        <v>1165</v>
      </c>
      <c r="B128" s="1124"/>
      <c r="C128" s="1119">
        <f>+(C127-C126)/2+C126</f>
        <v>66120</v>
      </c>
      <c r="D128" s="1223"/>
      <c r="E128" s="1224"/>
      <c r="F128" s="1121"/>
      <c r="G128" s="1121"/>
      <c r="H128" s="1121"/>
      <c r="I128" s="1121"/>
      <c r="J128" s="1225"/>
      <c r="K128" s="1121"/>
      <c r="L128" s="1121"/>
      <c r="M128" s="1121"/>
      <c r="N128" s="1121"/>
      <c r="O128" s="1121"/>
      <c r="P128" s="1121"/>
      <c r="Q128" s="1225"/>
      <c r="R128" s="1121"/>
      <c r="S128" s="1121"/>
      <c r="T128" s="1121"/>
      <c r="U128" s="1121"/>
      <c r="V128" s="1121"/>
      <c r="W128" s="1121"/>
      <c r="X128" s="1121"/>
      <c r="Y128" s="1121"/>
      <c r="Z128" s="1121"/>
      <c r="AA128" s="1121"/>
      <c r="AB128" s="1121"/>
      <c r="AC128" s="1121"/>
      <c r="AD128" s="1166"/>
      <c r="AE128" s="1166"/>
      <c r="AF128" s="1166"/>
      <c r="AG128" s="1166"/>
      <c r="AH128" s="1166"/>
      <c r="AI128" s="1167"/>
    </row>
    <row r="129" spans="1:113">
      <c r="A129" s="1123" t="s">
        <v>1166</v>
      </c>
      <c r="B129" s="1124"/>
      <c r="C129" s="1125"/>
      <c r="D129" s="1241">
        <f>IF(D131&gt;D130,(D131-D130)+D$2*1000+D$3*1000,(D130-D131)+D$2*1000+D$4*1000)/1000</f>
        <v>81.17</v>
      </c>
      <c r="E129" s="1227">
        <f t="shared" ref="E129:AH129" si="25">IF(E131&gt;E130,(E131-E130)+E$2*1000+E$3*1000,(E130-E131)+E$2*1000+E$4*1000)/1000</f>
        <v>81.62</v>
      </c>
      <c r="F129" s="1127">
        <f t="shared" si="25"/>
        <v>60.92</v>
      </c>
      <c r="G129" s="1127">
        <f t="shared" si="25"/>
        <v>57.19</v>
      </c>
      <c r="H129" s="1127">
        <f t="shared" si="25"/>
        <v>57.22</v>
      </c>
      <c r="I129" s="1127">
        <f t="shared" si="25"/>
        <v>58.12</v>
      </c>
      <c r="J129" s="1228">
        <f t="shared" si="25"/>
        <v>50.62</v>
      </c>
      <c r="K129" s="1127">
        <f t="shared" si="25"/>
        <v>50.12</v>
      </c>
      <c r="L129" s="1127">
        <f t="shared" si="25"/>
        <v>42.92</v>
      </c>
      <c r="M129" s="1127">
        <f t="shared" si="25"/>
        <v>44.82</v>
      </c>
      <c r="N129" s="1127">
        <f t="shared" si="25"/>
        <v>22.72</v>
      </c>
      <c r="O129" s="1127">
        <f t="shared" si="25"/>
        <v>21.12</v>
      </c>
      <c r="P129" s="1127">
        <f t="shared" si="25"/>
        <v>120.12</v>
      </c>
      <c r="Q129" s="1228">
        <f t="shared" si="25"/>
        <v>116.12</v>
      </c>
      <c r="R129" s="1127">
        <f t="shared" si="25"/>
        <v>128.41999999999999</v>
      </c>
      <c r="S129" s="1127">
        <f t="shared" si="25"/>
        <v>20.32</v>
      </c>
      <c r="T129" s="1127">
        <f t="shared" si="25"/>
        <v>14.27</v>
      </c>
      <c r="U129" s="1127">
        <f t="shared" si="25"/>
        <v>15.17</v>
      </c>
      <c r="V129" s="1127">
        <f t="shared" si="25"/>
        <v>14.69</v>
      </c>
      <c r="W129" s="1127">
        <f t="shared" si="25"/>
        <v>36.119999999999997</v>
      </c>
      <c r="X129" s="1127">
        <f t="shared" si="25"/>
        <v>2.42</v>
      </c>
      <c r="Y129" s="1127">
        <f t="shared" si="25"/>
        <v>6.88</v>
      </c>
      <c r="Z129" s="1127">
        <f t="shared" si="25"/>
        <v>12.68</v>
      </c>
      <c r="AA129" s="1127">
        <f t="shared" si="25"/>
        <v>19.23</v>
      </c>
      <c r="AB129" s="1127">
        <f t="shared" si="25"/>
        <v>23.8</v>
      </c>
      <c r="AC129" s="1127">
        <f t="shared" si="25"/>
        <v>30.3</v>
      </c>
      <c r="AD129" s="1128">
        <f t="shared" si="25"/>
        <v>77.17</v>
      </c>
      <c r="AE129" s="1128">
        <f t="shared" si="25"/>
        <v>38.119999999999997</v>
      </c>
      <c r="AF129" s="1128">
        <f t="shared" si="25"/>
        <v>28.12</v>
      </c>
      <c r="AG129" s="1128">
        <f t="shared" si="25"/>
        <v>4.88</v>
      </c>
      <c r="AH129" s="1128">
        <f t="shared" si="25"/>
        <v>16.68</v>
      </c>
      <c r="AI129" s="1167"/>
    </row>
    <row r="130" spans="1:113" hidden="1">
      <c r="A130" s="1129" t="s">
        <v>1167</v>
      </c>
      <c r="B130" s="1130"/>
      <c r="C130" s="1131"/>
      <c r="D130" s="1177">
        <f>+IF($C125=4514,IF(D$6=4514,$C128,$C128),IF(D$6=4515,$C128+101000,101000+$C128))</f>
        <v>167120</v>
      </c>
      <c r="E130" s="1177">
        <f t="shared" ref="E130:AH130" si="26">+IF($C125=4514,IF(E$6=4514,$C128,$C128),IF(E$6=4515,$C128+101000,101000+$C128))</f>
        <v>167120</v>
      </c>
      <c r="F130" s="1051">
        <f t="shared" si="26"/>
        <v>167120</v>
      </c>
      <c r="G130" s="1051">
        <f t="shared" si="26"/>
        <v>167120</v>
      </c>
      <c r="H130" s="1051">
        <f t="shared" si="26"/>
        <v>167120</v>
      </c>
      <c r="I130" s="1051">
        <f t="shared" si="26"/>
        <v>167120</v>
      </c>
      <c r="J130" s="1229">
        <f t="shared" si="26"/>
        <v>167120</v>
      </c>
      <c r="K130" s="1051">
        <f t="shared" si="26"/>
        <v>167120</v>
      </c>
      <c r="L130" s="1051">
        <f t="shared" si="26"/>
        <v>167120</v>
      </c>
      <c r="M130" s="1051">
        <f t="shared" si="26"/>
        <v>167120</v>
      </c>
      <c r="N130" s="1051">
        <f t="shared" si="26"/>
        <v>167120</v>
      </c>
      <c r="O130" s="1051">
        <f t="shared" si="26"/>
        <v>167120</v>
      </c>
      <c r="P130" s="1051">
        <f t="shared" si="26"/>
        <v>167120</v>
      </c>
      <c r="Q130" s="1229">
        <f t="shared" si="26"/>
        <v>167120</v>
      </c>
      <c r="R130" s="1051">
        <f t="shared" si="26"/>
        <v>167120</v>
      </c>
      <c r="S130" s="1051">
        <f t="shared" si="26"/>
        <v>167120</v>
      </c>
      <c r="T130" s="1051">
        <f t="shared" si="26"/>
        <v>167120</v>
      </c>
      <c r="U130" s="1051">
        <f t="shared" si="26"/>
        <v>167120</v>
      </c>
      <c r="V130" s="1051">
        <f t="shared" si="26"/>
        <v>167120</v>
      </c>
      <c r="W130" s="1051">
        <f t="shared" si="26"/>
        <v>167120</v>
      </c>
      <c r="X130" s="1051">
        <f t="shared" si="26"/>
        <v>167120</v>
      </c>
      <c r="Y130" s="1051">
        <f t="shared" si="26"/>
        <v>167120</v>
      </c>
      <c r="Z130" s="1051">
        <f t="shared" si="26"/>
        <v>167120</v>
      </c>
      <c r="AA130" s="1051">
        <f t="shared" si="26"/>
        <v>167120</v>
      </c>
      <c r="AB130" s="1051">
        <f t="shared" si="26"/>
        <v>167120</v>
      </c>
      <c r="AC130" s="1051">
        <f t="shared" si="26"/>
        <v>167120</v>
      </c>
      <c r="AD130" s="1132">
        <f t="shared" si="26"/>
        <v>167120</v>
      </c>
      <c r="AE130" s="1132">
        <f t="shared" si="26"/>
        <v>167120</v>
      </c>
      <c r="AF130" s="1132">
        <f t="shared" si="26"/>
        <v>167120</v>
      </c>
      <c r="AG130" s="1132">
        <f t="shared" si="26"/>
        <v>167120</v>
      </c>
      <c r="AH130" s="1132">
        <f t="shared" si="26"/>
        <v>167120</v>
      </c>
      <c r="AI130" s="1167"/>
    </row>
    <row r="131" spans="1:113" hidden="1">
      <c r="A131" s="1129" t="s">
        <v>1168</v>
      </c>
      <c r="B131" s="1130"/>
      <c r="C131" s="1131"/>
      <c r="D131" s="1177">
        <f>+IF($C125=4514,IF(D$6=4514,D$5,D$5+101000),IF(D$6=4515,D$5+101000,D$5))</f>
        <v>85950</v>
      </c>
      <c r="E131" s="1177">
        <f t="shared" ref="E131:AH131" si="27">+IF($C125=4514,IF(E$6=4514,E$5,E$5+101000),IF(E$6=4515,E$5+101000,E$5))</f>
        <v>85500</v>
      </c>
      <c r="F131" s="1051">
        <f t="shared" si="27"/>
        <v>106200</v>
      </c>
      <c r="G131" s="1051">
        <f t="shared" si="27"/>
        <v>110930</v>
      </c>
      <c r="H131" s="1051">
        <f t="shared" si="27"/>
        <v>109900</v>
      </c>
      <c r="I131" s="1051">
        <f t="shared" si="27"/>
        <v>110000</v>
      </c>
      <c r="J131" s="1229">
        <f t="shared" si="27"/>
        <v>116500</v>
      </c>
      <c r="K131" s="1051">
        <f t="shared" si="27"/>
        <v>117000</v>
      </c>
      <c r="L131" s="1051">
        <f t="shared" si="27"/>
        <v>124200</v>
      </c>
      <c r="M131" s="1051">
        <f t="shared" si="27"/>
        <v>126800</v>
      </c>
      <c r="N131" s="1051">
        <f t="shared" si="27"/>
        <v>144400</v>
      </c>
      <c r="O131" s="1051">
        <f t="shared" si="27"/>
        <v>146000</v>
      </c>
      <c r="P131" s="1051">
        <f t="shared" si="27"/>
        <v>47500</v>
      </c>
      <c r="Q131" s="1229">
        <f t="shared" si="27"/>
        <v>51000</v>
      </c>
      <c r="R131" s="1051">
        <f t="shared" si="27"/>
        <v>40000</v>
      </c>
      <c r="S131" s="1051">
        <f t="shared" si="27"/>
        <v>149800</v>
      </c>
      <c r="T131" s="1051">
        <f t="shared" si="27"/>
        <v>154650</v>
      </c>
      <c r="U131" s="1051">
        <f t="shared" si="27"/>
        <v>153350</v>
      </c>
      <c r="V131" s="1051">
        <f t="shared" si="27"/>
        <v>154730</v>
      </c>
      <c r="W131" s="1051">
        <f t="shared" si="27"/>
        <v>131000</v>
      </c>
      <c r="X131" s="1051">
        <f t="shared" si="27"/>
        <v>164700</v>
      </c>
      <c r="Y131" s="1051">
        <f t="shared" si="27"/>
        <v>173000</v>
      </c>
      <c r="Z131" s="1051">
        <f t="shared" si="27"/>
        <v>176000</v>
      </c>
      <c r="AA131" s="1051">
        <f t="shared" si="27"/>
        <v>185150</v>
      </c>
      <c r="AB131" s="1051">
        <f t="shared" si="27"/>
        <v>190920</v>
      </c>
      <c r="AC131" s="1051">
        <f t="shared" si="27"/>
        <v>190920</v>
      </c>
      <c r="AD131" s="1132">
        <f t="shared" si="27"/>
        <v>89950</v>
      </c>
      <c r="AE131" s="1132">
        <f t="shared" si="27"/>
        <v>129000</v>
      </c>
      <c r="AF131" s="1132">
        <f t="shared" si="27"/>
        <v>139000</v>
      </c>
      <c r="AG131" s="1132">
        <f t="shared" si="27"/>
        <v>172000</v>
      </c>
      <c r="AH131" s="1132">
        <f t="shared" si="27"/>
        <v>177800</v>
      </c>
      <c r="AI131" s="1167"/>
    </row>
    <row r="132" spans="1:113" ht="15" customHeight="1">
      <c r="A132" s="2235" t="s">
        <v>1179</v>
      </c>
      <c r="B132" s="1118" t="s">
        <v>1170</v>
      </c>
      <c r="C132" s="1249">
        <f>+'CANTIDADES Fase II todo'!CY25+'CANTIDADES Fase II todo'!CY28</f>
        <v>353.9</v>
      </c>
      <c r="D132" s="1088"/>
      <c r="E132" s="1205"/>
      <c r="F132" s="1088"/>
      <c r="G132" s="1088"/>
      <c r="H132" s="1088"/>
      <c r="I132" s="1088"/>
      <c r="J132" s="1237"/>
      <c r="K132" s="1088"/>
      <c r="L132" s="1088"/>
      <c r="M132" s="1088"/>
      <c r="N132" s="1088" t="e">
        <f>$C132*#REF!*#REF!</f>
        <v>#REF!</v>
      </c>
      <c r="O132" s="1088"/>
      <c r="P132" s="1088"/>
      <c r="Q132" s="1237"/>
      <c r="R132" s="1088"/>
      <c r="S132" s="1088"/>
      <c r="T132" s="1088"/>
      <c r="U132" s="1088"/>
      <c r="V132" s="1088"/>
      <c r="W132" s="1088"/>
      <c r="X132" s="1088"/>
      <c r="Y132" s="1088"/>
      <c r="Z132" s="1088"/>
      <c r="AA132" s="1088"/>
      <c r="AB132" s="1088"/>
      <c r="AC132" s="1088"/>
      <c r="AD132" s="1134"/>
      <c r="AE132" s="1134"/>
      <c r="AF132" s="1134"/>
      <c r="AG132" s="1134"/>
      <c r="AH132" s="1134"/>
      <c r="AI132" s="1168" t="e">
        <f>+SUMPRODUCT(D132:AH132,D129:AH129)</f>
        <v>#REF!</v>
      </c>
      <c r="AJ132" s="1036" t="e">
        <f>$C132*#REF!*#REF!</f>
        <v>#REF!</v>
      </c>
    </row>
    <row r="133" spans="1:113">
      <c r="A133" s="2235"/>
      <c r="B133" s="1118" t="s">
        <v>1171</v>
      </c>
      <c r="C133" s="1249">
        <f>+'CANTIDADES Fase II todo'!CY26</f>
        <v>180</v>
      </c>
      <c r="D133" s="1088"/>
      <c r="E133" s="1205"/>
      <c r="F133" s="1088"/>
      <c r="G133" s="1088"/>
      <c r="H133" s="1088"/>
      <c r="I133" s="1088"/>
      <c r="J133" s="1237"/>
      <c r="K133" s="1088"/>
      <c r="L133" s="1088"/>
      <c r="M133" s="1088"/>
      <c r="N133" s="1088" t="e">
        <f>$C133*#REF!*#REF!</f>
        <v>#REF!</v>
      </c>
      <c r="O133" s="1088"/>
      <c r="P133" s="1088"/>
      <c r="Q133" s="1237"/>
      <c r="R133" s="1088"/>
      <c r="S133" s="1088"/>
      <c r="T133" s="1088"/>
      <c r="U133" s="1088"/>
      <c r="V133" s="1088"/>
      <c r="W133" s="1088"/>
      <c r="X133" s="1088"/>
      <c r="Y133" s="1088"/>
      <c r="Z133" s="1088"/>
      <c r="AA133" s="1088"/>
      <c r="AB133" s="1088"/>
      <c r="AC133" s="1088"/>
      <c r="AD133" s="1134"/>
      <c r="AE133" s="1134"/>
      <c r="AF133" s="1134"/>
      <c r="AG133" s="1134"/>
      <c r="AH133" s="1134"/>
      <c r="AI133" s="1168" t="e">
        <f>+SUMPRODUCT(D133:AH133,D129:AH129)</f>
        <v>#REF!</v>
      </c>
      <c r="AJ133" s="1036" t="e">
        <f>$C133*#REF!*#REF!</f>
        <v>#REF!</v>
      </c>
    </row>
    <row r="134" spans="1:113">
      <c r="A134" s="2235"/>
      <c r="B134" s="1118" t="s">
        <v>1172</v>
      </c>
      <c r="C134" s="1249">
        <f>+'CANTIDADES Fase II todo'!CY72</f>
        <v>10.728</v>
      </c>
      <c r="D134" s="1088"/>
      <c r="E134" s="1205"/>
      <c r="F134" s="1088"/>
      <c r="G134" s="1088"/>
      <c r="H134" s="1088"/>
      <c r="I134" s="1088"/>
      <c r="J134" s="1237"/>
      <c r="K134" s="1088"/>
      <c r="L134" s="1088"/>
      <c r="M134" s="1088"/>
      <c r="N134" s="1088"/>
      <c r="O134" s="1088"/>
      <c r="P134" s="1088"/>
      <c r="Q134" s="1237"/>
      <c r="R134" s="1088"/>
      <c r="S134" s="1088"/>
      <c r="T134" s="1088"/>
      <c r="U134" s="1088"/>
      <c r="V134" s="1088"/>
      <c r="W134" s="1088"/>
      <c r="X134" s="1088"/>
      <c r="Y134" s="1088"/>
      <c r="Z134" s="1088"/>
      <c r="AA134" s="1088"/>
      <c r="AB134" s="1088"/>
      <c r="AC134" s="1088"/>
      <c r="AD134" s="1134"/>
      <c r="AE134" s="1134"/>
      <c r="AF134" s="1134"/>
      <c r="AG134" s="1134" t="e">
        <f>+$C134*#REF!*#REF!</f>
        <v>#REF!</v>
      </c>
      <c r="AH134" s="1134"/>
      <c r="AI134" s="1168" t="e">
        <f>+SUMPRODUCT(D134:AH134,D129:AH129)</f>
        <v>#REF!</v>
      </c>
      <c r="AJ134" s="1087" t="e">
        <f>+$C134*#REF!*#REF!</f>
        <v>#REF!</v>
      </c>
    </row>
    <row r="135" spans="1:113">
      <c r="A135" s="2235"/>
      <c r="B135" s="1118" t="s">
        <v>1173</v>
      </c>
      <c r="C135" s="1249">
        <f>+'CANTIDADES Fase II todo'!CY83+'CANTIDADES Fase II todo'!CY84+'CANTIDADES Fase II todo'!CY85</f>
        <v>120</v>
      </c>
      <c r="D135" s="1088"/>
      <c r="E135" s="1205"/>
      <c r="F135" s="1088"/>
      <c r="G135" s="1088"/>
      <c r="H135" s="1088"/>
      <c r="I135" s="1088"/>
      <c r="J135" s="1237"/>
      <c r="K135" s="1088"/>
      <c r="L135" s="1088"/>
      <c r="M135" s="1088"/>
      <c r="N135" s="1088"/>
      <c r="O135" s="1088"/>
      <c r="P135" s="1088"/>
      <c r="Q135" s="1237"/>
      <c r="R135" s="1088"/>
      <c r="S135" s="1088"/>
      <c r="T135" s="1088"/>
      <c r="U135" s="1088"/>
      <c r="V135" s="1088"/>
      <c r="W135" s="1088"/>
      <c r="X135" s="1088"/>
      <c r="Y135" s="1088"/>
      <c r="Z135" s="1088"/>
      <c r="AA135" s="1088"/>
      <c r="AB135" s="1088"/>
      <c r="AC135" s="1088"/>
      <c r="AD135" s="1134"/>
      <c r="AE135" s="1134"/>
      <c r="AF135" s="1134"/>
      <c r="AG135" s="1134" t="e">
        <f>+$C135*#REF!*#REF!</f>
        <v>#REF!</v>
      </c>
      <c r="AH135" s="1134"/>
      <c r="AI135" s="1168" t="e">
        <f>+SUMPRODUCT(D135:AH135,D129:AH129)</f>
        <v>#REF!</v>
      </c>
      <c r="AJ135" s="1036" t="e">
        <f>+$C135*#REF!*#REF!</f>
        <v>#REF!</v>
      </c>
    </row>
    <row r="136" spans="1:113">
      <c r="A136" s="2235"/>
      <c r="B136" s="1118" t="s">
        <v>1174</v>
      </c>
      <c r="C136" s="1249">
        <f>+'CANTIDADES Fase II todo'!CY92+'CANTIDADES Fase II todo'!CY93</f>
        <v>181.94</v>
      </c>
      <c r="D136" s="1088"/>
      <c r="E136" s="1205"/>
      <c r="F136" s="1088"/>
      <c r="G136" s="1088"/>
      <c r="H136" s="1088"/>
      <c r="I136" s="1088"/>
      <c r="J136" s="1237"/>
      <c r="K136" s="1088"/>
      <c r="L136" s="1088"/>
      <c r="M136" s="1088"/>
      <c r="N136" s="1088"/>
      <c r="O136" s="1088"/>
      <c r="P136" s="1088"/>
      <c r="Q136" s="1237"/>
      <c r="R136" s="1088"/>
      <c r="S136" s="1088"/>
      <c r="T136" s="1088"/>
      <c r="U136" s="1088"/>
      <c r="V136" s="1088"/>
      <c r="W136" s="1088"/>
      <c r="X136" s="1088"/>
      <c r="Y136" s="1088"/>
      <c r="Z136" s="1088"/>
      <c r="AA136" s="1088"/>
      <c r="AB136" s="1088"/>
      <c r="AC136" s="1088"/>
      <c r="AD136" s="1134" t="e">
        <f>+$C136*#REF!*#REF!</f>
        <v>#REF!</v>
      </c>
      <c r="AE136" s="1134"/>
      <c r="AF136" s="1134"/>
      <c r="AG136" s="1134"/>
      <c r="AH136" s="1134"/>
      <c r="AI136" s="1168" t="e">
        <f>+SUMPRODUCT(D136:AH136,D129:AH129)</f>
        <v>#REF!</v>
      </c>
      <c r="AJ136" s="1036" t="e">
        <f>+$C136*#REF!*#REF!</f>
        <v>#REF!</v>
      </c>
    </row>
    <row r="137" spans="1:113" s="1037" customFormat="1" ht="30">
      <c r="A137" s="2237"/>
      <c r="B137" s="1136" t="s">
        <v>1175</v>
      </c>
      <c r="C137" s="1255">
        <f>+'CANTIDADES Fase II todo'!CY99</f>
        <v>80.58</v>
      </c>
      <c r="D137" s="1097"/>
      <c r="E137" s="1097"/>
      <c r="F137" s="1097"/>
      <c r="G137" s="1097"/>
      <c r="H137" s="1097"/>
      <c r="I137" s="1097"/>
      <c r="J137" s="1097"/>
      <c r="K137" s="1097"/>
      <c r="L137" s="1097"/>
      <c r="M137" s="1097"/>
      <c r="N137" s="1097"/>
      <c r="O137" s="1097"/>
      <c r="P137" s="1097"/>
      <c r="Q137" s="1097"/>
      <c r="R137" s="1097"/>
      <c r="S137" s="1097"/>
      <c r="T137" s="1097"/>
      <c r="U137" s="1097"/>
      <c r="V137" s="1097"/>
      <c r="W137" s="1097"/>
      <c r="X137" s="1097"/>
      <c r="Y137" s="1097"/>
      <c r="Z137" s="1097"/>
      <c r="AA137" s="1097"/>
      <c r="AB137" s="1097"/>
      <c r="AC137" s="1097"/>
      <c r="AD137" s="1098" t="e">
        <f>+$C137*#REF!</f>
        <v>#REF!</v>
      </c>
      <c r="AE137" s="1098"/>
      <c r="AF137" s="1098"/>
      <c r="AG137" s="1098"/>
      <c r="AH137" s="1098"/>
      <c r="AI137" s="1239" t="e">
        <f>+SUMPRODUCT($D137:AH137,$D129:AH129)</f>
        <v>#REF!</v>
      </c>
      <c r="AJ137" s="1138" t="e">
        <f>+$C137*#REF!</f>
        <v>#REF!</v>
      </c>
    </row>
    <row r="138" spans="1:113">
      <c r="A138" s="1038"/>
    </row>
    <row r="139" spans="1:113">
      <c r="B139" s="1118" t="s">
        <v>1170</v>
      </c>
      <c r="C139" s="1147">
        <f t="shared" ref="C139:C144" si="28">+SUMIFS($C$24:$C$123,$B$24:$B$123,B139)</f>
        <v>241885.91700000002</v>
      </c>
      <c r="D139" s="1245"/>
      <c r="L139" s="1111"/>
      <c r="S139" s="1111"/>
      <c r="AI139" s="1121"/>
    </row>
    <row r="140" spans="1:113">
      <c r="B140" s="1118" t="s">
        <v>1171</v>
      </c>
      <c r="C140" s="1147">
        <f t="shared" si="28"/>
        <v>56239.023000000008</v>
      </c>
    </row>
    <row r="141" spans="1:113" s="1243" customFormat="1">
      <c r="A141" s="1036"/>
      <c r="B141" s="1118" t="s">
        <v>1172</v>
      </c>
      <c r="C141" s="1147">
        <f t="shared" si="28"/>
        <v>939.41719999999998</v>
      </c>
      <c r="F141" s="1036"/>
      <c r="G141" s="1036"/>
      <c r="H141" s="1036"/>
      <c r="I141" s="1036"/>
      <c r="J141" s="1244"/>
      <c r="K141" s="1036"/>
      <c r="L141" s="1036"/>
      <c r="M141" s="1036"/>
      <c r="N141" s="1036"/>
      <c r="O141" s="1036"/>
      <c r="P141" s="1036"/>
      <c r="Q141" s="1244"/>
      <c r="R141" s="1036"/>
      <c r="S141" s="1036"/>
      <c r="T141" s="1036"/>
      <c r="U141" s="1036"/>
      <c r="V141" s="1036"/>
      <c r="W141" s="1036"/>
      <c r="X141" s="1036"/>
      <c r="Y141" s="1036"/>
      <c r="Z141" s="1036"/>
      <c r="AA141" s="1036"/>
      <c r="AB141" s="1036"/>
      <c r="AC141" s="1036"/>
      <c r="AD141" s="1170"/>
      <c r="AE141" s="1170"/>
      <c r="AF141" s="1170"/>
      <c r="AG141" s="1170"/>
      <c r="AH141" s="1170"/>
      <c r="AI141" s="1036"/>
      <c r="AJ141" s="1036"/>
      <c r="AK141" s="1036"/>
      <c r="AL141" s="1036"/>
      <c r="AM141" s="1036"/>
      <c r="AN141" s="1036"/>
      <c r="AO141" s="1036"/>
      <c r="AP141" s="1036"/>
      <c r="AQ141" s="1036"/>
      <c r="AR141" s="1036"/>
      <c r="AS141" s="1036"/>
      <c r="AT141" s="1036"/>
      <c r="AU141" s="1036"/>
      <c r="AV141" s="1036"/>
      <c r="AW141" s="1036"/>
      <c r="AX141" s="1036"/>
      <c r="AY141" s="1036"/>
      <c r="AZ141" s="1036"/>
      <c r="BA141" s="1036"/>
      <c r="BB141" s="1036"/>
      <c r="BC141" s="1036"/>
      <c r="BD141" s="1036"/>
      <c r="BE141" s="1036"/>
      <c r="BF141" s="1036"/>
      <c r="BG141" s="1036"/>
      <c r="BH141" s="1036"/>
      <c r="BI141" s="1036"/>
      <c r="BJ141" s="1036"/>
      <c r="BK141" s="1036"/>
      <c r="BL141" s="1036"/>
      <c r="BM141" s="1036"/>
      <c r="BN141" s="1036"/>
      <c r="BO141" s="1036"/>
      <c r="BP141" s="1036"/>
      <c r="BQ141" s="1036"/>
      <c r="BR141" s="1036"/>
      <c r="BS141" s="1036"/>
      <c r="BT141" s="1036"/>
      <c r="BU141" s="1036"/>
      <c r="BV141" s="1036"/>
      <c r="BW141" s="1036"/>
      <c r="BX141" s="1036"/>
      <c r="BY141" s="1036"/>
      <c r="BZ141" s="1036"/>
      <c r="CA141" s="1036"/>
      <c r="CB141" s="1036"/>
      <c r="CC141" s="1036"/>
      <c r="CD141" s="1036"/>
      <c r="CE141" s="1036"/>
      <c r="CF141" s="1036"/>
      <c r="CG141" s="1036"/>
      <c r="CH141" s="1036"/>
      <c r="CI141" s="1036"/>
      <c r="CJ141" s="1036"/>
      <c r="CK141" s="1036"/>
      <c r="CL141" s="1036"/>
      <c r="CM141" s="1036"/>
      <c r="CN141" s="1036"/>
      <c r="CO141" s="1036"/>
      <c r="CP141" s="1036"/>
      <c r="CQ141" s="1036"/>
      <c r="CR141" s="1036"/>
      <c r="CS141" s="1036"/>
      <c r="CT141" s="1036"/>
      <c r="CU141" s="1036"/>
      <c r="CV141" s="1036"/>
      <c r="CW141" s="1036"/>
      <c r="CX141" s="1036"/>
      <c r="CY141" s="1036"/>
      <c r="CZ141" s="1036"/>
      <c r="DA141" s="1036"/>
      <c r="DB141" s="1036"/>
      <c r="DC141" s="1036"/>
      <c r="DD141" s="1036"/>
      <c r="DE141" s="1036"/>
      <c r="DF141" s="1036"/>
      <c r="DG141" s="1036"/>
      <c r="DH141" s="1036"/>
      <c r="DI141" s="1036"/>
    </row>
    <row r="142" spans="1:113" s="1243" customFormat="1">
      <c r="A142" s="1036"/>
      <c r="B142" s="1118" t="s">
        <v>1173</v>
      </c>
      <c r="C142" s="1147">
        <f t="shared" si="28"/>
        <v>37185.485200000003</v>
      </c>
      <c r="F142" s="1036"/>
      <c r="G142" s="1036"/>
      <c r="H142" s="1036"/>
      <c r="I142" s="1036"/>
      <c r="J142" s="1244"/>
      <c r="K142" s="1036"/>
      <c r="L142" s="1036"/>
      <c r="M142" s="1036"/>
      <c r="N142" s="1036"/>
      <c r="O142" s="1036"/>
      <c r="P142" s="1036"/>
      <c r="Q142" s="1244"/>
      <c r="R142" s="1036"/>
      <c r="S142" s="1036"/>
      <c r="T142" s="1036"/>
      <c r="U142" s="1036"/>
      <c r="V142" s="1036"/>
      <c r="W142" s="1036"/>
      <c r="X142" s="1036"/>
      <c r="Y142" s="1036"/>
      <c r="Z142" s="1036"/>
      <c r="AA142" s="1036"/>
      <c r="AB142" s="1036"/>
      <c r="AC142" s="1036"/>
      <c r="AD142" s="1170"/>
      <c r="AE142" s="1170"/>
      <c r="AF142" s="1170"/>
      <c r="AG142" s="1170"/>
      <c r="AH142" s="1170"/>
      <c r="AI142" s="1036"/>
      <c r="AJ142" s="1036"/>
      <c r="AK142" s="1036"/>
      <c r="AL142" s="1036"/>
      <c r="AM142" s="1036"/>
      <c r="AN142" s="1036"/>
      <c r="AO142" s="1036"/>
      <c r="AP142" s="1036"/>
      <c r="AQ142" s="1036"/>
      <c r="AR142" s="1036"/>
      <c r="AS142" s="1036"/>
      <c r="AT142" s="1036"/>
      <c r="AU142" s="1036"/>
      <c r="AV142" s="1036"/>
      <c r="AW142" s="1036"/>
      <c r="AX142" s="1036"/>
      <c r="AY142" s="1036"/>
      <c r="AZ142" s="1036"/>
      <c r="BA142" s="1036"/>
      <c r="BB142" s="1036"/>
      <c r="BC142" s="1036"/>
      <c r="BD142" s="1036"/>
      <c r="BE142" s="1036"/>
      <c r="BF142" s="1036"/>
      <c r="BG142" s="1036"/>
      <c r="BH142" s="1036"/>
      <c r="BI142" s="1036"/>
      <c r="BJ142" s="1036"/>
      <c r="BK142" s="1036"/>
      <c r="BL142" s="1036"/>
      <c r="BM142" s="1036"/>
      <c r="BN142" s="1036"/>
      <c r="BO142" s="1036"/>
      <c r="BP142" s="1036"/>
      <c r="BQ142" s="1036"/>
      <c r="BR142" s="1036"/>
      <c r="BS142" s="1036"/>
      <c r="BT142" s="1036"/>
      <c r="BU142" s="1036"/>
      <c r="BV142" s="1036"/>
      <c r="BW142" s="1036"/>
      <c r="BX142" s="1036"/>
      <c r="BY142" s="1036"/>
      <c r="BZ142" s="1036"/>
      <c r="CA142" s="1036"/>
      <c r="CB142" s="1036"/>
      <c r="CC142" s="1036"/>
      <c r="CD142" s="1036"/>
      <c r="CE142" s="1036"/>
      <c r="CF142" s="1036"/>
      <c r="CG142" s="1036"/>
      <c r="CH142" s="1036"/>
      <c r="CI142" s="1036"/>
      <c r="CJ142" s="1036"/>
      <c r="CK142" s="1036"/>
      <c r="CL142" s="1036"/>
      <c r="CM142" s="1036"/>
      <c r="CN142" s="1036"/>
      <c r="CO142" s="1036"/>
      <c r="CP142" s="1036"/>
      <c r="CQ142" s="1036"/>
      <c r="CR142" s="1036"/>
      <c r="CS142" s="1036"/>
      <c r="CT142" s="1036"/>
      <c r="CU142" s="1036"/>
      <c r="CV142" s="1036"/>
      <c r="CW142" s="1036"/>
      <c r="CX142" s="1036"/>
      <c r="CY142" s="1036"/>
      <c r="CZ142" s="1036"/>
      <c r="DA142" s="1036"/>
      <c r="DB142" s="1036"/>
      <c r="DC142" s="1036"/>
      <c r="DD142" s="1036"/>
      <c r="DE142" s="1036"/>
      <c r="DF142" s="1036"/>
      <c r="DG142" s="1036"/>
      <c r="DH142" s="1036"/>
      <c r="DI142" s="1036"/>
    </row>
    <row r="143" spans="1:113" s="1243" customFormat="1">
      <c r="A143" s="1036"/>
      <c r="B143" s="1118" t="s">
        <v>1174</v>
      </c>
      <c r="C143" s="1147">
        <f t="shared" si="28"/>
        <v>14889.827249999998</v>
      </c>
      <c r="F143" s="1036"/>
      <c r="G143" s="1036"/>
      <c r="H143" s="1036"/>
      <c r="I143" s="1036"/>
      <c r="J143" s="1244"/>
      <c r="K143" s="1036"/>
      <c r="L143" s="1036"/>
      <c r="M143" s="1036"/>
      <c r="N143" s="1036"/>
      <c r="O143" s="1036"/>
      <c r="P143" s="1036"/>
      <c r="Q143" s="1244"/>
      <c r="R143" s="1036"/>
      <c r="S143" s="1036"/>
      <c r="T143" s="1036"/>
      <c r="U143" s="1036"/>
      <c r="V143" s="1036"/>
      <c r="W143" s="1036"/>
      <c r="X143" s="1036"/>
      <c r="Y143" s="1036"/>
      <c r="Z143" s="1036"/>
      <c r="AA143" s="1036"/>
      <c r="AB143" s="1036"/>
      <c r="AC143" s="1036"/>
      <c r="AD143" s="1170"/>
      <c r="AE143" s="1170"/>
      <c r="AF143" s="1170"/>
      <c r="AG143" s="1170"/>
      <c r="AH143" s="1170"/>
      <c r="AI143" s="1036"/>
      <c r="AJ143" s="1036"/>
      <c r="AK143" s="1036"/>
      <c r="AL143" s="1036"/>
      <c r="AM143" s="1036"/>
      <c r="AN143" s="1036"/>
      <c r="AO143" s="1036"/>
      <c r="AP143" s="1036"/>
      <c r="AQ143" s="1036"/>
      <c r="AR143" s="1036"/>
      <c r="AS143" s="1036"/>
      <c r="AT143" s="1036"/>
      <c r="AU143" s="1036"/>
      <c r="AV143" s="1036"/>
      <c r="AW143" s="1036"/>
      <c r="AX143" s="1036"/>
      <c r="AY143" s="1036"/>
      <c r="AZ143" s="1036"/>
      <c r="BA143" s="1036"/>
      <c r="BB143" s="1036"/>
      <c r="BC143" s="1036"/>
      <c r="BD143" s="1036"/>
      <c r="BE143" s="1036"/>
      <c r="BF143" s="1036"/>
      <c r="BG143" s="1036"/>
      <c r="BH143" s="1036"/>
      <c r="BI143" s="1036"/>
      <c r="BJ143" s="1036"/>
      <c r="BK143" s="1036"/>
      <c r="BL143" s="1036"/>
      <c r="BM143" s="1036"/>
      <c r="BN143" s="1036"/>
      <c r="BO143" s="1036"/>
      <c r="BP143" s="1036"/>
      <c r="BQ143" s="1036"/>
      <c r="BR143" s="1036"/>
      <c r="BS143" s="1036"/>
      <c r="BT143" s="1036"/>
      <c r="BU143" s="1036"/>
      <c r="BV143" s="1036"/>
      <c r="BW143" s="1036"/>
      <c r="BX143" s="1036"/>
      <c r="BY143" s="1036"/>
      <c r="BZ143" s="1036"/>
      <c r="CA143" s="1036"/>
      <c r="CB143" s="1036"/>
      <c r="CC143" s="1036"/>
      <c r="CD143" s="1036"/>
      <c r="CE143" s="1036"/>
      <c r="CF143" s="1036"/>
      <c r="CG143" s="1036"/>
      <c r="CH143" s="1036"/>
      <c r="CI143" s="1036"/>
      <c r="CJ143" s="1036"/>
      <c r="CK143" s="1036"/>
      <c r="CL143" s="1036"/>
      <c r="CM143" s="1036"/>
      <c r="CN143" s="1036"/>
      <c r="CO143" s="1036"/>
      <c r="CP143" s="1036"/>
      <c r="CQ143" s="1036"/>
      <c r="CR143" s="1036"/>
      <c r="CS143" s="1036"/>
      <c r="CT143" s="1036"/>
      <c r="CU143" s="1036"/>
      <c r="CV143" s="1036"/>
      <c r="CW143" s="1036"/>
      <c r="CX143" s="1036"/>
      <c r="CY143" s="1036"/>
      <c r="CZ143" s="1036"/>
      <c r="DA143" s="1036"/>
      <c r="DB143" s="1036"/>
      <c r="DC143" s="1036"/>
      <c r="DD143" s="1036"/>
      <c r="DE143" s="1036"/>
      <c r="DF143" s="1036"/>
      <c r="DG143" s="1036"/>
      <c r="DH143" s="1036"/>
      <c r="DI143" s="1036"/>
    </row>
    <row r="144" spans="1:113" s="1243" customFormat="1" ht="30">
      <c r="A144" s="1036"/>
      <c r="B144" s="1136" t="s">
        <v>1175</v>
      </c>
      <c r="C144" s="1147">
        <f t="shared" si="28"/>
        <v>2459.08</v>
      </c>
      <c r="F144" s="1036"/>
      <c r="G144" s="1036"/>
      <c r="H144" s="1036"/>
      <c r="I144" s="1036"/>
      <c r="J144" s="1244"/>
      <c r="K144" s="1036"/>
      <c r="L144" s="1036"/>
      <c r="M144" s="1036"/>
      <c r="N144" s="1036"/>
      <c r="O144" s="1036"/>
      <c r="P144" s="1036"/>
      <c r="Q144" s="1244"/>
      <c r="R144" s="1036"/>
      <c r="S144" s="1036"/>
      <c r="T144" s="1036"/>
      <c r="U144" s="1036"/>
      <c r="V144" s="1036"/>
      <c r="W144" s="1036"/>
      <c r="X144" s="1036"/>
      <c r="Y144" s="1036"/>
      <c r="Z144" s="1036"/>
      <c r="AA144" s="1036"/>
      <c r="AB144" s="1036"/>
      <c r="AC144" s="1036"/>
      <c r="AD144" s="1170"/>
      <c r="AE144" s="1170"/>
      <c r="AF144" s="1170"/>
      <c r="AG144" s="1170"/>
      <c r="AH144" s="1170"/>
      <c r="AI144" s="1036"/>
      <c r="AJ144" s="1036"/>
      <c r="AK144" s="1036"/>
      <c r="AL144" s="1036"/>
      <c r="AM144" s="1036"/>
      <c r="AN144" s="1036"/>
      <c r="AO144" s="1036"/>
      <c r="AP144" s="1036"/>
      <c r="AQ144" s="1036"/>
      <c r="AR144" s="1036"/>
      <c r="AS144" s="1036"/>
      <c r="AT144" s="1036"/>
      <c r="AU144" s="1036"/>
      <c r="AV144" s="1036"/>
      <c r="AW144" s="1036"/>
      <c r="AX144" s="1036"/>
      <c r="AY144" s="1036"/>
      <c r="AZ144" s="1036"/>
      <c r="BA144" s="1036"/>
      <c r="BB144" s="1036"/>
      <c r="BC144" s="1036"/>
      <c r="BD144" s="1036"/>
      <c r="BE144" s="1036"/>
      <c r="BF144" s="1036"/>
      <c r="BG144" s="1036"/>
      <c r="BH144" s="1036"/>
      <c r="BI144" s="1036"/>
      <c r="BJ144" s="1036"/>
      <c r="BK144" s="1036"/>
      <c r="BL144" s="1036"/>
      <c r="BM144" s="1036"/>
      <c r="BN144" s="1036"/>
      <c r="BO144" s="1036"/>
      <c r="BP144" s="1036"/>
      <c r="BQ144" s="1036"/>
      <c r="BR144" s="1036"/>
      <c r="BS144" s="1036"/>
      <c r="BT144" s="1036"/>
      <c r="BU144" s="1036"/>
      <c r="BV144" s="1036"/>
      <c r="BW144" s="1036"/>
      <c r="BX144" s="1036"/>
      <c r="BY144" s="1036"/>
      <c r="BZ144" s="1036"/>
      <c r="CA144" s="1036"/>
      <c r="CB144" s="1036"/>
      <c r="CC144" s="1036"/>
      <c r="CD144" s="1036"/>
      <c r="CE144" s="1036"/>
      <c r="CF144" s="1036"/>
      <c r="CG144" s="1036"/>
      <c r="CH144" s="1036"/>
      <c r="CI144" s="1036"/>
      <c r="CJ144" s="1036"/>
      <c r="CK144" s="1036"/>
      <c r="CL144" s="1036"/>
      <c r="CM144" s="1036"/>
      <c r="CN144" s="1036"/>
      <c r="CO144" s="1036"/>
      <c r="CP144" s="1036"/>
      <c r="CQ144" s="1036"/>
      <c r="CR144" s="1036"/>
      <c r="CS144" s="1036"/>
      <c r="CT144" s="1036"/>
      <c r="CU144" s="1036"/>
      <c r="CV144" s="1036"/>
      <c r="CW144" s="1036"/>
      <c r="CX144" s="1036"/>
      <c r="CY144" s="1036"/>
      <c r="CZ144" s="1036"/>
      <c r="DA144" s="1036"/>
      <c r="DB144" s="1036"/>
      <c r="DC144" s="1036"/>
      <c r="DD144" s="1036"/>
      <c r="DE144" s="1036"/>
      <c r="DF144" s="1036"/>
      <c r="DG144" s="1036"/>
      <c r="DH144" s="1036"/>
      <c r="DI144" s="1036"/>
    </row>
  </sheetData>
  <mergeCells count="33">
    <mergeCell ref="A18:A19"/>
    <mergeCell ref="A1:C1"/>
    <mergeCell ref="AI1:AI12"/>
    <mergeCell ref="A2:C2"/>
    <mergeCell ref="A3:B4"/>
    <mergeCell ref="A5:C5"/>
    <mergeCell ref="A6:C6"/>
    <mergeCell ref="A7:C7"/>
    <mergeCell ref="A8:C8"/>
    <mergeCell ref="A9:C9"/>
    <mergeCell ref="A10:C10"/>
    <mergeCell ref="A11:C11"/>
    <mergeCell ref="A12:C12"/>
    <mergeCell ref="A13:C13"/>
    <mergeCell ref="A14:C14"/>
    <mergeCell ref="A15:C15"/>
    <mergeCell ref="A99:A100"/>
    <mergeCell ref="A24:A29"/>
    <mergeCell ref="A32:A33"/>
    <mergeCell ref="A38:A42"/>
    <mergeCell ref="A45:A46"/>
    <mergeCell ref="A51:A56"/>
    <mergeCell ref="A59:A60"/>
    <mergeCell ref="A65:A69"/>
    <mergeCell ref="A72:A73"/>
    <mergeCell ref="A78:A83"/>
    <mergeCell ref="A86:A87"/>
    <mergeCell ref="A92:A96"/>
    <mergeCell ref="A105:A110"/>
    <mergeCell ref="A113:A114"/>
    <mergeCell ref="A119:A123"/>
    <mergeCell ref="A126:A127"/>
    <mergeCell ref="A132:A137"/>
  </mergeCells>
  <conditionalFormatting sqref="D21:AC21">
    <cfRule type="colorScale" priority="11">
      <colorScale>
        <cfvo type="min"/>
        <cfvo type="percentile" val="50"/>
        <cfvo type="max"/>
        <color rgb="FF63BE7B"/>
        <color rgb="FFFFEB84"/>
        <color rgb="FFF8696B"/>
      </colorScale>
    </cfRule>
  </conditionalFormatting>
  <conditionalFormatting sqref="D35:AC35">
    <cfRule type="colorScale" priority="10">
      <colorScale>
        <cfvo type="min"/>
        <cfvo type="percentile" val="50"/>
        <cfvo type="max"/>
        <color rgb="FF63BE7B"/>
        <color rgb="FFFFEB84"/>
        <color rgb="FFF8696B"/>
      </colorScale>
    </cfRule>
  </conditionalFormatting>
  <conditionalFormatting sqref="D48:AC48">
    <cfRule type="colorScale" priority="9">
      <colorScale>
        <cfvo type="min"/>
        <cfvo type="percentile" val="50"/>
        <cfvo type="max"/>
        <color rgb="FF63BE7B"/>
        <color rgb="FFFFEB84"/>
        <color rgb="FFF8696B"/>
      </colorScale>
    </cfRule>
  </conditionalFormatting>
  <conditionalFormatting sqref="D62:AC62">
    <cfRule type="colorScale" priority="8">
      <colorScale>
        <cfvo type="min"/>
        <cfvo type="percentile" val="50"/>
        <cfvo type="max"/>
        <color rgb="FF63BE7B"/>
        <color rgb="FFFFEB84"/>
        <color rgb="FFF8696B"/>
      </colorScale>
    </cfRule>
  </conditionalFormatting>
  <conditionalFormatting sqref="D89:AC89">
    <cfRule type="colorScale" priority="7">
      <colorScale>
        <cfvo type="min"/>
        <cfvo type="percentile" val="50"/>
        <cfvo type="max"/>
        <color rgb="FF63BE7B"/>
        <color rgb="FFFFEB84"/>
        <color rgb="FFF8696B"/>
      </colorScale>
    </cfRule>
  </conditionalFormatting>
  <conditionalFormatting sqref="D116:AC116">
    <cfRule type="colorScale" priority="6">
      <colorScale>
        <cfvo type="min"/>
        <cfvo type="percentile" val="50"/>
        <cfvo type="max"/>
        <color rgb="FF63BE7B"/>
        <color rgb="FFFFEB84"/>
        <color rgb="FFF8696B"/>
      </colorScale>
    </cfRule>
  </conditionalFormatting>
  <conditionalFormatting sqref="D14:AC14">
    <cfRule type="cellIs" dxfId="50" priority="5" operator="greaterThan">
      <formula>0</formula>
    </cfRule>
  </conditionalFormatting>
  <conditionalFormatting sqref="D13:AC13">
    <cfRule type="cellIs" dxfId="49" priority="4" operator="greaterThan">
      <formula>D10*0.9</formula>
    </cfRule>
  </conditionalFormatting>
  <conditionalFormatting sqref="D75:AC75">
    <cfRule type="colorScale" priority="3">
      <colorScale>
        <cfvo type="min"/>
        <cfvo type="percentile" val="50"/>
        <cfvo type="max"/>
        <color rgb="FF63BE7B"/>
        <color rgb="FFFFEB84"/>
        <color rgb="FFF8696B"/>
      </colorScale>
    </cfRule>
  </conditionalFormatting>
  <conditionalFormatting sqref="D102:AC102">
    <cfRule type="colorScale" priority="2">
      <colorScale>
        <cfvo type="min"/>
        <cfvo type="percentile" val="50"/>
        <cfvo type="max"/>
        <color rgb="FF63BE7B"/>
        <color rgb="FFFFEB84"/>
        <color rgb="FFF8696B"/>
      </colorScale>
    </cfRule>
  </conditionalFormatting>
  <conditionalFormatting sqref="D129:AC129">
    <cfRule type="colorScale" priority="1">
      <colorScale>
        <cfvo type="min"/>
        <cfvo type="percentile" val="50"/>
        <cfvo type="max"/>
        <color rgb="FF63BE7B"/>
        <color rgb="FFFFEB84"/>
        <color rgb="FFF8696B"/>
      </colorScale>
    </cfRule>
  </conditionalFormatting>
  <pageMargins left="0.7" right="0.7" top="0.75" bottom="0.75" header="0.3" footer="0.3"/>
  <pageSetup scale="17"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CY192"/>
  <sheetViews>
    <sheetView view="pageBreakPreview" zoomScale="85" zoomScaleNormal="100" zoomScaleSheetLayoutView="85" workbookViewId="0">
      <pane xSplit="4" ySplit="5" topLeftCell="AL19" activePane="bottomRight" state="frozen"/>
      <selection activeCell="A214" sqref="A1:XFD1048576"/>
      <selection pane="topRight" activeCell="A214" sqref="A1:XFD1048576"/>
      <selection pane="bottomLeft" activeCell="A214" sqref="A1:XFD1048576"/>
      <selection pane="bottomRight" activeCell="A214" sqref="A1:XFD1048576"/>
    </sheetView>
  </sheetViews>
  <sheetFormatPr baseColWidth="10" defaultColWidth="11.42578125" defaultRowHeight="15" outlineLevelCol="1"/>
  <cols>
    <col min="1" max="1" width="11.42578125" style="556" hidden="1" customWidth="1"/>
    <col min="2" max="2" width="11.42578125" style="557"/>
    <col min="3" max="3" width="53.7109375" style="558" customWidth="1"/>
    <col min="4" max="4" width="13" style="347" customWidth="1"/>
    <col min="5" max="10" width="9.28515625" style="559" customWidth="1" outlineLevel="1"/>
    <col min="11" max="11" width="10.140625" style="559" customWidth="1" outlineLevel="1"/>
    <col min="12" max="12" width="9.28515625" style="559" customWidth="1" outlineLevel="1"/>
    <col min="13" max="13" width="10.140625" style="559" customWidth="1" outlineLevel="1"/>
    <col min="14" max="14" width="10.28515625" style="559" customWidth="1" outlineLevel="1"/>
    <col min="15" max="15" width="9.28515625" style="559" customWidth="1" outlineLevel="1"/>
    <col min="16" max="17" width="10.28515625" style="559" customWidth="1" outlineLevel="1"/>
    <col min="18" max="20" width="9.28515625" style="559" customWidth="1" outlineLevel="1"/>
    <col min="21" max="22" width="10.28515625" style="559" customWidth="1" outlineLevel="1"/>
    <col min="23" max="23" width="9.28515625" style="559" customWidth="1" outlineLevel="1"/>
    <col min="24" max="24" width="10.140625" style="559" customWidth="1" outlineLevel="1"/>
    <col min="25" max="25" width="10.28515625" style="559" customWidth="1" outlineLevel="1"/>
    <col min="26" max="26" width="9.28515625" style="559" customWidth="1" outlineLevel="1"/>
    <col min="27" max="28" width="10.28515625" style="559" customWidth="1" outlineLevel="1"/>
    <col min="29" max="29" width="11.7109375" style="559" customWidth="1"/>
    <col min="30" max="31" width="10.28515625" style="353" customWidth="1" outlineLevel="1"/>
    <col min="32" max="32" width="10.28515625" style="345" customWidth="1" outlineLevel="1"/>
    <col min="33" max="42" width="9.85546875" style="353" customWidth="1" outlineLevel="1"/>
    <col min="43" max="43" width="10.28515625" style="345" customWidth="1" outlineLevel="1"/>
    <col min="44" max="46" width="9.85546875" style="353" customWidth="1" outlineLevel="1"/>
    <col min="47" max="47" width="11.7109375" style="345" customWidth="1" outlineLevel="1"/>
    <col min="48" max="52" width="9.85546875" style="353" customWidth="1" outlineLevel="1"/>
    <col min="53" max="53" width="9.28515625" style="345" customWidth="1" outlineLevel="1"/>
    <col min="54" max="60" width="9.85546875" style="353" customWidth="1" outlineLevel="1"/>
    <col min="61" max="61" width="10.28515625" style="345" customWidth="1" outlineLevel="1"/>
    <col min="62" max="62" width="11.7109375" style="345" bestFit="1" customWidth="1"/>
    <col min="63" max="63" width="8.140625" style="560" customWidth="1" outlineLevel="1"/>
    <col min="64" max="66" width="9.28515625" style="560" customWidth="1" outlineLevel="1"/>
    <col min="67" max="67" width="10.28515625" style="560" customWidth="1" outlineLevel="1"/>
    <col min="68" max="68" width="8.140625" style="560" customWidth="1" outlineLevel="1"/>
    <col min="69" max="69" width="9.28515625" style="560" customWidth="1" outlineLevel="1"/>
    <col min="70" max="70" width="8.140625" style="560" customWidth="1" outlineLevel="1"/>
    <col min="71" max="71" width="10.28515625" style="560" customWidth="1" outlineLevel="1"/>
    <col min="72" max="72" width="11.140625" style="560" customWidth="1" outlineLevel="1"/>
    <col min="73" max="73" width="9.28515625" style="560" customWidth="1" outlineLevel="1"/>
    <col min="74" max="77" width="8.140625" style="556" customWidth="1" outlineLevel="1"/>
    <col min="78" max="79" width="9.28515625" style="556" customWidth="1" outlineLevel="1"/>
    <col min="80" max="80" width="8.140625" style="556" customWidth="1" outlineLevel="1"/>
    <col min="81" max="81" width="9.28515625" style="556" customWidth="1" outlineLevel="1"/>
    <col min="82" max="82" width="8.140625" style="556" customWidth="1" outlineLevel="1"/>
    <col min="83" max="83" width="9.28515625" style="556" customWidth="1" outlineLevel="1"/>
    <col min="84" max="84" width="7.140625" style="556" customWidth="1" outlineLevel="1"/>
    <col min="85" max="89" width="9.28515625" style="556" customWidth="1" outlineLevel="1"/>
    <col min="90" max="90" width="8.140625" style="556" customWidth="1" outlineLevel="1"/>
    <col min="91" max="91" width="10.28515625" style="556" customWidth="1" outlineLevel="1"/>
    <col min="92" max="92" width="12" style="556" customWidth="1" outlineLevel="1"/>
    <col min="93" max="93" width="9.28515625" style="556" customWidth="1" outlineLevel="1"/>
    <col min="94" max="94" width="11.28515625" style="556" bestFit="1" customWidth="1"/>
    <col min="95" max="97" width="9.28515625" style="561" customWidth="1" outlineLevel="1"/>
    <col min="98" max="98" width="10.28515625" style="561" bestFit="1" customWidth="1" outlineLevel="1"/>
    <col min="99" max="99" width="10.140625" style="561" customWidth="1" outlineLevel="1"/>
    <col min="100" max="100" width="9.28515625" style="561" customWidth="1" outlineLevel="1"/>
    <col min="101" max="101" width="10.140625" style="561" customWidth="1" outlineLevel="1"/>
    <col min="102" max="102" width="11.42578125" style="556"/>
    <col min="103" max="103" width="13.42578125" style="556" customWidth="1"/>
    <col min="104" max="16384" width="11.42578125" style="556"/>
  </cols>
  <sheetData>
    <row r="1" spans="1:103" s="344" customFormat="1" ht="15" customHeight="1">
      <c r="A1" s="343">
        <v>1</v>
      </c>
      <c r="B1" s="2286" t="s">
        <v>13</v>
      </c>
      <c r="C1" s="2289" t="s">
        <v>698</v>
      </c>
      <c r="D1" s="2292" t="s">
        <v>699</v>
      </c>
      <c r="E1" s="2280" t="s">
        <v>700</v>
      </c>
      <c r="F1" s="2281"/>
      <c r="G1" s="2281"/>
      <c r="H1" s="2281"/>
      <c r="I1" s="2282"/>
      <c r="J1" s="2280" t="s">
        <v>701</v>
      </c>
      <c r="K1" s="2281"/>
      <c r="L1" s="2281"/>
      <c r="M1" s="2281"/>
      <c r="N1" s="2282"/>
      <c r="O1" s="2280" t="s">
        <v>702</v>
      </c>
      <c r="P1" s="2281"/>
      <c r="Q1" s="2282"/>
      <c r="R1" s="2280" t="s">
        <v>703</v>
      </c>
      <c r="S1" s="2281"/>
      <c r="T1" s="2281"/>
      <c r="U1" s="2281"/>
      <c r="V1" s="2281"/>
      <c r="W1" s="2281"/>
      <c r="X1" s="2282"/>
      <c r="Y1" s="2280" t="s">
        <v>704</v>
      </c>
      <c r="Z1" s="2281"/>
      <c r="AA1" s="2281"/>
      <c r="AB1" s="2282"/>
      <c r="AC1" s="2307" t="s">
        <v>705</v>
      </c>
      <c r="AD1" s="2297" t="s">
        <v>706</v>
      </c>
      <c r="AE1" s="2298"/>
      <c r="AF1" s="2299"/>
      <c r="AG1" s="2297" t="s">
        <v>707</v>
      </c>
      <c r="AH1" s="2298"/>
      <c r="AI1" s="2298"/>
      <c r="AJ1" s="2298"/>
      <c r="AK1" s="2298"/>
      <c r="AL1" s="2298"/>
      <c r="AM1" s="2298"/>
      <c r="AN1" s="2298"/>
      <c r="AO1" s="2298"/>
      <c r="AP1" s="2298"/>
      <c r="AQ1" s="2299"/>
      <c r="AR1" s="2297" t="s">
        <v>665</v>
      </c>
      <c r="AS1" s="2298"/>
      <c r="AT1" s="2298"/>
      <c r="AU1" s="2299"/>
      <c r="AV1" s="2297" t="s">
        <v>668</v>
      </c>
      <c r="AW1" s="2298"/>
      <c r="AX1" s="2298"/>
      <c r="AY1" s="2298"/>
      <c r="AZ1" s="2298"/>
      <c r="BA1" s="2299"/>
      <c r="BB1" s="2297" t="s">
        <v>669</v>
      </c>
      <c r="BC1" s="2298"/>
      <c r="BD1" s="2298"/>
      <c r="BE1" s="2298"/>
      <c r="BF1" s="2298"/>
      <c r="BG1" s="2298"/>
      <c r="BH1" s="2298"/>
      <c r="BI1" s="2299"/>
      <c r="BJ1" s="2313" t="s">
        <v>708</v>
      </c>
      <c r="BK1" s="2310" t="s">
        <v>709</v>
      </c>
      <c r="BL1" s="2312"/>
      <c r="BM1" s="2312"/>
      <c r="BN1" s="2312"/>
      <c r="BO1" s="2311"/>
      <c r="BP1" s="2310" t="s">
        <v>710</v>
      </c>
      <c r="BQ1" s="2314"/>
      <c r="BR1" s="2314"/>
      <c r="BS1" s="2311"/>
      <c r="BT1" s="2310" t="s">
        <v>711</v>
      </c>
      <c r="BU1" s="2311"/>
      <c r="BV1" s="2310" t="s">
        <v>712</v>
      </c>
      <c r="BW1" s="2312"/>
      <c r="BX1" s="2312"/>
      <c r="BY1" s="2312"/>
      <c r="BZ1" s="2312"/>
      <c r="CA1" s="2312"/>
      <c r="CB1" s="2312"/>
      <c r="CC1" s="2312"/>
      <c r="CD1" s="2312"/>
      <c r="CE1" s="2311"/>
      <c r="CF1" s="2310" t="s">
        <v>713</v>
      </c>
      <c r="CG1" s="2312"/>
      <c r="CH1" s="2312"/>
      <c r="CI1" s="2312"/>
      <c r="CJ1" s="2312"/>
      <c r="CK1" s="2312"/>
      <c r="CL1" s="2312"/>
      <c r="CM1" s="2311"/>
      <c r="CN1" s="2310" t="s">
        <v>714</v>
      </c>
      <c r="CO1" s="2311"/>
      <c r="CP1" s="2313" t="s">
        <v>715</v>
      </c>
      <c r="CQ1" s="2312" t="s">
        <v>716</v>
      </c>
      <c r="CR1" s="2312"/>
      <c r="CS1" s="2311"/>
      <c r="CT1" s="2310" t="s">
        <v>717</v>
      </c>
      <c r="CU1" s="2312"/>
      <c r="CV1" s="2312"/>
      <c r="CW1" s="2311"/>
      <c r="CX1" s="2313" t="s">
        <v>718</v>
      </c>
      <c r="CY1" s="2318" t="s">
        <v>719</v>
      </c>
    </row>
    <row r="2" spans="1:103" s="345" customFormat="1" ht="15" customHeight="1">
      <c r="A2" s="343">
        <v>2</v>
      </c>
      <c r="B2" s="2287"/>
      <c r="C2" s="2290"/>
      <c r="D2" s="2293"/>
      <c r="E2" s="2283"/>
      <c r="F2" s="2284"/>
      <c r="G2" s="2284"/>
      <c r="H2" s="2284"/>
      <c r="I2" s="2285"/>
      <c r="J2" s="2283"/>
      <c r="K2" s="2284"/>
      <c r="L2" s="2284"/>
      <c r="M2" s="2284"/>
      <c r="N2" s="2285"/>
      <c r="O2" s="2283"/>
      <c r="P2" s="2284"/>
      <c r="Q2" s="2285"/>
      <c r="R2" s="2283"/>
      <c r="S2" s="2284"/>
      <c r="T2" s="2284"/>
      <c r="U2" s="2284"/>
      <c r="V2" s="2284"/>
      <c r="W2" s="2284"/>
      <c r="X2" s="2285"/>
      <c r="Y2" s="2283"/>
      <c r="Z2" s="2284"/>
      <c r="AA2" s="2284"/>
      <c r="AB2" s="2285"/>
      <c r="AC2" s="2308"/>
      <c r="AD2" s="2300"/>
      <c r="AE2" s="2301"/>
      <c r="AF2" s="2302"/>
      <c r="AG2" s="2300"/>
      <c r="AH2" s="2301"/>
      <c r="AI2" s="2301"/>
      <c r="AJ2" s="2301"/>
      <c r="AK2" s="2301"/>
      <c r="AL2" s="2301"/>
      <c r="AM2" s="2301"/>
      <c r="AN2" s="2301"/>
      <c r="AO2" s="2301"/>
      <c r="AP2" s="2301"/>
      <c r="AQ2" s="2302"/>
      <c r="AR2" s="2300"/>
      <c r="AS2" s="2301"/>
      <c r="AT2" s="2301"/>
      <c r="AU2" s="2302"/>
      <c r="AV2" s="2300"/>
      <c r="AW2" s="2301"/>
      <c r="AX2" s="2301"/>
      <c r="AY2" s="2301"/>
      <c r="AZ2" s="2301"/>
      <c r="BA2" s="2302"/>
      <c r="BB2" s="2300"/>
      <c r="BC2" s="2301"/>
      <c r="BD2" s="2301"/>
      <c r="BE2" s="2301"/>
      <c r="BF2" s="2301"/>
      <c r="BG2" s="2301"/>
      <c r="BH2" s="2301"/>
      <c r="BI2" s="2302"/>
      <c r="BJ2" s="2308"/>
      <c r="BK2" s="2283"/>
      <c r="BL2" s="2284"/>
      <c r="BM2" s="2284"/>
      <c r="BN2" s="2284"/>
      <c r="BO2" s="2285"/>
      <c r="BP2" s="2283"/>
      <c r="BQ2" s="2315"/>
      <c r="BR2" s="2315"/>
      <c r="BS2" s="2285"/>
      <c r="BT2" s="2283"/>
      <c r="BU2" s="2285"/>
      <c r="BV2" s="2283"/>
      <c r="BW2" s="2284"/>
      <c r="BX2" s="2284"/>
      <c r="BY2" s="2284"/>
      <c r="BZ2" s="2284"/>
      <c r="CA2" s="2284"/>
      <c r="CB2" s="2284"/>
      <c r="CC2" s="2284"/>
      <c r="CD2" s="2284"/>
      <c r="CE2" s="2285"/>
      <c r="CF2" s="2283"/>
      <c r="CG2" s="2284"/>
      <c r="CH2" s="2284"/>
      <c r="CI2" s="2284"/>
      <c r="CJ2" s="2284"/>
      <c r="CK2" s="2284"/>
      <c r="CL2" s="2284"/>
      <c r="CM2" s="2285"/>
      <c r="CN2" s="2283"/>
      <c r="CO2" s="2285"/>
      <c r="CP2" s="2308"/>
      <c r="CQ2" s="2284"/>
      <c r="CR2" s="2284"/>
      <c r="CS2" s="2285"/>
      <c r="CT2" s="2283"/>
      <c r="CU2" s="2284"/>
      <c r="CV2" s="2284"/>
      <c r="CW2" s="2285"/>
      <c r="CX2" s="2308"/>
      <c r="CY2" s="2319"/>
    </row>
    <row r="3" spans="1:103" s="345" customFormat="1" ht="15" customHeight="1">
      <c r="A3" s="343">
        <v>3</v>
      </c>
      <c r="B3" s="2287"/>
      <c r="C3" s="2290"/>
      <c r="D3" s="2293"/>
      <c r="E3" s="2283" t="s">
        <v>720</v>
      </c>
      <c r="F3" s="2284"/>
      <c r="G3" s="2284"/>
      <c r="H3" s="2284"/>
      <c r="I3" s="2295" t="s">
        <v>721</v>
      </c>
      <c r="J3" s="2283" t="s">
        <v>720</v>
      </c>
      <c r="K3" s="2284"/>
      <c r="L3" s="2284"/>
      <c r="M3" s="2284"/>
      <c r="N3" s="2295" t="s">
        <v>722</v>
      </c>
      <c r="O3" s="2283" t="s">
        <v>720</v>
      </c>
      <c r="P3" s="2284"/>
      <c r="Q3" s="2295" t="s">
        <v>721</v>
      </c>
      <c r="R3" s="2283" t="s">
        <v>720</v>
      </c>
      <c r="S3" s="2284"/>
      <c r="T3" s="2284"/>
      <c r="U3" s="2284"/>
      <c r="V3" s="2284"/>
      <c r="W3" s="2284"/>
      <c r="X3" s="2295" t="s">
        <v>721</v>
      </c>
      <c r="Y3" s="2283" t="s">
        <v>720</v>
      </c>
      <c r="Z3" s="2284"/>
      <c r="AA3" s="2284"/>
      <c r="AB3" s="2295" t="s">
        <v>721</v>
      </c>
      <c r="AC3" s="2308"/>
      <c r="AD3" s="2304" t="s">
        <v>720</v>
      </c>
      <c r="AE3" s="2305"/>
      <c r="AF3" s="2295" t="s">
        <v>721</v>
      </c>
      <c r="AG3" s="2304" t="s">
        <v>720</v>
      </c>
      <c r="AH3" s="2306"/>
      <c r="AI3" s="2306"/>
      <c r="AJ3" s="2306"/>
      <c r="AK3" s="2306"/>
      <c r="AL3" s="2306"/>
      <c r="AM3" s="2306"/>
      <c r="AN3" s="2306"/>
      <c r="AO3" s="2306"/>
      <c r="AP3" s="2305"/>
      <c r="AQ3" s="2295" t="s">
        <v>721</v>
      </c>
      <c r="AR3" s="2304" t="s">
        <v>720</v>
      </c>
      <c r="AS3" s="2306"/>
      <c r="AT3" s="2305"/>
      <c r="AU3" s="2295" t="s">
        <v>721</v>
      </c>
      <c r="AV3" s="2304" t="s">
        <v>720</v>
      </c>
      <c r="AW3" s="2306"/>
      <c r="AX3" s="2306"/>
      <c r="AY3" s="2306"/>
      <c r="AZ3" s="2305"/>
      <c r="BA3" s="2295" t="s">
        <v>721</v>
      </c>
      <c r="BB3" s="2304" t="s">
        <v>720</v>
      </c>
      <c r="BC3" s="2306"/>
      <c r="BD3" s="2306"/>
      <c r="BE3" s="2306"/>
      <c r="BF3" s="2306"/>
      <c r="BG3" s="2306"/>
      <c r="BH3" s="2305"/>
      <c r="BI3" s="2295" t="s">
        <v>721</v>
      </c>
      <c r="BJ3" s="2308"/>
      <c r="BK3" s="2283" t="s">
        <v>720</v>
      </c>
      <c r="BL3" s="2284"/>
      <c r="BM3" s="2284"/>
      <c r="BN3" s="2284"/>
      <c r="BO3" s="2295" t="s">
        <v>721</v>
      </c>
      <c r="BP3" s="2316" t="s">
        <v>720</v>
      </c>
      <c r="BQ3" s="2315"/>
      <c r="BR3" s="2317"/>
      <c r="BS3" s="2295" t="s">
        <v>721</v>
      </c>
      <c r="BT3" s="346" t="s">
        <v>720</v>
      </c>
      <c r="BU3" s="2295" t="s">
        <v>721</v>
      </c>
      <c r="BV3" s="2283" t="s">
        <v>720</v>
      </c>
      <c r="BW3" s="2284"/>
      <c r="BX3" s="2284"/>
      <c r="BY3" s="2284"/>
      <c r="BZ3" s="2284"/>
      <c r="CA3" s="2284"/>
      <c r="CB3" s="2284"/>
      <c r="CC3" s="2284"/>
      <c r="CD3" s="2284"/>
      <c r="CE3" s="2295" t="s">
        <v>722</v>
      </c>
      <c r="CF3" s="2283" t="s">
        <v>720</v>
      </c>
      <c r="CG3" s="2284"/>
      <c r="CH3" s="2284"/>
      <c r="CI3" s="2284"/>
      <c r="CJ3" s="2284"/>
      <c r="CK3" s="2284"/>
      <c r="CL3" s="2284"/>
      <c r="CM3" s="2295" t="s">
        <v>721</v>
      </c>
      <c r="CN3" s="346" t="s">
        <v>720</v>
      </c>
      <c r="CO3" s="2295" t="s">
        <v>721</v>
      </c>
      <c r="CP3" s="2308"/>
      <c r="CQ3" s="2284" t="s">
        <v>720</v>
      </c>
      <c r="CR3" s="2284"/>
      <c r="CS3" s="2321" t="s">
        <v>723</v>
      </c>
      <c r="CT3" s="2283" t="s">
        <v>720</v>
      </c>
      <c r="CU3" s="2284"/>
      <c r="CV3" s="2284"/>
      <c r="CW3" s="2295" t="s">
        <v>723</v>
      </c>
      <c r="CX3" s="2308"/>
      <c r="CY3" s="2319"/>
    </row>
    <row r="4" spans="1:103" s="353" customFormat="1" ht="15" customHeight="1">
      <c r="A4" s="347"/>
      <c r="B4" s="2287"/>
      <c r="C4" s="2290"/>
      <c r="D4" s="2293"/>
      <c r="E4" s="348">
        <v>87545</v>
      </c>
      <c r="F4" s="349">
        <v>88879</v>
      </c>
      <c r="G4" s="349">
        <v>89550</v>
      </c>
      <c r="H4" s="349">
        <v>89730</v>
      </c>
      <c r="I4" s="2295"/>
      <c r="J4" s="348">
        <v>114328</v>
      </c>
      <c r="K4" s="349">
        <v>116636</v>
      </c>
      <c r="L4" s="349">
        <v>120432</v>
      </c>
      <c r="M4" s="349">
        <v>122466</v>
      </c>
      <c r="N4" s="2295"/>
      <c r="O4" s="348">
        <v>124328</v>
      </c>
      <c r="P4" s="349">
        <v>126310</v>
      </c>
      <c r="Q4" s="2295"/>
      <c r="R4" s="348">
        <v>16720</v>
      </c>
      <c r="S4" s="349">
        <v>17180</v>
      </c>
      <c r="T4" s="349">
        <v>17320</v>
      </c>
      <c r="U4" s="349">
        <v>17520</v>
      </c>
      <c r="V4" s="349">
        <v>18250</v>
      </c>
      <c r="W4" s="349">
        <v>18880</v>
      </c>
      <c r="X4" s="2295"/>
      <c r="Y4" s="348">
        <v>40000</v>
      </c>
      <c r="Z4" s="349">
        <v>42500</v>
      </c>
      <c r="AA4" s="349">
        <v>43600</v>
      </c>
      <c r="AB4" s="2285"/>
      <c r="AC4" s="2308"/>
      <c r="AD4" s="350">
        <v>30537</v>
      </c>
      <c r="AE4" s="351">
        <v>39200</v>
      </c>
      <c r="AF4" s="2285"/>
      <c r="AG4" s="350">
        <v>40100</v>
      </c>
      <c r="AH4" s="351">
        <v>40429</v>
      </c>
      <c r="AI4" s="351">
        <v>46210</v>
      </c>
      <c r="AJ4" s="351">
        <v>47053</v>
      </c>
      <c r="AK4" s="351">
        <v>47090</v>
      </c>
      <c r="AL4" s="351">
        <v>47240</v>
      </c>
      <c r="AM4" s="351">
        <v>47277</v>
      </c>
      <c r="AN4" s="351">
        <v>48183</v>
      </c>
      <c r="AO4" s="351">
        <v>49915</v>
      </c>
      <c r="AP4" s="351">
        <v>50010</v>
      </c>
      <c r="AQ4" s="2285"/>
      <c r="AR4" s="350">
        <v>58214</v>
      </c>
      <c r="AS4" s="351">
        <v>63227</v>
      </c>
      <c r="AT4" s="351">
        <v>66000</v>
      </c>
      <c r="AU4" s="2285"/>
      <c r="AV4" s="350">
        <v>74553</v>
      </c>
      <c r="AW4" s="351">
        <v>74575</v>
      </c>
      <c r="AX4" s="351">
        <v>77700</v>
      </c>
      <c r="AY4" s="351">
        <v>77750</v>
      </c>
      <c r="AZ4" s="351">
        <v>84170</v>
      </c>
      <c r="BA4" s="2285"/>
      <c r="BB4" s="350">
        <v>84285</v>
      </c>
      <c r="BC4" s="351">
        <v>86365</v>
      </c>
      <c r="BD4" s="351">
        <v>87900</v>
      </c>
      <c r="BE4" s="351">
        <v>88420</v>
      </c>
      <c r="BF4" s="351">
        <v>89820</v>
      </c>
      <c r="BG4" s="351">
        <v>90715</v>
      </c>
      <c r="BH4" s="351">
        <v>90770</v>
      </c>
      <c r="BI4" s="2285"/>
      <c r="BJ4" s="2308"/>
      <c r="BK4" s="348">
        <v>410</v>
      </c>
      <c r="BL4" s="349">
        <v>2510</v>
      </c>
      <c r="BM4" s="349">
        <v>9400</v>
      </c>
      <c r="BN4" s="349">
        <v>10820</v>
      </c>
      <c r="BO4" s="2295"/>
      <c r="BP4" s="348">
        <v>7400</v>
      </c>
      <c r="BQ4" s="349">
        <v>9400</v>
      </c>
      <c r="BR4" s="349">
        <v>10930</v>
      </c>
      <c r="BS4" s="2295"/>
      <c r="BT4" s="348">
        <v>31300</v>
      </c>
      <c r="BU4" s="2295"/>
      <c r="BV4" s="348">
        <v>27350</v>
      </c>
      <c r="BW4" s="349">
        <v>27657</v>
      </c>
      <c r="BX4" s="349">
        <v>29240</v>
      </c>
      <c r="BY4" s="349">
        <v>31330</v>
      </c>
      <c r="BZ4" s="349">
        <v>32520</v>
      </c>
      <c r="CA4" s="349">
        <v>32770</v>
      </c>
      <c r="CB4" s="349">
        <v>36360</v>
      </c>
      <c r="CC4" s="349">
        <v>36760</v>
      </c>
      <c r="CD4" s="349">
        <v>36945</v>
      </c>
      <c r="CE4" s="2295"/>
      <c r="CF4" s="348">
        <v>54270</v>
      </c>
      <c r="CG4" s="349">
        <v>57200</v>
      </c>
      <c r="CH4" s="349">
        <v>65180</v>
      </c>
      <c r="CI4" s="349">
        <v>65550</v>
      </c>
      <c r="CJ4" s="349">
        <v>65730</v>
      </c>
      <c r="CK4" s="349">
        <v>65840</v>
      </c>
      <c r="CL4" s="349">
        <v>65950</v>
      </c>
      <c r="CM4" s="2295"/>
      <c r="CN4" s="348">
        <v>66000</v>
      </c>
      <c r="CO4" s="2295"/>
      <c r="CP4" s="2308"/>
      <c r="CQ4" s="352">
        <v>3200</v>
      </c>
      <c r="CR4" s="352">
        <v>3600</v>
      </c>
      <c r="CS4" s="2322"/>
      <c r="CT4" s="348">
        <v>9020</v>
      </c>
      <c r="CU4" s="349">
        <v>9580</v>
      </c>
      <c r="CV4" s="349">
        <v>11090</v>
      </c>
      <c r="CW4" s="2285"/>
      <c r="CX4" s="2308"/>
      <c r="CY4" s="2319"/>
    </row>
    <row r="5" spans="1:103" s="353" customFormat="1" ht="15" customHeight="1">
      <c r="A5" s="347"/>
      <c r="B5" s="2288"/>
      <c r="C5" s="2291"/>
      <c r="D5" s="2294"/>
      <c r="E5" s="354">
        <v>88879</v>
      </c>
      <c r="F5" s="355">
        <v>89550</v>
      </c>
      <c r="G5" s="355">
        <v>89730</v>
      </c>
      <c r="H5" s="355">
        <v>91430</v>
      </c>
      <c r="I5" s="2296"/>
      <c r="J5" s="354">
        <v>116636</v>
      </c>
      <c r="K5" s="355">
        <v>120432</v>
      </c>
      <c r="L5" s="355">
        <v>122466</v>
      </c>
      <c r="M5" s="355">
        <v>124328</v>
      </c>
      <c r="N5" s="2296"/>
      <c r="O5" s="354">
        <v>125860</v>
      </c>
      <c r="P5" s="355">
        <v>128380</v>
      </c>
      <c r="Q5" s="2296"/>
      <c r="R5" s="354">
        <v>17180</v>
      </c>
      <c r="S5" s="355">
        <v>17320</v>
      </c>
      <c r="T5" s="355">
        <v>17520</v>
      </c>
      <c r="U5" s="355">
        <v>18250</v>
      </c>
      <c r="V5" s="355">
        <v>18880</v>
      </c>
      <c r="W5" s="355">
        <v>19000</v>
      </c>
      <c r="X5" s="2296"/>
      <c r="Y5" s="354">
        <v>41100</v>
      </c>
      <c r="Z5" s="355">
        <v>43060</v>
      </c>
      <c r="AA5" s="355">
        <v>45000</v>
      </c>
      <c r="AB5" s="2303"/>
      <c r="AC5" s="2309"/>
      <c r="AD5" s="356">
        <v>31896</v>
      </c>
      <c r="AE5" s="357">
        <v>40100</v>
      </c>
      <c r="AF5" s="2303"/>
      <c r="AG5" s="356">
        <v>40429</v>
      </c>
      <c r="AH5" s="357">
        <v>46210</v>
      </c>
      <c r="AI5" s="357">
        <v>47053</v>
      </c>
      <c r="AJ5" s="357">
        <v>47090</v>
      </c>
      <c r="AK5" s="357">
        <v>47240</v>
      </c>
      <c r="AL5" s="357">
        <v>47277</v>
      </c>
      <c r="AM5" s="357">
        <v>48183</v>
      </c>
      <c r="AN5" s="357">
        <v>49915</v>
      </c>
      <c r="AO5" s="357">
        <v>50010</v>
      </c>
      <c r="AP5" s="357">
        <v>50200</v>
      </c>
      <c r="AQ5" s="2303"/>
      <c r="AR5" s="356">
        <v>61360</v>
      </c>
      <c r="AS5" s="357">
        <v>65737</v>
      </c>
      <c r="AT5" s="357">
        <v>66580</v>
      </c>
      <c r="AU5" s="2303"/>
      <c r="AV5" s="356">
        <v>74575</v>
      </c>
      <c r="AW5" s="357">
        <v>76800</v>
      </c>
      <c r="AX5" s="357">
        <v>77750</v>
      </c>
      <c r="AY5" s="357">
        <v>79200</v>
      </c>
      <c r="AZ5" s="357">
        <v>84240</v>
      </c>
      <c r="BA5" s="2303"/>
      <c r="BB5" s="356">
        <v>86365</v>
      </c>
      <c r="BC5" s="357">
        <v>86420</v>
      </c>
      <c r="BD5" s="357">
        <v>88420</v>
      </c>
      <c r="BE5" s="357">
        <v>89820</v>
      </c>
      <c r="BF5" s="357">
        <v>90150</v>
      </c>
      <c r="BG5" s="357">
        <v>90770</v>
      </c>
      <c r="BH5" s="357">
        <v>90900</v>
      </c>
      <c r="BI5" s="2303"/>
      <c r="BJ5" s="2309"/>
      <c r="BK5" s="354">
        <v>2510</v>
      </c>
      <c r="BL5" s="355">
        <v>7210</v>
      </c>
      <c r="BM5" s="355">
        <v>10830</v>
      </c>
      <c r="BN5" s="355">
        <v>11000</v>
      </c>
      <c r="BO5" s="2296"/>
      <c r="BP5" s="354">
        <v>8000</v>
      </c>
      <c r="BQ5" s="355">
        <v>9930</v>
      </c>
      <c r="BR5" s="355">
        <v>11000</v>
      </c>
      <c r="BS5" s="2296"/>
      <c r="BT5" s="354">
        <v>32080</v>
      </c>
      <c r="BU5" s="2296"/>
      <c r="BV5" s="354">
        <v>27620</v>
      </c>
      <c r="BW5" s="355">
        <v>29217</v>
      </c>
      <c r="BX5" s="355">
        <v>30305</v>
      </c>
      <c r="BY5" s="355">
        <v>31950</v>
      </c>
      <c r="BZ5" s="355">
        <v>32770</v>
      </c>
      <c r="CA5" s="355">
        <v>36360</v>
      </c>
      <c r="CB5" s="355">
        <v>36760</v>
      </c>
      <c r="CC5" s="355">
        <v>36940</v>
      </c>
      <c r="CD5" s="355">
        <v>37215</v>
      </c>
      <c r="CE5" s="2296"/>
      <c r="CF5" s="354">
        <v>55046</v>
      </c>
      <c r="CG5" s="355">
        <v>60350</v>
      </c>
      <c r="CH5" s="355">
        <v>65550</v>
      </c>
      <c r="CI5" s="355">
        <v>65730</v>
      </c>
      <c r="CJ5" s="355">
        <v>65840</v>
      </c>
      <c r="CK5" s="355">
        <v>65950</v>
      </c>
      <c r="CL5" s="355">
        <v>66000</v>
      </c>
      <c r="CM5" s="2296"/>
      <c r="CN5" s="354">
        <v>66240</v>
      </c>
      <c r="CO5" s="2296"/>
      <c r="CP5" s="2309"/>
      <c r="CQ5" s="352">
        <v>3600</v>
      </c>
      <c r="CR5" s="352">
        <v>4200</v>
      </c>
      <c r="CS5" s="2323"/>
      <c r="CT5" s="354">
        <v>9580</v>
      </c>
      <c r="CU5" s="355">
        <v>9920</v>
      </c>
      <c r="CV5" s="355">
        <v>11510</v>
      </c>
      <c r="CW5" s="2303"/>
      <c r="CX5" s="2309"/>
      <c r="CY5" s="2320"/>
    </row>
    <row r="6" spans="1:103" s="353" customFormat="1" ht="15" customHeight="1">
      <c r="A6" s="347"/>
      <c r="B6" s="358"/>
      <c r="C6" s="359" t="s">
        <v>724</v>
      </c>
      <c r="D6" s="360"/>
      <c r="E6" s="361"/>
      <c r="F6" s="362"/>
      <c r="G6" s="362"/>
      <c r="H6" s="362"/>
      <c r="I6" s="363"/>
      <c r="J6" s="361"/>
      <c r="K6" s="362"/>
      <c r="L6" s="362"/>
      <c r="M6" s="362"/>
      <c r="N6" s="363"/>
      <c r="O6" s="361"/>
      <c r="P6" s="362"/>
      <c r="Q6" s="363"/>
      <c r="R6" s="361"/>
      <c r="S6" s="362"/>
      <c r="T6" s="362"/>
      <c r="U6" s="362"/>
      <c r="V6" s="362"/>
      <c r="W6" s="362"/>
      <c r="X6" s="363"/>
      <c r="Y6" s="361"/>
      <c r="Z6" s="362"/>
      <c r="AA6" s="362"/>
      <c r="AB6" s="364"/>
      <c r="AC6" s="365"/>
      <c r="AD6" s="366"/>
      <c r="AE6" s="367"/>
      <c r="AF6" s="364"/>
      <c r="AG6" s="366"/>
      <c r="AH6" s="367"/>
      <c r="AI6" s="367"/>
      <c r="AJ6" s="367"/>
      <c r="AK6" s="367"/>
      <c r="AL6" s="367"/>
      <c r="AM6" s="367"/>
      <c r="AN6" s="367"/>
      <c r="AO6" s="367"/>
      <c r="AP6" s="367"/>
      <c r="AQ6" s="364"/>
      <c r="AR6" s="366"/>
      <c r="AS6" s="367"/>
      <c r="AT6" s="367"/>
      <c r="AU6" s="364"/>
      <c r="AV6" s="366"/>
      <c r="AW6" s="367"/>
      <c r="AX6" s="367"/>
      <c r="AY6" s="367"/>
      <c r="AZ6" s="367"/>
      <c r="BA6" s="364"/>
      <c r="BB6" s="366"/>
      <c r="BC6" s="367"/>
      <c r="BD6" s="367"/>
      <c r="BE6" s="367"/>
      <c r="BF6" s="367"/>
      <c r="BG6" s="367"/>
      <c r="BH6" s="367"/>
      <c r="BI6" s="364"/>
      <c r="BJ6" s="365"/>
      <c r="BK6" s="361"/>
      <c r="BL6" s="362"/>
      <c r="BM6" s="362"/>
      <c r="BN6" s="362"/>
      <c r="BO6" s="363"/>
      <c r="BP6" s="361"/>
      <c r="BQ6" s="362"/>
      <c r="BR6" s="362"/>
      <c r="BS6" s="363"/>
      <c r="BT6" s="361"/>
      <c r="BU6" s="363"/>
      <c r="BV6" s="361"/>
      <c r="BW6" s="362"/>
      <c r="BX6" s="362"/>
      <c r="BY6" s="368"/>
      <c r="BZ6" s="368"/>
      <c r="CA6" s="368"/>
      <c r="CB6" s="368"/>
      <c r="CC6" s="368"/>
      <c r="CD6" s="368"/>
      <c r="CE6" s="363"/>
      <c r="CF6" s="361"/>
      <c r="CG6" s="362"/>
      <c r="CH6" s="362"/>
      <c r="CI6" s="362"/>
      <c r="CJ6" s="362"/>
      <c r="CK6" s="362"/>
      <c r="CL6" s="362"/>
      <c r="CM6" s="363"/>
      <c r="CN6" s="361"/>
      <c r="CO6" s="363"/>
      <c r="CP6" s="365"/>
      <c r="CQ6" s="361"/>
      <c r="CR6" s="362"/>
      <c r="CS6" s="363"/>
      <c r="CT6" s="361"/>
      <c r="CU6" s="362"/>
      <c r="CV6" s="362"/>
      <c r="CW6" s="364"/>
      <c r="CX6" s="365"/>
      <c r="CY6" s="365"/>
    </row>
    <row r="7" spans="1:103" s="389" customFormat="1" ht="15" customHeight="1">
      <c r="A7" s="369">
        <v>4</v>
      </c>
      <c r="B7" s="370"/>
      <c r="C7" s="371" t="s">
        <v>725</v>
      </c>
      <c r="D7" s="372"/>
      <c r="E7" s="373"/>
      <c r="F7" s="374"/>
      <c r="G7" s="374"/>
      <c r="H7" s="374"/>
      <c r="I7" s="375"/>
      <c r="J7" s="373"/>
      <c r="K7" s="374"/>
      <c r="L7" s="374"/>
      <c r="M7" s="374"/>
      <c r="N7" s="375"/>
      <c r="O7" s="373"/>
      <c r="P7" s="374"/>
      <c r="Q7" s="375"/>
      <c r="R7" s="373"/>
      <c r="S7" s="374"/>
      <c r="T7" s="374"/>
      <c r="U7" s="374"/>
      <c r="V7" s="374"/>
      <c r="W7" s="374"/>
      <c r="X7" s="375"/>
      <c r="Y7" s="373"/>
      <c r="Z7" s="374"/>
      <c r="AA7" s="374"/>
      <c r="AB7" s="375"/>
      <c r="AC7" s="376"/>
      <c r="AD7" s="377"/>
      <c r="AE7" s="378"/>
      <c r="AF7" s="379"/>
      <c r="AG7" s="377"/>
      <c r="AH7" s="378"/>
      <c r="AI7" s="378"/>
      <c r="AJ7" s="378"/>
      <c r="AK7" s="378"/>
      <c r="AL7" s="378"/>
      <c r="AM7" s="378"/>
      <c r="AN7" s="378"/>
      <c r="AO7" s="378"/>
      <c r="AP7" s="378"/>
      <c r="AQ7" s="379"/>
      <c r="AR7" s="377"/>
      <c r="AS7" s="378"/>
      <c r="AT7" s="378"/>
      <c r="AU7" s="379"/>
      <c r="AV7" s="377"/>
      <c r="AW7" s="378"/>
      <c r="AX7" s="378"/>
      <c r="AY7" s="378"/>
      <c r="AZ7" s="378"/>
      <c r="BA7" s="379"/>
      <c r="BB7" s="377"/>
      <c r="BC7" s="378"/>
      <c r="BD7" s="378"/>
      <c r="BE7" s="378"/>
      <c r="BF7" s="378"/>
      <c r="BG7" s="378"/>
      <c r="BH7" s="378"/>
      <c r="BI7" s="379"/>
      <c r="BJ7" s="380"/>
      <c r="BK7" s="381"/>
      <c r="BL7" s="382"/>
      <c r="BM7" s="382"/>
      <c r="BN7" s="382"/>
      <c r="BO7" s="383"/>
      <c r="BP7" s="381"/>
      <c r="BQ7" s="382"/>
      <c r="BR7" s="382"/>
      <c r="BS7" s="383"/>
      <c r="BT7" s="381"/>
      <c r="BU7" s="383"/>
      <c r="BV7" s="384"/>
      <c r="BW7" s="385"/>
      <c r="BX7" s="385"/>
      <c r="BY7" s="386"/>
      <c r="BZ7" s="386"/>
      <c r="CA7" s="386"/>
      <c r="CB7" s="386"/>
      <c r="CC7" s="386"/>
      <c r="CD7" s="386"/>
      <c r="CE7" s="387"/>
      <c r="CF7" s="384"/>
      <c r="CG7" s="385"/>
      <c r="CH7" s="385"/>
      <c r="CI7" s="385"/>
      <c r="CJ7" s="385"/>
      <c r="CK7" s="385"/>
      <c r="CL7" s="385"/>
      <c r="CM7" s="387"/>
      <c r="CN7" s="384"/>
      <c r="CO7" s="387"/>
      <c r="CP7" s="388"/>
      <c r="CQ7" s="373"/>
      <c r="CR7" s="374"/>
      <c r="CS7" s="375"/>
      <c r="CT7" s="373"/>
      <c r="CU7" s="374"/>
      <c r="CV7" s="374"/>
      <c r="CW7" s="375"/>
      <c r="CX7" s="376"/>
      <c r="CY7" s="388"/>
    </row>
    <row r="8" spans="1:103" s="413" customFormat="1" ht="15" customHeight="1">
      <c r="A8" s="390">
        <v>5</v>
      </c>
      <c r="B8" s="391"/>
      <c r="C8" s="392" t="s">
        <v>726</v>
      </c>
      <c r="D8" s="393"/>
      <c r="E8" s="394"/>
      <c r="F8" s="395"/>
      <c r="G8" s="395"/>
      <c r="H8" s="395"/>
      <c r="I8" s="396"/>
      <c r="J8" s="394"/>
      <c r="K8" s="395"/>
      <c r="L8" s="395"/>
      <c r="M8" s="395"/>
      <c r="N8" s="396"/>
      <c r="O8" s="394"/>
      <c r="P8" s="395"/>
      <c r="Q8" s="396"/>
      <c r="R8" s="397"/>
      <c r="S8" s="398"/>
      <c r="T8" s="398"/>
      <c r="U8" s="398"/>
      <c r="V8" s="398"/>
      <c r="W8" s="398"/>
      <c r="X8" s="396"/>
      <c r="Y8" s="397"/>
      <c r="Z8" s="398"/>
      <c r="AA8" s="398"/>
      <c r="AB8" s="396"/>
      <c r="AC8" s="399"/>
      <c r="AD8" s="400"/>
      <c r="AE8" s="401"/>
      <c r="AF8" s="402"/>
      <c r="AG8" s="400"/>
      <c r="AH8" s="401"/>
      <c r="AI8" s="401"/>
      <c r="AJ8" s="401"/>
      <c r="AK8" s="401"/>
      <c r="AL8" s="401"/>
      <c r="AM8" s="401"/>
      <c r="AN8" s="401"/>
      <c r="AO8" s="401"/>
      <c r="AP8" s="401"/>
      <c r="AQ8" s="402"/>
      <c r="AR8" s="400"/>
      <c r="AS8" s="401"/>
      <c r="AT8" s="401"/>
      <c r="AU8" s="402"/>
      <c r="AV8" s="400"/>
      <c r="AW8" s="401"/>
      <c r="AX8" s="401"/>
      <c r="AY8" s="401"/>
      <c r="AZ8" s="401"/>
      <c r="BA8" s="402"/>
      <c r="BB8" s="400"/>
      <c r="BC8" s="401"/>
      <c r="BD8" s="401"/>
      <c r="BE8" s="401"/>
      <c r="BF8" s="401"/>
      <c r="BG8" s="401"/>
      <c r="BH8" s="401"/>
      <c r="BI8" s="402"/>
      <c r="BJ8" s="403"/>
      <c r="BK8" s="404"/>
      <c r="BL8" s="405"/>
      <c r="BM8" s="405"/>
      <c r="BN8" s="405"/>
      <c r="BO8" s="406"/>
      <c r="BP8" s="404"/>
      <c r="BQ8" s="405"/>
      <c r="BR8" s="405"/>
      <c r="BS8" s="406"/>
      <c r="BT8" s="404"/>
      <c r="BU8" s="406"/>
      <c r="BV8" s="407"/>
      <c r="BW8" s="408"/>
      <c r="BX8" s="408"/>
      <c r="BY8" s="408"/>
      <c r="BZ8" s="408"/>
      <c r="CA8" s="408"/>
      <c r="CB8" s="408"/>
      <c r="CC8" s="408"/>
      <c r="CD8" s="408"/>
      <c r="CE8" s="409"/>
      <c r="CF8" s="410"/>
      <c r="CG8" s="411"/>
      <c r="CH8" s="411"/>
      <c r="CI8" s="411"/>
      <c r="CJ8" s="411"/>
      <c r="CK8" s="411"/>
      <c r="CL8" s="411"/>
      <c r="CM8" s="409"/>
      <c r="CN8" s="407"/>
      <c r="CO8" s="409"/>
      <c r="CP8" s="412"/>
      <c r="CQ8" s="394"/>
      <c r="CR8" s="395"/>
      <c r="CS8" s="396">
        <f>+CQ8+CR8</f>
        <v>0</v>
      </c>
      <c r="CT8" s="397"/>
      <c r="CU8" s="398"/>
      <c r="CV8" s="398"/>
      <c r="CW8" s="396">
        <f>+CT8+CU8+CV8</f>
        <v>0</v>
      </c>
      <c r="CX8" s="399">
        <f>+CS8+CW8</f>
        <v>0</v>
      </c>
      <c r="CY8" s="412"/>
    </row>
    <row r="9" spans="1:103" s="389" customFormat="1" ht="15" customHeight="1">
      <c r="A9" s="369">
        <v>6</v>
      </c>
      <c r="B9" s="414"/>
      <c r="C9" s="415" t="s">
        <v>727</v>
      </c>
      <c r="D9" s="416"/>
      <c r="E9" s="417"/>
      <c r="F9" s="418"/>
      <c r="G9" s="418"/>
      <c r="H9" s="418"/>
      <c r="I9" s="419"/>
      <c r="J9" s="417"/>
      <c r="K9" s="418"/>
      <c r="L9" s="418"/>
      <c r="M9" s="418"/>
      <c r="N9" s="419"/>
      <c r="O9" s="417"/>
      <c r="P9" s="418"/>
      <c r="Q9" s="419"/>
      <c r="R9" s="417"/>
      <c r="S9" s="418"/>
      <c r="T9" s="418"/>
      <c r="U9" s="418"/>
      <c r="V9" s="418"/>
      <c r="W9" s="418"/>
      <c r="X9" s="419"/>
      <c r="Y9" s="417"/>
      <c r="Z9" s="418"/>
      <c r="AA9" s="418"/>
      <c r="AB9" s="419"/>
      <c r="AC9" s="420"/>
      <c r="AD9" s="421"/>
      <c r="AE9" s="422"/>
      <c r="AF9" s="423"/>
      <c r="AG9" s="421"/>
      <c r="AH9" s="422"/>
      <c r="AI9" s="422"/>
      <c r="AJ9" s="422"/>
      <c r="AK9" s="422"/>
      <c r="AL9" s="422"/>
      <c r="AM9" s="422"/>
      <c r="AN9" s="422"/>
      <c r="AO9" s="422"/>
      <c r="AP9" s="422"/>
      <c r="AQ9" s="423"/>
      <c r="AR9" s="421"/>
      <c r="AS9" s="422"/>
      <c r="AT9" s="422"/>
      <c r="AU9" s="423"/>
      <c r="AV9" s="421"/>
      <c r="AW9" s="422"/>
      <c r="AX9" s="422"/>
      <c r="AY9" s="422"/>
      <c r="AZ9" s="422"/>
      <c r="BA9" s="423"/>
      <c r="BB9" s="421"/>
      <c r="BC9" s="422"/>
      <c r="BD9" s="422"/>
      <c r="BE9" s="422"/>
      <c r="BF9" s="422"/>
      <c r="BG9" s="422"/>
      <c r="BH9" s="422"/>
      <c r="BI9" s="423"/>
      <c r="BJ9" s="424"/>
      <c r="BK9" s="425"/>
      <c r="BL9" s="426"/>
      <c r="BM9" s="426"/>
      <c r="BN9" s="426"/>
      <c r="BO9" s="427"/>
      <c r="BP9" s="425"/>
      <c r="BQ9" s="426"/>
      <c r="BR9" s="426"/>
      <c r="BS9" s="427"/>
      <c r="BT9" s="425"/>
      <c r="BU9" s="427"/>
      <c r="BV9" s="428"/>
      <c r="BW9" s="429"/>
      <c r="BX9" s="429"/>
      <c r="BY9" s="429"/>
      <c r="BZ9" s="429"/>
      <c r="CA9" s="429"/>
      <c r="CB9" s="429"/>
      <c r="CC9" s="429"/>
      <c r="CD9" s="429"/>
      <c r="CE9" s="430"/>
      <c r="CF9" s="428"/>
      <c r="CG9" s="429"/>
      <c r="CH9" s="429"/>
      <c r="CI9" s="429"/>
      <c r="CJ9" s="429"/>
      <c r="CK9" s="429"/>
      <c r="CL9" s="429"/>
      <c r="CM9" s="430"/>
      <c r="CN9" s="428"/>
      <c r="CO9" s="430"/>
      <c r="CP9" s="431"/>
      <c r="CQ9" s="417"/>
      <c r="CR9" s="418"/>
      <c r="CS9" s="419"/>
      <c r="CT9" s="417"/>
      <c r="CU9" s="418"/>
      <c r="CV9" s="418"/>
      <c r="CW9" s="419"/>
      <c r="CX9" s="420"/>
      <c r="CY9" s="431"/>
    </row>
    <row r="10" spans="1:103" s="413" customFormat="1" ht="15" customHeight="1">
      <c r="A10" s="390">
        <v>7</v>
      </c>
      <c r="B10" s="391"/>
      <c r="C10" s="392" t="s">
        <v>728</v>
      </c>
      <c r="D10" s="393"/>
      <c r="E10" s="397" t="s">
        <v>729</v>
      </c>
      <c r="F10" s="398" t="s">
        <v>729</v>
      </c>
      <c r="G10" s="398" t="s">
        <v>729</v>
      </c>
      <c r="H10" s="398" t="s">
        <v>729</v>
      </c>
      <c r="I10" s="396"/>
      <c r="J10" s="397" t="s">
        <v>729</v>
      </c>
      <c r="K10" s="398" t="s">
        <v>729</v>
      </c>
      <c r="L10" s="398" t="s">
        <v>729</v>
      </c>
      <c r="M10" s="398" t="s">
        <v>729</v>
      </c>
      <c r="N10" s="396"/>
      <c r="O10" s="397" t="s">
        <v>729</v>
      </c>
      <c r="P10" s="398" t="s">
        <v>729</v>
      </c>
      <c r="Q10" s="396"/>
      <c r="R10" s="397" t="s">
        <v>729</v>
      </c>
      <c r="S10" s="398" t="s">
        <v>729</v>
      </c>
      <c r="T10" s="398" t="s">
        <v>729</v>
      </c>
      <c r="U10" s="398" t="s">
        <v>729</v>
      </c>
      <c r="V10" s="398" t="s">
        <v>729</v>
      </c>
      <c r="W10" s="398" t="s">
        <v>729</v>
      </c>
      <c r="X10" s="396"/>
      <c r="Y10" s="397" t="s">
        <v>729</v>
      </c>
      <c r="Z10" s="398" t="s">
        <v>729</v>
      </c>
      <c r="AA10" s="398" t="s">
        <v>729</v>
      </c>
      <c r="AB10" s="396"/>
      <c r="AC10" s="399" t="str">
        <f t="shared" ref="AC10:AC13" si="0">+IF(D10="","",I10+N10+Q10+X10+AB10)</f>
        <v/>
      </c>
      <c r="AD10" s="400"/>
      <c r="AE10" s="401"/>
      <c r="AF10" s="402"/>
      <c r="AG10" s="400"/>
      <c r="AH10" s="401"/>
      <c r="AI10" s="401"/>
      <c r="AJ10" s="401"/>
      <c r="AK10" s="401"/>
      <c r="AL10" s="401"/>
      <c r="AM10" s="401"/>
      <c r="AN10" s="401"/>
      <c r="AO10" s="401"/>
      <c r="AP10" s="401"/>
      <c r="AQ10" s="402"/>
      <c r="AR10" s="400"/>
      <c r="AS10" s="401"/>
      <c r="AT10" s="401"/>
      <c r="AU10" s="402"/>
      <c r="AV10" s="400"/>
      <c r="AW10" s="401"/>
      <c r="AX10" s="401"/>
      <c r="AY10" s="401"/>
      <c r="AZ10" s="401"/>
      <c r="BA10" s="402"/>
      <c r="BB10" s="400"/>
      <c r="BC10" s="401"/>
      <c r="BD10" s="401"/>
      <c r="BE10" s="401"/>
      <c r="BF10" s="401"/>
      <c r="BG10" s="401"/>
      <c r="BH10" s="401"/>
      <c r="BI10" s="402"/>
      <c r="BJ10" s="403" t="s">
        <v>729</v>
      </c>
      <c r="BK10" s="404"/>
      <c r="BL10" s="405"/>
      <c r="BM10" s="405"/>
      <c r="BN10" s="405"/>
      <c r="BO10" s="406"/>
      <c r="BP10" s="404"/>
      <c r="BQ10" s="405"/>
      <c r="BR10" s="405"/>
      <c r="BS10" s="406"/>
      <c r="BT10" s="404"/>
      <c r="BU10" s="406"/>
      <c r="BV10" s="410"/>
      <c r="BW10" s="411"/>
      <c r="BX10" s="411"/>
      <c r="BY10" s="411"/>
      <c r="BZ10" s="411"/>
      <c r="CA10" s="411"/>
      <c r="CB10" s="411"/>
      <c r="CC10" s="411"/>
      <c r="CD10" s="411"/>
      <c r="CE10" s="409"/>
      <c r="CF10" s="410"/>
      <c r="CG10" s="411"/>
      <c r="CH10" s="411"/>
      <c r="CI10" s="411"/>
      <c r="CJ10" s="411"/>
      <c r="CK10" s="411"/>
      <c r="CL10" s="411"/>
      <c r="CM10" s="409"/>
      <c r="CN10" s="410"/>
      <c r="CO10" s="409"/>
      <c r="CP10" s="412" t="s">
        <v>729</v>
      </c>
      <c r="CQ10" s="397"/>
      <c r="CR10" s="398"/>
      <c r="CS10" s="396">
        <f>+CQ10+CR10</f>
        <v>0</v>
      </c>
      <c r="CT10" s="397"/>
      <c r="CU10" s="398"/>
      <c r="CV10" s="398"/>
      <c r="CW10" s="396">
        <f>+CT10+CU10+CV10</f>
        <v>0</v>
      </c>
      <c r="CX10" s="399">
        <f>+CS10+CW10</f>
        <v>0</v>
      </c>
      <c r="CY10" s="412"/>
    </row>
    <row r="11" spans="1:103" s="413" customFormat="1" ht="15" customHeight="1">
      <c r="A11" s="390">
        <v>8</v>
      </c>
      <c r="B11" s="391"/>
      <c r="C11" s="392" t="s">
        <v>730</v>
      </c>
      <c r="D11" s="393"/>
      <c r="E11" s="397" t="s">
        <v>729</v>
      </c>
      <c r="F11" s="398" t="s">
        <v>729</v>
      </c>
      <c r="G11" s="398" t="s">
        <v>729</v>
      </c>
      <c r="H11" s="398" t="s">
        <v>729</v>
      </c>
      <c r="I11" s="396"/>
      <c r="J11" s="397" t="s">
        <v>729</v>
      </c>
      <c r="K11" s="398" t="s">
        <v>729</v>
      </c>
      <c r="L11" s="398" t="s">
        <v>729</v>
      </c>
      <c r="M11" s="398" t="s">
        <v>729</v>
      </c>
      <c r="N11" s="396"/>
      <c r="O11" s="397" t="s">
        <v>729</v>
      </c>
      <c r="P11" s="398" t="s">
        <v>729</v>
      </c>
      <c r="Q11" s="396"/>
      <c r="R11" s="397" t="s">
        <v>729</v>
      </c>
      <c r="S11" s="398" t="s">
        <v>729</v>
      </c>
      <c r="T11" s="398" t="s">
        <v>729</v>
      </c>
      <c r="U11" s="398" t="s">
        <v>729</v>
      </c>
      <c r="V11" s="398" t="s">
        <v>729</v>
      </c>
      <c r="W11" s="398" t="s">
        <v>729</v>
      </c>
      <c r="X11" s="396"/>
      <c r="Y11" s="397" t="s">
        <v>729</v>
      </c>
      <c r="Z11" s="398" t="s">
        <v>729</v>
      </c>
      <c r="AA11" s="398" t="s">
        <v>729</v>
      </c>
      <c r="AB11" s="396"/>
      <c r="AC11" s="399" t="str">
        <f t="shared" si="0"/>
        <v/>
      </c>
      <c r="AD11" s="400"/>
      <c r="AE11" s="401"/>
      <c r="AF11" s="402"/>
      <c r="AG11" s="400"/>
      <c r="AH11" s="401"/>
      <c r="AI11" s="401"/>
      <c r="AJ11" s="401"/>
      <c r="AK11" s="401"/>
      <c r="AL11" s="401"/>
      <c r="AM11" s="401"/>
      <c r="AN11" s="401"/>
      <c r="AO11" s="401"/>
      <c r="AP11" s="401"/>
      <c r="AQ11" s="402"/>
      <c r="AR11" s="400"/>
      <c r="AS11" s="401"/>
      <c r="AT11" s="401"/>
      <c r="AU11" s="402"/>
      <c r="AV11" s="400"/>
      <c r="AW11" s="401"/>
      <c r="AX11" s="401"/>
      <c r="AY11" s="401"/>
      <c r="AZ11" s="401"/>
      <c r="BA11" s="402"/>
      <c r="BB11" s="400"/>
      <c r="BC11" s="401"/>
      <c r="BD11" s="401"/>
      <c r="BE11" s="401"/>
      <c r="BF11" s="401"/>
      <c r="BG11" s="401"/>
      <c r="BH11" s="401"/>
      <c r="BI11" s="402"/>
      <c r="BJ11" s="403" t="s">
        <v>729</v>
      </c>
      <c r="BK11" s="404"/>
      <c r="BL11" s="405"/>
      <c r="BM11" s="405"/>
      <c r="BN11" s="405"/>
      <c r="BO11" s="406"/>
      <c r="BP11" s="404"/>
      <c r="BQ11" s="405"/>
      <c r="BR11" s="405"/>
      <c r="BS11" s="406"/>
      <c r="BT11" s="404"/>
      <c r="BU11" s="406"/>
      <c r="BV11" s="410"/>
      <c r="BW11" s="411"/>
      <c r="BX11" s="411"/>
      <c r="BY11" s="411"/>
      <c r="BZ11" s="411"/>
      <c r="CA11" s="411"/>
      <c r="CB11" s="411"/>
      <c r="CC11" s="411"/>
      <c r="CD11" s="411"/>
      <c r="CE11" s="409"/>
      <c r="CF11" s="410"/>
      <c r="CG11" s="411"/>
      <c r="CH11" s="411"/>
      <c r="CI11" s="411"/>
      <c r="CJ11" s="411"/>
      <c r="CK11" s="411"/>
      <c r="CL11" s="411"/>
      <c r="CM11" s="409"/>
      <c r="CN11" s="410"/>
      <c r="CO11" s="409"/>
      <c r="CP11" s="412" t="s">
        <v>729</v>
      </c>
      <c r="CQ11" s="397"/>
      <c r="CR11" s="398"/>
      <c r="CS11" s="396">
        <f>+CQ11+CR11</f>
        <v>0</v>
      </c>
      <c r="CT11" s="397"/>
      <c r="CU11" s="398"/>
      <c r="CV11" s="398"/>
      <c r="CW11" s="396">
        <f>+CT11+CU11+CV11</f>
        <v>0</v>
      </c>
      <c r="CX11" s="399">
        <f>+CS11+CW11</f>
        <v>0</v>
      </c>
      <c r="CY11" s="412"/>
    </row>
    <row r="12" spans="1:103" s="413" customFormat="1" ht="15" customHeight="1">
      <c r="A12" s="390">
        <v>9</v>
      </c>
      <c r="B12" s="391"/>
      <c r="C12" s="392" t="s">
        <v>731</v>
      </c>
      <c r="D12" s="393"/>
      <c r="E12" s="397" t="s">
        <v>729</v>
      </c>
      <c r="F12" s="398" t="s">
        <v>729</v>
      </c>
      <c r="G12" s="398" t="s">
        <v>729</v>
      </c>
      <c r="H12" s="398" t="s">
        <v>729</v>
      </c>
      <c r="I12" s="396"/>
      <c r="J12" s="397" t="s">
        <v>729</v>
      </c>
      <c r="K12" s="398" t="s">
        <v>729</v>
      </c>
      <c r="L12" s="398" t="s">
        <v>729</v>
      </c>
      <c r="M12" s="398" t="s">
        <v>729</v>
      </c>
      <c r="N12" s="396"/>
      <c r="O12" s="397" t="s">
        <v>729</v>
      </c>
      <c r="P12" s="398" t="s">
        <v>729</v>
      </c>
      <c r="Q12" s="396"/>
      <c r="R12" s="397" t="s">
        <v>729</v>
      </c>
      <c r="S12" s="398" t="s">
        <v>729</v>
      </c>
      <c r="T12" s="398" t="s">
        <v>729</v>
      </c>
      <c r="U12" s="398" t="s">
        <v>729</v>
      </c>
      <c r="V12" s="398" t="s">
        <v>729</v>
      </c>
      <c r="W12" s="398" t="s">
        <v>729</v>
      </c>
      <c r="X12" s="396"/>
      <c r="Y12" s="397" t="s">
        <v>729</v>
      </c>
      <c r="Z12" s="398" t="s">
        <v>729</v>
      </c>
      <c r="AA12" s="398" t="s">
        <v>729</v>
      </c>
      <c r="AB12" s="396"/>
      <c r="AC12" s="399" t="str">
        <f t="shared" si="0"/>
        <v/>
      </c>
      <c r="AD12" s="400"/>
      <c r="AE12" s="401"/>
      <c r="AF12" s="402"/>
      <c r="AG12" s="400"/>
      <c r="AH12" s="401"/>
      <c r="AI12" s="401"/>
      <c r="AJ12" s="401"/>
      <c r="AK12" s="401"/>
      <c r="AL12" s="401"/>
      <c r="AM12" s="401"/>
      <c r="AN12" s="401"/>
      <c r="AO12" s="401"/>
      <c r="AP12" s="401"/>
      <c r="AQ12" s="402"/>
      <c r="AR12" s="400"/>
      <c r="AS12" s="401"/>
      <c r="AT12" s="401"/>
      <c r="AU12" s="402"/>
      <c r="AV12" s="400"/>
      <c r="AW12" s="401"/>
      <c r="AX12" s="401"/>
      <c r="AY12" s="401"/>
      <c r="AZ12" s="401"/>
      <c r="BA12" s="402"/>
      <c r="BB12" s="400"/>
      <c r="BC12" s="401"/>
      <c r="BD12" s="401"/>
      <c r="BE12" s="401"/>
      <c r="BF12" s="401"/>
      <c r="BG12" s="401"/>
      <c r="BH12" s="401"/>
      <c r="BI12" s="402"/>
      <c r="BJ12" s="403" t="s">
        <v>729</v>
      </c>
      <c r="BK12" s="404"/>
      <c r="BL12" s="405"/>
      <c r="BM12" s="405"/>
      <c r="BN12" s="405"/>
      <c r="BO12" s="406"/>
      <c r="BP12" s="404"/>
      <c r="BQ12" s="405"/>
      <c r="BR12" s="405"/>
      <c r="BS12" s="406"/>
      <c r="BT12" s="404"/>
      <c r="BU12" s="406"/>
      <c r="BV12" s="410"/>
      <c r="BW12" s="411"/>
      <c r="BX12" s="411"/>
      <c r="BY12" s="411"/>
      <c r="BZ12" s="411"/>
      <c r="CA12" s="411"/>
      <c r="CB12" s="411"/>
      <c r="CC12" s="411"/>
      <c r="CD12" s="411"/>
      <c r="CE12" s="409"/>
      <c r="CF12" s="410"/>
      <c r="CG12" s="411"/>
      <c r="CH12" s="411"/>
      <c r="CI12" s="411"/>
      <c r="CJ12" s="411"/>
      <c r="CK12" s="411"/>
      <c r="CL12" s="411"/>
      <c r="CM12" s="409"/>
      <c r="CN12" s="410"/>
      <c r="CO12" s="409"/>
      <c r="CP12" s="412" t="s">
        <v>729</v>
      </c>
      <c r="CQ12" s="397"/>
      <c r="CR12" s="398"/>
      <c r="CS12" s="396">
        <f>+CQ12+CR12</f>
        <v>0</v>
      </c>
      <c r="CT12" s="397"/>
      <c r="CU12" s="398"/>
      <c r="CV12" s="398"/>
      <c r="CW12" s="396">
        <f>+CT12+CU12+CV12</f>
        <v>0</v>
      </c>
      <c r="CX12" s="399">
        <f>+CS12+CW12</f>
        <v>0</v>
      </c>
      <c r="CY12" s="412"/>
    </row>
    <row r="13" spans="1:103" s="413" customFormat="1" ht="15" customHeight="1">
      <c r="A13" s="390">
        <v>10</v>
      </c>
      <c r="B13" s="391"/>
      <c r="C13" s="392" t="s">
        <v>732</v>
      </c>
      <c r="D13" s="393"/>
      <c r="E13" s="397" t="s">
        <v>729</v>
      </c>
      <c r="F13" s="398" t="s">
        <v>729</v>
      </c>
      <c r="G13" s="398" t="s">
        <v>729</v>
      </c>
      <c r="H13" s="398" t="s">
        <v>729</v>
      </c>
      <c r="I13" s="396"/>
      <c r="J13" s="397" t="s">
        <v>729</v>
      </c>
      <c r="K13" s="398" t="s">
        <v>729</v>
      </c>
      <c r="L13" s="398" t="s">
        <v>729</v>
      </c>
      <c r="M13" s="398" t="s">
        <v>729</v>
      </c>
      <c r="N13" s="396"/>
      <c r="O13" s="397" t="s">
        <v>729</v>
      </c>
      <c r="P13" s="398" t="s">
        <v>729</v>
      </c>
      <c r="Q13" s="396"/>
      <c r="R13" s="397" t="s">
        <v>729</v>
      </c>
      <c r="S13" s="398" t="s">
        <v>729</v>
      </c>
      <c r="T13" s="398" t="s">
        <v>729</v>
      </c>
      <c r="U13" s="398" t="s">
        <v>729</v>
      </c>
      <c r="V13" s="398" t="s">
        <v>729</v>
      </c>
      <c r="W13" s="398" t="s">
        <v>729</v>
      </c>
      <c r="X13" s="396"/>
      <c r="Y13" s="397" t="s">
        <v>729</v>
      </c>
      <c r="Z13" s="398" t="s">
        <v>729</v>
      </c>
      <c r="AA13" s="398" t="s">
        <v>729</v>
      </c>
      <c r="AB13" s="396"/>
      <c r="AC13" s="399" t="str">
        <f t="shared" si="0"/>
        <v/>
      </c>
      <c r="AD13" s="400"/>
      <c r="AE13" s="401"/>
      <c r="AF13" s="402"/>
      <c r="AG13" s="400"/>
      <c r="AH13" s="401"/>
      <c r="AI13" s="401"/>
      <c r="AJ13" s="401"/>
      <c r="AK13" s="401"/>
      <c r="AL13" s="401"/>
      <c r="AM13" s="401"/>
      <c r="AN13" s="401"/>
      <c r="AO13" s="401"/>
      <c r="AP13" s="401"/>
      <c r="AQ13" s="402"/>
      <c r="AR13" s="400"/>
      <c r="AS13" s="401"/>
      <c r="AT13" s="401"/>
      <c r="AU13" s="402"/>
      <c r="AV13" s="400"/>
      <c r="AW13" s="401"/>
      <c r="AX13" s="401"/>
      <c r="AY13" s="401"/>
      <c r="AZ13" s="401"/>
      <c r="BA13" s="402"/>
      <c r="BB13" s="400"/>
      <c r="BC13" s="401"/>
      <c r="BD13" s="401"/>
      <c r="BE13" s="401"/>
      <c r="BF13" s="401"/>
      <c r="BG13" s="401"/>
      <c r="BH13" s="401"/>
      <c r="BI13" s="402"/>
      <c r="BJ13" s="403" t="s">
        <v>729</v>
      </c>
      <c r="BK13" s="404"/>
      <c r="BL13" s="405"/>
      <c r="BM13" s="405"/>
      <c r="BN13" s="405"/>
      <c r="BO13" s="406"/>
      <c r="BP13" s="404"/>
      <c r="BQ13" s="405"/>
      <c r="BR13" s="405"/>
      <c r="BS13" s="406"/>
      <c r="BT13" s="404"/>
      <c r="BU13" s="406"/>
      <c r="BV13" s="410"/>
      <c r="BW13" s="411"/>
      <c r="BX13" s="411"/>
      <c r="BY13" s="411"/>
      <c r="BZ13" s="411"/>
      <c r="CA13" s="411"/>
      <c r="CB13" s="411"/>
      <c r="CC13" s="411"/>
      <c r="CD13" s="411"/>
      <c r="CE13" s="409"/>
      <c r="CF13" s="410"/>
      <c r="CG13" s="411"/>
      <c r="CH13" s="411"/>
      <c r="CI13" s="411"/>
      <c r="CJ13" s="411"/>
      <c r="CK13" s="411"/>
      <c r="CL13" s="411"/>
      <c r="CM13" s="409"/>
      <c r="CN13" s="410"/>
      <c r="CO13" s="409"/>
      <c r="CP13" s="412" t="s">
        <v>729</v>
      </c>
      <c r="CQ13" s="397"/>
      <c r="CR13" s="398"/>
      <c r="CS13" s="396">
        <f>+CQ13+CR13</f>
        <v>0</v>
      </c>
      <c r="CT13" s="397"/>
      <c r="CU13" s="398"/>
      <c r="CV13" s="398"/>
      <c r="CW13" s="396">
        <f>+CT13+CU13+CV13</f>
        <v>0</v>
      </c>
      <c r="CX13" s="399">
        <f>+CS13+CW13</f>
        <v>0</v>
      </c>
      <c r="CY13" s="412"/>
    </row>
    <row r="14" spans="1:103" s="389" customFormat="1">
      <c r="A14" s="369">
        <v>11</v>
      </c>
      <c r="B14" s="414"/>
      <c r="C14" s="415" t="s">
        <v>733</v>
      </c>
      <c r="D14" s="416"/>
      <c r="E14" s="417"/>
      <c r="F14" s="418"/>
      <c r="G14" s="418"/>
      <c r="H14" s="418"/>
      <c r="I14" s="419"/>
      <c r="J14" s="417"/>
      <c r="K14" s="418"/>
      <c r="L14" s="418"/>
      <c r="M14" s="418"/>
      <c r="N14" s="419"/>
      <c r="O14" s="417"/>
      <c r="P14" s="418"/>
      <c r="Q14" s="419"/>
      <c r="R14" s="417"/>
      <c r="S14" s="418"/>
      <c r="T14" s="418"/>
      <c r="U14" s="418"/>
      <c r="V14" s="418"/>
      <c r="W14" s="418"/>
      <c r="X14" s="419"/>
      <c r="Y14" s="417"/>
      <c r="Z14" s="418"/>
      <c r="AA14" s="418"/>
      <c r="AB14" s="419"/>
      <c r="AC14" s="420"/>
      <c r="AD14" s="421"/>
      <c r="AE14" s="422"/>
      <c r="AF14" s="423"/>
      <c r="AG14" s="421"/>
      <c r="AH14" s="422"/>
      <c r="AI14" s="422"/>
      <c r="AJ14" s="422"/>
      <c r="AK14" s="422"/>
      <c r="AL14" s="422"/>
      <c r="AM14" s="422"/>
      <c r="AN14" s="422"/>
      <c r="AO14" s="422"/>
      <c r="AP14" s="422"/>
      <c r="AQ14" s="423"/>
      <c r="AR14" s="421"/>
      <c r="AS14" s="422"/>
      <c r="AT14" s="422"/>
      <c r="AU14" s="423"/>
      <c r="AV14" s="421"/>
      <c r="AW14" s="422"/>
      <c r="AX14" s="422"/>
      <c r="AY14" s="422"/>
      <c r="AZ14" s="422"/>
      <c r="BA14" s="423"/>
      <c r="BB14" s="421"/>
      <c r="BC14" s="422"/>
      <c r="BD14" s="422"/>
      <c r="BE14" s="422"/>
      <c r="BF14" s="422"/>
      <c r="BG14" s="422"/>
      <c r="BH14" s="422"/>
      <c r="BI14" s="423"/>
      <c r="BJ14" s="424" t="s">
        <v>729</v>
      </c>
      <c r="BK14" s="432"/>
      <c r="BL14" s="433"/>
      <c r="BM14" s="433"/>
      <c r="BN14" s="433"/>
      <c r="BO14" s="434"/>
      <c r="BP14" s="432"/>
      <c r="BQ14" s="433"/>
      <c r="BR14" s="433"/>
      <c r="BS14" s="434"/>
      <c r="BT14" s="432"/>
      <c r="BU14" s="434"/>
      <c r="BV14" s="432"/>
      <c r="BW14" s="433"/>
      <c r="BX14" s="433"/>
      <c r="BY14" s="433"/>
      <c r="BZ14" s="433"/>
      <c r="CA14" s="433"/>
      <c r="CB14" s="433"/>
      <c r="CC14" s="433"/>
      <c r="CD14" s="433"/>
      <c r="CE14" s="434"/>
      <c r="CF14" s="432"/>
      <c r="CG14" s="433"/>
      <c r="CH14" s="433"/>
      <c r="CI14" s="433"/>
      <c r="CJ14" s="433"/>
      <c r="CK14" s="433"/>
      <c r="CL14" s="433"/>
      <c r="CM14" s="434"/>
      <c r="CN14" s="432"/>
      <c r="CO14" s="435"/>
      <c r="CP14" s="431"/>
      <c r="CQ14" s="417"/>
      <c r="CR14" s="418"/>
      <c r="CS14" s="419"/>
      <c r="CT14" s="417"/>
      <c r="CU14" s="418"/>
      <c r="CV14" s="418"/>
      <c r="CW14" s="419"/>
      <c r="CX14" s="420"/>
      <c r="CY14" s="431"/>
    </row>
    <row r="15" spans="1:103" s="453" customFormat="1">
      <c r="A15" s="436">
        <v>12</v>
      </c>
      <c r="B15" s="437"/>
      <c r="C15" s="438" t="s">
        <v>734</v>
      </c>
      <c r="D15" s="439"/>
      <c r="E15" s="440"/>
      <c r="F15" s="441"/>
      <c r="G15" s="441"/>
      <c r="H15" s="441"/>
      <c r="I15" s="442"/>
      <c r="J15" s="440"/>
      <c r="K15" s="441"/>
      <c r="L15" s="441"/>
      <c r="M15" s="441"/>
      <c r="N15" s="442"/>
      <c r="O15" s="440"/>
      <c r="P15" s="441"/>
      <c r="Q15" s="442"/>
      <c r="R15" s="440"/>
      <c r="S15" s="441"/>
      <c r="T15" s="441"/>
      <c r="U15" s="441"/>
      <c r="V15" s="441"/>
      <c r="W15" s="441"/>
      <c r="X15" s="442"/>
      <c r="Y15" s="440"/>
      <c r="Z15" s="441"/>
      <c r="AA15" s="441"/>
      <c r="AB15" s="442"/>
      <c r="AC15" s="443"/>
      <c r="AD15" s="444"/>
      <c r="AE15" s="445"/>
      <c r="AF15" s="446"/>
      <c r="AG15" s="444"/>
      <c r="AH15" s="445"/>
      <c r="AI15" s="445"/>
      <c r="AJ15" s="445"/>
      <c r="AK15" s="445"/>
      <c r="AL15" s="445"/>
      <c r="AM15" s="445"/>
      <c r="AN15" s="445"/>
      <c r="AO15" s="445"/>
      <c r="AP15" s="445"/>
      <c r="AQ15" s="446"/>
      <c r="AR15" s="444"/>
      <c r="AS15" s="445"/>
      <c r="AT15" s="445"/>
      <c r="AU15" s="446"/>
      <c r="AV15" s="444"/>
      <c r="AW15" s="445"/>
      <c r="AX15" s="445"/>
      <c r="AY15" s="445"/>
      <c r="AZ15" s="445"/>
      <c r="BA15" s="446"/>
      <c r="BB15" s="444"/>
      <c r="BC15" s="445"/>
      <c r="BD15" s="445"/>
      <c r="BE15" s="445"/>
      <c r="BF15" s="445"/>
      <c r="BG15" s="445"/>
      <c r="BH15" s="445"/>
      <c r="BI15" s="446"/>
      <c r="BJ15" s="447"/>
      <c r="BK15" s="448"/>
      <c r="BL15" s="449"/>
      <c r="BM15" s="449"/>
      <c r="BN15" s="449"/>
      <c r="BO15" s="450"/>
      <c r="BP15" s="448"/>
      <c r="BQ15" s="449"/>
      <c r="BR15" s="449"/>
      <c r="BS15" s="450"/>
      <c r="BT15" s="448"/>
      <c r="BU15" s="450"/>
      <c r="BV15" s="448"/>
      <c r="BW15" s="449"/>
      <c r="BX15" s="449"/>
      <c r="BY15" s="449"/>
      <c r="BZ15" s="449"/>
      <c r="CA15" s="449"/>
      <c r="CB15" s="449"/>
      <c r="CC15" s="449"/>
      <c r="CD15" s="449"/>
      <c r="CE15" s="450"/>
      <c r="CF15" s="448"/>
      <c r="CG15" s="449"/>
      <c r="CH15" s="449"/>
      <c r="CI15" s="449"/>
      <c r="CJ15" s="449"/>
      <c r="CK15" s="449"/>
      <c r="CL15" s="449"/>
      <c r="CM15" s="450"/>
      <c r="CN15" s="448"/>
      <c r="CO15" s="451"/>
      <c r="CP15" s="452"/>
      <c r="CQ15" s="440"/>
      <c r="CR15" s="441"/>
      <c r="CS15" s="442"/>
      <c r="CT15" s="440"/>
      <c r="CU15" s="441"/>
      <c r="CV15" s="441"/>
      <c r="CW15" s="442"/>
      <c r="CX15" s="443"/>
      <c r="CY15" s="452"/>
    </row>
    <row r="16" spans="1:103" s="413" customFormat="1" hidden="1">
      <c r="A16" s="390">
        <v>13</v>
      </c>
      <c r="B16" s="454" t="s">
        <v>735</v>
      </c>
      <c r="C16" s="455" t="s">
        <v>736</v>
      </c>
      <c r="D16" s="393" t="s">
        <v>4</v>
      </c>
      <c r="E16" s="397">
        <v>0</v>
      </c>
      <c r="F16" s="398">
        <v>0</v>
      </c>
      <c r="G16" s="398">
        <v>0</v>
      </c>
      <c r="H16" s="398">
        <v>0</v>
      </c>
      <c r="I16" s="396">
        <f>+IF(D16="", "",SUM(E16:H16))</f>
        <v>0</v>
      </c>
      <c r="J16" s="397">
        <v>0</v>
      </c>
      <c r="K16" s="398">
        <v>0</v>
      </c>
      <c r="L16" s="398">
        <v>0</v>
      </c>
      <c r="M16" s="398">
        <v>0</v>
      </c>
      <c r="N16" s="396">
        <f>+IF(A16="", "",SUM(J16:M16))</f>
        <v>0</v>
      </c>
      <c r="O16" s="397">
        <v>0</v>
      </c>
      <c r="P16" s="398">
        <v>0</v>
      </c>
      <c r="Q16" s="396">
        <f>+IF(D16="", "",SUM(O16:P16))</f>
        <v>0</v>
      </c>
      <c r="R16" s="397">
        <v>0</v>
      </c>
      <c r="S16" s="398">
        <v>0</v>
      </c>
      <c r="T16" s="398">
        <v>0</v>
      </c>
      <c r="U16" s="398">
        <v>0</v>
      </c>
      <c r="V16" s="398">
        <v>0</v>
      </c>
      <c r="W16" s="398">
        <v>0</v>
      </c>
      <c r="X16" s="396">
        <f>+IF(D16="", "",SUM(R16:W16))</f>
        <v>0</v>
      </c>
      <c r="Y16" s="397">
        <v>0</v>
      </c>
      <c r="Z16" s="398">
        <v>0</v>
      </c>
      <c r="AA16" s="398">
        <v>0</v>
      </c>
      <c r="AB16" s="396">
        <f t="shared" ref="AB16:AB80" si="1">+IF(D16="", "",SUM(Y16:AA16))</f>
        <v>0</v>
      </c>
      <c r="AC16" s="399">
        <f>+IF(D16="",0,I16+N16+Q16+X16+AB16)</f>
        <v>0</v>
      </c>
      <c r="AD16" s="456" t="s">
        <v>729</v>
      </c>
      <c r="AE16" s="457" t="s">
        <v>729</v>
      </c>
      <c r="AF16" s="458">
        <f>SUM(AD16:AE16)</f>
        <v>0</v>
      </c>
      <c r="AG16" s="456" t="s">
        <v>729</v>
      </c>
      <c r="AH16" s="457" t="s">
        <v>729</v>
      </c>
      <c r="AI16" s="457" t="s">
        <v>729</v>
      </c>
      <c r="AJ16" s="457" t="s">
        <v>729</v>
      </c>
      <c r="AK16" s="457" t="s">
        <v>729</v>
      </c>
      <c r="AL16" s="457" t="s">
        <v>729</v>
      </c>
      <c r="AM16" s="457" t="s">
        <v>729</v>
      </c>
      <c r="AN16" s="457" t="s">
        <v>729</v>
      </c>
      <c r="AO16" s="457" t="s">
        <v>729</v>
      </c>
      <c r="AP16" s="457" t="s">
        <v>729</v>
      </c>
      <c r="AQ16" s="458">
        <f>SUM(AG16:AP16)</f>
        <v>0</v>
      </c>
      <c r="AR16" s="456" t="s">
        <v>729</v>
      </c>
      <c r="AS16" s="457" t="s">
        <v>729</v>
      </c>
      <c r="AT16" s="457" t="s">
        <v>729</v>
      </c>
      <c r="AU16" s="458">
        <f>SUM(AR16:AT16)</f>
        <v>0</v>
      </c>
      <c r="AV16" s="456" t="s">
        <v>729</v>
      </c>
      <c r="AW16" s="457" t="s">
        <v>729</v>
      </c>
      <c r="AX16" s="457" t="s">
        <v>729</v>
      </c>
      <c r="AY16" s="457" t="s">
        <v>729</v>
      </c>
      <c r="AZ16" s="457" t="s">
        <v>729</v>
      </c>
      <c r="BA16" s="458">
        <f>SUM(AV16:AZ16)</f>
        <v>0</v>
      </c>
      <c r="BB16" s="456" t="s">
        <v>729</v>
      </c>
      <c r="BC16" s="457" t="s">
        <v>729</v>
      </c>
      <c r="BD16" s="457" t="s">
        <v>729</v>
      </c>
      <c r="BE16" s="457" t="s">
        <v>729</v>
      </c>
      <c r="BF16" s="457" t="s">
        <v>729</v>
      </c>
      <c r="BG16" s="457" t="s">
        <v>729</v>
      </c>
      <c r="BH16" s="457" t="s">
        <v>729</v>
      </c>
      <c r="BI16" s="458">
        <f t="shared" ref="BI16:BI80" si="2">SUM(BB16:BH16)</f>
        <v>0</v>
      </c>
      <c r="BJ16" s="403">
        <f>IF(D16="",0,AF16+AQ16+AU16+BA16+BI16)</f>
        <v>0</v>
      </c>
      <c r="BK16" s="459"/>
      <c r="BL16" s="460"/>
      <c r="BM16" s="460"/>
      <c r="BN16" s="460"/>
      <c r="BO16" s="409">
        <f>+BK16+BL16+BM16+BN16</f>
        <v>0</v>
      </c>
      <c r="BP16" s="459"/>
      <c r="BQ16" s="460"/>
      <c r="BR16" s="460"/>
      <c r="BS16" s="409">
        <f>+BP16+BQ16+BR16</f>
        <v>0</v>
      </c>
      <c r="BT16" s="459"/>
      <c r="BU16" s="409">
        <f>+BT16</f>
        <v>0</v>
      </c>
      <c r="BV16" s="459"/>
      <c r="BW16" s="460"/>
      <c r="BX16" s="460"/>
      <c r="BY16" s="460"/>
      <c r="BZ16" s="460"/>
      <c r="CA16" s="460"/>
      <c r="CB16" s="460"/>
      <c r="CC16" s="460"/>
      <c r="CD16" s="460"/>
      <c r="CE16" s="409">
        <f>+SUM(BV16:CD16)</f>
        <v>0</v>
      </c>
      <c r="CF16" s="459"/>
      <c r="CG16" s="460"/>
      <c r="CH16" s="460"/>
      <c r="CI16" s="460"/>
      <c r="CJ16" s="460"/>
      <c r="CK16" s="460"/>
      <c r="CL16" s="460"/>
      <c r="CM16" s="409">
        <f>+SUM(CF16:CL16)</f>
        <v>0</v>
      </c>
      <c r="CN16" s="459"/>
      <c r="CO16" s="461">
        <f>+CN16</f>
        <v>0</v>
      </c>
      <c r="CP16" s="462">
        <f t="shared" ref="CP16:CP80" si="3">+IF(D16="",0,CO16+CM16+CE16+BU16+BS16+BO16)</f>
        <v>0</v>
      </c>
      <c r="CQ16" s="397"/>
      <c r="CR16" s="398"/>
      <c r="CS16" s="396">
        <f>+CQ16+CR16</f>
        <v>0</v>
      </c>
      <c r="CT16" s="397"/>
      <c r="CU16" s="398"/>
      <c r="CV16" s="398"/>
      <c r="CW16" s="396">
        <f>+CT16+CU16+CV16</f>
        <v>0</v>
      </c>
      <c r="CX16" s="399">
        <f>+CS16+CW16</f>
        <v>0</v>
      </c>
      <c r="CY16" s="462">
        <f>IF(D16="",0,AC16+BJ16+CP16+CX16)</f>
        <v>0</v>
      </c>
    </row>
    <row r="17" spans="1:103" s="413" customFormat="1" hidden="1">
      <c r="A17" s="390">
        <v>14</v>
      </c>
      <c r="B17" s="454" t="s">
        <v>737</v>
      </c>
      <c r="C17" s="455" t="s">
        <v>738</v>
      </c>
      <c r="D17" s="393" t="s">
        <v>4</v>
      </c>
      <c r="E17" s="397">
        <v>0</v>
      </c>
      <c r="F17" s="398">
        <v>0</v>
      </c>
      <c r="G17" s="398">
        <v>0</v>
      </c>
      <c r="H17" s="398">
        <v>0</v>
      </c>
      <c r="I17" s="396">
        <f t="shared" ref="I17:I83" si="4">+IF(D17="", "",SUM(E17:H17))</f>
        <v>0</v>
      </c>
      <c r="J17" s="397">
        <v>0</v>
      </c>
      <c r="K17" s="398">
        <v>0</v>
      </c>
      <c r="L17" s="398">
        <v>0</v>
      </c>
      <c r="M17" s="398">
        <v>0</v>
      </c>
      <c r="N17" s="396">
        <f t="shared" ref="N17:N83" si="5">+IF(A17="", "",SUM(J17:M17))</f>
        <v>0</v>
      </c>
      <c r="O17" s="397">
        <v>0</v>
      </c>
      <c r="P17" s="398">
        <v>0</v>
      </c>
      <c r="Q17" s="396">
        <f t="shared" ref="Q17:Q83" si="6">+IF(D17="", "",SUM(O17:P17))</f>
        <v>0</v>
      </c>
      <c r="R17" s="397">
        <v>0</v>
      </c>
      <c r="S17" s="398">
        <v>0</v>
      </c>
      <c r="T17" s="398">
        <v>0</v>
      </c>
      <c r="U17" s="398">
        <v>0</v>
      </c>
      <c r="V17" s="398">
        <v>0</v>
      </c>
      <c r="W17" s="398">
        <v>0</v>
      </c>
      <c r="X17" s="396">
        <f t="shared" ref="X17:X83" si="7">+IF(D17="", "",SUM(R17:W17))</f>
        <v>0</v>
      </c>
      <c r="Y17" s="397">
        <v>0</v>
      </c>
      <c r="Z17" s="398">
        <v>0</v>
      </c>
      <c r="AA17" s="398">
        <v>0</v>
      </c>
      <c r="AB17" s="396">
        <f t="shared" si="1"/>
        <v>0</v>
      </c>
      <c r="AC17" s="399">
        <f t="shared" ref="AC17:AC19" si="8">+IF(D17="",0,I17+N17+Q17+X17+AB17)</f>
        <v>0</v>
      </c>
      <c r="AD17" s="456" t="s">
        <v>729</v>
      </c>
      <c r="AE17" s="457" t="s">
        <v>729</v>
      </c>
      <c r="AF17" s="458">
        <f t="shared" ref="AF17:AF83" si="9">SUM(AD17:AE17)</f>
        <v>0</v>
      </c>
      <c r="AG17" s="456" t="s">
        <v>729</v>
      </c>
      <c r="AH17" s="457" t="s">
        <v>729</v>
      </c>
      <c r="AI17" s="457" t="s">
        <v>729</v>
      </c>
      <c r="AJ17" s="457" t="s">
        <v>729</v>
      </c>
      <c r="AK17" s="457" t="s">
        <v>729</v>
      </c>
      <c r="AL17" s="457" t="s">
        <v>729</v>
      </c>
      <c r="AM17" s="457" t="s">
        <v>729</v>
      </c>
      <c r="AN17" s="457" t="s">
        <v>729</v>
      </c>
      <c r="AO17" s="457" t="s">
        <v>729</v>
      </c>
      <c r="AP17" s="457" t="s">
        <v>729</v>
      </c>
      <c r="AQ17" s="458">
        <f t="shared" ref="AQ17:AQ83" si="10">SUM(AG17:AP17)</f>
        <v>0</v>
      </c>
      <c r="AR17" s="456" t="s">
        <v>729</v>
      </c>
      <c r="AS17" s="457" t="s">
        <v>729</v>
      </c>
      <c r="AT17" s="457" t="s">
        <v>729</v>
      </c>
      <c r="AU17" s="458">
        <f t="shared" ref="AU17:AU83" si="11">SUM(AR17:AT17)</f>
        <v>0</v>
      </c>
      <c r="AV17" s="456" t="s">
        <v>729</v>
      </c>
      <c r="AW17" s="457" t="s">
        <v>729</v>
      </c>
      <c r="AX17" s="457" t="s">
        <v>729</v>
      </c>
      <c r="AY17" s="457" t="s">
        <v>729</v>
      </c>
      <c r="AZ17" s="457" t="s">
        <v>729</v>
      </c>
      <c r="BA17" s="458">
        <f t="shared" ref="BA17:BA83" si="12">SUM(AV17:AZ17)</f>
        <v>0</v>
      </c>
      <c r="BB17" s="456" t="s">
        <v>729</v>
      </c>
      <c r="BC17" s="457" t="s">
        <v>729</v>
      </c>
      <c r="BD17" s="457" t="s">
        <v>729</v>
      </c>
      <c r="BE17" s="457" t="s">
        <v>729</v>
      </c>
      <c r="BF17" s="457" t="s">
        <v>729</v>
      </c>
      <c r="BG17" s="457" t="s">
        <v>729</v>
      </c>
      <c r="BH17" s="457" t="s">
        <v>729</v>
      </c>
      <c r="BI17" s="458">
        <f t="shared" si="2"/>
        <v>0</v>
      </c>
      <c r="BJ17" s="403">
        <f t="shared" ref="BJ17:BJ19" si="13">IF(D17="",0,AF17+AQ17+AU17+BA17+BI17)</f>
        <v>0</v>
      </c>
      <c r="BK17" s="459"/>
      <c r="BL17" s="460"/>
      <c r="BM17" s="460"/>
      <c r="BN17" s="460"/>
      <c r="BO17" s="409">
        <f t="shared" ref="BO17:BO19" si="14">+BK17+BL17+BM17+BN17</f>
        <v>0</v>
      </c>
      <c r="BP17" s="459"/>
      <c r="BQ17" s="460"/>
      <c r="BR17" s="460"/>
      <c r="BS17" s="409">
        <f t="shared" ref="BS17:BS19" si="15">+BP17+BQ17+BR17</f>
        <v>0</v>
      </c>
      <c r="BT17" s="459"/>
      <c r="BU17" s="409">
        <f t="shared" ref="BU17:BU83" si="16">+BT17</f>
        <v>0</v>
      </c>
      <c r="BV17" s="459"/>
      <c r="BW17" s="460"/>
      <c r="BX17" s="460"/>
      <c r="BY17" s="460"/>
      <c r="BZ17" s="460"/>
      <c r="CA17" s="460"/>
      <c r="CB17" s="460"/>
      <c r="CC17" s="460"/>
      <c r="CD17" s="460"/>
      <c r="CE17" s="409">
        <f t="shared" ref="CE17:CE83" si="17">+SUM(BV17:CD17)</f>
        <v>0</v>
      </c>
      <c r="CF17" s="459"/>
      <c r="CG17" s="460"/>
      <c r="CH17" s="460"/>
      <c r="CI17" s="460"/>
      <c r="CJ17" s="460"/>
      <c r="CK17" s="460"/>
      <c r="CL17" s="460"/>
      <c r="CM17" s="409">
        <f t="shared" ref="CM17:CM83" si="18">+SUM(CF17:CL17)</f>
        <v>0</v>
      </c>
      <c r="CN17" s="459"/>
      <c r="CO17" s="461">
        <f t="shared" ref="CO17:CO83" si="19">+CN17</f>
        <v>0</v>
      </c>
      <c r="CP17" s="462">
        <f t="shared" si="3"/>
        <v>0</v>
      </c>
      <c r="CQ17" s="397"/>
      <c r="CR17" s="398"/>
      <c r="CS17" s="396">
        <f>+CQ17+CR17</f>
        <v>0</v>
      </c>
      <c r="CT17" s="397"/>
      <c r="CU17" s="398"/>
      <c r="CV17" s="398"/>
      <c r="CW17" s="396">
        <f>+CT17+CU17+CV17</f>
        <v>0</v>
      </c>
      <c r="CX17" s="399">
        <f>+CS17+CW17</f>
        <v>0</v>
      </c>
      <c r="CY17" s="462">
        <f t="shared" ref="CY17:CY19" si="20">IF(D17="",0,AC17+BJ17+CP17+CX17)</f>
        <v>0</v>
      </c>
    </row>
    <row r="18" spans="1:103" s="413" customFormat="1" hidden="1">
      <c r="A18" s="390">
        <v>15</v>
      </c>
      <c r="B18" s="454" t="s">
        <v>739</v>
      </c>
      <c r="C18" s="455" t="s">
        <v>738</v>
      </c>
      <c r="D18" s="393" t="s">
        <v>740</v>
      </c>
      <c r="E18" s="397">
        <v>0</v>
      </c>
      <c r="F18" s="398">
        <v>0</v>
      </c>
      <c r="G18" s="398">
        <v>0</v>
      </c>
      <c r="H18" s="398">
        <v>0</v>
      </c>
      <c r="I18" s="396">
        <f t="shared" si="4"/>
        <v>0</v>
      </c>
      <c r="J18" s="397">
        <v>0</v>
      </c>
      <c r="K18" s="398">
        <v>0</v>
      </c>
      <c r="L18" s="398">
        <v>0</v>
      </c>
      <c r="M18" s="398">
        <v>0</v>
      </c>
      <c r="N18" s="396">
        <f t="shared" si="5"/>
        <v>0</v>
      </c>
      <c r="O18" s="397">
        <v>0</v>
      </c>
      <c r="P18" s="398">
        <v>0</v>
      </c>
      <c r="Q18" s="396">
        <f t="shared" si="6"/>
        <v>0</v>
      </c>
      <c r="R18" s="397">
        <v>0</v>
      </c>
      <c r="S18" s="398">
        <v>0</v>
      </c>
      <c r="T18" s="398">
        <v>0</v>
      </c>
      <c r="U18" s="398">
        <v>0</v>
      </c>
      <c r="V18" s="398">
        <v>0</v>
      </c>
      <c r="W18" s="398">
        <v>0</v>
      </c>
      <c r="X18" s="396">
        <f t="shared" si="7"/>
        <v>0</v>
      </c>
      <c r="Y18" s="397">
        <v>0</v>
      </c>
      <c r="Z18" s="398">
        <v>0</v>
      </c>
      <c r="AA18" s="398">
        <v>0</v>
      </c>
      <c r="AB18" s="396">
        <f t="shared" si="1"/>
        <v>0</v>
      </c>
      <c r="AC18" s="399">
        <f t="shared" si="8"/>
        <v>0</v>
      </c>
      <c r="AD18" s="456" t="s">
        <v>729</v>
      </c>
      <c r="AE18" s="457" t="s">
        <v>729</v>
      </c>
      <c r="AF18" s="458">
        <f t="shared" si="9"/>
        <v>0</v>
      </c>
      <c r="AG18" s="456" t="s">
        <v>729</v>
      </c>
      <c r="AH18" s="457" t="s">
        <v>729</v>
      </c>
      <c r="AI18" s="457" t="s">
        <v>729</v>
      </c>
      <c r="AJ18" s="457" t="s">
        <v>729</v>
      </c>
      <c r="AK18" s="457" t="s">
        <v>729</v>
      </c>
      <c r="AL18" s="457" t="s">
        <v>729</v>
      </c>
      <c r="AM18" s="457" t="s">
        <v>729</v>
      </c>
      <c r="AN18" s="457" t="s">
        <v>729</v>
      </c>
      <c r="AO18" s="457" t="s">
        <v>729</v>
      </c>
      <c r="AP18" s="457" t="s">
        <v>729</v>
      </c>
      <c r="AQ18" s="458">
        <f t="shared" si="10"/>
        <v>0</v>
      </c>
      <c r="AR18" s="456" t="s">
        <v>729</v>
      </c>
      <c r="AS18" s="457" t="s">
        <v>729</v>
      </c>
      <c r="AT18" s="457" t="s">
        <v>729</v>
      </c>
      <c r="AU18" s="458">
        <f t="shared" si="11"/>
        <v>0</v>
      </c>
      <c r="AV18" s="456" t="s">
        <v>729</v>
      </c>
      <c r="AW18" s="457" t="s">
        <v>729</v>
      </c>
      <c r="AX18" s="457" t="s">
        <v>729</v>
      </c>
      <c r="AY18" s="457" t="s">
        <v>729</v>
      </c>
      <c r="AZ18" s="457" t="s">
        <v>729</v>
      </c>
      <c r="BA18" s="458">
        <f t="shared" si="12"/>
        <v>0</v>
      </c>
      <c r="BB18" s="456" t="s">
        <v>729</v>
      </c>
      <c r="BC18" s="457" t="s">
        <v>729</v>
      </c>
      <c r="BD18" s="457" t="s">
        <v>729</v>
      </c>
      <c r="BE18" s="457" t="s">
        <v>729</v>
      </c>
      <c r="BF18" s="457" t="s">
        <v>729</v>
      </c>
      <c r="BG18" s="457" t="s">
        <v>729</v>
      </c>
      <c r="BH18" s="457" t="s">
        <v>729</v>
      </c>
      <c r="BI18" s="458">
        <f t="shared" si="2"/>
        <v>0</v>
      </c>
      <c r="BJ18" s="403">
        <f t="shared" si="13"/>
        <v>0</v>
      </c>
      <c r="BK18" s="459"/>
      <c r="BL18" s="460"/>
      <c r="BM18" s="460"/>
      <c r="BN18" s="460"/>
      <c r="BO18" s="409">
        <f t="shared" si="14"/>
        <v>0</v>
      </c>
      <c r="BP18" s="459"/>
      <c r="BQ18" s="460"/>
      <c r="BR18" s="460"/>
      <c r="BS18" s="409">
        <f t="shared" si="15"/>
        <v>0</v>
      </c>
      <c r="BT18" s="459"/>
      <c r="BU18" s="409">
        <f t="shared" si="16"/>
        <v>0</v>
      </c>
      <c r="BV18" s="459"/>
      <c r="BW18" s="460"/>
      <c r="BX18" s="460"/>
      <c r="BY18" s="460"/>
      <c r="BZ18" s="460"/>
      <c r="CA18" s="460"/>
      <c r="CB18" s="460"/>
      <c r="CC18" s="460"/>
      <c r="CD18" s="460"/>
      <c r="CE18" s="409">
        <f t="shared" si="17"/>
        <v>0</v>
      </c>
      <c r="CF18" s="459"/>
      <c r="CG18" s="460"/>
      <c r="CH18" s="460"/>
      <c r="CI18" s="460"/>
      <c r="CJ18" s="460"/>
      <c r="CK18" s="460"/>
      <c r="CL18" s="460"/>
      <c r="CM18" s="409">
        <f t="shared" si="18"/>
        <v>0</v>
      </c>
      <c r="CN18" s="459"/>
      <c r="CO18" s="461">
        <f t="shared" si="19"/>
        <v>0</v>
      </c>
      <c r="CP18" s="462">
        <f t="shared" si="3"/>
        <v>0</v>
      </c>
      <c r="CQ18" s="397"/>
      <c r="CR18" s="398"/>
      <c r="CS18" s="396">
        <f>+CQ18+CR18</f>
        <v>0</v>
      </c>
      <c r="CT18" s="397"/>
      <c r="CU18" s="398"/>
      <c r="CV18" s="398"/>
      <c r="CW18" s="396">
        <f>+CT18+CU18+CV18</f>
        <v>0</v>
      </c>
      <c r="CX18" s="399">
        <f>+CS18+CW18</f>
        <v>0</v>
      </c>
      <c r="CY18" s="462">
        <f t="shared" si="20"/>
        <v>0</v>
      </c>
    </row>
    <row r="19" spans="1:103" s="413" customFormat="1">
      <c r="A19" s="390">
        <v>16</v>
      </c>
      <c r="B19" s="391" t="s">
        <v>51</v>
      </c>
      <c r="C19" s="455" t="s">
        <v>741</v>
      </c>
      <c r="D19" s="393" t="s">
        <v>742</v>
      </c>
      <c r="E19" s="397">
        <v>0</v>
      </c>
      <c r="F19" s="398">
        <v>0</v>
      </c>
      <c r="G19" s="398">
        <v>0</v>
      </c>
      <c r="H19" s="398">
        <v>0</v>
      </c>
      <c r="I19" s="396">
        <f t="shared" si="4"/>
        <v>0</v>
      </c>
      <c r="J19" s="397">
        <v>0</v>
      </c>
      <c r="K19" s="398">
        <v>0</v>
      </c>
      <c r="L19" s="398">
        <v>0</v>
      </c>
      <c r="M19" s="398">
        <v>0</v>
      </c>
      <c r="N19" s="396">
        <f t="shared" si="5"/>
        <v>0</v>
      </c>
      <c r="O19" s="397">
        <v>0.9</v>
      </c>
      <c r="P19" s="398">
        <v>0</v>
      </c>
      <c r="Q19" s="396">
        <f t="shared" si="6"/>
        <v>0.9</v>
      </c>
      <c r="R19" s="397">
        <v>0</v>
      </c>
      <c r="S19" s="398">
        <v>0</v>
      </c>
      <c r="T19" s="398">
        <v>0</v>
      </c>
      <c r="U19" s="398">
        <v>0</v>
      </c>
      <c r="V19" s="398">
        <v>0</v>
      </c>
      <c r="W19" s="398">
        <v>0</v>
      </c>
      <c r="X19" s="396">
        <f t="shared" si="7"/>
        <v>0</v>
      </c>
      <c r="Y19" s="397">
        <v>0</v>
      </c>
      <c r="Z19" s="398">
        <v>0</v>
      </c>
      <c r="AA19" s="398">
        <v>0</v>
      </c>
      <c r="AB19" s="396">
        <f t="shared" si="1"/>
        <v>0</v>
      </c>
      <c r="AC19" s="399">
        <f t="shared" si="8"/>
        <v>0.9</v>
      </c>
      <c r="AD19" s="456" t="s">
        <v>729</v>
      </c>
      <c r="AE19" s="457" t="s">
        <v>729</v>
      </c>
      <c r="AF19" s="458">
        <f t="shared" si="9"/>
        <v>0</v>
      </c>
      <c r="AG19" s="456" t="s">
        <v>729</v>
      </c>
      <c r="AH19" s="457" t="s">
        <v>729</v>
      </c>
      <c r="AI19" s="457" t="s">
        <v>729</v>
      </c>
      <c r="AJ19" s="457" t="s">
        <v>729</v>
      </c>
      <c r="AK19" s="457" t="s">
        <v>729</v>
      </c>
      <c r="AL19" s="457" t="s">
        <v>729</v>
      </c>
      <c r="AM19" s="457" t="s">
        <v>729</v>
      </c>
      <c r="AN19" s="457" t="s">
        <v>729</v>
      </c>
      <c r="AO19" s="457" t="s">
        <v>729</v>
      </c>
      <c r="AP19" s="457" t="s">
        <v>729</v>
      </c>
      <c r="AQ19" s="458">
        <f t="shared" si="10"/>
        <v>0</v>
      </c>
      <c r="AR19" s="456" t="s">
        <v>729</v>
      </c>
      <c r="AS19" s="457" t="s">
        <v>729</v>
      </c>
      <c r="AT19" s="457" t="s">
        <v>729</v>
      </c>
      <c r="AU19" s="458">
        <f t="shared" si="11"/>
        <v>0</v>
      </c>
      <c r="AV19" s="456" t="s">
        <v>729</v>
      </c>
      <c r="AW19" s="457" t="s">
        <v>729</v>
      </c>
      <c r="AX19" s="457" t="s">
        <v>729</v>
      </c>
      <c r="AY19" s="457" t="s">
        <v>729</v>
      </c>
      <c r="AZ19" s="457" t="s">
        <v>729</v>
      </c>
      <c r="BA19" s="458">
        <f t="shared" si="12"/>
        <v>0</v>
      </c>
      <c r="BB19" s="456" t="s">
        <v>729</v>
      </c>
      <c r="BC19" s="457" t="s">
        <v>729</v>
      </c>
      <c r="BD19" s="457" t="s">
        <v>729</v>
      </c>
      <c r="BE19" s="457" t="s">
        <v>729</v>
      </c>
      <c r="BF19" s="457" t="s">
        <v>729</v>
      </c>
      <c r="BG19" s="457" t="s">
        <v>729</v>
      </c>
      <c r="BH19" s="457" t="s">
        <v>729</v>
      </c>
      <c r="BI19" s="458">
        <f t="shared" si="2"/>
        <v>0</v>
      </c>
      <c r="BJ19" s="403">
        <f t="shared" si="13"/>
        <v>0</v>
      </c>
      <c r="BK19" s="459"/>
      <c r="BL19" s="460"/>
      <c r="BM19" s="460"/>
      <c r="BN19" s="460"/>
      <c r="BO19" s="409">
        <f t="shared" si="14"/>
        <v>0</v>
      </c>
      <c r="BP19" s="459"/>
      <c r="BQ19" s="460"/>
      <c r="BR19" s="460"/>
      <c r="BS19" s="409">
        <f t="shared" si="15"/>
        <v>0</v>
      </c>
      <c r="BT19" s="459"/>
      <c r="BU19" s="409">
        <f t="shared" si="16"/>
        <v>0</v>
      </c>
      <c r="BV19" s="459"/>
      <c r="BW19" s="460"/>
      <c r="BX19" s="460"/>
      <c r="BY19" s="460"/>
      <c r="BZ19" s="460"/>
      <c r="CA19" s="460"/>
      <c r="CB19" s="460"/>
      <c r="CC19" s="460"/>
      <c r="CD19" s="460"/>
      <c r="CE19" s="409">
        <f t="shared" si="17"/>
        <v>0</v>
      </c>
      <c r="CF19" s="459"/>
      <c r="CG19" s="460"/>
      <c r="CH19" s="460"/>
      <c r="CI19" s="460"/>
      <c r="CJ19" s="460"/>
      <c r="CK19" s="460"/>
      <c r="CL19" s="460"/>
      <c r="CM19" s="409">
        <f t="shared" si="18"/>
        <v>0</v>
      </c>
      <c r="CN19" s="459"/>
      <c r="CO19" s="461">
        <f t="shared" si="19"/>
        <v>0</v>
      </c>
      <c r="CP19" s="462">
        <f t="shared" si="3"/>
        <v>0</v>
      </c>
      <c r="CQ19" s="397">
        <v>5.6</v>
      </c>
      <c r="CR19" s="398"/>
      <c r="CS19" s="396">
        <f>+CQ19+CR19</f>
        <v>5.6</v>
      </c>
      <c r="CT19" s="397"/>
      <c r="CU19" s="398"/>
      <c r="CV19" s="398"/>
      <c r="CW19" s="396">
        <f>+CT19+CU19+CV19</f>
        <v>0</v>
      </c>
      <c r="CX19" s="399">
        <f>+CS19+CW19</f>
        <v>5.6</v>
      </c>
      <c r="CY19" s="463">
        <f t="shared" si="20"/>
        <v>6.5</v>
      </c>
    </row>
    <row r="20" spans="1:103" s="453" customFormat="1">
      <c r="A20" s="436">
        <v>17</v>
      </c>
      <c r="B20" s="437"/>
      <c r="C20" s="438" t="s">
        <v>743</v>
      </c>
      <c r="D20" s="439"/>
      <c r="E20" s="440"/>
      <c r="F20" s="441"/>
      <c r="G20" s="441"/>
      <c r="H20" s="441"/>
      <c r="I20" s="442"/>
      <c r="J20" s="440"/>
      <c r="K20" s="441"/>
      <c r="L20" s="441"/>
      <c r="M20" s="441"/>
      <c r="N20" s="442"/>
      <c r="O20" s="440"/>
      <c r="P20" s="441"/>
      <c r="Q20" s="442"/>
      <c r="R20" s="440"/>
      <c r="S20" s="441"/>
      <c r="T20" s="441"/>
      <c r="U20" s="441"/>
      <c r="V20" s="441"/>
      <c r="W20" s="441"/>
      <c r="X20" s="442"/>
      <c r="Y20" s="440"/>
      <c r="Z20" s="441"/>
      <c r="AA20" s="441"/>
      <c r="AB20" s="442"/>
      <c r="AC20" s="443"/>
      <c r="AD20" s="464"/>
      <c r="AE20" s="465"/>
      <c r="AF20" s="466"/>
      <c r="AG20" s="464"/>
      <c r="AH20" s="465"/>
      <c r="AI20" s="465"/>
      <c r="AJ20" s="465"/>
      <c r="AK20" s="465"/>
      <c r="AL20" s="465"/>
      <c r="AM20" s="465"/>
      <c r="AN20" s="465"/>
      <c r="AO20" s="465"/>
      <c r="AP20" s="465"/>
      <c r="AQ20" s="466"/>
      <c r="AR20" s="464"/>
      <c r="AS20" s="465"/>
      <c r="AT20" s="465"/>
      <c r="AU20" s="466"/>
      <c r="AV20" s="464"/>
      <c r="AW20" s="465"/>
      <c r="AX20" s="465"/>
      <c r="AY20" s="465"/>
      <c r="AZ20" s="465"/>
      <c r="BA20" s="466"/>
      <c r="BB20" s="464"/>
      <c r="BC20" s="465"/>
      <c r="BD20" s="465"/>
      <c r="BE20" s="465"/>
      <c r="BF20" s="465"/>
      <c r="BG20" s="465"/>
      <c r="BH20" s="465"/>
      <c r="BI20" s="466"/>
      <c r="BJ20" s="447"/>
      <c r="BK20" s="448"/>
      <c r="BL20" s="449"/>
      <c r="BM20" s="449"/>
      <c r="BN20" s="449"/>
      <c r="BO20" s="450"/>
      <c r="BP20" s="448"/>
      <c r="BQ20" s="449"/>
      <c r="BR20" s="449"/>
      <c r="BS20" s="450"/>
      <c r="BT20" s="448"/>
      <c r="BU20" s="450"/>
      <c r="BV20" s="448"/>
      <c r="BW20" s="449"/>
      <c r="BX20" s="449"/>
      <c r="BY20" s="449"/>
      <c r="BZ20" s="449"/>
      <c r="CA20" s="449"/>
      <c r="CB20" s="449"/>
      <c r="CC20" s="449"/>
      <c r="CD20" s="449"/>
      <c r="CE20" s="450"/>
      <c r="CF20" s="448"/>
      <c r="CG20" s="449"/>
      <c r="CH20" s="449"/>
      <c r="CI20" s="449"/>
      <c r="CJ20" s="449"/>
      <c r="CK20" s="449"/>
      <c r="CL20" s="449"/>
      <c r="CM20" s="450"/>
      <c r="CN20" s="448"/>
      <c r="CO20" s="451"/>
      <c r="CP20" s="452"/>
      <c r="CQ20" s="440"/>
      <c r="CR20" s="441"/>
      <c r="CS20" s="442"/>
      <c r="CT20" s="440"/>
      <c r="CU20" s="441"/>
      <c r="CV20" s="441"/>
      <c r="CW20" s="442"/>
      <c r="CX20" s="443"/>
      <c r="CY20" s="467"/>
    </row>
    <row r="21" spans="1:103" s="413" customFormat="1" hidden="1">
      <c r="A21" s="390">
        <v>18</v>
      </c>
      <c r="B21" s="454" t="s">
        <v>17</v>
      </c>
      <c r="C21" s="455" t="s">
        <v>744</v>
      </c>
      <c r="D21" s="393" t="s">
        <v>745</v>
      </c>
      <c r="E21" s="397">
        <v>0</v>
      </c>
      <c r="F21" s="398">
        <v>0</v>
      </c>
      <c r="G21" s="398">
        <v>0</v>
      </c>
      <c r="H21" s="398">
        <v>0</v>
      </c>
      <c r="I21" s="396">
        <f t="shared" si="4"/>
        <v>0</v>
      </c>
      <c r="J21" s="397">
        <v>0</v>
      </c>
      <c r="K21" s="398">
        <v>0</v>
      </c>
      <c r="L21" s="398">
        <v>0</v>
      </c>
      <c r="M21" s="398">
        <v>0</v>
      </c>
      <c r="N21" s="396">
        <f t="shared" si="5"/>
        <v>0</v>
      </c>
      <c r="O21" s="397">
        <v>0</v>
      </c>
      <c r="P21" s="398">
        <v>0</v>
      </c>
      <c r="Q21" s="396">
        <f t="shared" si="6"/>
        <v>0</v>
      </c>
      <c r="R21" s="397">
        <v>0</v>
      </c>
      <c r="S21" s="398">
        <v>0</v>
      </c>
      <c r="T21" s="398">
        <v>0</v>
      </c>
      <c r="U21" s="398">
        <v>0</v>
      </c>
      <c r="V21" s="398">
        <v>0</v>
      </c>
      <c r="W21" s="398">
        <v>0</v>
      </c>
      <c r="X21" s="396">
        <f t="shared" si="7"/>
        <v>0</v>
      </c>
      <c r="Y21" s="397">
        <v>0</v>
      </c>
      <c r="Z21" s="398">
        <v>0</v>
      </c>
      <c r="AA21" s="398">
        <v>0</v>
      </c>
      <c r="AB21" s="396">
        <f t="shared" si="1"/>
        <v>0</v>
      </c>
      <c r="AC21" s="399">
        <f t="shared" ref="AC21:AC32" si="21">+IF(D21="",0,I21+N21+Q21+X21+AB21)</f>
        <v>0</v>
      </c>
      <c r="AD21" s="456" t="s">
        <v>729</v>
      </c>
      <c r="AE21" s="457" t="s">
        <v>729</v>
      </c>
      <c r="AF21" s="458">
        <f t="shared" si="9"/>
        <v>0</v>
      </c>
      <c r="AG21" s="456" t="s">
        <v>729</v>
      </c>
      <c r="AH21" s="457" t="s">
        <v>729</v>
      </c>
      <c r="AI21" s="457" t="s">
        <v>729</v>
      </c>
      <c r="AJ21" s="457" t="s">
        <v>729</v>
      </c>
      <c r="AK21" s="457" t="s">
        <v>729</v>
      </c>
      <c r="AL21" s="457" t="s">
        <v>729</v>
      </c>
      <c r="AM21" s="457" t="s">
        <v>729</v>
      </c>
      <c r="AN21" s="457" t="s">
        <v>729</v>
      </c>
      <c r="AO21" s="457" t="s">
        <v>729</v>
      </c>
      <c r="AP21" s="457" t="s">
        <v>729</v>
      </c>
      <c r="AQ21" s="458">
        <f t="shared" si="10"/>
        <v>0</v>
      </c>
      <c r="AR21" s="456" t="s">
        <v>729</v>
      </c>
      <c r="AS21" s="457" t="s">
        <v>729</v>
      </c>
      <c r="AT21" s="457" t="s">
        <v>729</v>
      </c>
      <c r="AU21" s="458">
        <f t="shared" si="11"/>
        <v>0</v>
      </c>
      <c r="AV21" s="456" t="s">
        <v>729</v>
      </c>
      <c r="AW21" s="457" t="s">
        <v>729</v>
      </c>
      <c r="AX21" s="457" t="s">
        <v>729</v>
      </c>
      <c r="AY21" s="457" t="s">
        <v>729</v>
      </c>
      <c r="AZ21" s="457" t="s">
        <v>729</v>
      </c>
      <c r="BA21" s="458">
        <f t="shared" si="12"/>
        <v>0</v>
      </c>
      <c r="BB21" s="456" t="s">
        <v>729</v>
      </c>
      <c r="BC21" s="457" t="s">
        <v>729</v>
      </c>
      <c r="BD21" s="457" t="s">
        <v>729</v>
      </c>
      <c r="BE21" s="457" t="s">
        <v>729</v>
      </c>
      <c r="BF21" s="457" t="s">
        <v>729</v>
      </c>
      <c r="BG21" s="457" t="s">
        <v>729</v>
      </c>
      <c r="BH21" s="457" t="s">
        <v>729</v>
      </c>
      <c r="BI21" s="458">
        <f t="shared" si="2"/>
        <v>0</v>
      </c>
      <c r="BJ21" s="403">
        <f t="shared" ref="BJ21:BJ32" si="22">IF(D21="",0,AF21+AQ21+AU21+BA21+BI21)</f>
        <v>0</v>
      </c>
      <c r="BK21" s="459"/>
      <c r="BL21" s="460"/>
      <c r="BM21" s="460"/>
      <c r="BN21" s="460"/>
      <c r="BO21" s="409">
        <f t="shared" ref="BO21:BO31" si="23">+BK21+BL21+BM21+BN21</f>
        <v>0</v>
      </c>
      <c r="BP21" s="459"/>
      <c r="BQ21" s="460"/>
      <c r="BR21" s="460"/>
      <c r="BS21" s="409">
        <f t="shared" ref="BS21:BS31" si="24">+BP21+BQ21+BR21</f>
        <v>0</v>
      </c>
      <c r="BT21" s="459"/>
      <c r="BU21" s="409">
        <f t="shared" si="16"/>
        <v>0</v>
      </c>
      <c r="BV21" s="459"/>
      <c r="BW21" s="460"/>
      <c r="BX21" s="460"/>
      <c r="BY21" s="460"/>
      <c r="BZ21" s="460"/>
      <c r="CA21" s="460"/>
      <c r="CB21" s="460"/>
      <c r="CC21" s="460"/>
      <c r="CD21" s="460"/>
      <c r="CE21" s="409">
        <f t="shared" si="17"/>
        <v>0</v>
      </c>
      <c r="CF21" s="459"/>
      <c r="CG21" s="460"/>
      <c r="CH21" s="460"/>
      <c r="CI21" s="460"/>
      <c r="CJ21" s="460"/>
      <c r="CK21" s="460"/>
      <c r="CL21" s="460"/>
      <c r="CM21" s="409">
        <f t="shared" si="18"/>
        <v>0</v>
      </c>
      <c r="CN21" s="459"/>
      <c r="CO21" s="461">
        <f t="shared" si="19"/>
        <v>0</v>
      </c>
      <c r="CP21" s="462">
        <f t="shared" si="3"/>
        <v>0</v>
      </c>
      <c r="CQ21" s="397"/>
      <c r="CR21" s="398"/>
      <c r="CS21" s="396">
        <f t="shared" ref="CS21:CS28" si="25">+CQ21+CR21</f>
        <v>0</v>
      </c>
      <c r="CT21" s="397"/>
      <c r="CU21" s="398"/>
      <c r="CV21" s="398"/>
      <c r="CW21" s="396">
        <f t="shared" ref="CW21:CW32" si="26">+CT21+CU21+CV21</f>
        <v>0</v>
      </c>
      <c r="CX21" s="399">
        <f t="shared" ref="CX21:CX31" si="27">+CS21+CW21</f>
        <v>0</v>
      </c>
      <c r="CY21" s="463">
        <f t="shared" ref="CY21:CY32" si="28">IF(D21="",0,AC21+BJ21+CP21+CX21)</f>
        <v>0</v>
      </c>
    </row>
    <row r="22" spans="1:103" s="413" customFormat="1" ht="30">
      <c r="A22" s="390">
        <v>19</v>
      </c>
      <c r="B22" s="454" t="s">
        <v>53</v>
      </c>
      <c r="C22" s="455" t="s">
        <v>746</v>
      </c>
      <c r="D22" s="393" t="s">
        <v>742</v>
      </c>
      <c r="E22" s="397">
        <v>1038.96</v>
      </c>
      <c r="F22" s="398">
        <v>599.04</v>
      </c>
      <c r="G22" s="398">
        <v>0</v>
      </c>
      <c r="H22" s="398">
        <v>0</v>
      </c>
      <c r="I22" s="396">
        <f t="shared" si="4"/>
        <v>1638</v>
      </c>
      <c r="J22" s="397">
        <v>0</v>
      </c>
      <c r="K22" s="398">
        <v>0</v>
      </c>
      <c r="L22" s="398">
        <v>0</v>
      </c>
      <c r="M22" s="398">
        <v>0</v>
      </c>
      <c r="N22" s="396">
        <f t="shared" si="5"/>
        <v>0</v>
      </c>
      <c r="O22" s="397">
        <v>0</v>
      </c>
      <c r="P22" s="398">
        <v>0</v>
      </c>
      <c r="Q22" s="396">
        <f t="shared" si="6"/>
        <v>0</v>
      </c>
      <c r="R22" s="397">
        <v>148.36799999999999</v>
      </c>
      <c r="S22" s="398">
        <v>25.7424</v>
      </c>
      <c r="T22" s="398">
        <v>24011.064439999995</v>
      </c>
      <c r="U22" s="398">
        <v>95.796599999999984</v>
      </c>
      <c r="V22" s="398">
        <v>78.412319999999994</v>
      </c>
      <c r="W22" s="398">
        <v>14.037119999999998</v>
      </c>
      <c r="X22" s="396">
        <f t="shared" si="7"/>
        <v>24373.420879999998</v>
      </c>
      <c r="Y22" s="397">
        <v>0</v>
      </c>
      <c r="Z22" s="398">
        <v>0</v>
      </c>
      <c r="AA22" s="398">
        <v>0</v>
      </c>
      <c r="AB22" s="396">
        <f t="shared" si="1"/>
        <v>0</v>
      </c>
      <c r="AC22" s="399">
        <f t="shared" si="21"/>
        <v>26011.420879999998</v>
      </c>
      <c r="AD22" s="456">
        <v>0</v>
      </c>
      <c r="AE22" s="457">
        <v>0</v>
      </c>
      <c r="AF22" s="458">
        <f t="shared" si="9"/>
        <v>0</v>
      </c>
      <c r="AG22" s="456">
        <v>0</v>
      </c>
      <c r="AH22" s="457">
        <v>0</v>
      </c>
      <c r="AI22" s="457">
        <v>0</v>
      </c>
      <c r="AJ22" s="457">
        <v>0</v>
      </c>
      <c r="AK22" s="457">
        <v>0</v>
      </c>
      <c r="AL22" s="457">
        <v>0</v>
      </c>
      <c r="AM22" s="457">
        <v>0</v>
      </c>
      <c r="AN22" s="457">
        <v>0</v>
      </c>
      <c r="AO22" s="457">
        <v>0</v>
      </c>
      <c r="AP22" s="457">
        <v>0</v>
      </c>
      <c r="AQ22" s="458">
        <f t="shared" si="10"/>
        <v>0</v>
      </c>
      <c r="AR22" s="456">
        <v>0</v>
      </c>
      <c r="AS22" s="457">
        <v>0</v>
      </c>
      <c r="AT22" s="457">
        <v>0</v>
      </c>
      <c r="AU22" s="458">
        <f t="shared" si="11"/>
        <v>0</v>
      </c>
      <c r="AV22" s="456">
        <v>0</v>
      </c>
      <c r="AW22" s="457">
        <v>0</v>
      </c>
      <c r="AX22" s="457">
        <v>0</v>
      </c>
      <c r="AY22" s="457">
        <v>0</v>
      </c>
      <c r="AZ22" s="457">
        <v>0</v>
      </c>
      <c r="BA22" s="458">
        <f t="shared" si="12"/>
        <v>0</v>
      </c>
      <c r="BB22" s="456">
        <v>0</v>
      </c>
      <c r="BC22" s="457">
        <v>0</v>
      </c>
      <c r="BD22" s="457">
        <v>0</v>
      </c>
      <c r="BE22" s="457">
        <v>0</v>
      </c>
      <c r="BF22" s="457">
        <v>0</v>
      </c>
      <c r="BG22" s="457">
        <v>0</v>
      </c>
      <c r="BH22" s="457">
        <v>0</v>
      </c>
      <c r="BI22" s="458">
        <f t="shared" si="2"/>
        <v>0</v>
      </c>
      <c r="BJ22" s="403">
        <f t="shared" si="22"/>
        <v>0</v>
      </c>
      <c r="BK22" s="459"/>
      <c r="BL22" s="460"/>
      <c r="BM22" s="460"/>
      <c r="BN22" s="460"/>
      <c r="BO22" s="409">
        <f t="shared" si="23"/>
        <v>0</v>
      </c>
      <c r="BP22" s="459"/>
      <c r="BQ22" s="460"/>
      <c r="BR22" s="460"/>
      <c r="BS22" s="409">
        <f t="shared" si="24"/>
        <v>0</v>
      </c>
      <c r="BT22" s="459"/>
      <c r="BU22" s="409">
        <f t="shared" si="16"/>
        <v>0</v>
      </c>
      <c r="BV22" s="459"/>
      <c r="BW22" s="460"/>
      <c r="BX22" s="460"/>
      <c r="BY22" s="460"/>
      <c r="BZ22" s="460"/>
      <c r="CA22" s="460"/>
      <c r="CB22" s="460"/>
      <c r="CC22" s="460"/>
      <c r="CD22" s="460"/>
      <c r="CE22" s="409">
        <f t="shared" si="17"/>
        <v>0</v>
      </c>
      <c r="CF22" s="459"/>
      <c r="CG22" s="460"/>
      <c r="CH22" s="460"/>
      <c r="CI22" s="460"/>
      <c r="CJ22" s="460"/>
      <c r="CK22" s="460"/>
      <c r="CL22" s="460"/>
      <c r="CM22" s="409">
        <f t="shared" si="18"/>
        <v>0</v>
      </c>
      <c r="CN22" s="459"/>
      <c r="CO22" s="461">
        <f t="shared" si="19"/>
        <v>0</v>
      </c>
      <c r="CP22" s="462">
        <f t="shared" si="3"/>
        <v>0</v>
      </c>
      <c r="CQ22" s="397">
        <v>173.81</v>
      </c>
      <c r="CR22" s="398"/>
      <c r="CS22" s="396">
        <f t="shared" si="25"/>
        <v>173.81</v>
      </c>
      <c r="CT22" s="397"/>
      <c r="CU22" s="398"/>
      <c r="CV22" s="398"/>
      <c r="CW22" s="396">
        <f t="shared" si="26"/>
        <v>0</v>
      </c>
      <c r="CX22" s="399">
        <f t="shared" si="27"/>
        <v>173.81</v>
      </c>
      <c r="CY22" s="463">
        <f t="shared" si="28"/>
        <v>26185.230879999999</v>
      </c>
    </row>
    <row r="23" spans="1:103" s="413" customFormat="1" ht="30" hidden="1">
      <c r="A23" s="390">
        <v>20</v>
      </c>
      <c r="B23" s="454" t="s">
        <v>747</v>
      </c>
      <c r="C23" s="455" t="s">
        <v>748</v>
      </c>
      <c r="D23" s="393" t="s">
        <v>742</v>
      </c>
      <c r="E23" s="397">
        <v>0</v>
      </c>
      <c r="F23" s="398">
        <v>0</v>
      </c>
      <c r="G23" s="398">
        <v>0</v>
      </c>
      <c r="H23" s="398">
        <v>0</v>
      </c>
      <c r="I23" s="396">
        <f t="shared" si="4"/>
        <v>0</v>
      </c>
      <c r="J23" s="397">
        <v>0</v>
      </c>
      <c r="K23" s="398">
        <v>0</v>
      </c>
      <c r="L23" s="398">
        <v>0</v>
      </c>
      <c r="M23" s="398">
        <v>0</v>
      </c>
      <c r="N23" s="396">
        <f t="shared" si="5"/>
        <v>0</v>
      </c>
      <c r="O23" s="397">
        <v>0</v>
      </c>
      <c r="P23" s="398">
        <v>0</v>
      </c>
      <c r="Q23" s="396">
        <f t="shared" si="6"/>
        <v>0</v>
      </c>
      <c r="R23" s="397">
        <v>0</v>
      </c>
      <c r="S23" s="398">
        <v>0</v>
      </c>
      <c r="T23" s="398">
        <v>0</v>
      </c>
      <c r="U23" s="398">
        <v>0</v>
      </c>
      <c r="V23" s="398">
        <v>0</v>
      </c>
      <c r="W23" s="398">
        <v>0</v>
      </c>
      <c r="X23" s="396">
        <f t="shared" si="7"/>
        <v>0</v>
      </c>
      <c r="Y23" s="397">
        <v>0</v>
      </c>
      <c r="Z23" s="398">
        <v>0</v>
      </c>
      <c r="AA23" s="398">
        <v>0</v>
      </c>
      <c r="AB23" s="396">
        <f t="shared" si="1"/>
        <v>0</v>
      </c>
      <c r="AC23" s="399">
        <f t="shared" si="21"/>
        <v>0</v>
      </c>
      <c r="AD23" s="456" t="s">
        <v>729</v>
      </c>
      <c r="AE23" s="457" t="s">
        <v>729</v>
      </c>
      <c r="AF23" s="458">
        <f t="shared" si="9"/>
        <v>0</v>
      </c>
      <c r="AG23" s="456" t="s">
        <v>729</v>
      </c>
      <c r="AH23" s="457" t="s">
        <v>729</v>
      </c>
      <c r="AI23" s="457" t="s">
        <v>729</v>
      </c>
      <c r="AJ23" s="457" t="s">
        <v>729</v>
      </c>
      <c r="AK23" s="457" t="s">
        <v>729</v>
      </c>
      <c r="AL23" s="457" t="s">
        <v>729</v>
      </c>
      <c r="AM23" s="457" t="s">
        <v>729</v>
      </c>
      <c r="AN23" s="457" t="s">
        <v>729</v>
      </c>
      <c r="AO23" s="457" t="s">
        <v>729</v>
      </c>
      <c r="AP23" s="457" t="s">
        <v>729</v>
      </c>
      <c r="AQ23" s="458">
        <f t="shared" si="10"/>
        <v>0</v>
      </c>
      <c r="AR23" s="456" t="s">
        <v>729</v>
      </c>
      <c r="AS23" s="457" t="s">
        <v>729</v>
      </c>
      <c r="AT23" s="457" t="s">
        <v>729</v>
      </c>
      <c r="AU23" s="458">
        <f t="shared" si="11"/>
        <v>0</v>
      </c>
      <c r="AV23" s="456" t="s">
        <v>729</v>
      </c>
      <c r="AW23" s="457" t="s">
        <v>729</v>
      </c>
      <c r="AX23" s="457" t="s">
        <v>729</v>
      </c>
      <c r="AY23" s="457" t="s">
        <v>729</v>
      </c>
      <c r="AZ23" s="457" t="s">
        <v>729</v>
      </c>
      <c r="BA23" s="458">
        <f t="shared" si="12"/>
        <v>0</v>
      </c>
      <c r="BB23" s="456" t="s">
        <v>729</v>
      </c>
      <c r="BC23" s="457" t="s">
        <v>729</v>
      </c>
      <c r="BD23" s="457" t="s">
        <v>729</v>
      </c>
      <c r="BE23" s="457" t="s">
        <v>729</v>
      </c>
      <c r="BF23" s="457" t="s">
        <v>729</v>
      </c>
      <c r="BG23" s="457" t="s">
        <v>729</v>
      </c>
      <c r="BH23" s="457" t="s">
        <v>729</v>
      </c>
      <c r="BI23" s="458">
        <f t="shared" si="2"/>
        <v>0</v>
      </c>
      <c r="BJ23" s="403">
        <f t="shared" si="22"/>
        <v>0</v>
      </c>
      <c r="BK23" s="459"/>
      <c r="BL23" s="460"/>
      <c r="BM23" s="460"/>
      <c r="BN23" s="460"/>
      <c r="BO23" s="409">
        <f t="shared" si="23"/>
        <v>0</v>
      </c>
      <c r="BP23" s="459"/>
      <c r="BQ23" s="460"/>
      <c r="BR23" s="460"/>
      <c r="BS23" s="409">
        <f t="shared" si="24"/>
        <v>0</v>
      </c>
      <c r="BT23" s="459"/>
      <c r="BU23" s="409">
        <f t="shared" si="16"/>
        <v>0</v>
      </c>
      <c r="BV23" s="459"/>
      <c r="BW23" s="460"/>
      <c r="BX23" s="460"/>
      <c r="BY23" s="460"/>
      <c r="BZ23" s="460"/>
      <c r="CA23" s="460"/>
      <c r="CB23" s="460"/>
      <c r="CC23" s="460"/>
      <c r="CD23" s="460"/>
      <c r="CE23" s="409">
        <f t="shared" si="17"/>
        <v>0</v>
      </c>
      <c r="CF23" s="459"/>
      <c r="CG23" s="460"/>
      <c r="CH23" s="460"/>
      <c r="CI23" s="460"/>
      <c r="CJ23" s="460"/>
      <c r="CK23" s="460"/>
      <c r="CL23" s="460"/>
      <c r="CM23" s="409">
        <f t="shared" si="18"/>
        <v>0</v>
      </c>
      <c r="CN23" s="459"/>
      <c r="CO23" s="461">
        <f t="shared" si="19"/>
        <v>0</v>
      </c>
      <c r="CP23" s="462">
        <f t="shared" si="3"/>
        <v>0</v>
      </c>
      <c r="CQ23" s="397"/>
      <c r="CR23" s="398"/>
      <c r="CS23" s="396">
        <f t="shared" si="25"/>
        <v>0</v>
      </c>
      <c r="CT23" s="397"/>
      <c r="CU23" s="398"/>
      <c r="CV23" s="398"/>
      <c r="CW23" s="396">
        <f t="shared" si="26"/>
        <v>0</v>
      </c>
      <c r="CX23" s="399">
        <f t="shared" si="27"/>
        <v>0</v>
      </c>
      <c r="CY23" s="463">
        <f t="shared" si="28"/>
        <v>0</v>
      </c>
    </row>
    <row r="24" spans="1:103" s="413" customFormat="1" ht="30" hidden="1">
      <c r="A24" s="390">
        <v>21</v>
      </c>
      <c r="B24" s="454" t="s">
        <v>749</v>
      </c>
      <c r="C24" s="455" t="s">
        <v>750</v>
      </c>
      <c r="D24" s="393" t="s">
        <v>742</v>
      </c>
      <c r="E24" s="397">
        <v>0</v>
      </c>
      <c r="F24" s="398">
        <v>0</v>
      </c>
      <c r="G24" s="398">
        <v>0</v>
      </c>
      <c r="H24" s="398">
        <v>0</v>
      </c>
      <c r="I24" s="396">
        <f t="shared" si="4"/>
        <v>0</v>
      </c>
      <c r="J24" s="397">
        <v>0</v>
      </c>
      <c r="K24" s="398">
        <v>0</v>
      </c>
      <c r="L24" s="398">
        <v>0</v>
      </c>
      <c r="M24" s="398">
        <v>0</v>
      </c>
      <c r="N24" s="396">
        <f t="shared" si="5"/>
        <v>0</v>
      </c>
      <c r="O24" s="397">
        <v>0</v>
      </c>
      <c r="P24" s="398">
        <v>0</v>
      </c>
      <c r="Q24" s="396">
        <f t="shared" si="6"/>
        <v>0</v>
      </c>
      <c r="R24" s="397">
        <v>0</v>
      </c>
      <c r="S24" s="398">
        <v>0</v>
      </c>
      <c r="T24" s="398">
        <v>0</v>
      </c>
      <c r="U24" s="398">
        <v>0</v>
      </c>
      <c r="V24" s="398">
        <v>0</v>
      </c>
      <c r="W24" s="398">
        <v>0</v>
      </c>
      <c r="X24" s="396">
        <f t="shared" si="7"/>
        <v>0</v>
      </c>
      <c r="Y24" s="397">
        <v>0</v>
      </c>
      <c r="Z24" s="398">
        <v>0</v>
      </c>
      <c r="AA24" s="398">
        <v>0</v>
      </c>
      <c r="AB24" s="396">
        <f t="shared" si="1"/>
        <v>0</v>
      </c>
      <c r="AC24" s="399">
        <f t="shared" si="21"/>
        <v>0</v>
      </c>
      <c r="AD24" s="456" t="s">
        <v>729</v>
      </c>
      <c r="AE24" s="457" t="s">
        <v>729</v>
      </c>
      <c r="AF24" s="458">
        <f t="shared" si="9"/>
        <v>0</v>
      </c>
      <c r="AG24" s="456" t="s">
        <v>729</v>
      </c>
      <c r="AH24" s="457" t="s">
        <v>729</v>
      </c>
      <c r="AI24" s="457" t="s">
        <v>729</v>
      </c>
      <c r="AJ24" s="457" t="s">
        <v>729</v>
      </c>
      <c r="AK24" s="457" t="s">
        <v>729</v>
      </c>
      <c r="AL24" s="457" t="s">
        <v>729</v>
      </c>
      <c r="AM24" s="457" t="s">
        <v>729</v>
      </c>
      <c r="AN24" s="457" t="s">
        <v>729</v>
      </c>
      <c r="AO24" s="457" t="s">
        <v>729</v>
      </c>
      <c r="AP24" s="457" t="s">
        <v>729</v>
      </c>
      <c r="AQ24" s="458">
        <f t="shared" si="10"/>
        <v>0</v>
      </c>
      <c r="AR24" s="456" t="s">
        <v>729</v>
      </c>
      <c r="AS24" s="457" t="s">
        <v>729</v>
      </c>
      <c r="AT24" s="457" t="s">
        <v>729</v>
      </c>
      <c r="AU24" s="458">
        <f t="shared" si="11"/>
        <v>0</v>
      </c>
      <c r="AV24" s="456" t="s">
        <v>729</v>
      </c>
      <c r="AW24" s="457" t="s">
        <v>729</v>
      </c>
      <c r="AX24" s="457" t="s">
        <v>729</v>
      </c>
      <c r="AY24" s="457" t="s">
        <v>729</v>
      </c>
      <c r="AZ24" s="457" t="s">
        <v>729</v>
      </c>
      <c r="BA24" s="458">
        <f t="shared" si="12"/>
        <v>0</v>
      </c>
      <c r="BB24" s="456" t="s">
        <v>729</v>
      </c>
      <c r="BC24" s="457" t="s">
        <v>729</v>
      </c>
      <c r="BD24" s="457" t="s">
        <v>729</v>
      </c>
      <c r="BE24" s="457" t="s">
        <v>729</v>
      </c>
      <c r="BF24" s="457" t="s">
        <v>729</v>
      </c>
      <c r="BG24" s="457" t="s">
        <v>729</v>
      </c>
      <c r="BH24" s="457" t="s">
        <v>729</v>
      </c>
      <c r="BI24" s="458">
        <f t="shared" si="2"/>
        <v>0</v>
      </c>
      <c r="BJ24" s="403">
        <f t="shared" si="22"/>
        <v>0</v>
      </c>
      <c r="BK24" s="459"/>
      <c r="BL24" s="460"/>
      <c r="BM24" s="460"/>
      <c r="BN24" s="460"/>
      <c r="BO24" s="409">
        <f t="shared" si="23"/>
        <v>0</v>
      </c>
      <c r="BP24" s="459"/>
      <c r="BQ24" s="460"/>
      <c r="BR24" s="460"/>
      <c r="BS24" s="409">
        <f t="shared" si="24"/>
        <v>0</v>
      </c>
      <c r="BT24" s="459"/>
      <c r="BU24" s="409">
        <f t="shared" si="16"/>
        <v>0</v>
      </c>
      <c r="BV24" s="459"/>
      <c r="BW24" s="460"/>
      <c r="BX24" s="460"/>
      <c r="BY24" s="460"/>
      <c r="BZ24" s="460"/>
      <c r="CA24" s="460"/>
      <c r="CB24" s="460"/>
      <c r="CC24" s="460"/>
      <c r="CD24" s="460"/>
      <c r="CE24" s="409">
        <f t="shared" si="17"/>
        <v>0</v>
      </c>
      <c r="CF24" s="459"/>
      <c r="CG24" s="460"/>
      <c r="CH24" s="460"/>
      <c r="CI24" s="460"/>
      <c r="CJ24" s="460"/>
      <c r="CK24" s="460"/>
      <c r="CL24" s="460"/>
      <c r="CM24" s="409">
        <f t="shared" si="18"/>
        <v>0</v>
      </c>
      <c r="CN24" s="459"/>
      <c r="CO24" s="461">
        <f t="shared" si="19"/>
        <v>0</v>
      </c>
      <c r="CP24" s="462">
        <f t="shared" si="3"/>
        <v>0</v>
      </c>
      <c r="CQ24" s="397"/>
      <c r="CR24" s="398"/>
      <c r="CS24" s="396">
        <f t="shared" si="25"/>
        <v>0</v>
      </c>
      <c r="CT24" s="397"/>
      <c r="CU24" s="398"/>
      <c r="CV24" s="398"/>
      <c r="CW24" s="396">
        <f t="shared" si="26"/>
        <v>0</v>
      </c>
      <c r="CX24" s="399">
        <f t="shared" si="27"/>
        <v>0</v>
      </c>
      <c r="CY24" s="463">
        <f t="shared" si="28"/>
        <v>0</v>
      </c>
    </row>
    <row r="25" spans="1:103" s="413" customFormat="1">
      <c r="A25" s="390">
        <v>22</v>
      </c>
      <c r="B25" s="454" t="s">
        <v>55</v>
      </c>
      <c r="C25" s="455" t="s">
        <v>751</v>
      </c>
      <c r="D25" s="393" t="s">
        <v>742</v>
      </c>
      <c r="E25" s="397">
        <v>0</v>
      </c>
      <c r="F25" s="398">
        <v>0</v>
      </c>
      <c r="G25" s="398">
        <v>0</v>
      </c>
      <c r="H25" s="398">
        <v>0</v>
      </c>
      <c r="I25" s="396">
        <f t="shared" si="4"/>
        <v>0</v>
      </c>
      <c r="J25" s="397">
        <v>0</v>
      </c>
      <c r="K25" s="398">
        <v>10687.07375</v>
      </c>
      <c r="L25" s="398">
        <v>0</v>
      </c>
      <c r="M25" s="398">
        <v>1431.288</v>
      </c>
      <c r="N25" s="396">
        <f t="shared" si="5"/>
        <v>12118.36175</v>
      </c>
      <c r="O25" s="397">
        <v>889.8</v>
      </c>
      <c r="P25" s="398">
        <v>11122.5</v>
      </c>
      <c r="Q25" s="396">
        <f t="shared" si="6"/>
        <v>12012.3</v>
      </c>
      <c r="R25" s="397">
        <v>0</v>
      </c>
      <c r="S25" s="398">
        <v>813.68000000000018</v>
      </c>
      <c r="T25" s="398">
        <v>281.60000000000002</v>
      </c>
      <c r="U25" s="398">
        <v>0</v>
      </c>
      <c r="V25" s="398">
        <v>0</v>
      </c>
      <c r="W25" s="398">
        <v>254.79000000000002</v>
      </c>
      <c r="X25" s="396">
        <f t="shared" si="7"/>
        <v>1350.0700000000002</v>
      </c>
      <c r="Y25" s="397">
        <v>0</v>
      </c>
      <c r="Z25" s="398">
        <v>3638.8799999999997</v>
      </c>
      <c r="AA25" s="398">
        <v>4989.0200000000004</v>
      </c>
      <c r="AB25" s="396">
        <f t="shared" si="1"/>
        <v>8627.9</v>
      </c>
      <c r="AC25" s="399">
        <f t="shared" si="21"/>
        <v>34108.63175</v>
      </c>
      <c r="AD25" s="456">
        <v>4365.7919999999995</v>
      </c>
      <c r="AE25" s="457">
        <v>1144.26</v>
      </c>
      <c r="AF25" s="458">
        <f t="shared" si="9"/>
        <v>5510.0519999999997</v>
      </c>
      <c r="AG25" s="456">
        <v>0</v>
      </c>
      <c r="AH25" s="457">
        <v>3208.14</v>
      </c>
      <c r="AI25" s="457">
        <v>0</v>
      </c>
      <c r="AJ25" s="457">
        <v>0</v>
      </c>
      <c r="AK25" s="457">
        <v>0</v>
      </c>
      <c r="AL25" s="457">
        <v>0</v>
      </c>
      <c r="AM25" s="457">
        <v>1111.32</v>
      </c>
      <c r="AN25" s="457">
        <v>0</v>
      </c>
      <c r="AO25" s="457">
        <v>0</v>
      </c>
      <c r="AP25" s="457">
        <v>0</v>
      </c>
      <c r="AQ25" s="458">
        <f t="shared" si="10"/>
        <v>4319.46</v>
      </c>
      <c r="AR25" s="456">
        <v>77154.381331250013</v>
      </c>
      <c r="AS25" s="457">
        <v>0</v>
      </c>
      <c r="AT25" s="457">
        <v>0</v>
      </c>
      <c r="AU25" s="458">
        <f t="shared" si="11"/>
        <v>77154.381331250013</v>
      </c>
      <c r="AV25" s="456">
        <v>0</v>
      </c>
      <c r="AW25" s="457">
        <v>0</v>
      </c>
      <c r="AX25" s="457">
        <v>1028.6880000000001</v>
      </c>
      <c r="AY25" s="457">
        <v>0</v>
      </c>
      <c r="AZ25" s="457">
        <v>0</v>
      </c>
      <c r="BA25" s="458">
        <f t="shared" si="12"/>
        <v>1028.6880000000001</v>
      </c>
      <c r="BB25" s="456">
        <v>849</v>
      </c>
      <c r="BC25" s="457">
        <v>0</v>
      </c>
      <c r="BD25" s="457">
        <v>0</v>
      </c>
      <c r="BE25" s="457">
        <v>0</v>
      </c>
      <c r="BF25" s="457">
        <v>0</v>
      </c>
      <c r="BG25" s="457">
        <v>0</v>
      </c>
      <c r="BH25" s="457">
        <v>0</v>
      </c>
      <c r="BI25" s="458">
        <f t="shared" si="2"/>
        <v>849</v>
      </c>
      <c r="BJ25" s="403">
        <f t="shared" si="22"/>
        <v>88861.58133125001</v>
      </c>
      <c r="BK25" s="459"/>
      <c r="BL25" s="460"/>
      <c r="BM25" s="460">
        <v>2852.3056500000025</v>
      </c>
      <c r="BN25" s="460"/>
      <c r="BO25" s="409">
        <f t="shared" si="23"/>
        <v>2852.3056500000025</v>
      </c>
      <c r="BP25" s="459"/>
      <c r="BQ25" s="460">
        <v>2865.1873500000006</v>
      </c>
      <c r="BR25" s="460"/>
      <c r="BS25" s="409">
        <f t="shared" si="24"/>
        <v>2865.1873500000006</v>
      </c>
      <c r="BT25" s="459"/>
      <c r="BU25" s="409">
        <f t="shared" si="16"/>
        <v>0</v>
      </c>
      <c r="BV25" s="459"/>
      <c r="BW25" s="460"/>
      <c r="BX25" s="460"/>
      <c r="BY25" s="460"/>
      <c r="BZ25" s="460"/>
      <c r="CA25" s="460"/>
      <c r="CB25" s="460"/>
      <c r="CC25" s="460"/>
      <c r="CD25" s="460"/>
      <c r="CE25" s="409">
        <f t="shared" si="17"/>
        <v>0</v>
      </c>
      <c r="CF25" s="459"/>
      <c r="CG25" s="460"/>
      <c r="CH25" s="460"/>
      <c r="CI25" s="460">
        <v>5158.9210499999999</v>
      </c>
      <c r="CJ25" s="460"/>
      <c r="CK25" s="460"/>
      <c r="CL25" s="460"/>
      <c r="CM25" s="409">
        <f t="shared" si="18"/>
        <v>5158.9210499999999</v>
      </c>
      <c r="CN25" s="459"/>
      <c r="CO25" s="461">
        <f t="shared" si="19"/>
        <v>0</v>
      </c>
      <c r="CP25" s="462">
        <f t="shared" si="3"/>
        <v>10876.414050000003</v>
      </c>
      <c r="CQ25" s="397">
        <v>419.49</v>
      </c>
      <c r="CR25" s="398"/>
      <c r="CS25" s="396">
        <f t="shared" si="25"/>
        <v>419.49</v>
      </c>
      <c r="CT25" s="397"/>
      <c r="CU25" s="398"/>
      <c r="CV25" s="398">
        <v>5612.8</v>
      </c>
      <c r="CW25" s="396">
        <f t="shared" si="26"/>
        <v>5612.8</v>
      </c>
      <c r="CX25" s="399">
        <f t="shared" si="27"/>
        <v>6032.29</v>
      </c>
      <c r="CY25" s="463">
        <f t="shared" si="28"/>
        <v>139878.91713125003</v>
      </c>
    </row>
    <row r="26" spans="1:103" s="413" customFormat="1">
      <c r="A26" s="390">
        <v>23</v>
      </c>
      <c r="B26" s="454" t="s">
        <v>752</v>
      </c>
      <c r="C26" s="455" t="s">
        <v>753</v>
      </c>
      <c r="D26" s="393" t="s">
        <v>742</v>
      </c>
      <c r="E26" s="397">
        <v>0</v>
      </c>
      <c r="F26" s="398">
        <v>0</v>
      </c>
      <c r="G26" s="398">
        <v>0</v>
      </c>
      <c r="H26" s="398">
        <v>0</v>
      </c>
      <c r="I26" s="396">
        <f t="shared" si="4"/>
        <v>0</v>
      </c>
      <c r="J26" s="397">
        <v>0</v>
      </c>
      <c r="K26" s="398">
        <v>0</v>
      </c>
      <c r="L26" s="398">
        <v>0</v>
      </c>
      <c r="M26" s="398">
        <v>808.74720000000002</v>
      </c>
      <c r="N26" s="396">
        <f t="shared" si="5"/>
        <v>808.74720000000002</v>
      </c>
      <c r="O26" s="397">
        <v>464.03999999999996</v>
      </c>
      <c r="P26" s="398">
        <v>11276.171999999999</v>
      </c>
      <c r="Q26" s="396">
        <f t="shared" si="6"/>
        <v>11740.212</v>
      </c>
      <c r="R26" s="397">
        <v>1044.9360000000001</v>
      </c>
      <c r="S26" s="398">
        <v>649.65599999999995</v>
      </c>
      <c r="T26" s="398">
        <v>928.07999999999993</v>
      </c>
      <c r="U26" s="398">
        <v>0</v>
      </c>
      <c r="V26" s="398">
        <v>1431.1080000000002</v>
      </c>
      <c r="W26" s="398">
        <v>556.84799999999996</v>
      </c>
      <c r="X26" s="396">
        <f t="shared" si="7"/>
        <v>4610.6280000000006</v>
      </c>
      <c r="Y26" s="397">
        <v>0</v>
      </c>
      <c r="Z26" s="398">
        <v>1635.1160000000002</v>
      </c>
      <c r="AA26" s="398">
        <v>4035.2327000000005</v>
      </c>
      <c r="AB26" s="396">
        <f t="shared" si="1"/>
        <v>5670.3487000000005</v>
      </c>
      <c r="AC26" s="399">
        <f t="shared" si="21"/>
        <v>22829.935900000004</v>
      </c>
      <c r="AD26" s="456">
        <v>6644.8984499999997</v>
      </c>
      <c r="AE26" s="457">
        <v>2281.2359999999999</v>
      </c>
      <c r="AF26" s="458">
        <f t="shared" si="9"/>
        <v>8926.1344499999996</v>
      </c>
      <c r="AG26" s="456">
        <v>0</v>
      </c>
      <c r="AH26" s="457">
        <v>246.375</v>
      </c>
      <c r="AI26" s="457">
        <v>0</v>
      </c>
      <c r="AJ26" s="457">
        <v>0</v>
      </c>
      <c r="AK26" s="457">
        <v>0</v>
      </c>
      <c r="AL26" s="457">
        <v>0</v>
      </c>
      <c r="AM26" s="457">
        <v>277.83</v>
      </c>
      <c r="AN26" s="457">
        <v>0</v>
      </c>
      <c r="AO26" s="457">
        <v>0</v>
      </c>
      <c r="AP26" s="457">
        <v>0</v>
      </c>
      <c r="AQ26" s="458">
        <f t="shared" si="10"/>
        <v>524.20499999999993</v>
      </c>
      <c r="AR26" s="456">
        <v>15621.277887</v>
      </c>
      <c r="AS26" s="457">
        <v>6115.6299360000003</v>
      </c>
      <c r="AT26" s="457">
        <v>0</v>
      </c>
      <c r="AU26" s="458">
        <f t="shared" si="11"/>
        <v>21736.907823000001</v>
      </c>
      <c r="AV26" s="456">
        <v>37.324349999999995</v>
      </c>
      <c r="AW26" s="457">
        <v>0</v>
      </c>
      <c r="AX26" s="457">
        <v>301.08300000000003</v>
      </c>
      <c r="AY26" s="457">
        <v>0</v>
      </c>
      <c r="AZ26" s="457">
        <v>153.6885</v>
      </c>
      <c r="BA26" s="458">
        <f t="shared" si="12"/>
        <v>492.09585000000004</v>
      </c>
      <c r="BB26" s="456">
        <v>212.25</v>
      </c>
      <c r="BC26" s="457">
        <v>0</v>
      </c>
      <c r="BD26" s="457">
        <v>0</v>
      </c>
      <c r="BE26" s="457">
        <v>0</v>
      </c>
      <c r="BF26" s="457">
        <v>0</v>
      </c>
      <c r="BG26" s="457">
        <v>54.888750000000002</v>
      </c>
      <c r="BH26" s="457">
        <v>0</v>
      </c>
      <c r="BI26" s="458">
        <f t="shared" si="2"/>
        <v>267.13875000000002</v>
      </c>
      <c r="BJ26" s="403">
        <f t="shared" si="22"/>
        <v>31946.481873000001</v>
      </c>
      <c r="BK26" s="459"/>
      <c r="BL26" s="460">
        <v>1417.5449999999998</v>
      </c>
      <c r="BM26" s="460">
        <v>2477.79</v>
      </c>
      <c r="BN26" s="460"/>
      <c r="BO26" s="409">
        <f t="shared" si="23"/>
        <v>3895.335</v>
      </c>
      <c r="BP26" s="459"/>
      <c r="BQ26" s="460">
        <v>2152.7804999999998</v>
      </c>
      <c r="BR26" s="460"/>
      <c r="BS26" s="409">
        <f t="shared" si="24"/>
        <v>2152.7804999999998</v>
      </c>
      <c r="BT26" s="459">
        <v>649.89599999999996</v>
      </c>
      <c r="BU26" s="409">
        <f t="shared" si="16"/>
        <v>649.89599999999996</v>
      </c>
      <c r="BV26" s="459"/>
      <c r="BW26" s="460"/>
      <c r="BX26" s="460"/>
      <c r="BY26" s="460"/>
      <c r="BZ26" s="460"/>
      <c r="CA26" s="460"/>
      <c r="CB26" s="460"/>
      <c r="CC26" s="460"/>
      <c r="CD26" s="460"/>
      <c r="CE26" s="409">
        <f t="shared" si="17"/>
        <v>0</v>
      </c>
      <c r="CF26" s="459"/>
      <c r="CG26" s="460"/>
      <c r="CH26" s="460"/>
      <c r="CI26" s="460">
        <v>1054.944</v>
      </c>
      <c r="CJ26" s="460"/>
      <c r="CK26" s="460">
        <v>314.35799999999995</v>
      </c>
      <c r="CL26" s="460"/>
      <c r="CM26" s="409">
        <f t="shared" si="18"/>
        <v>1369.3019999999999</v>
      </c>
      <c r="CN26" s="459"/>
      <c r="CO26" s="461">
        <f t="shared" si="19"/>
        <v>0</v>
      </c>
      <c r="CP26" s="462">
        <f t="shared" si="3"/>
        <v>8067.3134999999993</v>
      </c>
      <c r="CQ26" s="397">
        <v>201.75</v>
      </c>
      <c r="CR26" s="398"/>
      <c r="CS26" s="396">
        <f t="shared" si="25"/>
        <v>201.75</v>
      </c>
      <c r="CT26" s="397"/>
      <c r="CU26" s="398"/>
      <c r="CV26" s="398">
        <v>1108.8</v>
      </c>
      <c r="CW26" s="396">
        <f t="shared" si="26"/>
        <v>1108.8</v>
      </c>
      <c r="CX26" s="399">
        <f t="shared" si="27"/>
        <v>1310.55</v>
      </c>
      <c r="CY26" s="463">
        <f t="shared" si="28"/>
        <v>64154.281273000008</v>
      </c>
    </row>
    <row r="27" spans="1:103" s="413" customFormat="1" ht="30" hidden="1">
      <c r="A27" s="390">
        <v>24</v>
      </c>
      <c r="B27" s="454" t="s">
        <v>754</v>
      </c>
      <c r="C27" s="455" t="s">
        <v>755</v>
      </c>
      <c r="D27" s="393" t="s">
        <v>756</v>
      </c>
      <c r="E27" s="397">
        <v>0</v>
      </c>
      <c r="F27" s="398">
        <v>0</v>
      </c>
      <c r="G27" s="398">
        <v>0</v>
      </c>
      <c r="H27" s="398">
        <v>0</v>
      </c>
      <c r="I27" s="396">
        <f t="shared" si="4"/>
        <v>0</v>
      </c>
      <c r="J27" s="397">
        <v>0</v>
      </c>
      <c r="K27" s="398">
        <v>0</v>
      </c>
      <c r="L27" s="398">
        <v>0</v>
      </c>
      <c r="M27" s="398">
        <v>0</v>
      </c>
      <c r="N27" s="396">
        <f t="shared" si="5"/>
        <v>0</v>
      </c>
      <c r="O27" s="397">
        <v>0</v>
      </c>
      <c r="P27" s="398">
        <v>0</v>
      </c>
      <c r="Q27" s="396">
        <f t="shared" si="6"/>
        <v>0</v>
      </c>
      <c r="R27" s="397">
        <v>0</v>
      </c>
      <c r="S27" s="398">
        <v>0</v>
      </c>
      <c r="T27" s="398">
        <v>0</v>
      </c>
      <c r="U27" s="398">
        <v>0</v>
      </c>
      <c r="V27" s="398">
        <v>0</v>
      </c>
      <c r="W27" s="398">
        <v>0</v>
      </c>
      <c r="X27" s="396">
        <f t="shared" si="7"/>
        <v>0</v>
      </c>
      <c r="Y27" s="397">
        <v>0</v>
      </c>
      <c r="Z27" s="398">
        <v>0</v>
      </c>
      <c r="AA27" s="398">
        <v>0</v>
      </c>
      <c r="AB27" s="396">
        <f t="shared" si="1"/>
        <v>0</v>
      </c>
      <c r="AC27" s="399">
        <f t="shared" si="21"/>
        <v>0</v>
      </c>
      <c r="AD27" s="456" t="s">
        <v>729</v>
      </c>
      <c r="AE27" s="457" t="s">
        <v>729</v>
      </c>
      <c r="AF27" s="458">
        <f t="shared" si="9"/>
        <v>0</v>
      </c>
      <c r="AG27" s="456" t="s">
        <v>729</v>
      </c>
      <c r="AH27" s="457" t="s">
        <v>729</v>
      </c>
      <c r="AI27" s="457" t="s">
        <v>729</v>
      </c>
      <c r="AJ27" s="457" t="s">
        <v>729</v>
      </c>
      <c r="AK27" s="457" t="s">
        <v>729</v>
      </c>
      <c r="AL27" s="457" t="s">
        <v>729</v>
      </c>
      <c r="AM27" s="457" t="s">
        <v>729</v>
      </c>
      <c r="AN27" s="457" t="s">
        <v>729</v>
      </c>
      <c r="AO27" s="457" t="s">
        <v>729</v>
      </c>
      <c r="AP27" s="457" t="s">
        <v>729</v>
      </c>
      <c r="AQ27" s="458">
        <f t="shared" si="10"/>
        <v>0</v>
      </c>
      <c r="AR27" s="456" t="s">
        <v>729</v>
      </c>
      <c r="AS27" s="457" t="s">
        <v>729</v>
      </c>
      <c r="AT27" s="457" t="s">
        <v>729</v>
      </c>
      <c r="AU27" s="458">
        <f t="shared" si="11"/>
        <v>0</v>
      </c>
      <c r="AV27" s="456" t="s">
        <v>729</v>
      </c>
      <c r="AW27" s="457" t="s">
        <v>729</v>
      </c>
      <c r="AX27" s="457" t="s">
        <v>729</v>
      </c>
      <c r="AY27" s="457" t="s">
        <v>729</v>
      </c>
      <c r="AZ27" s="457" t="s">
        <v>729</v>
      </c>
      <c r="BA27" s="458">
        <f t="shared" si="12"/>
        <v>0</v>
      </c>
      <c r="BB27" s="456" t="s">
        <v>729</v>
      </c>
      <c r="BC27" s="457" t="s">
        <v>729</v>
      </c>
      <c r="BD27" s="457" t="s">
        <v>729</v>
      </c>
      <c r="BE27" s="457" t="s">
        <v>729</v>
      </c>
      <c r="BF27" s="457" t="s">
        <v>729</v>
      </c>
      <c r="BG27" s="457" t="s">
        <v>729</v>
      </c>
      <c r="BH27" s="457" t="s">
        <v>729</v>
      </c>
      <c r="BI27" s="458">
        <f t="shared" si="2"/>
        <v>0</v>
      </c>
      <c r="BJ27" s="403">
        <f t="shared" si="22"/>
        <v>0</v>
      </c>
      <c r="BK27" s="459"/>
      <c r="BL27" s="460"/>
      <c r="BM27" s="460"/>
      <c r="BN27" s="460"/>
      <c r="BO27" s="409">
        <f t="shared" si="23"/>
        <v>0</v>
      </c>
      <c r="BP27" s="459"/>
      <c r="BQ27" s="460"/>
      <c r="BR27" s="460"/>
      <c r="BS27" s="409">
        <f t="shared" si="24"/>
        <v>0</v>
      </c>
      <c r="BT27" s="459"/>
      <c r="BU27" s="409">
        <f t="shared" si="16"/>
        <v>0</v>
      </c>
      <c r="BV27" s="459"/>
      <c r="BW27" s="460"/>
      <c r="BX27" s="460"/>
      <c r="BY27" s="460"/>
      <c r="BZ27" s="460"/>
      <c r="CA27" s="460"/>
      <c r="CB27" s="460"/>
      <c r="CC27" s="460"/>
      <c r="CD27" s="460"/>
      <c r="CE27" s="409">
        <f t="shared" si="17"/>
        <v>0</v>
      </c>
      <c r="CF27" s="459"/>
      <c r="CG27" s="460"/>
      <c r="CH27" s="460"/>
      <c r="CI27" s="460"/>
      <c r="CJ27" s="460"/>
      <c r="CK27" s="460"/>
      <c r="CL27" s="460"/>
      <c r="CM27" s="409">
        <f t="shared" si="18"/>
        <v>0</v>
      </c>
      <c r="CN27" s="459"/>
      <c r="CO27" s="461">
        <f t="shared" si="19"/>
        <v>0</v>
      </c>
      <c r="CP27" s="462">
        <f t="shared" si="3"/>
        <v>0</v>
      </c>
      <c r="CQ27" s="397"/>
      <c r="CR27" s="398"/>
      <c r="CS27" s="396">
        <f t="shared" si="25"/>
        <v>0</v>
      </c>
      <c r="CT27" s="397"/>
      <c r="CU27" s="398"/>
      <c r="CV27" s="398"/>
      <c r="CW27" s="396">
        <f t="shared" si="26"/>
        <v>0</v>
      </c>
      <c r="CX27" s="399">
        <f t="shared" si="27"/>
        <v>0</v>
      </c>
      <c r="CY27" s="463">
        <f t="shared" si="28"/>
        <v>0</v>
      </c>
    </row>
    <row r="28" spans="1:103" s="413" customFormat="1" ht="30" hidden="1">
      <c r="A28" s="390">
        <v>25</v>
      </c>
      <c r="B28" s="454" t="s">
        <v>757</v>
      </c>
      <c r="C28" s="455" t="s">
        <v>758</v>
      </c>
      <c r="D28" s="393" t="s">
        <v>742</v>
      </c>
      <c r="E28" s="397">
        <v>0</v>
      </c>
      <c r="F28" s="398">
        <v>0</v>
      </c>
      <c r="G28" s="398">
        <v>0</v>
      </c>
      <c r="H28" s="398">
        <v>0</v>
      </c>
      <c r="I28" s="396">
        <f t="shared" si="4"/>
        <v>0</v>
      </c>
      <c r="J28" s="397">
        <v>0</v>
      </c>
      <c r="K28" s="398">
        <v>0</v>
      </c>
      <c r="L28" s="398">
        <v>0</v>
      </c>
      <c r="M28" s="398">
        <v>0</v>
      </c>
      <c r="N28" s="396">
        <f t="shared" si="5"/>
        <v>0</v>
      </c>
      <c r="O28" s="397">
        <v>0</v>
      </c>
      <c r="P28" s="398">
        <v>0</v>
      </c>
      <c r="Q28" s="396">
        <f t="shared" si="6"/>
        <v>0</v>
      </c>
      <c r="R28" s="397">
        <v>0</v>
      </c>
      <c r="S28" s="398">
        <v>0</v>
      </c>
      <c r="T28" s="398">
        <v>0</v>
      </c>
      <c r="U28" s="398">
        <v>0</v>
      </c>
      <c r="V28" s="398">
        <v>0</v>
      </c>
      <c r="W28" s="398">
        <v>0</v>
      </c>
      <c r="X28" s="396">
        <f t="shared" si="7"/>
        <v>0</v>
      </c>
      <c r="Y28" s="397">
        <v>0</v>
      </c>
      <c r="Z28" s="398">
        <v>0</v>
      </c>
      <c r="AA28" s="398">
        <v>0</v>
      </c>
      <c r="AB28" s="396">
        <f t="shared" si="1"/>
        <v>0</v>
      </c>
      <c r="AC28" s="399">
        <f t="shared" si="21"/>
        <v>0</v>
      </c>
      <c r="AD28" s="456" t="s">
        <v>729</v>
      </c>
      <c r="AE28" s="457" t="s">
        <v>729</v>
      </c>
      <c r="AF28" s="458">
        <f t="shared" si="9"/>
        <v>0</v>
      </c>
      <c r="AG28" s="456" t="s">
        <v>729</v>
      </c>
      <c r="AH28" s="457" t="s">
        <v>729</v>
      </c>
      <c r="AI28" s="457" t="s">
        <v>729</v>
      </c>
      <c r="AJ28" s="457" t="s">
        <v>729</v>
      </c>
      <c r="AK28" s="457" t="s">
        <v>729</v>
      </c>
      <c r="AL28" s="457" t="s">
        <v>729</v>
      </c>
      <c r="AM28" s="457" t="s">
        <v>729</v>
      </c>
      <c r="AN28" s="457" t="s">
        <v>729</v>
      </c>
      <c r="AO28" s="457" t="s">
        <v>729</v>
      </c>
      <c r="AP28" s="457" t="s">
        <v>729</v>
      </c>
      <c r="AQ28" s="458">
        <f t="shared" si="10"/>
        <v>0</v>
      </c>
      <c r="AR28" s="456" t="s">
        <v>729</v>
      </c>
      <c r="AS28" s="457" t="s">
        <v>729</v>
      </c>
      <c r="AT28" s="457" t="s">
        <v>729</v>
      </c>
      <c r="AU28" s="458">
        <f t="shared" si="11"/>
        <v>0</v>
      </c>
      <c r="AV28" s="456" t="s">
        <v>729</v>
      </c>
      <c r="AW28" s="457" t="s">
        <v>729</v>
      </c>
      <c r="AX28" s="457" t="s">
        <v>729</v>
      </c>
      <c r="AY28" s="457" t="s">
        <v>729</v>
      </c>
      <c r="AZ28" s="457" t="s">
        <v>729</v>
      </c>
      <c r="BA28" s="458">
        <f t="shared" si="12"/>
        <v>0</v>
      </c>
      <c r="BB28" s="456" t="s">
        <v>729</v>
      </c>
      <c r="BC28" s="457" t="s">
        <v>729</v>
      </c>
      <c r="BD28" s="457" t="s">
        <v>729</v>
      </c>
      <c r="BE28" s="457" t="s">
        <v>729</v>
      </c>
      <c r="BF28" s="457" t="s">
        <v>729</v>
      </c>
      <c r="BG28" s="457" t="s">
        <v>729</v>
      </c>
      <c r="BH28" s="457" t="s">
        <v>729</v>
      </c>
      <c r="BI28" s="458">
        <f t="shared" si="2"/>
        <v>0</v>
      </c>
      <c r="BJ28" s="403">
        <f t="shared" si="22"/>
        <v>0</v>
      </c>
      <c r="BK28" s="459"/>
      <c r="BL28" s="460"/>
      <c r="BM28" s="460"/>
      <c r="BN28" s="460"/>
      <c r="BO28" s="409">
        <f t="shared" si="23"/>
        <v>0</v>
      </c>
      <c r="BP28" s="459"/>
      <c r="BQ28" s="460"/>
      <c r="BR28" s="460"/>
      <c r="BS28" s="409">
        <f t="shared" si="24"/>
        <v>0</v>
      </c>
      <c r="BT28" s="459"/>
      <c r="BU28" s="409">
        <f t="shared" si="16"/>
        <v>0</v>
      </c>
      <c r="BV28" s="459"/>
      <c r="BW28" s="460"/>
      <c r="BX28" s="460"/>
      <c r="BY28" s="460"/>
      <c r="BZ28" s="460"/>
      <c r="CA28" s="460"/>
      <c r="CB28" s="460"/>
      <c r="CC28" s="460"/>
      <c r="CD28" s="460"/>
      <c r="CE28" s="409">
        <f t="shared" si="17"/>
        <v>0</v>
      </c>
      <c r="CF28" s="459"/>
      <c r="CG28" s="460"/>
      <c r="CH28" s="460"/>
      <c r="CI28" s="460"/>
      <c r="CJ28" s="460"/>
      <c r="CK28" s="460"/>
      <c r="CL28" s="460"/>
      <c r="CM28" s="409">
        <f t="shared" si="18"/>
        <v>0</v>
      </c>
      <c r="CN28" s="459"/>
      <c r="CO28" s="461">
        <f t="shared" si="19"/>
        <v>0</v>
      </c>
      <c r="CP28" s="462">
        <f t="shared" si="3"/>
        <v>0</v>
      </c>
      <c r="CQ28" s="397"/>
      <c r="CR28" s="398"/>
      <c r="CS28" s="396">
        <f t="shared" si="25"/>
        <v>0</v>
      </c>
      <c r="CT28" s="397"/>
      <c r="CU28" s="398"/>
      <c r="CV28" s="398"/>
      <c r="CW28" s="396">
        <f t="shared" si="26"/>
        <v>0</v>
      </c>
      <c r="CX28" s="399">
        <f t="shared" si="27"/>
        <v>0</v>
      </c>
      <c r="CY28" s="463">
        <f t="shared" si="28"/>
        <v>0</v>
      </c>
    </row>
    <row r="29" spans="1:103" s="413" customFormat="1">
      <c r="A29" s="390">
        <v>26</v>
      </c>
      <c r="B29" s="454">
        <v>234.1</v>
      </c>
      <c r="C29" s="468" t="s">
        <v>759</v>
      </c>
      <c r="D29" s="393" t="s">
        <v>742</v>
      </c>
      <c r="E29" s="397">
        <v>0</v>
      </c>
      <c r="F29" s="398">
        <v>0</v>
      </c>
      <c r="G29" s="398">
        <v>0</v>
      </c>
      <c r="H29" s="398">
        <v>0</v>
      </c>
      <c r="I29" s="396">
        <f t="shared" ref="I29" si="29">+IF(D29="", "",SUM(E29:H29))</f>
        <v>0</v>
      </c>
      <c r="J29" s="397">
        <v>0</v>
      </c>
      <c r="K29" s="398">
        <v>0</v>
      </c>
      <c r="L29" s="398">
        <v>0</v>
      </c>
      <c r="M29" s="398">
        <v>0</v>
      </c>
      <c r="N29" s="396">
        <f t="shared" si="5"/>
        <v>0</v>
      </c>
      <c r="O29" s="397">
        <v>0</v>
      </c>
      <c r="P29" s="398">
        <v>0</v>
      </c>
      <c r="Q29" s="396">
        <f t="shared" si="6"/>
        <v>0</v>
      </c>
      <c r="R29" s="397">
        <v>0</v>
      </c>
      <c r="S29" s="398">
        <v>0</v>
      </c>
      <c r="T29" s="398">
        <v>0</v>
      </c>
      <c r="U29" s="398">
        <v>0</v>
      </c>
      <c r="V29" s="398">
        <v>0</v>
      </c>
      <c r="W29" s="398">
        <v>0</v>
      </c>
      <c r="X29" s="396">
        <f t="shared" si="7"/>
        <v>0</v>
      </c>
      <c r="Y29" s="397">
        <v>0</v>
      </c>
      <c r="Z29" s="398">
        <v>0</v>
      </c>
      <c r="AA29" s="398">
        <v>0</v>
      </c>
      <c r="AB29" s="396">
        <f t="shared" si="1"/>
        <v>0</v>
      </c>
      <c r="AC29" s="399">
        <f t="shared" si="21"/>
        <v>0</v>
      </c>
      <c r="AD29" s="456" t="s">
        <v>729</v>
      </c>
      <c r="AE29" s="457" t="s">
        <v>729</v>
      </c>
      <c r="AF29" s="458">
        <f t="shared" si="9"/>
        <v>0</v>
      </c>
      <c r="AG29" s="456" t="s">
        <v>729</v>
      </c>
      <c r="AH29" s="457" t="s">
        <v>729</v>
      </c>
      <c r="AI29" s="457" t="s">
        <v>729</v>
      </c>
      <c r="AJ29" s="457" t="s">
        <v>729</v>
      </c>
      <c r="AK29" s="457" t="s">
        <v>729</v>
      </c>
      <c r="AL29" s="457" t="s">
        <v>729</v>
      </c>
      <c r="AM29" s="457" t="s">
        <v>729</v>
      </c>
      <c r="AN29" s="457" t="s">
        <v>729</v>
      </c>
      <c r="AO29" s="457" t="s">
        <v>729</v>
      </c>
      <c r="AP29" s="457" t="s">
        <v>729</v>
      </c>
      <c r="AQ29" s="458">
        <f t="shared" si="10"/>
        <v>0</v>
      </c>
      <c r="AR29" s="456" t="s">
        <v>729</v>
      </c>
      <c r="AS29" s="457" t="s">
        <v>729</v>
      </c>
      <c r="AT29" s="457" t="s">
        <v>729</v>
      </c>
      <c r="AU29" s="458">
        <f t="shared" si="11"/>
        <v>0</v>
      </c>
      <c r="AV29" s="456" t="s">
        <v>729</v>
      </c>
      <c r="AW29" s="457" t="s">
        <v>729</v>
      </c>
      <c r="AX29" s="457" t="s">
        <v>729</v>
      </c>
      <c r="AY29" s="457" t="s">
        <v>729</v>
      </c>
      <c r="AZ29" s="457" t="s">
        <v>729</v>
      </c>
      <c r="BA29" s="458">
        <f t="shared" si="12"/>
        <v>0</v>
      </c>
      <c r="BB29" s="456" t="s">
        <v>729</v>
      </c>
      <c r="BC29" s="457" t="s">
        <v>729</v>
      </c>
      <c r="BD29" s="457" t="s">
        <v>729</v>
      </c>
      <c r="BE29" s="457" t="s">
        <v>729</v>
      </c>
      <c r="BF29" s="457" t="s">
        <v>729</v>
      </c>
      <c r="BG29" s="457" t="s">
        <v>729</v>
      </c>
      <c r="BH29" s="457" t="s">
        <v>729</v>
      </c>
      <c r="BI29" s="458">
        <f t="shared" si="2"/>
        <v>0</v>
      </c>
      <c r="BJ29" s="403">
        <f t="shared" si="22"/>
        <v>0</v>
      </c>
      <c r="BK29" s="459"/>
      <c r="BL29" s="460"/>
      <c r="BM29" s="460"/>
      <c r="BN29" s="460"/>
      <c r="BO29" s="409">
        <f t="shared" si="23"/>
        <v>0</v>
      </c>
      <c r="BP29" s="459"/>
      <c r="BQ29" s="460"/>
      <c r="BR29" s="460"/>
      <c r="BS29" s="409">
        <f t="shared" si="24"/>
        <v>0</v>
      </c>
      <c r="BT29" s="459"/>
      <c r="BU29" s="409">
        <f t="shared" si="16"/>
        <v>0</v>
      </c>
      <c r="BV29" s="459"/>
      <c r="BW29" s="460"/>
      <c r="BX29" s="460"/>
      <c r="BY29" s="460"/>
      <c r="BZ29" s="460"/>
      <c r="CA29" s="460"/>
      <c r="CB29" s="460"/>
      <c r="CC29" s="460"/>
      <c r="CD29" s="460"/>
      <c r="CE29" s="409">
        <f t="shared" si="17"/>
        <v>0</v>
      </c>
      <c r="CF29" s="459"/>
      <c r="CG29" s="460"/>
      <c r="CH29" s="460"/>
      <c r="CI29" s="460"/>
      <c r="CJ29" s="460"/>
      <c r="CK29" s="460"/>
      <c r="CL29" s="460"/>
      <c r="CM29" s="409">
        <f t="shared" si="18"/>
        <v>0</v>
      </c>
      <c r="CN29" s="459"/>
      <c r="CO29" s="461">
        <f t="shared" si="19"/>
        <v>0</v>
      </c>
      <c r="CP29" s="462">
        <f t="shared" si="3"/>
        <v>0</v>
      </c>
      <c r="CQ29" s="397"/>
      <c r="CR29" s="398"/>
      <c r="CS29" s="396"/>
      <c r="CT29" s="397"/>
      <c r="CU29" s="398"/>
      <c r="CV29" s="398">
        <v>3402</v>
      </c>
      <c r="CW29" s="396">
        <f t="shared" si="26"/>
        <v>3402</v>
      </c>
      <c r="CX29" s="399">
        <f t="shared" si="27"/>
        <v>3402</v>
      </c>
      <c r="CY29" s="463">
        <f t="shared" si="28"/>
        <v>3402</v>
      </c>
    </row>
    <row r="30" spans="1:103" s="413" customFormat="1">
      <c r="A30" s="390">
        <v>26</v>
      </c>
      <c r="B30" s="454" t="s">
        <v>760</v>
      </c>
      <c r="C30" s="455" t="s">
        <v>761</v>
      </c>
      <c r="D30" s="393" t="s">
        <v>742</v>
      </c>
      <c r="E30" s="397">
        <v>0</v>
      </c>
      <c r="F30" s="398">
        <v>0</v>
      </c>
      <c r="G30" s="398">
        <v>0</v>
      </c>
      <c r="H30" s="398">
        <v>0</v>
      </c>
      <c r="I30" s="396">
        <f t="shared" si="4"/>
        <v>0</v>
      </c>
      <c r="J30" s="397">
        <v>0</v>
      </c>
      <c r="K30" s="398">
        <v>0</v>
      </c>
      <c r="L30" s="398">
        <v>0</v>
      </c>
      <c r="M30" s="398">
        <v>0</v>
      </c>
      <c r="N30" s="396">
        <f t="shared" si="5"/>
        <v>0</v>
      </c>
      <c r="O30" s="397">
        <v>0</v>
      </c>
      <c r="P30" s="398">
        <v>0</v>
      </c>
      <c r="Q30" s="396">
        <f t="shared" si="6"/>
        <v>0</v>
      </c>
      <c r="R30" s="397">
        <v>0</v>
      </c>
      <c r="S30" s="398">
        <v>0</v>
      </c>
      <c r="T30" s="398">
        <v>0</v>
      </c>
      <c r="U30" s="398">
        <v>0</v>
      </c>
      <c r="V30" s="398">
        <v>0</v>
      </c>
      <c r="W30" s="398">
        <v>0</v>
      </c>
      <c r="X30" s="396">
        <f t="shared" si="7"/>
        <v>0</v>
      </c>
      <c r="Y30" s="397">
        <v>0</v>
      </c>
      <c r="Z30" s="398">
        <v>0</v>
      </c>
      <c r="AA30" s="398">
        <v>0</v>
      </c>
      <c r="AB30" s="396">
        <f t="shared" si="1"/>
        <v>0</v>
      </c>
      <c r="AC30" s="399">
        <f t="shared" si="21"/>
        <v>0</v>
      </c>
      <c r="AD30" s="456" t="s">
        <v>729</v>
      </c>
      <c r="AE30" s="457" t="s">
        <v>729</v>
      </c>
      <c r="AF30" s="458">
        <f t="shared" si="9"/>
        <v>0</v>
      </c>
      <c r="AG30" s="456" t="s">
        <v>729</v>
      </c>
      <c r="AH30" s="457" t="s">
        <v>729</v>
      </c>
      <c r="AI30" s="457" t="s">
        <v>729</v>
      </c>
      <c r="AJ30" s="457" t="s">
        <v>729</v>
      </c>
      <c r="AK30" s="457" t="s">
        <v>729</v>
      </c>
      <c r="AL30" s="457" t="s">
        <v>729</v>
      </c>
      <c r="AM30" s="457" t="s">
        <v>729</v>
      </c>
      <c r="AN30" s="457" t="s">
        <v>729</v>
      </c>
      <c r="AO30" s="457" t="s">
        <v>729</v>
      </c>
      <c r="AP30" s="457" t="s">
        <v>729</v>
      </c>
      <c r="AQ30" s="458">
        <f t="shared" si="10"/>
        <v>0</v>
      </c>
      <c r="AR30" s="456" t="s">
        <v>729</v>
      </c>
      <c r="AS30" s="457" t="s">
        <v>729</v>
      </c>
      <c r="AT30" s="457" t="s">
        <v>729</v>
      </c>
      <c r="AU30" s="458">
        <f t="shared" si="11"/>
        <v>0</v>
      </c>
      <c r="AV30" s="456" t="s">
        <v>729</v>
      </c>
      <c r="AW30" s="457" t="s">
        <v>729</v>
      </c>
      <c r="AX30" s="457" t="s">
        <v>729</v>
      </c>
      <c r="AY30" s="457" t="s">
        <v>729</v>
      </c>
      <c r="AZ30" s="457" t="s">
        <v>729</v>
      </c>
      <c r="BA30" s="458">
        <f t="shared" si="12"/>
        <v>0</v>
      </c>
      <c r="BB30" s="456" t="s">
        <v>729</v>
      </c>
      <c r="BC30" s="457" t="s">
        <v>729</v>
      </c>
      <c r="BD30" s="457" t="s">
        <v>729</v>
      </c>
      <c r="BE30" s="457" t="s">
        <v>729</v>
      </c>
      <c r="BF30" s="457" t="s">
        <v>729</v>
      </c>
      <c r="BG30" s="457" t="s">
        <v>729</v>
      </c>
      <c r="BH30" s="457" t="s">
        <v>729</v>
      </c>
      <c r="BI30" s="458">
        <f t="shared" si="2"/>
        <v>0</v>
      </c>
      <c r="BJ30" s="403">
        <f t="shared" si="22"/>
        <v>0</v>
      </c>
      <c r="BK30" s="459"/>
      <c r="BL30" s="460"/>
      <c r="BM30" s="460"/>
      <c r="BN30" s="460"/>
      <c r="BO30" s="409">
        <f t="shared" si="23"/>
        <v>0</v>
      </c>
      <c r="BP30" s="459"/>
      <c r="BQ30" s="460"/>
      <c r="BR30" s="460"/>
      <c r="BS30" s="409">
        <f t="shared" si="24"/>
        <v>0</v>
      </c>
      <c r="BT30" s="459"/>
      <c r="BU30" s="409">
        <f t="shared" si="16"/>
        <v>0</v>
      </c>
      <c r="BV30" s="459"/>
      <c r="BW30" s="460"/>
      <c r="BX30" s="460"/>
      <c r="BY30" s="460"/>
      <c r="BZ30" s="460"/>
      <c r="CA30" s="460"/>
      <c r="CB30" s="460"/>
      <c r="CC30" s="460"/>
      <c r="CD30" s="460"/>
      <c r="CE30" s="409">
        <f t="shared" si="17"/>
        <v>0</v>
      </c>
      <c r="CF30" s="459"/>
      <c r="CG30" s="460"/>
      <c r="CH30" s="460"/>
      <c r="CI30" s="460"/>
      <c r="CJ30" s="460"/>
      <c r="CK30" s="460"/>
      <c r="CL30" s="460"/>
      <c r="CM30" s="409">
        <f t="shared" si="18"/>
        <v>0</v>
      </c>
      <c r="CN30" s="459"/>
      <c r="CO30" s="461">
        <f t="shared" si="19"/>
        <v>0</v>
      </c>
      <c r="CP30" s="462">
        <f t="shared" si="3"/>
        <v>0</v>
      </c>
      <c r="CQ30" s="397">
        <v>150</v>
      </c>
      <c r="CR30" s="398">
        <v>150</v>
      </c>
      <c r="CS30" s="396">
        <f>+CQ30+CR30</f>
        <v>300</v>
      </c>
      <c r="CT30" s="397">
        <v>539.9</v>
      </c>
      <c r="CU30" s="398">
        <v>231</v>
      </c>
      <c r="CV30" s="398">
        <v>151.19999999999999</v>
      </c>
      <c r="CW30" s="396">
        <f t="shared" si="26"/>
        <v>922.09999999999991</v>
      </c>
      <c r="CX30" s="399">
        <f t="shared" si="27"/>
        <v>1222.0999999999999</v>
      </c>
      <c r="CY30" s="463">
        <f t="shared" si="28"/>
        <v>1222.0999999999999</v>
      </c>
    </row>
    <row r="31" spans="1:103" s="413" customFormat="1" ht="30">
      <c r="A31" s="390">
        <v>27</v>
      </c>
      <c r="B31" s="454" t="s">
        <v>762</v>
      </c>
      <c r="C31" s="455" t="s">
        <v>763</v>
      </c>
      <c r="D31" s="393" t="s">
        <v>764</v>
      </c>
      <c r="E31" s="397">
        <v>1038.96</v>
      </c>
      <c r="F31" s="398">
        <v>599.04</v>
      </c>
      <c r="G31" s="398">
        <v>0</v>
      </c>
      <c r="H31" s="398">
        <v>0</v>
      </c>
      <c r="I31" s="396">
        <f t="shared" si="4"/>
        <v>1638</v>
      </c>
      <c r="J31" s="397">
        <v>0</v>
      </c>
      <c r="K31" s="398">
        <v>0</v>
      </c>
      <c r="L31" s="398">
        <v>0</v>
      </c>
      <c r="M31" s="398">
        <v>0</v>
      </c>
      <c r="N31" s="396">
        <f t="shared" si="5"/>
        <v>0</v>
      </c>
      <c r="O31" s="397">
        <v>0</v>
      </c>
      <c r="P31" s="398">
        <v>0</v>
      </c>
      <c r="Q31" s="396">
        <f t="shared" si="6"/>
        <v>0</v>
      </c>
      <c r="R31" s="397">
        <v>0</v>
      </c>
      <c r="S31" s="398">
        <v>0</v>
      </c>
      <c r="T31" s="398">
        <v>0</v>
      </c>
      <c r="U31" s="398">
        <v>0</v>
      </c>
      <c r="V31" s="398">
        <v>0</v>
      </c>
      <c r="W31" s="398">
        <v>0</v>
      </c>
      <c r="X31" s="396">
        <f t="shared" si="7"/>
        <v>0</v>
      </c>
      <c r="Y31" s="397">
        <v>0</v>
      </c>
      <c r="Z31" s="398">
        <v>5273.9960000000001</v>
      </c>
      <c r="AA31" s="398">
        <v>0</v>
      </c>
      <c r="AB31" s="396">
        <f t="shared" si="1"/>
        <v>5273.9960000000001</v>
      </c>
      <c r="AC31" s="399">
        <f t="shared" si="21"/>
        <v>6911.9960000000001</v>
      </c>
      <c r="AD31" s="456" t="s">
        <v>729</v>
      </c>
      <c r="AE31" s="457" t="s">
        <v>729</v>
      </c>
      <c r="AF31" s="458">
        <f t="shared" si="9"/>
        <v>0</v>
      </c>
      <c r="AG31" s="456" t="s">
        <v>729</v>
      </c>
      <c r="AH31" s="457" t="s">
        <v>729</v>
      </c>
      <c r="AI31" s="457" t="s">
        <v>729</v>
      </c>
      <c r="AJ31" s="457" t="s">
        <v>729</v>
      </c>
      <c r="AK31" s="457" t="s">
        <v>729</v>
      </c>
      <c r="AL31" s="457" t="s">
        <v>729</v>
      </c>
      <c r="AM31" s="457" t="s">
        <v>729</v>
      </c>
      <c r="AN31" s="457" t="s">
        <v>729</v>
      </c>
      <c r="AO31" s="457" t="s">
        <v>729</v>
      </c>
      <c r="AP31" s="457" t="s">
        <v>729</v>
      </c>
      <c r="AQ31" s="458">
        <f t="shared" si="10"/>
        <v>0</v>
      </c>
      <c r="AR31" s="456" t="s">
        <v>729</v>
      </c>
      <c r="AS31" s="457" t="s">
        <v>729</v>
      </c>
      <c r="AT31" s="457" t="s">
        <v>729</v>
      </c>
      <c r="AU31" s="458">
        <f t="shared" si="11"/>
        <v>0</v>
      </c>
      <c r="AV31" s="456" t="s">
        <v>729</v>
      </c>
      <c r="AW31" s="457" t="s">
        <v>729</v>
      </c>
      <c r="AX31" s="457" t="s">
        <v>729</v>
      </c>
      <c r="AY31" s="457" t="s">
        <v>729</v>
      </c>
      <c r="AZ31" s="457" t="s">
        <v>729</v>
      </c>
      <c r="BA31" s="458">
        <f t="shared" si="12"/>
        <v>0</v>
      </c>
      <c r="BB31" s="456" t="s">
        <v>729</v>
      </c>
      <c r="BC31" s="457" t="s">
        <v>729</v>
      </c>
      <c r="BD31" s="457" t="s">
        <v>729</v>
      </c>
      <c r="BE31" s="457" t="s">
        <v>729</v>
      </c>
      <c r="BF31" s="457" t="s">
        <v>729</v>
      </c>
      <c r="BG31" s="457" t="s">
        <v>729</v>
      </c>
      <c r="BH31" s="457" t="s">
        <v>729</v>
      </c>
      <c r="BI31" s="458">
        <f t="shared" si="2"/>
        <v>0</v>
      </c>
      <c r="BJ31" s="403">
        <f t="shared" si="22"/>
        <v>0</v>
      </c>
      <c r="BK31" s="459"/>
      <c r="BL31" s="460"/>
      <c r="BM31" s="460"/>
      <c r="BN31" s="460"/>
      <c r="BO31" s="409">
        <f t="shared" si="23"/>
        <v>0</v>
      </c>
      <c r="BP31" s="459"/>
      <c r="BQ31" s="460"/>
      <c r="BR31" s="460"/>
      <c r="BS31" s="409">
        <f t="shared" si="24"/>
        <v>0</v>
      </c>
      <c r="BT31" s="459"/>
      <c r="BU31" s="409">
        <f t="shared" si="16"/>
        <v>0</v>
      </c>
      <c r="BV31" s="459"/>
      <c r="BW31" s="460"/>
      <c r="BX31" s="460"/>
      <c r="BY31" s="460"/>
      <c r="BZ31" s="460"/>
      <c r="CA31" s="460"/>
      <c r="CB31" s="460"/>
      <c r="CC31" s="460"/>
      <c r="CD31" s="460"/>
      <c r="CE31" s="409">
        <f t="shared" si="17"/>
        <v>0</v>
      </c>
      <c r="CF31" s="459"/>
      <c r="CG31" s="460"/>
      <c r="CH31" s="460"/>
      <c r="CI31" s="460"/>
      <c r="CJ31" s="460"/>
      <c r="CK31" s="460"/>
      <c r="CL31" s="460"/>
      <c r="CM31" s="409">
        <f t="shared" si="18"/>
        <v>0</v>
      </c>
      <c r="CN31" s="459"/>
      <c r="CO31" s="461">
        <f t="shared" si="19"/>
        <v>0</v>
      </c>
      <c r="CP31" s="462">
        <f t="shared" si="3"/>
        <v>0</v>
      </c>
      <c r="CQ31" s="397">
        <v>200</v>
      </c>
      <c r="CR31" s="398">
        <v>200</v>
      </c>
      <c r="CS31" s="396">
        <f>+CQ31+CR31</f>
        <v>400</v>
      </c>
      <c r="CT31" s="397"/>
      <c r="CU31" s="398"/>
      <c r="CV31" s="398">
        <f>+CT62+CU62+CV62</f>
        <v>922.09999999999991</v>
      </c>
      <c r="CW31" s="396">
        <f t="shared" si="26"/>
        <v>922.09999999999991</v>
      </c>
      <c r="CX31" s="399">
        <f t="shared" si="27"/>
        <v>1322.1</v>
      </c>
      <c r="CY31" s="463">
        <f t="shared" si="28"/>
        <v>8234.0959999999995</v>
      </c>
    </row>
    <row r="32" spans="1:103" s="413" customFormat="1">
      <c r="A32" s="390">
        <v>28</v>
      </c>
      <c r="B32" s="454" t="s">
        <v>765</v>
      </c>
      <c r="C32" s="455" t="s">
        <v>766</v>
      </c>
      <c r="D32" s="393" t="s">
        <v>767</v>
      </c>
      <c r="E32" s="397"/>
      <c r="F32" s="398"/>
      <c r="G32" s="398"/>
      <c r="H32" s="398"/>
      <c r="I32" s="396">
        <f>+'Acarreos Tramo 2'!Y24+'Acarreos Tramo 2'!Y23</f>
        <v>0</v>
      </c>
      <c r="J32" s="397">
        <v>0</v>
      </c>
      <c r="K32" s="398"/>
      <c r="L32" s="398"/>
      <c r="M32" s="398"/>
      <c r="N32" s="396">
        <f>+'Acarreos Tramo 2'!Y37+'Acarreos Tramo 2'!Y38</f>
        <v>113083.82830835474</v>
      </c>
      <c r="O32" s="397"/>
      <c r="P32" s="398"/>
      <c r="Q32" s="396">
        <f>+'Acarreos Tramo 2'!Y51+'Acarreos Tramo 2'!Y52</f>
        <v>349241.10144000006</v>
      </c>
      <c r="R32" s="397"/>
      <c r="S32" s="398"/>
      <c r="T32" s="398"/>
      <c r="U32" s="398"/>
      <c r="V32" s="398"/>
      <c r="W32" s="398"/>
      <c r="X32" s="396">
        <f>+'Acarreos Tramo 2'!Y64+'Acarreos Tramo 2'!Y65</f>
        <v>39694.271569834455</v>
      </c>
      <c r="Y32" s="397"/>
      <c r="Z32" s="398"/>
      <c r="AA32" s="398"/>
      <c r="AB32" s="396">
        <f>+'Acarreos Tramo 2'!Y77+'Acarreos Tramo 2'!Y78</f>
        <v>10922.273312500001</v>
      </c>
      <c r="AC32" s="399">
        <f t="shared" si="21"/>
        <v>512941.47463068925</v>
      </c>
      <c r="AD32" s="456" t="s">
        <v>729</v>
      </c>
      <c r="AE32" s="457" t="s">
        <v>729</v>
      </c>
      <c r="AF32" s="458" t="e">
        <f>+#REF!+#REF!</f>
        <v>#REF!</v>
      </c>
      <c r="AG32" s="456" t="s">
        <v>729</v>
      </c>
      <c r="AH32" s="457" t="s">
        <v>729</v>
      </c>
      <c r="AI32" s="457" t="s">
        <v>729</v>
      </c>
      <c r="AJ32" s="457" t="s">
        <v>729</v>
      </c>
      <c r="AK32" s="457" t="s">
        <v>729</v>
      </c>
      <c r="AL32" s="457" t="s">
        <v>729</v>
      </c>
      <c r="AM32" s="457" t="s">
        <v>729</v>
      </c>
      <c r="AN32" s="457" t="s">
        <v>729</v>
      </c>
      <c r="AO32" s="457" t="s">
        <v>729</v>
      </c>
      <c r="AP32" s="457" t="s">
        <v>729</v>
      </c>
      <c r="AQ32" s="458" t="e">
        <f>+#REF!+#REF!</f>
        <v>#REF!</v>
      </c>
      <c r="AR32" s="456" t="s">
        <v>729</v>
      </c>
      <c r="AS32" s="457" t="s">
        <v>729</v>
      </c>
      <c r="AT32" s="457" t="s">
        <v>729</v>
      </c>
      <c r="AU32" s="458" t="e">
        <f>+#REF!+#REF!</f>
        <v>#REF!</v>
      </c>
      <c r="AV32" s="456" t="s">
        <v>729</v>
      </c>
      <c r="AW32" s="457" t="s">
        <v>729</v>
      </c>
      <c r="AX32" s="457" t="s">
        <v>729</v>
      </c>
      <c r="AY32" s="457" t="s">
        <v>729</v>
      </c>
      <c r="AZ32" s="457" t="s">
        <v>729</v>
      </c>
      <c r="BA32" s="458" t="e">
        <f>+#REF!+#REF!</f>
        <v>#REF!</v>
      </c>
      <c r="BB32" s="456" t="s">
        <v>729</v>
      </c>
      <c r="BC32" s="457" t="s">
        <v>729</v>
      </c>
      <c r="BD32" s="457" t="s">
        <v>729</v>
      </c>
      <c r="BE32" s="457" t="s">
        <v>729</v>
      </c>
      <c r="BF32" s="457" t="s">
        <v>729</v>
      </c>
      <c r="BG32" s="457" t="s">
        <v>729</v>
      </c>
      <c r="BH32" s="457" t="s">
        <v>729</v>
      </c>
      <c r="BI32" s="458" t="e">
        <f>+#REF!+#REF!</f>
        <v>#REF!</v>
      </c>
      <c r="BJ32" s="403" t="e">
        <f t="shared" si="22"/>
        <v>#REF!</v>
      </c>
      <c r="BK32" s="459"/>
      <c r="BL32" s="460"/>
      <c r="BM32" s="460"/>
      <c r="BN32" s="460"/>
      <c r="BO32" s="409">
        <f>+'Acarreos Tramo 7'!AI23+'Acarreos Tramo 7'!AI24</f>
        <v>213961.12480531257</v>
      </c>
      <c r="BP32" s="459"/>
      <c r="BQ32" s="460"/>
      <c r="BR32" s="460"/>
      <c r="BS32" s="409">
        <f>+'Acarreos Tramo 7'!AI37+'Acarreos Tramo 7'!AI38</f>
        <v>189473.58743614587</v>
      </c>
      <c r="BT32" s="459"/>
      <c r="BU32" s="409">
        <f>+'Acarreos Tramo 7'!AI50+'Acarreos Tramo 7'!AI51</f>
        <v>21885.726195666666</v>
      </c>
      <c r="BV32" s="459"/>
      <c r="BW32" s="460"/>
      <c r="BX32" s="460"/>
      <c r="BY32" s="460"/>
      <c r="BZ32" s="460"/>
      <c r="CA32" s="460"/>
      <c r="CB32" s="460"/>
      <c r="CC32" s="460"/>
      <c r="CD32" s="460"/>
      <c r="CE32" s="409">
        <f t="shared" si="17"/>
        <v>0</v>
      </c>
      <c r="CF32" s="459"/>
      <c r="CG32" s="460"/>
      <c r="CH32" s="460"/>
      <c r="CI32" s="460"/>
      <c r="CJ32" s="460"/>
      <c r="CK32" s="460"/>
      <c r="CL32" s="460"/>
      <c r="CM32" s="409">
        <f>+'Acarreos Tramo 7'!AI76+'Acarreos Tramo 7'!AI77</f>
        <v>63904.322087627086</v>
      </c>
      <c r="CN32" s="459"/>
      <c r="CO32" s="461">
        <f t="shared" si="19"/>
        <v>0</v>
      </c>
      <c r="CP32" s="462">
        <f t="shared" si="3"/>
        <v>489224.7605247522</v>
      </c>
      <c r="CQ32" s="397"/>
      <c r="CR32" s="398"/>
      <c r="CS32" s="396">
        <f>+CQ32+CR32</f>
        <v>0</v>
      </c>
      <c r="CT32" s="398">
        <f>((CR62+CS62+CT62)+CT26)*1.3*23</f>
        <v>34083.01</v>
      </c>
      <c r="CU32" s="398">
        <f>((CS62+CT62+CU62)+CU26)*1.3*23</f>
        <v>35009.910000000003</v>
      </c>
      <c r="CV32" s="398">
        <f>((CT62+CU62+CV62)+CV26)*1.3*23</f>
        <v>60723.91</v>
      </c>
      <c r="CW32" s="396">
        <f t="shared" si="26"/>
        <v>129816.83000000002</v>
      </c>
      <c r="CX32" s="399">
        <f>+CW32+CS32</f>
        <v>129816.83000000002</v>
      </c>
      <c r="CY32" s="463" t="e">
        <f t="shared" si="28"/>
        <v>#REF!</v>
      </c>
    </row>
    <row r="33" spans="1:103" s="453" customFormat="1">
      <c r="A33" s="436">
        <v>29</v>
      </c>
      <c r="B33" s="437"/>
      <c r="C33" s="438" t="s">
        <v>768</v>
      </c>
      <c r="D33" s="439"/>
      <c r="E33" s="440"/>
      <c r="F33" s="441"/>
      <c r="G33" s="441"/>
      <c r="H33" s="441"/>
      <c r="I33" s="442"/>
      <c r="J33" s="440"/>
      <c r="K33" s="441"/>
      <c r="L33" s="441"/>
      <c r="M33" s="441"/>
      <c r="N33" s="442"/>
      <c r="O33" s="440"/>
      <c r="P33" s="441"/>
      <c r="Q33" s="442"/>
      <c r="R33" s="440"/>
      <c r="S33" s="441"/>
      <c r="T33" s="441"/>
      <c r="U33" s="441"/>
      <c r="V33" s="441"/>
      <c r="W33" s="441"/>
      <c r="X33" s="442"/>
      <c r="Y33" s="440"/>
      <c r="Z33" s="441"/>
      <c r="AA33" s="441"/>
      <c r="AB33" s="442"/>
      <c r="AC33" s="443"/>
      <c r="AD33" s="464"/>
      <c r="AE33" s="465"/>
      <c r="AF33" s="466"/>
      <c r="AG33" s="464"/>
      <c r="AH33" s="465"/>
      <c r="AI33" s="465"/>
      <c r="AJ33" s="465"/>
      <c r="AK33" s="465"/>
      <c r="AL33" s="465"/>
      <c r="AM33" s="465"/>
      <c r="AN33" s="465"/>
      <c r="AO33" s="465"/>
      <c r="AP33" s="465"/>
      <c r="AQ33" s="466"/>
      <c r="AR33" s="464"/>
      <c r="AS33" s="465"/>
      <c r="AT33" s="465"/>
      <c r="AU33" s="466"/>
      <c r="AV33" s="464"/>
      <c r="AW33" s="465"/>
      <c r="AX33" s="465"/>
      <c r="AY33" s="465"/>
      <c r="AZ33" s="465"/>
      <c r="BA33" s="466"/>
      <c r="BB33" s="464"/>
      <c r="BC33" s="465"/>
      <c r="BD33" s="465"/>
      <c r="BE33" s="465"/>
      <c r="BF33" s="465"/>
      <c r="BG33" s="465"/>
      <c r="BH33" s="465"/>
      <c r="BI33" s="466"/>
      <c r="BJ33" s="447"/>
      <c r="BK33" s="448"/>
      <c r="BL33" s="449"/>
      <c r="BM33" s="449"/>
      <c r="BN33" s="449"/>
      <c r="BO33" s="450"/>
      <c r="BP33" s="448"/>
      <c r="BQ33" s="449"/>
      <c r="BR33" s="449"/>
      <c r="BS33" s="450"/>
      <c r="BT33" s="448"/>
      <c r="BU33" s="450"/>
      <c r="BV33" s="448"/>
      <c r="BW33" s="449"/>
      <c r="BX33" s="449"/>
      <c r="BY33" s="449"/>
      <c r="BZ33" s="449"/>
      <c r="CA33" s="449"/>
      <c r="CB33" s="449"/>
      <c r="CC33" s="449"/>
      <c r="CD33" s="449"/>
      <c r="CE33" s="450"/>
      <c r="CF33" s="448"/>
      <c r="CG33" s="449"/>
      <c r="CH33" s="449"/>
      <c r="CI33" s="449"/>
      <c r="CJ33" s="449"/>
      <c r="CK33" s="449"/>
      <c r="CL33" s="449"/>
      <c r="CM33" s="450"/>
      <c r="CN33" s="448"/>
      <c r="CO33" s="451"/>
      <c r="CP33" s="452"/>
      <c r="CQ33" s="440"/>
      <c r="CR33" s="441"/>
      <c r="CS33" s="442"/>
      <c r="CT33" s="440"/>
      <c r="CU33" s="441"/>
      <c r="CV33" s="441"/>
      <c r="CW33" s="442"/>
      <c r="CX33" s="443"/>
      <c r="CY33" s="467"/>
    </row>
    <row r="34" spans="1:103" s="487" customFormat="1">
      <c r="A34" s="469">
        <v>30</v>
      </c>
      <c r="B34" s="470"/>
      <c r="C34" s="471" t="s">
        <v>769</v>
      </c>
      <c r="D34" s="472"/>
      <c r="E34" s="473"/>
      <c r="F34" s="474"/>
      <c r="G34" s="474"/>
      <c r="H34" s="474"/>
      <c r="I34" s="475"/>
      <c r="J34" s="473"/>
      <c r="K34" s="474"/>
      <c r="L34" s="474"/>
      <c r="M34" s="474"/>
      <c r="N34" s="475"/>
      <c r="O34" s="473"/>
      <c r="P34" s="474"/>
      <c r="Q34" s="475"/>
      <c r="R34" s="473"/>
      <c r="S34" s="474"/>
      <c r="T34" s="474"/>
      <c r="U34" s="474"/>
      <c r="V34" s="474"/>
      <c r="W34" s="474"/>
      <c r="X34" s="475"/>
      <c r="Y34" s="473"/>
      <c r="Z34" s="474"/>
      <c r="AA34" s="474"/>
      <c r="AB34" s="475"/>
      <c r="AC34" s="476"/>
      <c r="AD34" s="477" t="s">
        <v>729</v>
      </c>
      <c r="AE34" s="478" t="s">
        <v>729</v>
      </c>
      <c r="AF34" s="479">
        <f t="shared" si="9"/>
        <v>0</v>
      </c>
      <c r="AG34" s="477" t="s">
        <v>729</v>
      </c>
      <c r="AH34" s="478" t="s">
        <v>729</v>
      </c>
      <c r="AI34" s="478" t="s">
        <v>729</v>
      </c>
      <c r="AJ34" s="478" t="s">
        <v>729</v>
      </c>
      <c r="AK34" s="478" t="s">
        <v>729</v>
      </c>
      <c r="AL34" s="478" t="s">
        <v>729</v>
      </c>
      <c r="AM34" s="478" t="s">
        <v>729</v>
      </c>
      <c r="AN34" s="478" t="s">
        <v>729</v>
      </c>
      <c r="AO34" s="478" t="s">
        <v>729</v>
      </c>
      <c r="AP34" s="478" t="s">
        <v>729</v>
      </c>
      <c r="AQ34" s="479">
        <f t="shared" si="10"/>
        <v>0</v>
      </c>
      <c r="AR34" s="477" t="s">
        <v>729</v>
      </c>
      <c r="AS34" s="478" t="s">
        <v>729</v>
      </c>
      <c r="AT34" s="478" t="s">
        <v>729</v>
      </c>
      <c r="AU34" s="479">
        <f t="shared" si="11"/>
        <v>0</v>
      </c>
      <c r="AV34" s="477" t="s">
        <v>729</v>
      </c>
      <c r="AW34" s="478" t="s">
        <v>729</v>
      </c>
      <c r="AX34" s="478" t="s">
        <v>729</v>
      </c>
      <c r="AY34" s="478" t="s">
        <v>729</v>
      </c>
      <c r="AZ34" s="478" t="s">
        <v>729</v>
      </c>
      <c r="BA34" s="479">
        <f t="shared" si="12"/>
        <v>0</v>
      </c>
      <c r="BB34" s="477" t="s">
        <v>729</v>
      </c>
      <c r="BC34" s="478" t="s">
        <v>729</v>
      </c>
      <c r="BD34" s="478" t="s">
        <v>729</v>
      </c>
      <c r="BE34" s="478" t="s">
        <v>729</v>
      </c>
      <c r="BF34" s="478" t="s">
        <v>729</v>
      </c>
      <c r="BG34" s="478" t="s">
        <v>729</v>
      </c>
      <c r="BH34" s="478" t="s">
        <v>729</v>
      </c>
      <c r="BI34" s="479">
        <f t="shared" si="2"/>
        <v>0</v>
      </c>
      <c r="BJ34" s="480"/>
      <c r="BK34" s="481"/>
      <c r="BL34" s="482"/>
      <c r="BM34" s="482"/>
      <c r="BN34" s="482"/>
      <c r="BO34" s="483"/>
      <c r="BP34" s="481"/>
      <c r="BQ34" s="482"/>
      <c r="BR34" s="482"/>
      <c r="BS34" s="483"/>
      <c r="BT34" s="481"/>
      <c r="BU34" s="483"/>
      <c r="BV34" s="481"/>
      <c r="BW34" s="482"/>
      <c r="BX34" s="482"/>
      <c r="BY34" s="482"/>
      <c r="BZ34" s="482"/>
      <c r="CA34" s="482"/>
      <c r="CB34" s="482"/>
      <c r="CC34" s="482"/>
      <c r="CD34" s="482"/>
      <c r="CE34" s="483"/>
      <c r="CF34" s="481"/>
      <c r="CG34" s="482"/>
      <c r="CH34" s="482"/>
      <c r="CI34" s="482"/>
      <c r="CJ34" s="482"/>
      <c r="CK34" s="482"/>
      <c r="CL34" s="482"/>
      <c r="CM34" s="483"/>
      <c r="CN34" s="481"/>
      <c r="CO34" s="484"/>
      <c r="CP34" s="485"/>
      <c r="CQ34" s="473"/>
      <c r="CR34" s="474"/>
      <c r="CS34" s="475"/>
      <c r="CT34" s="473"/>
      <c r="CU34" s="474"/>
      <c r="CV34" s="474"/>
      <c r="CW34" s="475"/>
      <c r="CX34" s="476"/>
      <c r="CY34" s="486"/>
    </row>
    <row r="35" spans="1:103" s="413" customFormat="1">
      <c r="A35" s="390">
        <v>31</v>
      </c>
      <c r="B35" s="454" t="s">
        <v>770</v>
      </c>
      <c r="C35" s="455" t="s">
        <v>771</v>
      </c>
      <c r="D35" s="393" t="s">
        <v>742</v>
      </c>
      <c r="E35" s="397">
        <v>0</v>
      </c>
      <c r="F35" s="398">
        <v>0</v>
      </c>
      <c r="G35" s="398">
        <v>0</v>
      </c>
      <c r="H35" s="398">
        <v>0</v>
      </c>
      <c r="I35" s="396">
        <f t="shared" si="4"/>
        <v>0</v>
      </c>
      <c r="J35" s="397">
        <v>0</v>
      </c>
      <c r="K35" s="398">
        <v>0</v>
      </c>
      <c r="L35" s="398">
        <v>0</v>
      </c>
      <c r="M35" s="398">
        <v>0</v>
      </c>
      <c r="N35" s="396">
        <f t="shared" si="5"/>
        <v>0</v>
      </c>
      <c r="O35" s="397">
        <v>0</v>
      </c>
      <c r="P35" s="398">
        <v>0</v>
      </c>
      <c r="Q35" s="396">
        <f t="shared" si="6"/>
        <v>0</v>
      </c>
      <c r="R35" s="397">
        <v>0</v>
      </c>
      <c r="S35" s="398">
        <v>0</v>
      </c>
      <c r="T35" s="398">
        <v>0</v>
      </c>
      <c r="U35" s="398">
        <v>0</v>
      </c>
      <c r="V35" s="398">
        <v>0</v>
      </c>
      <c r="W35" s="398">
        <v>0</v>
      </c>
      <c r="X35" s="396">
        <f t="shared" si="7"/>
        <v>0</v>
      </c>
      <c r="Y35" s="397">
        <v>0</v>
      </c>
      <c r="Z35" s="398">
        <v>0</v>
      </c>
      <c r="AA35" s="398">
        <v>281.82000000000005</v>
      </c>
      <c r="AB35" s="396">
        <f t="shared" si="1"/>
        <v>281.82000000000005</v>
      </c>
      <c r="AC35" s="399">
        <f t="shared" ref="AC35:AC52" si="30">+IF(D35="",0,I35+N35+Q35+X35+AB35)</f>
        <v>281.82000000000005</v>
      </c>
      <c r="AD35" s="456" t="s">
        <v>729</v>
      </c>
      <c r="AE35" s="457" t="s">
        <v>729</v>
      </c>
      <c r="AF35" s="458">
        <f t="shared" si="9"/>
        <v>0</v>
      </c>
      <c r="AG35" s="456" t="s">
        <v>729</v>
      </c>
      <c r="AH35" s="457" t="s">
        <v>729</v>
      </c>
      <c r="AI35" s="457" t="s">
        <v>729</v>
      </c>
      <c r="AJ35" s="457" t="s">
        <v>729</v>
      </c>
      <c r="AK35" s="457" t="s">
        <v>729</v>
      </c>
      <c r="AL35" s="457" t="s">
        <v>729</v>
      </c>
      <c r="AM35" s="457" t="s">
        <v>729</v>
      </c>
      <c r="AN35" s="457" t="s">
        <v>729</v>
      </c>
      <c r="AO35" s="457" t="s">
        <v>729</v>
      </c>
      <c r="AP35" s="457" t="s">
        <v>729</v>
      </c>
      <c r="AQ35" s="458">
        <f t="shared" si="10"/>
        <v>0</v>
      </c>
      <c r="AR35" s="456" t="s">
        <v>729</v>
      </c>
      <c r="AS35" s="457" t="s">
        <v>729</v>
      </c>
      <c r="AT35" s="457" t="s">
        <v>729</v>
      </c>
      <c r="AU35" s="458">
        <f t="shared" si="11"/>
        <v>0</v>
      </c>
      <c r="AV35" s="456" t="s">
        <v>729</v>
      </c>
      <c r="AW35" s="457" t="s">
        <v>729</v>
      </c>
      <c r="AX35" s="457" t="s">
        <v>729</v>
      </c>
      <c r="AY35" s="457" t="s">
        <v>729</v>
      </c>
      <c r="AZ35" s="457" t="s">
        <v>729</v>
      </c>
      <c r="BA35" s="458">
        <f t="shared" si="12"/>
        <v>0</v>
      </c>
      <c r="BB35" s="456" t="s">
        <v>729</v>
      </c>
      <c r="BC35" s="457" t="s">
        <v>729</v>
      </c>
      <c r="BD35" s="457" t="s">
        <v>729</v>
      </c>
      <c r="BE35" s="457" t="s">
        <v>729</v>
      </c>
      <c r="BF35" s="457" t="s">
        <v>729</v>
      </c>
      <c r="BG35" s="457" t="s">
        <v>729</v>
      </c>
      <c r="BH35" s="457" t="s">
        <v>729</v>
      </c>
      <c r="BI35" s="458">
        <f t="shared" si="2"/>
        <v>0</v>
      </c>
      <c r="BJ35" s="403">
        <f t="shared" ref="BJ35:BJ80" si="31">IF(D35="",0,AF35+AQ35+AU35+BA35+BI35)</f>
        <v>0</v>
      </c>
      <c r="BK35" s="459"/>
      <c r="BL35" s="460"/>
      <c r="BM35" s="460"/>
      <c r="BN35" s="460"/>
      <c r="BO35" s="409">
        <f t="shared" ref="BO35:BO80" si="32">+BK35+BL35+BM35+BN35</f>
        <v>0</v>
      </c>
      <c r="BP35" s="459"/>
      <c r="BQ35" s="460"/>
      <c r="BR35" s="460"/>
      <c r="BS35" s="409">
        <f t="shared" ref="BS35:BS103" si="33">+BP35+BQ35+BR35</f>
        <v>0</v>
      </c>
      <c r="BT35" s="459"/>
      <c r="BU35" s="409">
        <f t="shared" si="16"/>
        <v>0</v>
      </c>
      <c r="BV35" s="459"/>
      <c r="BW35" s="460"/>
      <c r="BX35" s="460"/>
      <c r="BY35" s="460"/>
      <c r="BZ35" s="460"/>
      <c r="CA35" s="460"/>
      <c r="CB35" s="460"/>
      <c r="CC35" s="460"/>
      <c r="CD35" s="460"/>
      <c r="CE35" s="409">
        <f t="shared" si="17"/>
        <v>0</v>
      </c>
      <c r="CF35" s="459"/>
      <c r="CG35" s="460"/>
      <c r="CH35" s="460"/>
      <c r="CI35" s="460"/>
      <c r="CJ35" s="460"/>
      <c r="CK35" s="460"/>
      <c r="CL35" s="460"/>
      <c r="CM35" s="409">
        <f t="shared" si="18"/>
        <v>0</v>
      </c>
      <c r="CN35" s="459"/>
      <c r="CO35" s="461">
        <f t="shared" si="19"/>
        <v>0</v>
      </c>
      <c r="CP35" s="462">
        <f t="shared" si="3"/>
        <v>0</v>
      </c>
      <c r="CQ35" s="397"/>
      <c r="CR35" s="398"/>
      <c r="CS35" s="396">
        <f t="shared" ref="CS35:CS52" si="34">+CQ35+CR35</f>
        <v>0</v>
      </c>
      <c r="CT35" s="397"/>
      <c r="CU35" s="398"/>
      <c r="CV35" s="398"/>
      <c r="CW35" s="396">
        <f t="shared" ref="CW35:CW52" si="35">+CT35+CU35+CV35</f>
        <v>0</v>
      </c>
      <c r="CX35" s="399">
        <f t="shared" ref="CX35:CX52" si="36">+CS35+CW35</f>
        <v>0</v>
      </c>
      <c r="CY35" s="463">
        <f t="shared" ref="CY35:CY52" si="37">IF(D35="",0,AC35+BJ35+CP35+CX35)</f>
        <v>281.82000000000005</v>
      </c>
    </row>
    <row r="36" spans="1:103" s="413" customFormat="1" hidden="1">
      <c r="A36" s="390">
        <v>32</v>
      </c>
      <c r="B36" s="454" t="s">
        <v>772</v>
      </c>
      <c r="C36" s="455" t="s">
        <v>773</v>
      </c>
      <c r="D36" s="393" t="s">
        <v>742</v>
      </c>
      <c r="E36" s="397">
        <v>0</v>
      </c>
      <c r="F36" s="398">
        <v>0</v>
      </c>
      <c r="G36" s="398">
        <v>0</v>
      </c>
      <c r="H36" s="398">
        <v>0</v>
      </c>
      <c r="I36" s="396">
        <f t="shared" si="4"/>
        <v>0</v>
      </c>
      <c r="J36" s="397">
        <v>0</v>
      </c>
      <c r="K36" s="398">
        <v>0</v>
      </c>
      <c r="L36" s="398">
        <v>0</v>
      </c>
      <c r="M36" s="398">
        <v>0</v>
      </c>
      <c r="N36" s="396">
        <f t="shared" si="5"/>
        <v>0</v>
      </c>
      <c r="O36" s="397">
        <v>0</v>
      </c>
      <c r="P36" s="398">
        <v>0</v>
      </c>
      <c r="Q36" s="396">
        <f t="shared" si="6"/>
        <v>0</v>
      </c>
      <c r="R36" s="397">
        <v>0</v>
      </c>
      <c r="S36" s="398">
        <v>0</v>
      </c>
      <c r="T36" s="398">
        <v>0</v>
      </c>
      <c r="U36" s="398">
        <v>0</v>
      </c>
      <c r="V36" s="398">
        <v>0</v>
      </c>
      <c r="W36" s="398">
        <v>0</v>
      </c>
      <c r="X36" s="396">
        <f t="shared" si="7"/>
        <v>0</v>
      </c>
      <c r="Y36" s="397">
        <v>0</v>
      </c>
      <c r="Z36" s="398">
        <v>0</v>
      </c>
      <c r="AA36" s="398">
        <v>0</v>
      </c>
      <c r="AB36" s="396">
        <f t="shared" si="1"/>
        <v>0</v>
      </c>
      <c r="AC36" s="399">
        <f t="shared" si="30"/>
        <v>0</v>
      </c>
      <c r="AD36" s="456" t="s">
        <v>729</v>
      </c>
      <c r="AE36" s="457" t="s">
        <v>729</v>
      </c>
      <c r="AF36" s="458">
        <f t="shared" si="9"/>
        <v>0</v>
      </c>
      <c r="AG36" s="456" t="s">
        <v>729</v>
      </c>
      <c r="AH36" s="457" t="s">
        <v>729</v>
      </c>
      <c r="AI36" s="457" t="s">
        <v>729</v>
      </c>
      <c r="AJ36" s="457" t="s">
        <v>729</v>
      </c>
      <c r="AK36" s="457" t="s">
        <v>729</v>
      </c>
      <c r="AL36" s="457" t="s">
        <v>729</v>
      </c>
      <c r="AM36" s="457" t="s">
        <v>729</v>
      </c>
      <c r="AN36" s="457" t="s">
        <v>729</v>
      </c>
      <c r="AO36" s="457" t="s">
        <v>729</v>
      </c>
      <c r="AP36" s="457" t="s">
        <v>729</v>
      </c>
      <c r="AQ36" s="458">
        <f t="shared" si="10"/>
        <v>0</v>
      </c>
      <c r="AR36" s="456" t="s">
        <v>729</v>
      </c>
      <c r="AS36" s="457" t="s">
        <v>729</v>
      </c>
      <c r="AT36" s="457" t="s">
        <v>729</v>
      </c>
      <c r="AU36" s="458">
        <f t="shared" si="11"/>
        <v>0</v>
      </c>
      <c r="AV36" s="456" t="s">
        <v>729</v>
      </c>
      <c r="AW36" s="457" t="s">
        <v>729</v>
      </c>
      <c r="AX36" s="457" t="s">
        <v>729</v>
      </c>
      <c r="AY36" s="457" t="s">
        <v>729</v>
      </c>
      <c r="AZ36" s="457" t="s">
        <v>729</v>
      </c>
      <c r="BA36" s="458">
        <f t="shared" si="12"/>
        <v>0</v>
      </c>
      <c r="BB36" s="456" t="s">
        <v>729</v>
      </c>
      <c r="BC36" s="457" t="s">
        <v>729</v>
      </c>
      <c r="BD36" s="457" t="s">
        <v>729</v>
      </c>
      <c r="BE36" s="457" t="s">
        <v>729</v>
      </c>
      <c r="BF36" s="457" t="s">
        <v>729</v>
      </c>
      <c r="BG36" s="457" t="s">
        <v>729</v>
      </c>
      <c r="BH36" s="457" t="s">
        <v>729</v>
      </c>
      <c r="BI36" s="458">
        <f t="shared" si="2"/>
        <v>0</v>
      </c>
      <c r="BJ36" s="403">
        <f t="shared" si="31"/>
        <v>0</v>
      </c>
      <c r="BK36" s="459"/>
      <c r="BL36" s="460"/>
      <c r="BM36" s="460"/>
      <c r="BN36" s="460"/>
      <c r="BO36" s="409">
        <f t="shared" si="32"/>
        <v>0</v>
      </c>
      <c r="BP36" s="459"/>
      <c r="BQ36" s="460"/>
      <c r="BR36" s="460"/>
      <c r="BS36" s="409">
        <f t="shared" si="33"/>
        <v>0</v>
      </c>
      <c r="BT36" s="459"/>
      <c r="BU36" s="409">
        <f t="shared" si="16"/>
        <v>0</v>
      </c>
      <c r="BV36" s="459"/>
      <c r="BW36" s="460"/>
      <c r="BX36" s="460"/>
      <c r="BY36" s="460"/>
      <c r="BZ36" s="460"/>
      <c r="CA36" s="460"/>
      <c r="CB36" s="460"/>
      <c r="CC36" s="460"/>
      <c r="CD36" s="460"/>
      <c r="CE36" s="409">
        <f t="shared" si="17"/>
        <v>0</v>
      </c>
      <c r="CF36" s="459"/>
      <c r="CG36" s="460"/>
      <c r="CH36" s="460"/>
      <c r="CI36" s="460"/>
      <c r="CJ36" s="460"/>
      <c r="CK36" s="460"/>
      <c r="CL36" s="460"/>
      <c r="CM36" s="409">
        <f t="shared" si="18"/>
        <v>0</v>
      </c>
      <c r="CN36" s="459"/>
      <c r="CO36" s="461">
        <f t="shared" si="19"/>
        <v>0</v>
      </c>
      <c r="CP36" s="462">
        <f t="shared" si="3"/>
        <v>0</v>
      </c>
      <c r="CQ36" s="397"/>
      <c r="CR36" s="398"/>
      <c r="CS36" s="396">
        <f t="shared" si="34"/>
        <v>0</v>
      </c>
      <c r="CT36" s="397"/>
      <c r="CU36" s="398"/>
      <c r="CV36" s="398"/>
      <c r="CW36" s="396">
        <f t="shared" si="35"/>
        <v>0</v>
      </c>
      <c r="CX36" s="399">
        <f t="shared" si="36"/>
        <v>0</v>
      </c>
      <c r="CY36" s="463">
        <f t="shared" si="37"/>
        <v>0</v>
      </c>
    </row>
    <row r="37" spans="1:103" s="413" customFormat="1" hidden="1">
      <c r="A37" s="390">
        <v>33</v>
      </c>
      <c r="B37" s="454" t="s">
        <v>774</v>
      </c>
      <c r="C37" s="455" t="s">
        <v>775</v>
      </c>
      <c r="D37" s="393" t="s">
        <v>742</v>
      </c>
      <c r="E37" s="397">
        <v>0</v>
      </c>
      <c r="F37" s="398">
        <v>0</v>
      </c>
      <c r="G37" s="398">
        <v>0</v>
      </c>
      <c r="H37" s="398">
        <v>0</v>
      </c>
      <c r="I37" s="396">
        <f t="shared" si="4"/>
        <v>0</v>
      </c>
      <c r="J37" s="397">
        <v>0</v>
      </c>
      <c r="K37" s="398">
        <v>0</v>
      </c>
      <c r="L37" s="398">
        <v>0</v>
      </c>
      <c r="M37" s="398">
        <v>0</v>
      </c>
      <c r="N37" s="396">
        <f t="shared" si="5"/>
        <v>0</v>
      </c>
      <c r="O37" s="397">
        <v>0</v>
      </c>
      <c r="P37" s="398">
        <v>0</v>
      </c>
      <c r="Q37" s="396">
        <f t="shared" si="6"/>
        <v>0</v>
      </c>
      <c r="R37" s="397">
        <v>0</v>
      </c>
      <c r="S37" s="398">
        <v>0</v>
      </c>
      <c r="T37" s="398">
        <v>0</v>
      </c>
      <c r="U37" s="398">
        <v>0</v>
      </c>
      <c r="V37" s="398">
        <v>0</v>
      </c>
      <c r="W37" s="398">
        <v>0</v>
      </c>
      <c r="X37" s="396">
        <f t="shared" si="7"/>
        <v>0</v>
      </c>
      <c r="Y37" s="397">
        <v>0</v>
      </c>
      <c r="Z37" s="398">
        <v>0</v>
      </c>
      <c r="AA37" s="398">
        <v>0</v>
      </c>
      <c r="AB37" s="396">
        <f t="shared" si="1"/>
        <v>0</v>
      </c>
      <c r="AC37" s="399">
        <f t="shared" si="30"/>
        <v>0</v>
      </c>
      <c r="AD37" s="456" t="s">
        <v>729</v>
      </c>
      <c r="AE37" s="457" t="s">
        <v>729</v>
      </c>
      <c r="AF37" s="458">
        <f t="shared" si="9"/>
        <v>0</v>
      </c>
      <c r="AG37" s="456" t="s">
        <v>729</v>
      </c>
      <c r="AH37" s="457" t="s">
        <v>729</v>
      </c>
      <c r="AI37" s="457" t="s">
        <v>729</v>
      </c>
      <c r="AJ37" s="457" t="s">
        <v>729</v>
      </c>
      <c r="AK37" s="457" t="s">
        <v>729</v>
      </c>
      <c r="AL37" s="457" t="s">
        <v>729</v>
      </c>
      <c r="AM37" s="457" t="s">
        <v>729</v>
      </c>
      <c r="AN37" s="457" t="s">
        <v>729</v>
      </c>
      <c r="AO37" s="457" t="s">
        <v>729</v>
      </c>
      <c r="AP37" s="457" t="s">
        <v>729</v>
      </c>
      <c r="AQ37" s="458">
        <f t="shared" si="10"/>
        <v>0</v>
      </c>
      <c r="AR37" s="456" t="s">
        <v>729</v>
      </c>
      <c r="AS37" s="457" t="s">
        <v>729</v>
      </c>
      <c r="AT37" s="457" t="s">
        <v>729</v>
      </c>
      <c r="AU37" s="458">
        <f t="shared" si="11"/>
        <v>0</v>
      </c>
      <c r="AV37" s="456" t="s">
        <v>729</v>
      </c>
      <c r="AW37" s="457" t="s">
        <v>729</v>
      </c>
      <c r="AX37" s="457" t="s">
        <v>729</v>
      </c>
      <c r="AY37" s="457" t="s">
        <v>729</v>
      </c>
      <c r="AZ37" s="457" t="s">
        <v>729</v>
      </c>
      <c r="BA37" s="458">
        <f t="shared" si="12"/>
        <v>0</v>
      </c>
      <c r="BB37" s="456" t="s">
        <v>729</v>
      </c>
      <c r="BC37" s="457" t="s">
        <v>729</v>
      </c>
      <c r="BD37" s="457" t="s">
        <v>729</v>
      </c>
      <c r="BE37" s="457" t="s">
        <v>729</v>
      </c>
      <c r="BF37" s="457" t="s">
        <v>729</v>
      </c>
      <c r="BG37" s="457" t="s">
        <v>729</v>
      </c>
      <c r="BH37" s="457" t="s">
        <v>729</v>
      </c>
      <c r="BI37" s="458">
        <f t="shared" si="2"/>
        <v>0</v>
      </c>
      <c r="BJ37" s="403">
        <f t="shared" si="31"/>
        <v>0</v>
      </c>
      <c r="BK37" s="459"/>
      <c r="BL37" s="460"/>
      <c r="BM37" s="460"/>
      <c r="BN37" s="460"/>
      <c r="BO37" s="409">
        <f t="shared" si="32"/>
        <v>0</v>
      </c>
      <c r="BP37" s="459"/>
      <c r="BQ37" s="460"/>
      <c r="BR37" s="460"/>
      <c r="BS37" s="409">
        <f t="shared" si="33"/>
        <v>0</v>
      </c>
      <c r="BT37" s="459"/>
      <c r="BU37" s="409">
        <f t="shared" si="16"/>
        <v>0</v>
      </c>
      <c r="BV37" s="459"/>
      <c r="BW37" s="460"/>
      <c r="BX37" s="460"/>
      <c r="BY37" s="460"/>
      <c r="BZ37" s="460"/>
      <c r="CA37" s="460"/>
      <c r="CB37" s="460"/>
      <c r="CC37" s="460"/>
      <c r="CD37" s="460"/>
      <c r="CE37" s="409">
        <f t="shared" si="17"/>
        <v>0</v>
      </c>
      <c r="CF37" s="459"/>
      <c r="CG37" s="460"/>
      <c r="CH37" s="460"/>
      <c r="CI37" s="460"/>
      <c r="CJ37" s="460"/>
      <c r="CK37" s="460"/>
      <c r="CL37" s="460"/>
      <c r="CM37" s="409">
        <f t="shared" si="18"/>
        <v>0</v>
      </c>
      <c r="CN37" s="459"/>
      <c r="CO37" s="461">
        <f t="shared" si="19"/>
        <v>0</v>
      </c>
      <c r="CP37" s="462">
        <f t="shared" si="3"/>
        <v>0</v>
      </c>
      <c r="CQ37" s="397"/>
      <c r="CR37" s="398"/>
      <c r="CS37" s="396">
        <f t="shared" si="34"/>
        <v>0</v>
      </c>
      <c r="CT37" s="397"/>
      <c r="CU37" s="398"/>
      <c r="CV37" s="398"/>
      <c r="CW37" s="396">
        <f t="shared" si="35"/>
        <v>0</v>
      </c>
      <c r="CX37" s="399">
        <f t="shared" si="36"/>
        <v>0</v>
      </c>
      <c r="CY37" s="463">
        <f t="shared" si="37"/>
        <v>0</v>
      </c>
    </row>
    <row r="38" spans="1:103" s="413" customFormat="1" ht="30">
      <c r="A38" s="390">
        <v>34</v>
      </c>
      <c r="B38" s="454" t="s">
        <v>327</v>
      </c>
      <c r="C38" s="455" t="s">
        <v>776</v>
      </c>
      <c r="D38" s="393" t="s">
        <v>742</v>
      </c>
      <c r="E38" s="397">
        <v>0</v>
      </c>
      <c r="F38" s="398">
        <v>0</v>
      </c>
      <c r="G38" s="398">
        <v>0</v>
      </c>
      <c r="H38" s="398">
        <v>0</v>
      </c>
      <c r="I38" s="396">
        <f t="shared" si="4"/>
        <v>0</v>
      </c>
      <c r="J38" s="397">
        <v>0</v>
      </c>
      <c r="K38" s="398">
        <v>0</v>
      </c>
      <c r="L38" s="398">
        <v>0</v>
      </c>
      <c r="M38" s="398">
        <v>0</v>
      </c>
      <c r="N38" s="396">
        <f t="shared" si="5"/>
        <v>0</v>
      </c>
      <c r="O38" s="397">
        <v>0</v>
      </c>
      <c r="P38" s="398">
        <v>0</v>
      </c>
      <c r="Q38" s="396">
        <f t="shared" si="6"/>
        <v>0</v>
      </c>
      <c r="R38" s="397">
        <v>0</v>
      </c>
      <c r="S38" s="398">
        <v>0</v>
      </c>
      <c r="T38" s="398">
        <v>0</v>
      </c>
      <c r="U38" s="398">
        <v>0</v>
      </c>
      <c r="V38" s="398">
        <v>0</v>
      </c>
      <c r="W38" s="398">
        <v>0</v>
      </c>
      <c r="X38" s="396">
        <f t="shared" si="7"/>
        <v>0</v>
      </c>
      <c r="Y38" s="397">
        <v>0</v>
      </c>
      <c r="Z38" s="398">
        <v>0</v>
      </c>
      <c r="AA38" s="398">
        <v>233.72013066815273</v>
      </c>
      <c r="AB38" s="396">
        <f t="shared" si="1"/>
        <v>233.72013066815273</v>
      </c>
      <c r="AC38" s="399">
        <f t="shared" si="30"/>
        <v>233.72013066815273</v>
      </c>
      <c r="AD38" s="456" t="s">
        <v>729</v>
      </c>
      <c r="AE38" s="457" t="s">
        <v>729</v>
      </c>
      <c r="AF38" s="458">
        <f t="shared" si="9"/>
        <v>0</v>
      </c>
      <c r="AG38" s="456" t="s">
        <v>729</v>
      </c>
      <c r="AH38" s="457" t="s">
        <v>729</v>
      </c>
      <c r="AI38" s="457" t="s">
        <v>729</v>
      </c>
      <c r="AJ38" s="457" t="s">
        <v>729</v>
      </c>
      <c r="AK38" s="457" t="s">
        <v>729</v>
      </c>
      <c r="AL38" s="457" t="s">
        <v>729</v>
      </c>
      <c r="AM38" s="457" t="s">
        <v>729</v>
      </c>
      <c r="AN38" s="457" t="s">
        <v>729</v>
      </c>
      <c r="AO38" s="457" t="s">
        <v>729</v>
      </c>
      <c r="AP38" s="457" t="s">
        <v>729</v>
      </c>
      <c r="AQ38" s="458">
        <f t="shared" si="10"/>
        <v>0</v>
      </c>
      <c r="AR38" s="456" t="s">
        <v>729</v>
      </c>
      <c r="AS38" s="457" t="s">
        <v>729</v>
      </c>
      <c r="AT38" s="457" t="s">
        <v>729</v>
      </c>
      <c r="AU38" s="458">
        <f t="shared" si="11"/>
        <v>0</v>
      </c>
      <c r="AV38" s="456" t="s">
        <v>729</v>
      </c>
      <c r="AW38" s="457" t="s">
        <v>729</v>
      </c>
      <c r="AX38" s="457" t="s">
        <v>729</v>
      </c>
      <c r="AY38" s="457" t="s">
        <v>729</v>
      </c>
      <c r="AZ38" s="457" t="s">
        <v>729</v>
      </c>
      <c r="BA38" s="458">
        <f t="shared" si="12"/>
        <v>0</v>
      </c>
      <c r="BB38" s="456" t="s">
        <v>729</v>
      </c>
      <c r="BC38" s="457" t="s">
        <v>729</v>
      </c>
      <c r="BD38" s="457" t="s">
        <v>729</v>
      </c>
      <c r="BE38" s="457" t="s">
        <v>729</v>
      </c>
      <c r="BF38" s="457" t="s">
        <v>729</v>
      </c>
      <c r="BG38" s="457" t="s">
        <v>729</v>
      </c>
      <c r="BH38" s="457" t="s">
        <v>729</v>
      </c>
      <c r="BI38" s="458">
        <f t="shared" si="2"/>
        <v>0</v>
      </c>
      <c r="BJ38" s="403">
        <f t="shared" si="31"/>
        <v>0</v>
      </c>
      <c r="BK38" s="459"/>
      <c r="BL38" s="460"/>
      <c r="BM38" s="460"/>
      <c r="BN38" s="460"/>
      <c r="BO38" s="409">
        <f t="shared" si="32"/>
        <v>0</v>
      </c>
      <c r="BP38" s="459"/>
      <c r="BQ38" s="460"/>
      <c r="BR38" s="460"/>
      <c r="BS38" s="409">
        <f t="shared" si="33"/>
        <v>0</v>
      </c>
      <c r="BT38" s="459"/>
      <c r="BU38" s="409">
        <f t="shared" si="16"/>
        <v>0</v>
      </c>
      <c r="BV38" s="459"/>
      <c r="BW38" s="460"/>
      <c r="BX38" s="460"/>
      <c r="BY38" s="460"/>
      <c r="BZ38" s="460"/>
      <c r="CA38" s="460"/>
      <c r="CB38" s="460"/>
      <c r="CC38" s="460"/>
      <c r="CD38" s="460"/>
      <c r="CE38" s="409">
        <f t="shared" si="17"/>
        <v>0</v>
      </c>
      <c r="CF38" s="459"/>
      <c r="CG38" s="460"/>
      <c r="CH38" s="460"/>
      <c r="CI38" s="460"/>
      <c r="CJ38" s="460"/>
      <c r="CK38" s="460"/>
      <c r="CL38" s="460"/>
      <c r="CM38" s="409">
        <f t="shared" si="18"/>
        <v>0</v>
      </c>
      <c r="CN38" s="459"/>
      <c r="CO38" s="461">
        <f t="shared" si="19"/>
        <v>0</v>
      </c>
      <c r="CP38" s="462">
        <f t="shared" si="3"/>
        <v>0</v>
      </c>
      <c r="CQ38" s="397"/>
      <c r="CR38" s="398"/>
      <c r="CS38" s="396">
        <f t="shared" si="34"/>
        <v>0</v>
      </c>
      <c r="CT38" s="397"/>
      <c r="CU38" s="398"/>
      <c r="CV38" s="398"/>
      <c r="CW38" s="396">
        <f t="shared" si="35"/>
        <v>0</v>
      </c>
      <c r="CX38" s="399">
        <f t="shared" si="36"/>
        <v>0</v>
      </c>
      <c r="CY38" s="463">
        <f t="shared" si="37"/>
        <v>233.72013066815273</v>
      </c>
    </row>
    <row r="39" spans="1:103" s="413" customFormat="1" ht="30" hidden="1">
      <c r="A39" s="390">
        <v>35</v>
      </c>
      <c r="B39" s="454" t="s">
        <v>777</v>
      </c>
      <c r="C39" s="455" t="s">
        <v>778</v>
      </c>
      <c r="D39" s="393" t="s">
        <v>4</v>
      </c>
      <c r="E39" s="397">
        <v>0</v>
      </c>
      <c r="F39" s="398">
        <v>0</v>
      </c>
      <c r="G39" s="398">
        <v>0</v>
      </c>
      <c r="H39" s="398">
        <v>0</v>
      </c>
      <c r="I39" s="396">
        <f t="shared" si="4"/>
        <v>0</v>
      </c>
      <c r="J39" s="397">
        <v>0</v>
      </c>
      <c r="K39" s="398">
        <v>0</v>
      </c>
      <c r="L39" s="398">
        <v>0</v>
      </c>
      <c r="M39" s="398">
        <v>0</v>
      </c>
      <c r="N39" s="396">
        <f t="shared" si="5"/>
        <v>0</v>
      </c>
      <c r="O39" s="397">
        <v>0</v>
      </c>
      <c r="P39" s="398">
        <v>0</v>
      </c>
      <c r="Q39" s="396">
        <f t="shared" si="6"/>
        <v>0</v>
      </c>
      <c r="R39" s="397">
        <v>0</v>
      </c>
      <c r="S39" s="398">
        <v>0</v>
      </c>
      <c r="T39" s="398">
        <v>0</v>
      </c>
      <c r="U39" s="398">
        <v>0</v>
      </c>
      <c r="V39" s="398">
        <v>0</v>
      </c>
      <c r="W39" s="398">
        <v>0</v>
      </c>
      <c r="X39" s="396">
        <f t="shared" si="7"/>
        <v>0</v>
      </c>
      <c r="Y39" s="397">
        <v>0</v>
      </c>
      <c r="Z39" s="398">
        <v>0</v>
      </c>
      <c r="AA39" s="398">
        <v>0</v>
      </c>
      <c r="AB39" s="396">
        <f t="shared" si="1"/>
        <v>0</v>
      </c>
      <c r="AC39" s="399">
        <f t="shared" si="30"/>
        <v>0</v>
      </c>
      <c r="AD39" s="456" t="s">
        <v>729</v>
      </c>
      <c r="AE39" s="457" t="s">
        <v>729</v>
      </c>
      <c r="AF39" s="458">
        <f t="shared" si="9"/>
        <v>0</v>
      </c>
      <c r="AG39" s="456" t="s">
        <v>729</v>
      </c>
      <c r="AH39" s="457" t="s">
        <v>729</v>
      </c>
      <c r="AI39" s="457" t="s">
        <v>729</v>
      </c>
      <c r="AJ39" s="457" t="s">
        <v>729</v>
      </c>
      <c r="AK39" s="457" t="s">
        <v>729</v>
      </c>
      <c r="AL39" s="457" t="s">
        <v>729</v>
      </c>
      <c r="AM39" s="457" t="s">
        <v>729</v>
      </c>
      <c r="AN39" s="457" t="s">
        <v>729</v>
      </c>
      <c r="AO39" s="457" t="s">
        <v>729</v>
      </c>
      <c r="AP39" s="457" t="s">
        <v>729</v>
      </c>
      <c r="AQ39" s="458">
        <f t="shared" si="10"/>
        <v>0</v>
      </c>
      <c r="AR39" s="456" t="s">
        <v>729</v>
      </c>
      <c r="AS39" s="457" t="s">
        <v>729</v>
      </c>
      <c r="AT39" s="457" t="s">
        <v>729</v>
      </c>
      <c r="AU39" s="458">
        <f t="shared" si="11"/>
        <v>0</v>
      </c>
      <c r="AV39" s="456" t="s">
        <v>729</v>
      </c>
      <c r="AW39" s="457" t="s">
        <v>729</v>
      </c>
      <c r="AX39" s="457" t="s">
        <v>729</v>
      </c>
      <c r="AY39" s="457" t="s">
        <v>729</v>
      </c>
      <c r="AZ39" s="457" t="s">
        <v>729</v>
      </c>
      <c r="BA39" s="458">
        <f t="shared" si="12"/>
        <v>0</v>
      </c>
      <c r="BB39" s="456" t="s">
        <v>729</v>
      </c>
      <c r="BC39" s="457" t="s">
        <v>729</v>
      </c>
      <c r="BD39" s="457" t="s">
        <v>729</v>
      </c>
      <c r="BE39" s="457" t="s">
        <v>729</v>
      </c>
      <c r="BF39" s="457" t="s">
        <v>729</v>
      </c>
      <c r="BG39" s="457" t="s">
        <v>729</v>
      </c>
      <c r="BH39" s="457" t="s">
        <v>729</v>
      </c>
      <c r="BI39" s="458">
        <f t="shared" si="2"/>
        <v>0</v>
      </c>
      <c r="BJ39" s="403">
        <f t="shared" si="31"/>
        <v>0</v>
      </c>
      <c r="BK39" s="459"/>
      <c r="BL39" s="460"/>
      <c r="BM39" s="460"/>
      <c r="BN39" s="460"/>
      <c r="BO39" s="409">
        <f t="shared" si="32"/>
        <v>0</v>
      </c>
      <c r="BP39" s="459"/>
      <c r="BQ39" s="460"/>
      <c r="BR39" s="460"/>
      <c r="BS39" s="409">
        <f t="shared" si="33"/>
        <v>0</v>
      </c>
      <c r="BT39" s="459"/>
      <c r="BU39" s="409">
        <f t="shared" si="16"/>
        <v>0</v>
      </c>
      <c r="BV39" s="459"/>
      <c r="BW39" s="460"/>
      <c r="BX39" s="460"/>
      <c r="BY39" s="460"/>
      <c r="BZ39" s="460"/>
      <c r="CA39" s="460"/>
      <c r="CB39" s="460"/>
      <c r="CC39" s="460"/>
      <c r="CD39" s="460"/>
      <c r="CE39" s="409">
        <f t="shared" si="17"/>
        <v>0</v>
      </c>
      <c r="CF39" s="459"/>
      <c r="CG39" s="460"/>
      <c r="CH39" s="460"/>
      <c r="CI39" s="460"/>
      <c r="CJ39" s="460"/>
      <c r="CK39" s="460"/>
      <c r="CL39" s="460"/>
      <c r="CM39" s="409">
        <f t="shared" si="18"/>
        <v>0</v>
      </c>
      <c r="CN39" s="459"/>
      <c r="CO39" s="461">
        <f t="shared" si="19"/>
        <v>0</v>
      </c>
      <c r="CP39" s="462">
        <f t="shared" si="3"/>
        <v>0</v>
      </c>
      <c r="CQ39" s="397"/>
      <c r="CR39" s="398"/>
      <c r="CS39" s="396">
        <f t="shared" si="34"/>
        <v>0</v>
      </c>
      <c r="CT39" s="397"/>
      <c r="CU39" s="398"/>
      <c r="CV39" s="398"/>
      <c r="CW39" s="396">
        <f t="shared" si="35"/>
        <v>0</v>
      </c>
      <c r="CX39" s="399">
        <f t="shared" si="36"/>
        <v>0</v>
      </c>
      <c r="CY39" s="463">
        <f t="shared" si="37"/>
        <v>0</v>
      </c>
    </row>
    <row r="40" spans="1:103" s="413" customFormat="1" ht="30">
      <c r="A40" s="390">
        <v>36</v>
      </c>
      <c r="B40" s="454" t="s">
        <v>779</v>
      </c>
      <c r="C40" s="455" t="s">
        <v>780</v>
      </c>
      <c r="D40" s="393" t="s">
        <v>4</v>
      </c>
      <c r="E40" s="397">
        <v>0</v>
      </c>
      <c r="F40" s="398">
        <v>0</v>
      </c>
      <c r="G40" s="398">
        <v>0</v>
      </c>
      <c r="H40" s="398">
        <v>0</v>
      </c>
      <c r="I40" s="396">
        <f t="shared" si="4"/>
        <v>0</v>
      </c>
      <c r="J40" s="397">
        <v>0</v>
      </c>
      <c r="K40" s="398">
        <v>0</v>
      </c>
      <c r="L40" s="398">
        <v>0</v>
      </c>
      <c r="M40" s="398">
        <v>0</v>
      </c>
      <c r="N40" s="396">
        <f t="shared" si="5"/>
        <v>0</v>
      </c>
      <c r="O40" s="397">
        <v>0</v>
      </c>
      <c r="P40" s="398">
        <v>0</v>
      </c>
      <c r="Q40" s="396">
        <f t="shared" si="6"/>
        <v>0</v>
      </c>
      <c r="R40" s="397">
        <v>0</v>
      </c>
      <c r="S40" s="398">
        <v>0</v>
      </c>
      <c r="T40" s="398">
        <v>0</v>
      </c>
      <c r="U40" s="398">
        <v>0</v>
      </c>
      <c r="V40" s="398">
        <v>0</v>
      </c>
      <c r="W40" s="398">
        <v>0</v>
      </c>
      <c r="X40" s="396">
        <f t="shared" si="7"/>
        <v>0</v>
      </c>
      <c r="Y40" s="397">
        <v>0</v>
      </c>
      <c r="Z40" s="398">
        <v>0</v>
      </c>
      <c r="AA40" s="398">
        <v>47</v>
      </c>
      <c r="AB40" s="396">
        <f t="shared" si="1"/>
        <v>47</v>
      </c>
      <c r="AC40" s="399">
        <f t="shared" si="30"/>
        <v>47</v>
      </c>
      <c r="AD40" s="456" t="s">
        <v>729</v>
      </c>
      <c r="AE40" s="457" t="s">
        <v>729</v>
      </c>
      <c r="AF40" s="458">
        <f t="shared" si="9"/>
        <v>0</v>
      </c>
      <c r="AG40" s="456" t="s">
        <v>729</v>
      </c>
      <c r="AH40" s="457" t="s">
        <v>729</v>
      </c>
      <c r="AI40" s="457" t="s">
        <v>729</v>
      </c>
      <c r="AJ40" s="457" t="s">
        <v>729</v>
      </c>
      <c r="AK40" s="457" t="s">
        <v>729</v>
      </c>
      <c r="AL40" s="457" t="s">
        <v>729</v>
      </c>
      <c r="AM40" s="457" t="s">
        <v>729</v>
      </c>
      <c r="AN40" s="457" t="s">
        <v>729</v>
      </c>
      <c r="AO40" s="457" t="s">
        <v>729</v>
      </c>
      <c r="AP40" s="457" t="s">
        <v>729</v>
      </c>
      <c r="AQ40" s="458">
        <f t="shared" si="10"/>
        <v>0</v>
      </c>
      <c r="AR40" s="456" t="s">
        <v>729</v>
      </c>
      <c r="AS40" s="457" t="s">
        <v>729</v>
      </c>
      <c r="AT40" s="457" t="s">
        <v>729</v>
      </c>
      <c r="AU40" s="458">
        <f t="shared" si="11"/>
        <v>0</v>
      </c>
      <c r="AV40" s="456" t="s">
        <v>729</v>
      </c>
      <c r="AW40" s="457" t="s">
        <v>729</v>
      </c>
      <c r="AX40" s="457" t="s">
        <v>729</v>
      </c>
      <c r="AY40" s="457" t="s">
        <v>729</v>
      </c>
      <c r="AZ40" s="457" t="s">
        <v>729</v>
      </c>
      <c r="BA40" s="458">
        <f t="shared" si="12"/>
        <v>0</v>
      </c>
      <c r="BB40" s="456" t="s">
        <v>729</v>
      </c>
      <c r="BC40" s="457" t="s">
        <v>729</v>
      </c>
      <c r="BD40" s="457" t="s">
        <v>729</v>
      </c>
      <c r="BE40" s="457" t="s">
        <v>729</v>
      </c>
      <c r="BF40" s="457" t="s">
        <v>729</v>
      </c>
      <c r="BG40" s="457" t="s">
        <v>729</v>
      </c>
      <c r="BH40" s="457" t="s">
        <v>729</v>
      </c>
      <c r="BI40" s="458">
        <f t="shared" si="2"/>
        <v>0</v>
      </c>
      <c r="BJ40" s="403">
        <f t="shared" si="31"/>
        <v>0</v>
      </c>
      <c r="BK40" s="459"/>
      <c r="BL40" s="460"/>
      <c r="BM40" s="460"/>
      <c r="BN40" s="460"/>
      <c r="BO40" s="409">
        <f t="shared" si="32"/>
        <v>0</v>
      </c>
      <c r="BP40" s="459"/>
      <c r="BQ40" s="460"/>
      <c r="BR40" s="460"/>
      <c r="BS40" s="409">
        <f t="shared" si="33"/>
        <v>0</v>
      </c>
      <c r="BT40" s="459"/>
      <c r="BU40" s="409">
        <f t="shared" si="16"/>
        <v>0</v>
      </c>
      <c r="BV40" s="459"/>
      <c r="BW40" s="460"/>
      <c r="BX40" s="460"/>
      <c r="BY40" s="460"/>
      <c r="BZ40" s="460"/>
      <c r="CA40" s="460"/>
      <c r="CB40" s="460"/>
      <c r="CC40" s="460"/>
      <c r="CD40" s="460"/>
      <c r="CE40" s="409">
        <f t="shared" si="17"/>
        <v>0</v>
      </c>
      <c r="CF40" s="459"/>
      <c r="CG40" s="460"/>
      <c r="CH40" s="460"/>
      <c r="CI40" s="460"/>
      <c r="CJ40" s="460"/>
      <c r="CK40" s="460"/>
      <c r="CL40" s="460"/>
      <c r="CM40" s="409">
        <f t="shared" si="18"/>
        <v>0</v>
      </c>
      <c r="CN40" s="459"/>
      <c r="CO40" s="461">
        <f t="shared" si="19"/>
        <v>0</v>
      </c>
      <c r="CP40" s="462">
        <f t="shared" si="3"/>
        <v>0</v>
      </c>
      <c r="CQ40" s="397"/>
      <c r="CR40" s="398"/>
      <c r="CS40" s="396">
        <f t="shared" si="34"/>
        <v>0</v>
      </c>
      <c r="CT40" s="397"/>
      <c r="CU40" s="398"/>
      <c r="CV40" s="398"/>
      <c r="CW40" s="396">
        <f t="shared" si="35"/>
        <v>0</v>
      </c>
      <c r="CX40" s="399">
        <f t="shared" si="36"/>
        <v>0</v>
      </c>
      <c r="CY40" s="463">
        <f t="shared" si="37"/>
        <v>47</v>
      </c>
    </row>
    <row r="41" spans="1:103" s="413" customFormat="1" ht="30" hidden="1">
      <c r="A41" s="390">
        <v>37</v>
      </c>
      <c r="B41" s="454" t="s">
        <v>781</v>
      </c>
      <c r="C41" s="455" t="s">
        <v>782</v>
      </c>
      <c r="D41" s="393" t="s">
        <v>4</v>
      </c>
      <c r="E41" s="397">
        <v>0</v>
      </c>
      <c r="F41" s="398">
        <v>0</v>
      </c>
      <c r="G41" s="398">
        <v>0</v>
      </c>
      <c r="H41" s="398">
        <v>0</v>
      </c>
      <c r="I41" s="396">
        <f t="shared" si="4"/>
        <v>0</v>
      </c>
      <c r="J41" s="397">
        <v>0</v>
      </c>
      <c r="K41" s="398">
        <v>0</v>
      </c>
      <c r="L41" s="398">
        <v>0</v>
      </c>
      <c r="M41" s="398">
        <v>0</v>
      </c>
      <c r="N41" s="396">
        <f t="shared" si="5"/>
        <v>0</v>
      </c>
      <c r="O41" s="397">
        <v>0</v>
      </c>
      <c r="P41" s="398">
        <v>0</v>
      </c>
      <c r="Q41" s="396">
        <f t="shared" si="6"/>
        <v>0</v>
      </c>
      <c r="R41" s="397">
        <v>0</v>
      </c>
      <c r="S41" s="398">
        <v>0</v>
      </c>
      <c r="T41" s="398">
        <v>0</v>
      </c>
      <c r="U41" s="398">
        <v>0</v>
      </c>
      <c r="V41" s="398">
        <v>0</v>
      </c>
      <c r="W41" s="398">
        <v>0</v>
      </c>
      <c r="X41" s="396">
        <f t="shared" si="7"/>
        <v>0</v>
      </c>
      <c r="Y41" s="397">
        <v>0</v>
      </c>
      <c r="Z41" s="398">
        <v>0</v>
      </c>
      <c r="AA41" s="398">
        <v>0</v>
      </c>
      <c r="AB41" s="396">
        <f t="shared" si="1"/>
        <v>0</v>
      </c>
      <c r="AC41" s="399">
        <f t="shared" si="30"/>
        <v>0</v>
      </c>
      <c r="AD41" s="456" t="s">
        <v>729</v>
      </c>
      <c r="AE41" s="457" t="s">
        <v>729</v>
      </c>
      <c r="AF41" s="458">
        <f t="shared" si="9"/>
        <v>0</v>
      </c>
      <c r="AG41" s="456" t="s">
        <v>729</v>
      </c>
      <c r="AH41" s="457" t="s">
        <v>729</v>
      </c>
      <c r="AI41" s="457" t="s">
        <v>729</v>
      </c>
      <c r="AJ41" s="457" t="s">
        <v>729</v>
      </c>
      <c r="AK41" s="457" t="s">
        <v>729</v>
      </c>
      <c r="AL41" s="457" t="s">
        <v>729</v>
      </c>
      <c r="AM41" s="457" t="s">
        <v>729</v>
      </c>
      <c r="AN41" s="457" t="s">
        <v>729</v>
      </c>
      <c r="AO41" s="457" t="s">
        <v>729</v>
      </c>
      <c r="AP41" s="457" t="s">
        <v>729</v>
      </c>
      <c r="AQ41" s="458">
        <f t="shared" si="10"/>
        <v>0</v>
      </c>
      <c r="AR41" s="456" t="s">
        <v>729</v>
      </c>
      <c r="AS41" s="457" t="s">
        <v>729</v>
      </c>
      <c r="AT41" s="457" t="s">
        <v>729</v>
      </c>
      <c r="AU41" s="458">
        <f t="shared" si="11"/>
        <v>0</v>
      </c>
      <c r="AV41" s="456" t="s">
        <v>729</v>
      </c>
      <c r="AW41" s="457" t="s">
        <v>729</v>
      </c>
      <c r="AX41" s="457" t="s">
        <v>729</v>
      </c>
      <c r="AY41" s="457" t="s">
        <v>729</v>
      </c>
      <c r="AZ41" s="457" t="s">
        <v>729</v>
      </c>
      <c r="BA41" s="458">
        <f t="shared" si="12"/>
        <v>0</v>
      </c>
      <c r="BB41" s="456" t="s">
        <v>729</v>
      </c>
      <c r="BC41" s="457" t="s">
        <v>729</v>
      </c>
      <c r="BD41" s="457" t="s">
        <v>729</v>
      </c>
      <c r="BE41" s="457" t="s">
        <v>729</v>
      </c>
      <c r="BF41" s="457" t="s">
        <v>729</v>
      </c>
      <c r="BG41" s="457" t="s">
        <v>729</v>
      </c>
      <c r="BH41" s="457" t="s">
        <v>729</v>
      </c>
      <c r="BI41" s="458">
        <f t="shared" si="2"/>
        <v>0</v>
      </c>
      <c r="BJ41" s="403">
        <f t="shared" si="31"/>
        <v>0</v>
      </c>
      <c r="BK41" s="459"/>
      <c r="BL41" s="460"/>
      <c r="BM41" s="460"/>
      <c r="BN41" s="460"/>
      <c r="BO41" s="409">
        <f t="shared" si="32"/>
        <v>0</v>
      </c>
      <c r="BP41" s="459"/>
      <c r="BQ41" s="460"/>
      <c r="BR41" s="460"/>
      <c r="BS41" s="409">
        <f t="shared" si="33"/>
        <v>0</v>
      </c>
      <c r="BT41" s="459"/>
      <c r="BU41" s="409">
        <f t="shared" si="16"/>
        <v>0</v>
      </c>
      <c r="BV41" s="459"/>
      <c r="BW41" s="460"/>
      <c r="BX41" s="460"/>
      <c r="BY41" s="460"/>
      <c r="BZ41" s="460"/>
      <c r="CA41" s="460"/>
      <c r="CB41" s="460"/>
      <c r="CC41" s="460"/>
      <c r="CD41" s="460"/>
      <c r="CE41" s="409">
        <f t="shared" si="17"/>
        <v>0</v>
      </c>
      <c r="CF41" s="459"/>
      <c r="CG41" s="460"/>
      <c r="CH41" s="460"/>
      <c r="CI41" s="460"/>
      <c r="CJ41" s="460"/>
      <c r="CK41" s="460"/>
      <c r="CL41" s="460"/>
      <c r="CM41" s="409">
        <f t="shared" si="18"/>
        <v>0</v>
      </c>
      <c r="CN41" s="459"/>
      <c r="CO41" s="461">
        <f t="shared" si="19"/>
        <v>0</v>
      </c>
      <c r="CP41" s="462">
        <f t="shared" si="3"/>
        <v>0</v>
      </c>
      <c r="CQ41" s="397"/>
      <c r="CR41" s="398"/>
      <c r="CS41" s="396">
        <f t="shared" si="34"/>
        <v>0</v>
      </c>
      <c r="CT41" s="397"/>
      <c r="CU41" s="398"/>
      <c r="CV41" s="398"/>
      <c r="CW41" s="396">
        <f t="shared" si="35"/>
        <v>0</v>
      </c>
      <c r="CX41" s="399">
        <f t="shared" si="36"/>
        <v>0</v>
      </c>
      <c r="CY41" s="463">
        <f t="shared" si="37"/>
        <v>0</v>
      </c>
    </row>
    <row r="42" spans="1:103" s="413" customFormat="1" ht="30" hidden="1">
      <c r="A42" s="390">
        <v>38</v>
      </c>
      <c r="B42" s="454" t="s">
        <v>783</v>
      </c>
      <c r="C42" s="455" t="s">
        <v>784</v>
      </c>
      <c r="D42" s="393" t="s">
        <v>4</v>
      </c>
      <c r="E42" s="397">
        <v>0</v>
      </c>
      <c r="F42" s="398">
        <v>0</v>
      </c>
      <c r="G42" s="398">
        <v>0</v>
      </c>
      <c r="H42" s="398">
        <v>0</v>
      </c>
      <c r="I42" s="396">
        <f t="shared" si="4"/>
        <v>0</v>
      </c>
      <c r="J42" s="397">
        <v>0</v>
      </c>
      <c r="K42" s="398">
        <v>0</v>
      </c>
      <c r="L42" s="398">
        <v>0</v>
      </c>
      <c r="M42" s="398">
        <v>0</v>
      </c>
      <c r="N42" s="396">
        <f t="shared" si="5"/>
        <v>0</v>
      </c>
      <c r="O42" s="397">
        <v>0</v>
      </c>
      <c r="P42" s="398">
        <v>0</v>
      </c>
      <c r="Q42" s="396">
        <f t="shared" si="6"/>
        <v>0</v>
      </c>
      <c r="R42" s="397">
        <v>0</v>
      </c>
      <c r="S42" s="398">
        <v>0</v>
      </c>
      <c r="T42" s="398">
        <v>0</v>
      </c>
      <c r="U42" s="398">
        <v>0</v>
      </c>
      <c r="V42" s="398">
        <v>0</v>
      </c>
      <c r="W42" s="398">
        <v>0</v>
      </c>
      <c r="X42" s="396">
        <f t="shared" si="7"/>
        <v>0</v>
      </c>
      <c r="Y42" s="397">
        <v>0</v>
      </c>
      <c r="Z42" s="398">
        <v>0</v>
      </c>
      <c r="AA42" s="398">
        <v>0</v>
      </c>
      <c r="AB42" s="396">
        <f t="shared" si="1"/>
        <v>0</v>
      </c>
      <c r="AC42" s="399">
        <f t="shared" si="30"/>
        <v>0</v>
      </c>
      <c r="AD42" s="456" t="s">
        <v>729</v>
      </c>
      <c r="AE42" s="457" t="s">
        <v>729</v>
      </c>
      <c r="AF42" s="458">
        <f t="shared" si="9"/>
        <v>0</v>
      </c>
      <c r="AG42" s="456" t="s">
        <v>729</v>
      </c>
      <c r="AH42" s="457" t="s">
        <v>729</v>
      </c>
      <c r="AI42" s="457" t="s">
        <v>729</v>
      </c>
      <c r="AJ42" s="457" t="s">
        <v>729</v>
      </c>
      <c r="AK42" s="457" t="s">
        <v>729</v>
      </c>
      <c r="AL42" s="457" t="s">
        <v>729</v>
      </c>
      <c r="AM42" s="457" t="s">
        <v>729</v>
      </c>
      <c r="AN42" s="457" t="s">
        <v>729</v>
      </c>
      <c r="AO42" s="457" t="s">
        <v>729</v>
      </c>
      <c r="AP42" s="457" t="s">
        <v>729</v>
      </c>
      <c r="AQ42" s="458">
        <f t="shared" si="10"/>
        <v>0</v>
      </c>
      <c r="AR42" s="456" t="s">
        <v>729</v>
      </c>
      <c r="AS42" s="457" t="s">
        <v>729</v>
      </c>
      <c r="AT42" s="457" t="s">
        <v>729</v>
      </c>
      <c r="AU42" s="458">
        <f t="shared" si="11"/>
        <v>0</v>
      </c>
      <c r="AV42" s="456" t="s">
        <v>729</v>
      </c>
      <c r="AW42" s="457" t="s">
        <v>729</v>
      </c>
      <c r="AX42" s="457" t="s">
        <v>729</v>
      </c>
      <c r="AY42" s="457" t="s">
        <v>729</v>
      </c>
      <c r="AZ42" s="457" t="s">
        <v>729</v>
      </c>
      <c r="BA42" s="458">
        <f t="shared" si="12"/>
        <v>0</v>
      </c>
      <c r="BB42" s="456" t="s">
        <v>729</v>
      </c>
      <c r="BC42" s="457" t="s">
        <v>729</v>
      </c>
      <c r="BD42" s="457" t="s">
        <v>729</v>
      </c>
      <c r="BE42" s="457" t="s">
        <v>729</v>
      </c>
      <c r="BF42" s="457" t="s">
        <v>729</v>
      </c>
      <c r="BG42" s="457" t="s">
        <v>729</v>
      </c>
      <c r="BH42" s="457" t="s">
        <v>729</v>
      </c>
      <c r="BI42" s="458">
        <f t="shared" si="2"/>
        <v>0</v>
      </c>
      <c r="BJ42" s="403">
        <f t="shared" si="31"/>
        <v>0</v>
      </c>
      <c r="BK42" s="459"/>
      <c r="BL42" s="460"/>
      <c r="BM42" s="460"/>
      <c r="BN42" s="460"/>
      <c r="BO42" s="409">
        <f t="shared" si="32"/>
        <v>0</v>
      </c>
      <c r="BP42" s="459"/>
      <c r="BQ42" s="460"/>
      <c r="BR42" s="460"/>
      <c r="BS42" s="409">
        <f t="shared" si="33"/>
        <v>0</v>
      </c>
      <c r="BT42" s="459"/>
      <c r="BU42" s="409">
        <f t="shared" si="16"/>
        <v>0</v>
      </c>
      <c r="BV42" s="459"/>
      <c r="BW42" s="460"/>
      <c r="BX42" s="460"/>
      <c r="BY42" s="460"/>
      <c r="BZ42" s="460"/>
      <c r="CA42" s="460"/>
      <c r="CB42" s="460"/>
      <c r="CC42" s="460"/>
      <c r="CD42" s="460"/>
      <c r="CE42" s="409">
        <f t="shared" si="17"/>
        <v>0</v>
      </c>
      <c r="CF42" s="459"/>
      <c r="CG42" s="460"/>
      <c r="CH42" s="460"/>
      <c r="CI42" s="460"/>
      <c r="CJ42" s="460"/>
      <c r="CK42" s="460"/>
      <c r="CL42" s="460"/>
      <c r="CM42" s="409">
        <f t="shared" si="18"/>
        <v>0</v>
      </c>
      <c r="CN42" s="459"/>
      <c r="CO42" s="461">
        <f t="shared" si="19"/>
        <v>0</v>
      </c>
      <c r="CP42" s="462">
        <f t="shared" si="3"/>
        <v>0</v>
      </c>
      <c r="CQ42" s="397"/>
      <c r="CR42" s="398"/>
      <c r="CS42" s="396">
        <f t="shared" si="34"/>
        <v>0</v>
      </c>
      <c r="CT42" s="397"/>
      <c r="CU42" s="398"/>
      <c r="CV42" s="398"/>
      <c r="CW42" s="396">
        <f t="shared" si="35"/>
        <v>0</v>
      </c>
      <c r="CX42" s="399">
        <f t="shared" si="36"/>
        <v>0</v>
      </c>
      <c r="CY42" s="463">
        <f t="shared" si="37"/>
        <v>0</v>
      </c>
    </row>
    <row r="43" spans="1:103" s="413" customFormat="1" ht="30" hidden="1">
      <c r="A43" s="390">
        <v>39</v>
      </c>
      <c r="B43" s="454" t="s">
        <v>785</v>
      </c>
      <c r="C43" s="455" t="s">
        <v>786</v>
      </c>
      <c r="D43" s="393" t="s">
        <v>4</v>
      </c>
      <c r="E43" s="397">
        <v>0</v>
      </c>
      <c r="F43" s="398">
        <v>0</v>
      </c>
      <c r="G43" s="398">
        <v>0</v>
      </c>
      <c r="H43" s="398">
        <v>0</v>
      </c>
      <c r="I43" s="396">
        <f t="shared" si="4"/>
        <v>0</v>
      </c>
      <c r="J43" s="397">
        <v>0</v>
      </c>
      <c r="K43" s="398">
        <v>0</v>
      </c>
      <c r="L43" s="398">
        <v>0</v>
      </c>
      <c r="M43" s="398">
        <v>0</v>
      </c>
      <c r="N43" s="396">
        <f t="shared" si="5"/>
        <v>0</v>
      </c>
      <c r="O43" s="397">
        <v>0</v>
      </c>
      <c r="P43" s="398">
        <v>0</v>
      </c>
      <c r="Q43" s="396">
        <f t="shared" si="6"/>
        <v>0</v>
      </c>
      <c r="R43" s="397">
        <v>0</v>
      </c>
      <c r="S43" s="398">
        <v>0</v>
      </c>
      <c r="T43" s="398">
        <v>0</v>
      </c>
      <c r="U43" s="398">
        <v>0</v>
      </c>
      <c r="V43" s="398">
        <v>0</v>
      </c>
      <c r="W43" s="398">
        <v>0</v>
      </c>
      <c r="X43" s="396">
        <f t="shared" si="7"/>
        <v>0</v>
      </c>
      <c r="Y43" s="397">
        <v>0</v>
      </c>
      <c r="Z43" s="398">
        <v>0</v>
      </c>
      <c r="AA43" s="398">
        <v>0</v>
      </c>
      <c r="AB43" s="396">
        <f t="shared" si="1"/>
        <v>0</v>
      </c>
      <c r="AC43" s="399">
        <f t="shared" si="30"/>
        <v>0</v>
      </c>
      <c r="AD43" s="456" t="s">
        <v>729</v>
      </c>
      <c r="AE43" s="457" t="s">
        <v>729</v>
      </c>
      <c r="AF43" s="458">
        <f t="shared" si="9"/>
        <v>0</v>
      </c>
      <c r="AG43" s="456" t="s">
        <v>729</v>
      </c>
      <c r="AH43" s="457" t="s">
        <v>729</v>
      </c>
      <c r="AI43" s="457" t="s">
        <v>729</v>
      </c>
      <c r="AJ43" s="457" t="s">
        <v>729</v>
      </c>
      <c r="AK43" s="457" t="s">
        <v>729</v>
      </c>
      <c r="AL43" s="457" t="s">
        <v>729</v>
      </c>
      <c r="AM43" s="457" t="s">
        <v>729</v>
      </c>
      <c r="AN43" s="457" t="s">
        <v>729</v>
      </c>
      <c r="AO43" s="457" t="s">
        <v>729</v>
      </c>
      <c r="AP43" s="457" t="s">
        <v>729</v>
      </c>
      <c r="AQ43" s="458">
        <f t="shared" si="10"/>
        <v>0</v>
      </c>
      <c r="AR43" s="456" t="s">
        <v>729</v>
      </c>
      <c r="AS43" s="457" t="s">
        <v>729</v>
      </c>
      <c r="AT43" s="457" t="s">
        <v>729</v>
      </c>
      <c r="AU43" s="458">
        <f t="shared" si="11"/>
        <v>0</v>
      </c>
      <c r="AV43" s="456" t="s">
        <v>729</v>
      </c>
      <c r="AW43" s="457" t="s">
        <v>729</v>
      </c>
      <c r="AX43" s="457" t="s">
        <v>729</v>
      </c>
      <c r="AY43" s="457" t="s">
        <v>729</v>
      </c>
      <c r="AZ43" s="457" t="s">
        <v>729</v>
      </c>
      <c r="BA43" s="458">
        <f t="shared" si="12"/>
        <v>0</v>
      </c>
      <c r="BB43" s="456" t="s">
        <v>729</v>
      </c>
      <c r="BC43" s="457" t="s">
        <v>729</v>
      </c>
      <c r="BD43" s="457" t="s">
        <v>729</v>
      </c>
      <c r="BE43" s="457" t="s">
        <v>729</v>
      </c>
      <c r="BF43" s="457" t="s">
        <v>729</v>
      </c>
      <c r="BG43" s="457" t="s">
        <v>729</v>
      </c>
      <c r="BH43" s="457" t="s">
        <v>729</v>
      </c>
      <c r="BI43" s="458">
        <f t="shared" si="2"/>
        <v>0</v>
      </c>
      <c r="BJ43" s="403">
        <f t="shared" si="31"/>
        <v>0</v>
      </c>
      <c r="BK43" s="459"/>
      <c r="BL43" s="460"/>
      <c r="BM43" s="460"/>
      <c r="BN43" s="460"/>
      <c r="BO43" s="409">
        <f t="shared" si="32"/>
        <v>0</v>
      </c>
      <c r="BP43" s="459"/>
      <c r="BQ43" s="460"/>
      <c r="BR43" s="460"/>
      <c r="BS43" s="409">
        <f t="shared" si="33"/>
        <v>0</v>
      </c>
      <c r="BT43" s="459"/>
      <c r="BU43" s="409">
        <f t="shared" si="16"/>
        <v>0</v>
      </c>
      <c r="BV43" s="459"/>
      <c r="BW43" s="460"/>
      <c r="BX43" s="460"/>
      <c r="BY43" s="460"/>
      <c r="BZ43" s="460"/>
      <c r="CA43" s="460"/>
      <c r="CB43" s="460"/>
      <c r="CC43" s="460"/>
      <c r="CD43" s="460"/>
      <c r="CE43" s="409">
        <f t="shared" si="17"/>
        <v>0</v>
      </c>
      <c r="CF43" s="459"/>
      <c r="CG43" s="460"/>
      <c r="CH43" s="460"/>
      <c r="CI43" s="460"/>
      <c r="CJ43" s="460"/>
      <c r="CK43" s="460"/>
      <c r="CL43" s="460"/>
      <c r="CM43" s="409">
        <f t="shared" si="18"/>
        <v>0</v>
      </c>
      <c r="CN43" s="459"/>
      <c r="CO43" s="461">
        <f t="shared" si="19"/>
        <v>0</v>
      </c>
      <c r="CP43" s="462">
        <f t="shared" si="3"/>
        <v>0</v>
      </c>
      <c r="CQ43" s="397"/>
      <c r="CR43" s="398"/>
      <c r="CS43" s="396">
        <f t="shared" si="34"/>
        <v>0</v>
      </c>
      <c r="CT43" s="397"/>
      <c r="CU43" s="398"/>
      <c r="CV43" s="398"/>
      <c r="CW43" s="396">
        <f t="shared" si="35"/>
        <v>0</v>
      </c>
      <c r="CX43" s="399">
        <f t="shared" si="36"/>
        <v>0</v>
      </c>
      <c r="CY43" s="463">
        <f t="shared" si="37"/>
        <v>0</v>
      </c>
    </row>
    <row r="44" spans="1:103" s="413" customFormat="1" ht="30" hidden="1">
      <c r="A44" s="390">
        <v>40</v>
      </c>
      <c r="B44" s="454" t="s">
        <v>787</v>
      </c>
      <c r="C44" s="455" t="s">
        <v>788</v>
      </c>
      <c r="D44" s="393" t="s">
        <v>4</v>
      </c>
      <c r="E44" s="397">
        <v>0</v>
      </c>
      <c r="F44" s="398">
        <v>0</v>
      </c>
      <c r="G44" s="398">
        <v>0</v>
      </c>
      <c r="H44" s="398">
        <v>0</v>
      </c>
      <c r="I44" s="396">
        <f t="shared" si="4"/>
        <v>0</v>
      </c>
      <c r="J44" s="397">
        <v>0</v>
      </c>
      <c r="K44" s="398">
        <v>0</v>
      </c>
      <c r="L44" s="398">
        <v>0</v>
      </c>
      <c r="M44" s="398">
        <v>0</v>
      </c>
      <c r="N44" s="396">
        <f t="shared" si="5"/>
        <v>0</v>
      </c>
      <c r="O44" s="397">
        <v>0</v>
      </c>
      <c r="P44" s="398">
        <v>0</v>
      </c>
      <c r="Q44" s="396">
        <f t="shared" si="6"/>
        <v>0</v>
      </c>
      <c r="R44" s="397">
        <v>0</v>
      </c>
      <c r="S44" s="398">
        <v>0</v>
      </c>
      <c r="T44" s="398">
        <v>0</v>
      </c>
      <c r="U44" s="398">
        <v>0</v>
      </c>
      <c r="V44" s="398">
        <v>0</v>
      </c>
      <c r="W44" s="398">
        <v>0</v>
      </c>
      <c r="X44" s="396">
        <f t="shared" si="7"/>
        <v>0</v>
      </c>
      <c r="Y44" s="397">
        <v>0</v>
      </c>
      <c r="Z44" s="398">
        <v>0</v>
      </c>
      <c r="AA44" s="398">
        <v>0</v>
      </c>
      <c r="AB44" s="396">
        <f t="shared" si="1"/>
        <v>0</v>
      </c>
      <c r="AC44" s="399">
        <f t="shared" si="30"/>
        <v>0</v>
      </c>
      <c r="AD44" s="456" t="s">
        <v>729</v>
      </c>
      <c r="AE44" s="457" t="s">
        <v>729</v>
      </c>
      <c r="AF44" s="458">
        <f t="shared" si="9"/>
        <v>0</v>
      </c>
      <c r="AG44" s="456" t="s">
        <v>729</v>
      </c>
      <c r="AH44" s="457" t="s">
        <v>729</v>
      </c>
      <c r="AI44" s="457" t="s">
        <v>729</v>
      </c>
      <c r="AJ44" s="457" t="s">
        <v>729</v>
      </c>
      <c r="AK44" s="457" t="s">
        <v>729</v>
      </c>
      <c r="AL44" s="457" t="s">
        <v>729</v>
      </c>
      <c r="AM44" s="457" t="s">
        <v>729</v>
      </c>
      <c r="AN44" s="457" t="s">
        <v>729</v>
      </c>
      <c r="AO44" s="457" t="s">
        <v>729</v>
      </c>
      <c r="AP44" s="457" t="s">
        <v>729</v>
      </c>
      <c r="AQ44" s="458">
        <f t="shared" si="10"/>
        <v>0</v>
      </c>
      <c r="AR44" s="456" t="s">
        <v>729</v>
      </c>
      <c r="AS44" s="457" t="s">
        <v>729</v>
      </c>
      <c r="AT44" s="457" t="s">
        <v>729</v>
      </c>
      <c r="AU44" s="458">
        <f t="shared" si="11"/>
        <v>0</v>
      </c>
      <c r="AV44" s="456" t="s">
        <v>729</v>
      </c>
      <c r="AW44" s="457" t="s">
        <v>729</v>
      </c>
      <c r="AX44" s="457" t="s">
        <v>729</v>
      </c>
      <c r="AY44" s="457" t="s">
        <v>729</v>
      </c>
      <c r="AZ44" s="457" t="s">
        <v>729</v>
      </c>
      <c r="BA44" s="458">
        <f t="shared" si="12"/>
        <v>0</v>
      </c>
      <c r="BB44" s="456" t="s">
        <v>729</v>
      </c>
      <c r="BC44" s="457" t="s">
        <v>729</v>
      </c>
      <c r="BD44" s="457" t="s">
        <v>729</v>
      </c>
      <c r="BE44" s="457" t="s">
        <v>729</v>
      </c>
      <c r="BF44" s="457" t="s">
        <v>729</v>
      </c>
      <c r="BG44" s="457" t="s">
        <v>729</v>
      </c>
      <c r="BH44" s="457" t="s">
        <v>729</v>
      </c>
      <c r="BI44" s="458">
        <f t="shared" si="2"/>
        <v>0</v>
      </c>
      <c r="BJ44" s="403">
        <f t="shared" si="31"/>
        <v>0</v>
      </c>
      <c r="BK44" s="459"/>
      <c r="BL44" s="460"/>
      <c r="BM44" s="460"/>
      <c r="BN44" s="460"/>
      <c r="BO44" s="409">
        <f t="shared" si="32"/>
        <v>0</v>
      </c>
      <c r="BP44" s="459"/>
      <c r="BQ44" s="460"/>
      <c r="BR44" s="460"/>
      <c r="BS44" s="409">
        <f t="shared" si="33"/>
        <v>0</v>
      </c>
      <c r="BT44" s="459"/>
      <c r="BU44" s="409">
        <f t="shared" si="16"/>
        <v>0</v>
      </c>
      <c r="BV44" s="459"/>
      <c r="BW44" s="460"/>
      <c r="BX44" s="460"/>
      <c r="BY44" s="460"/>
      <c r="BZ44" s="460"/>
      <c r="CA44" s="460"/>
      <c r="CB44" s="460"/>
      <c r="CC44" s="460"/>
      <c r="CD44" s="460"/>
      <c r="CE44" s="409">
        <f t="shared" si="17"/>
        <v>0</v>
      </c>
      <c r="CF44" s="459"/>
      <c r="CG44" s="460"/>
      <c r="CH44" s="460"/>
      <c r="CI44" s="460"/>
      <c r="CJ44" s="460"/>
      <c r="CK44" s="460"/>
      <c r="CL44" s="460"/>
      <c r="CM44" s="409">
        <f t="shared" si="18"/>
        <v>0</v>
      </c>
      <c r="CN44" s="459"/>
      <c r="CO44" s="461">
        <f t="shared" si="19"/>
        <v>0</v>
      </c>
      <c r="CP44" s="462">
        <f t="shared" si="3"/>
        <v>0</v>
      </c>
      <c r="CQ44" s="397"/>
      <c r="CR44" s="398"/>
      <c r="CS44" s="396">
        <f t="shared" si="34"/>
        <v>0</v>
      </c>
      <c r="CT44" s="397"/>
      <c r="CU44" s="398"/>
      <c r="CV44" s="398"/>
      <c r="CW44" s="396">
        <f t="shared" si="35"/>
        <v>0</v>
      </c>
      <c r="CX44" s="399">
        <f t="shared" si="36"/>
        <v>0</v>
      </c>
      <c r="CY44" s="463">
        <f t="shared" si="37"/>
        <v>0</v>
      </c>
    </row>
    <row r="45" spans="1:103" s="413" customFormat="1" ht="30" hidden="1">
      <c r="A45" s="390">
        <v>41</v>
      </c>
      <c r="B45" s="454" t="s">
        <v>789</v>
      </c>
      <c r="C45" s="455" t="s">
        <v>790</v>
      </c>
      <c r="D45" s="393" t="s">
        <v>4</v>
      </c>
      <c r="E45" s="397">
        <v>0</v>
      </c>
      <c r="F45" s="398">
        <v>0</v>
      </c>
      <c r="G45" s="398">
        <v>0</v>
      </c>
      <c r="H45" s="398">
        <v>0</v>
      </c>
      <c r="I45" s="396">
        <f t="shared" si="4"/>
        <v>0</v>
      </c>
      <c r="J45" s="397">
        <v>0</v>
      </c>
      <c r="K45" s="398">
        <v>0</v>
      </c>
      <c r="L45" s="398">
        <v>0</v>
      </c>
      <c r="M45" s="398">
        <v>0</v>
      </c>
      <c r="N45" s="396">
        <f t="shared" si="5"/>
        <v>0</v>
      </c>
      <c r="O45" s="397">
        <v>0</v>
      </c>
      <c r="P45" s="398">
        <v>0</v>
      </c>
      <c r="Q45" s="396">
        <f t="shared" si="6"/>
        <v>0</v>
      </c>
      <c r="R45" s="397">
        <v>0</v>
      </c>
      <c r="S45" s="398">
        <v>0</v>
      </c>
      <c r="T45" s="398">
        <v>0</v>
      </c>
      <c r="U45" s="398">
        <v>0</v>
      </c>
      <c r="V45" s="398">
        <v>0</v>
      </c>
      <c r="W45" s="398">
        <v>0</v>
      </c>
      <c r="X45" s="396">
        <f t="shared" si="7"/>
        <v>0</v>
      </c>
      <c r="Y45" s="397">
        <v>0</v>
      </c>
      <c r="Z45" s="398">
        <v>0</v>
      </c>
      <c r="AA45" s="398">
        <v>0</v>
      </c>
      <c r="AB45" s="396">
        <f t="shared" si="1"/>
        <v>0</v>
      </c>
      <c r="AC45" s="399">
        <f t="shared" si="30"/>
        <v>0</v>
      </c>
      <c r="AD45" s="456" t="s">
        <v>729</v>
      </c>
      <c r="AE45" s="457" t="s">
        <v>729</v>
      </c>
      <c r="AF45" s="458">
        <f t="shared" si="9"/>
        <v>0</v>
      </c>
      <c r="AG45" s="456" t="s">
        <v>729</v>
      </c>
      <c r="AH45" s="457" t="s">
        <v>729</v>
      </c>
      <c r="AI45" s="457" t="s">
        <v>729</v>
      </c>
      <c r="AJ45" s="457" t="s">
        <v>729</v>
      </c>
      <c r="AK45" s="457" t="s">
        <v>729</v>
      </c>
      <c r="AL45" s="457" t="s">
        <v>729</v>
      </c>
      <c r="AM45" s="457" t="s">
        <v>729</v>
      </c>
      <c r="AN45" s="457" t="s">
        <v>729</v>
      </c>
      <c r="AO45" s="457" t="s">
        <v>729</v>
      </c>
      <c r="AP45" s="457" t="s">
        <v>729</v>
      </c>
      <c r="AQ45" s="458">
        <f t="shared" si="10"/>
        <v>0</v>
      </c>
      <c r="AR45" s="456" t="s">
        <v>729</v>
      </c>
      <c r="AS45" s="457" t="s">
        <v>729</v>
      </c>
      <c r="AT45" s="457" t="s">
        <v>729</v>
      </c>
      <c r="AU45" s="458">
        <f t="shared" si="11"/>
        <v>0</v>
      </c>
      <c r="AV45" s="456" t="s">
        <v>729</v>
      </c>
      <c r="AW45" s="457" t="s">
        <v>729</v>
      </c>
      <c r="AX45" s="457" t="s">
        <v>729</v>
      </c>
      <c r="AY45" s="457" t="s">
        <v>729</v>
      </c>
      <c r="AZ45" s="457" t="s">
        <v>729</v>
      </c>
      <c r="BA45" s="458">
        <f t="shared" si="12"/>
        <v>0</v>
      </c>
      <c r="BB45" s="456" t="s">
        <v>729</v>
      </c>
      <c r="BC45" s="457" t="s">
        <v>729</v>
      </c>
      <c r="BD45" s="457" t="s">
        <v>729</v>
      </c>
      <c r="BE45" s="457" t="s">
        <v>729</v>
      </c>
      <c r="BF45" s="457" t="s">
        <v>729</v>
      </c>
      <c r="BG45" s="457" t="s">
        <v>729</v>
      </c>
      <c r="BH45" s="457" t="s">
        <v>729</v>
      </c>
      <c r="BI45" s="458">
        <f t="shared" si="2"/>
        <v>0</v>
      </c>
      <c r="BJ45" s="403">
        <f t="shared" si="31"/>
        <v>0</v>
      </c>
      <c r="BK45" s="459"/>
      <c r="BL45" s="460"/>
      <c r="BM45" s="460"/>
      <c r="BN45" s="460"/>
      <c r="BO45" s="409">
        <f t="shared" si="32"/>
        <v>0</v>
      </c>
      <c r="BP45" s="459"/>
      <c r="BQ45" s="460"/>
      <c r="BR45" s="460"/>
      <c r="BS45" s="409">
        <f t="shared" si="33"/>
        <v>0</v>
      </c>
      <c r="BT45" s="459"/>
      <c r="BU45" s="409">
        <f t="shared" si="16"/>
        <v>0</v>
      </c>
      <c r="BV45" s="459"/>
      <c r="BW45" s="460"/>
      <c r="BX45" s="460"/>
      <c r="BY45" s="460"/>
      <c r="BZ45" s="460"/>
      <c r="CA45" s="460"/>
      <c r="CB45" s="460"/>
      <c r="CC45" s="460"/>
      <c r="CD45" s="460"/>
      <c r="CE45" s="409">
        <f t="shared" si="17"/>
        <v>0</v>
      </c>
      <c r="CF45" s="459"/>
      <c r="CG45" s="460"/>
      <c r="CH45" s="460"/>
      <c r="CI45" s="460"/>
      <c r="CJ45" s="460"/>
      <c r="CK45" s="460"/>
      <c r="CL45" s="460"/>
      <c r="CM45" s="409">
        <f t="shared" si="18"/>
        <v>0</v>
      </c>
      <c r="CN45" s="459"/>
      <c r="CO45" s="461">
        <f t="shared" si="19"/>
        <v>0</v>
      </c>
      <c r="CP45" s="462">
        <f t="shared" si="3"/>
        <v>0</v>
      </c>
      <c r="CQ45" s="397"/>
      <c r="CR45" s="398"/>
      <c r="CS45" s="396">
        <f t="shared" si="34"/>
        <v>0</v>
      </c>
      <c r="CT45" s="397"/>
      <c r="CU45" s="398"/>
      <c r="CV45" s="398"/>
      <c r="CW45" s="396">
        <f t="shared" si="35"/>
        <v>0</v>
      </c>
      <c r="CX45" s="399">
        <f t="shared" si="36"/>
        <v>0</v>
      </c>
      <c r="CY45" s="463">
        <f t="shared" si="37"/>
        <v>0</v>
      </c>
    </row>
    <row r="46" spans="1:103" s="413" customFormat="1" ht="30" hidden="1">
      <c r="A46" s="390">
        <v>42</v>
      </c>
      <c r="B46" s="454" t="s">
        <v>791</v>
      </c>
      <c r="C46" s="455" t="s">
        <v>792</v>
      </c>
      <c r="D46" s="393" t="s">
        <v>4</v>
      </c>
      <c r="E46" s="397">
        <v>0</v>
      </c>
      <c r="F46" s="398">
        <v>0</v>
      </c>
      <c r="G46" s="398">
        <v>0</v>
      </c>
      <c r="H46" s="398">
        <v>0</v>
      </c>
      <c r="I46" s="396">
        <f t="shared" si="4"/>
        <v>0</v>
      </c>
      <c r="J46" s="397">
        <v>0</v>
      </c>
      <c r="K46" s="398">
        <v>0</v>
      </c>
      <c r="L46" s="398">
        <v>0</v>
      </c>
      <c r="M46" s="398">
        <v>0</v>
      </c>
      <c r="N46" s="396">
        <f t="shared" si="5"/>
        <v>0</v>
      </c>
      <c r="O46" s="397">
        <v>0</v>
      </c>
      <c r="P46" s="398">
        <v>0</v>
      </c>
      <c r="Q46" s="396">
        <f t="shared" si="6"/>
        <v>0</v>
      </c>
      <c r="R46" s="397">
        <v>0</v>
      </c>
      <c r="S46" s="398">
        <v>0</v>
      </c>
      <c r="T46" s="398">
        <v>0</v>
      </c>
      <c r="U46" s="398">
        <v>0</v>
      </c>
      <c r="V46" s="398">
        <v>0</v>
      </c>
      <c r="W46" s="398">
        <v>0</v>
      </c>
      <c r="X46" s="396">
        <f t="shared" si="7"/>
        <v>0</v>
      </c>
      <c r="Y46" s="397">
        <v>0</v>
      </c>
      <c r="Z46" s="398">
        <v>0</v>
      </c>
      <c r="AA46" s="398">
        <v>0</v>
      </c>
      <c r="AB46" s="396">
        <f t="shared" si="1"/>
        <v>0</v>
      </c>
      <c r="AC46" s="399">
        <f t="shared" si="30"/>
        <v>0</v>
      </c>
      <c r="AD46" s="456" t="s">
        <v>729</v>
      </c>
      <c r="AE46" s="457" t="s">
        <v>729</v>
      </c>
      <c r="AF46" s="458">
        <f t="shared" si="9"/>
        <v>0</v>
      </c>
      <c r="AG46" s="456" t="s">
        <v>729</v>
      </c>
      <c r="AH46" s="457" t="s">
        <v>729</v>
      </c>
      <c r="AI46" s="457" t="s">
        <v>729</v>
      </c>
      <c r="AJ46" s="457" t="s">
        <v>729</v>
      </c>
      <c r="AK46" s="457" t="s">
        <v>729</v>
      </c>
      <c r="AL46" s="457" t="s">
        <v>729</v>
      </c>
      <c r="AM46" s="457" t="s">
        <v>729</v>
      </c>
      <c r="AN46" s="457" t="s">
        <v>729</v>
      </c>
      <c r="AO46" s="457" t="s">
        <v>729</v>
      </c>
      <c r="AP46" s="457" t="s">
        <v>729</v>
      </c>
      <c r="AQ46" s="458">
        <f t="shared" si="10"/>
        <v>0</v>
      </c>
      <c r="AR46" s="456" t="s">
        <v>729</v>
      </c>
      <c r="AS46" s="457" t="s">
        <v>729</v>
      </c>
      <c r="AT46" s="457" t="s">
        <v>729</v>
      </c>
      <c r="AU46" s="458">
        <f t="shared" si="11"/>
        <v>0</v>
      </c>
      <c r="AV46" s="456" t="s">
        <v>729</v>
      </c>
      <c r="AW46" s="457" t="s">
        <v>729</v>
      </c>
      <c r="AX46" s="457" t="s">
        <v>729</v>
      </c>
      <c r="AY46" s="457" t="s">
        <v>729</v>
      </c>
      <c r="AZ46" s="457" t="s">
        <v>729</v>
      </c>
      <c r="BA46" s="458">
        <f t="shared" si="12"/>
        <v>0</v>
      </c>
      <c r="BB46" s="456" t="s">
        <v>729</v>
      </c>
      <c r="BC46" s="457" t="s">
        <v>729</v>
      </c>
      <c r="BD46" s="457" t="s">
        <v>729</v>
      </c>
      <c r="BE46" s="457" t="s">
        <v>729</v>
      </c>
      <c r="BF46" s="457" t="s">
        <v>729</v>
      </c>
      <c r="BG46" s="457" t="s">
        <v>729</v>
      </c>
      <c r="BH46" s="457" t="s">
        <v>729</v>
      </c>
      <c r="BI46" s="458">
        <f t="shared" si="2"/>
        <v>0</v>
      </c>
      <c r="BJ46" s="403">
        <f t="shared" si="31"/>
        <v>0</v>
      </c>
      <c r="BK46" s="459"/>
      <c r="BL46" s="460"/>
      <c r="BM46" s="460"/>
      <c r="BN46" s="460"/>
      <c r="BO46" s="409">
        <f t="shared" si="32"/>
        <v>0</v>
      </c>
      <c r="BP46" s="459"/>
      <c r="BQ46" s="460"/>
      <c r="BR46" s="460"/>
      <c r="BS46" s="409">
        <f t="shared" si="33"/>
        <v>0</v>
      </c>
      <c r="BT46" s="459"/>
      <c r="BU46" s="409">
        <f t="shared" si="16"/>
        <v>0</v>
      </c>
      <c r="BV46" s="459"/>
      <c r="BW46" s="460"/>
      <c r="BX46" s="460"/>
      <c r="BY46" s="460"/>
      <c r="BZ46" s="460"/>
      <c r="CA46" s="460"/>
      <c r="CB46" s="460"/>
      <c r="CC46" s="460"/>
      <c r="CD46" s="460"/>
      <c r="CE46" s="409">
        <f t="shared" si="17"/>
        <v>0</v>
      </c>
      <c r="CF46" s="459"/>
      <c r="CG46" s="460"/>
      <c r="CH46" s="460"/>
      <c r="CI46" s="460"/>
      <c r="CJ46" s="460"/>
      <c r="CK46" s="460"/>
      <c r="CL46" s="460"/>
      <c r="CM46" s="409">
        <f t="shared" si="18"/>
        <v>0</v>
      </c>
      <c r="CN46" s="459"/>
      <c r="CO46" s="461">
        <f t="shared" si="19"/>
        <v>0</v>
      </c>
      <c r="CP46" s="462">
        <f t="shared" si="3"/>
        <v>0</v>
      </c>
      <c r="CQ46" s="397"/>
      <c r="CR46" s="398"/>
      <c r="CS46" s="396">
        <f t="shared" si="34"/>
        <v>0</v>
      </c>
      <c r="CT46" s="397"/>
      <c r="CU46" s="398"/>
      <c r="CV46" s="398"/>
      <c r="CW46" s="396">
        <f t="shared" si="35"/>
        <v>0</v>
      </c>
      <c r="CX46" s="399">
        <f t="shared" si="36"/>
        <v>0</v>
      </c>
      <c r="CY46" s="463">
        <f t="shared" si="37"/>
        <v>0</v>
      </c>
    </row>
    <row r="47" spans="1:103" s="413" customFormat="1" ht="30" hidden="1">
      <c r="A47" s="390">
        <v>43</v>
      </c>
      <c r="B47" s="454" t="s">
        <v>793</v>
      </c>
      <c r="C47" s="455" t="s">
        <v>794</v>
      </c>
      <c r="D47" s="393" t="s">
        <v>4</v>
      </c>
      <c r="E47" s="397">
        <v>0</v>
      </c>
      <c r="F47" s="398">
        <v>0</v>
      </c>
      <c r="G47" s="398">
        <v>0</v>
      </c>
      <c r="H47" s="398">
        <v>0</v>
      </c>
      <c r="I47" s="396">
        <f t="shared" si="4"/>
        <v>0</v>
      </c>
      <c r="J47" s="397">
        <v>0</v>
      </c>
      <c r="K47" s="398">
        <v>0</v>
      </c>
      <c r="L47" s="398">
        <v>0</v>
      </c>
      <c r="M47" s="398">
        <v>0</v>
      </c>
      <c r="N47" s="396">
        <f t="shared" si="5"/>
        <v>0</v>
      </c>
      <c r="O47" s="397">
        <v>0</v>
      </c>
      <c r="P47" s="398">
        <v>0</v>
      </c>
      <c r="Q47" s="396">
        <f t="shared" si="6"/>
        <v>0</v>
      </c>
      <c r="R47" s="397">
        <v>0</v>
      </c>
      <c r="S47" s="398">
        <v>0</v>
      </c>
      <c r="T47" s="398">
        <v>0</v>
      </c>
      <c r="U47" s="398">
        <v>0</v>
      </c>
      <c r="V47" s="398">
        <v>0</v>
      </c>
      <c r="W47" s="398">
        <v>0</v>
      </c>
      <c r="X47" s="396">
        <f t="shared" si="7"/>
        <v>0</v>
      </c>
      <c r="Y47" s="397">
        <v>0</v>
      </c>
      <c r="Z47" s="398">
        <v>0</v>
      </c>
      <c r="AA47" s="398">
        <v>0</v>
      </c>
      <c r="AB47" s="396">
        <f t="shared" si="1"/>
        <v>0</v>
      </c>
      <c r="AC47" s="399">
        <f t="shared" si="30"/>
        <v>0</v>
      </c>
      <c r="AD47" s="456" t="s">
        <v>729</v>
      </c>
      <c r="AE47" s="457" t="s">
        <v>729</v>
      </c>
      <c r="AF47" s="458">
        <f t="shared" si="9"/>
        <v>0</v>
      </c>
      <c r="AG47" s="456" t="s">
        <v>729</v>
      </c>
      <c r="AH47" s="457" t="s">
        <v>729</v>
      </c>
      <c r="AI47" s="457" t="s">
        <v>729</v>
      </c>
      <c r="AJ47" s="457" t="s">
        <v>729</v>
      </c>
      <c r="AK47" s="457" t="s">
        <v>729</v>
      </c>
      <c r="AL47" s="457" t="s">
        <v>729</v>
      </c>
      <c r="AM47" s="457" t="s">
        <v>729</v>
      </c>
      <c r="AN47" s="457" t="s">
        <v>729</v>
      </c>
      <c r="AO47" s="457" t="s">
        <v>729</v>
      </c>
      <c r="AP47" s="457" t="s">
        <v>729</v>
      </c>
      <c r="AQ47" s="458">
        <f t="shared" si="10"/>
        <v>0</v>
      </c>
      <c r="AR47" s="456" t="s">
        <v>729</v>
      </c>
      <c r="AS47" s="457" t="s">
        <v>729</v>
      </c>
      <c r="AT47" s="457" t="s">
        <v>729</v>
      </c>
      <c r="AU47" s="458">
        <f t="shared" si="11"/>
        <v>0</v>
      </c>
      <c r="AV47" s="456" t="s">
        <v>729</v>
      </c>
      <c r="AW47" s="457" t="s">
        <v>729</v>
      </c>
      <c r="AX47" s="457" t="s">
        <v>729</v>
      </c>
      <c r="AY47" s="457" t="s">
        <v>729</v>
      </c>
      <c r="AZ47" s="457" t="s">
        <v>729</v>
      </c>
      <c r="BA47" s="458">
        <f t="shared" si="12"/>
        <v>0</v>
      </c>
      <c r="BB47" s="456" t="s">
        <v>729</v>
      </c>
      <c r="BC47" s="457" t="s">
        <v>729</v>
      </c>
      <c r="BD47" s="457" t="s">
        <v>729</v>
      </c>
      <c r="BE47" s="457" t="s">
        <v>729</v>
      </c>
      <c r="BF47" s="457" t="s">
        <v>729</v>
      </c>
      <c r="BG47" s="457" t="s">
        <v>729</v>
      </c>
      <c r="BH47" s="457" t="s">
        <v>729</v>
      </c>
      <c r="BI47" s="458">
        <f t="shared" si="2"/>
        <v>0</v>
      </c>
      <c r="BJ47" s="403">
        <f t="shared" si="31"/>
        <v>0</v>
      </c>
      <c r="BK47" s="459"/>
      <c r="BL47" s="460"/>
      <c r="BM47" s="460"/>
      <c r="BN47" s="460"/>
      <c r="BO47" s="409">
        <f t="shared" si="32"/>
        <v>0</v>
      </c>
      <c r="BP47" s="459"/>
      <c r="BQ47" s="460"/>
      <c r="BR47" s="460"/>
      <c r="BS47" s="409">
        <f t="shared" si="33"/>
        <v>0</v>
      </c>
      <c r="BT47" s="459"/>
      <c r="BU47" s="409">
        <f t="shared" si="16"/>
        <v>0</v>
      </c>
      <c r="BV47" s="459"/>
      <c r="BW47" s="460"/>
      <c r="BX47" s="460"/>
      <c r="BY47" s="460"/>
      <c r="BZ47" s="460"/>
      <c r="CA47" s="460"/>
      <c r="CB47" s="460"/>
      <c r="CC47" s="460"/>
      <c r="CD47" s="460"/>
      <c r="CE47" s="409">
        <f t="shared" si="17"/>
        <v>0</v>
      </c>
      <c r="CF47" s="459"/>
      <c r="CG47" s="460"/>
      <c r="CH47" s="460"/>
      <c r="CI47" s="460"/>
      <c r="CJ47" s="460"/>
      <c r="CK47" s="460"/>
      <c r="CL47" s="460"/>
      <c r="CM47" s="409">
        <f t="shared" si="18"/>
        <v>0</v>
      </c>
      <c r="CN47" s="459"/>
      <c r="CO47" s="461">
        <f t="shared" si="19"/>
        <v>0</v>
      </c>
      <c r="CP47" s="462">
        <f t="shared" si="3"/>
        <v>0</v>
      </c>
      <c r="CQ47" s="397"/>
      <c r="CR47" s="398"/>
      <c r="CS47" s="396">
        <f t="shared" si="34"/>
        <v>0</v>
      </c>
      <c r="CT47" s="397"/>
      <c r="CU47" s="398"/>
      <c r="CV47" s="398"/>
      <c r="CW47" s="396">
        <f t="shared" si="35"/>
        <v>0</v>
      </c>
      <c r="CX47" s="399">
        <f t="shared" si="36"/>
        <v>0</v>
      </c>
      <c r="CY47" s="463">
        <f t="shared" si="37"/>
        <v>0</v>
      </c>
    </row>
    <row r="48" spans="1:103" s="413" customFormat="1" ht="30">
      <c r="A48" s="390">
        <v>44</v>
      </c>
      <c r="B48" s="454" t="s">
        <v>477</v>
      </c>
      <c r="C48" s="455" t="s">
        <v>795</v>
      </c>
      <c r="D48" s="393" t="s">
        <v>4</v>
      </c>
      <c r="E48" s="397">
        <v>0</v>
      </c>
      <c r="F48" s="398">
        <v>0</v>
      </c>
      <c r="G48" s="398">
        <v>0</v>
      </c>
      <c r="H48" s="398">
        <v>0</v>
      </c>
      <c r="I48" s="396">
        <f t="shared" si="4"/>
        <v>0</v>
      </c>
      <c r="J48" s="397">
        <v>0</v>
      </c>
      <c r="K48" s="398">
        <v>0</v>
      </c>
      <c r="L48" s="398">
        <v>0</v>
      </c>
      <c r="M48" s="398">
        <v>0</v>
      </c>
      <c r="N48" s="396">
        <f t="shared" si="5"/>
        <v>0</v>
      </c>
      <c r="O48" s="397">
        <v>0</v>
      </c>
      <c r="P48" s="398">
        <v>40</v>
      </c>
      <c r="Q48" s="396">
        <f t="shared" si="6"/>
        <v>40</v>
      </c>
      <c r="R48" s="397">
        <v>0</v>
      </c>
      <c r="S48" s="398">
        <v>0</v>
      </c>
      <c r="T48" s="398">
        <v>0</v>
      </c>
      <c r="U48" s="398">
        <v>0</v>
      </c>
      <c r="V48" s="398">
        <v>0</v>
      </c>
      <c r="W48" s="398">
        <v>0</v>
      </c>
      <c r="X48" s="396">
        <f t="shared" si="7"/>
        <v>0</v>
      </c>
      <c r="Y48" s="397">
        <v>0</v>
      </c>
      <c r="Z48" s="398">
        <v>0</v>
      </c>
      <c r="AA48" s="398">
        <v>0</v>
      </c>
      <c r="AB48" s="396">
        <f t="shared" si="1"/>
        <v>0</v>
      </c>
      <c r="AC48" s="399">
        <f t="shared" si="30"/>
        <v>40</v>
      </c>
      <c r="AD48" s="456" t="s">
        <v>729</v>
      </c>
      <c r="AE48" s="457" t="s">
        <v>729</v>
      </c>
      <c r="AF48" s="458">
        <f t="shared" si="9"/>
        <v>0</v>
      </c>
      <c r="AG48" s="456" t="s">
        <v>729</v>
      </c>
      <c r="AH48" s="457" t="s">
        <v>729</v>
      </c>
      <c r="AI48" s="457" t="s">
        <v>729</v>
      </c>
      <c r="AJ48" s="457" t="s">
        <v>729</v>
      </c>
      <c r="AK48" s="457" t="s">
        <v>729</v>
      </c>
      <c r="AL48" s="457" t="s">
        <v>729</v>
      </c>
      <c r="AM48" s="457" t="s">
        <v>729</v>
      </c>
      <c r="AN48" s="457" t="s">
        <v>729</v>
      </c>
      <c r="AO48" s="457" t="s">
        <v>729</v>
      </c>
      <c r="AP48" s="457" t="s">
        <v>729</v>
      </c>
      <c r="AQ48" s="458">
        <f t="shared" si="10"/>
        <v>0</v>
      </c>
      <c r="AR48" s="456" t="s">
        <v>729</v>
      </c>
      <c r="AS48" s="457" t="s">
        <v>729</v>
      </c>
      <c r="AT48" s="457" t="s">
        <v>729</v>
      </c>
      <c r="AU48" s="458">
        <f t="shared" si="11"/>
        <v>0</v>
      </c>
      <c r="AV48" s="456" t="s">
        <v>729</v>
      </c>
      <c r="AW48" s="457" t="s">
        <v>729</v>
      </c>
      <c r="AX48" s="457" t="s">
        <v>729</v>
      </c>
      <c r="AY48" s="457" t="s">
        <v>729</v>
      </c>
      <c r="AZ48" s="457" t="s">
        <v>729</v>
      </c>
      <c r="BA48" s="458">
        <f t="shared" si="12"/>
        <v>0</v>
      </c>
      <c r="BB48" s="456" t="s">
        <v>729</v>
      </c>
      <c r="BC48" s="457" t="s">
        <v>729</v>
      </c>
      <c r="BD48" s="457" t="s">
        <v>729</v>
      </c>
      <c r="BE48" s="457" t="s">
        <v>729</v>
      </c>
      <c r="BF48" s="457" t="s">
        <v>729</v>
      </c>
      <c r="BG48" s="457" t="s">
        <v>729</v>
      </c>
      <c r="BH48" s="457" t="s">
        <v>729</v>
      </c>
      <c r="BI48" s="458">
        <f t="shared" si="2"/>
        <v>0</v>
      </c>
      <c r="BJ48" s="403">
        <f t="shared" si="31"/>
        <v>0</v>
      </c>
      <c r="BK48" s="459"/>
      <c r="BL48" s="460"/>
      <c r="BM48" s="460"/>
      <c r="BN48" s="460"/>
      <c r="BO48" s="409">
        <f t="shared" si="32"/>
        <v>0</v>
      </c>
      <c r="BP48" s="459"/>
      <c r="BQ48" s="460"/>
      <c r="BR48" s="460"/>
      <c r="BS48" s="409">
        <f t="shared" si="33"/>
        <v>0</v>
      </c>
      <c r="BT48" s="459"/>
      <c r="BU48" s="409">
        <f t="shared" si="16"/>
        <v>0</v>
      </c>
      <c r="BV48" s="459"/>
      <c r="BW48" s="460"/>
      <c r="BX48" s="460"/>
      <c r="BY48" s="460"/>
      <c r="BZ48" s="460"/>
      <c r="CA48" s="460"/>
      <c r="CB48" s="460"/>
      <c r="CC48" s="460"/>
      <c r="CD48" s="460"/>
      <c r="CE48" s="409">
        <f t="shared" si="17"/>
        <v>0</v>
      </c>
      <c r="CF48" s="459"/>
      <c r="CG48" s="460"/>
      <c r="CH48" s="460"/>
      <c r="CI48" s="460"/>
      <c r="CJ48" s="460"/>
      <c r="CK48" s="460"/>
      <c r="CL48" s="460"/>
      <c r="CM48" s="409">
        <f t="shared" si="18"/>
        <v>0</v>
      </c>
      <c r="CN48" s="459"/>
      <c r="CO48" s="461">
        <f t="shared" si="19"/>
        <v>0</v>
      </c>
      <c r="CP48" s="462">
        <f t="shared" si="3"/>
        <v>0</v>
      </c>
      <c r="CQ48" s="397"/>
      <c r="CR48" s="398"/>
      <c r="CS48" s="396">
        <f t="shared" si="34"/>
        <v>0</v>
      </c>
      <c r="CT48" s="397"/>
      <c r="CU48" s="398"/>
      <c r="CV48" s="398"/>
      <c r="CW48" s="396">
        <f t="shared" si="35"/>
        <v>0</v>
      </c>
      <c r="CX48" s="399">
        <f t="shared" si="36"/>
        <v>0</v>
      </c>
      <c r="CY48" s="463">
        <f t="shared" si="37"/>
        <v>40</v>
      </c>
    </row>
    <row r="49" spans="1:103" s="413" customFormat="1" ht="30" hidden="1">
      <c r="A49" s="390">
        <v>45</v>
      </c>
      <c r="B49" s="454" t="s">
        <v>477</v>
      </c>
      <c r="C49" s="455" t="s">
        <v>795</v>
      </c>
      <c r="D49" s="393" t="s">
        <v>4</v>
      </c>
      <c r="E49" s="397">
        <v>0</v>
      </c>
      <c r="F49" s="398">
        <v>0</v>
      </c>
      <c r="G49" s="398">
        <v>0</v>
      </c>
      <c r="H49" s="398">
        <v>0</v>
      </c>
      <c r="I49" s="396">
        <f t="shared" si="4"/>
        <v>0</v>
      </c>
      <c r="J49" s="397">
        <v>0</v>
      </c>
      <c r="K49" s="398">
        <v>0</v>
      </c>
      <c r="L49" s="398">
        <v>0</v>
      </c>
      <c r="M49" s="398">
        <v>0</v>
      </c>
      <c r="N49" s="396">
        <f t="shared" si="5"/>
        <v>0</v>
      </c>
      <c r="O49" s="397">
        <v>0</v>
      </c>
      <c r="P49" s="398">
        <v>0</v>
      </c>
      <c r="Q49" s="396">
        <f t="shared" si="6"/>
        <v>0</v>
      </c>
      <c r="R49" s="397">
        <v>0</v>
      </c>
      <c r="S49" s="398">
        <v>0</v>
      </c>
      <c r="T49" s="398">
        <v>0</v>
      </c>
      <c r="U49" s="398">
        <v>0</v>
      </c>
      <c r="V49" s="398">
        <v>0</v>
      </c>
      <c r="W49" s="398">
        <v>0</v>
      </c>
      <c r="X49" s="396">
        <f t="shared" si="7"/>
        <v>0</v>
      </c>
      <c r="Y49" s="397">
        <v>0</v>
      </c>
      <c r="Z49" s="398">
        <v>0</v>
      </c>
      <c r="AA49" s="398">
        <v>0</v>
      </c>
      <c r="AB49" s="396">
        <f t="shared" si="1"/>
        <v>0</v>
      </c>
      <c r="AC49" s="399">
        <f t="shared" si="30"/>
        <v>0</v>
      </c>
      <c r="AD49" s="456" t="s">
        <v>729</v>
      </c>
      <c r="AE49" s="457" t="s">
        <v>729</v>
      </c>
      <c r="AF49" s="458">
        <f t="shared" si="9"/>
        <v>0</v>
      </c>
      <c r="AG49" s="456" t="s">
        <v>729</v>
      </c>
      <c r="AH49" s="457" t="s">
        <v>729</v>
      </c>
      <c r="AI49" s="457" t="s">
        <v>729</v>
      </c>
      <c r="AJ49" s="457" t="s">
        <v>729</v>
      </c>
      <c r="AK49" s="457" t="s">
        <v>729</v>
      </c>
      <c r="AL49" s="457" t="s">
        <v>729</v>
      </c>
      <c r="AM49" s="457" t="s">
        <v>729</v>
      </c>
      <c r="AN49" s="457" t="s">
        <v>729</v>
      </c>
      <c r="AO49" s="457" t="s">
        <v>729</v>
      </c>
      <c r="AP49" s="457" t="s">
        <v>729</v>
      </c>
      <c r="AQ49" s="458">
        <f t="shared" si="10"/>
        <v>0</v>
      </c>
      <c r="AR49" s="456" t="s">
        <v>729</v>
      </c>
      <c r="AS49" s="457" t="s">
        <v>729</v>
      </c>
      <c r="AT49" s="457" t="s">
        <v>729</v>
      </c>
      <c r="AU49" s="458">
        <f t="shared" si="11"/>
        <v>0</v>
      </c>
      <c r="AV49" s="456" t="s">
        <v>729</v>
      </c>
      <c r="AW49" s="457" t="s">
        <v>729</v>
      </c>
      <c r="AX49" s="457" t="s">
        <v>729</v>
      </c>
      <c r="AY49" s="457" t="s">
        <v>729</v>
      </c>
      <c r="AZ49" s="457" t="s">
        <v>729</v>
      </c>
      <c r="BA49" s="458">
        <f t="shared" si="12"/>
        <v>0</v>
      </c>
      <c r="BB49" s="456" t="s">
        <v>729</v>
      </c>
      <c r="BC49" s="457" t="s">
        <v>729</v>
      </c>
      <c r="BD49" s="457" t="s">
        <v>729</v>
      </c>
      <c r="BE49" s="457" t="s">
        <v>729</v>
      </c>
      <c r="BF49" s="457" t="s">
        <v>729</v>
      </c>
      <c r="BG49" s="457" t="s">
        <v>729</v>
      </c>
      <c r="BH49" s="457" t="s">
        <v>729</v>
      </c>
      <c r="BI49" s="458">
        <f t="shared" si="2"/>
        <v>0</v>
      </c>
      <c r="BJ49" s="403">
        <f t="shared" si="31"/>
        <v>0</v>
      </c>
      <c r="BK49" s="459"/>
      <c r="BL49" s="460"/>
      <c r="BM49" s="460"/>
      <c r="BN49" s="460"/>
      <c r="BO49" s="409">
        <f t="shared" si="32"/>
        <v>0</v>
      </c>
      <c r="BP49" s="459"/>
      <c r="BQ49" s="460"/>
      <c r="BR49" s="460"/>
      <c r="BS49" s="409">
        <f t="shared" si="33"/>
        <v>0</v>
      </c>
      <c r="BT49" s="459"/>
      <c r="BU49" s="409">
        <f t="shared" si="16"/>
        <v>0</v>
      </c>
      <c r="BV49" s="459"/>
      <c r="BW49" s="460"/>
      <c r="BX49" s="460"/>
      <c r="BY49" s="460"/>
      <c r="BZ49" s="460"/>
      <c r="CA49" s="460"/>
      <c r="CB49" s="460"/>
      <c r="CC49" s="460"/>
      <c r="CD49" s="460"/>
      <c r="CE49" s="409">
        <f t="shared" si="17"/>
        <v>0</v>
      </c>
      <c r="CF49" s="459"/>
      <c r="CG49" s="460"/>
      <c r="CH49" s="460"/>
      <c r="CI49" s="460"/>
      <c r="CJ49" s="460"/>
      <c r="CK49" s="460"/>
      <c r="CL49" s="460"/>
      <c r="CM49" s="409">
        <f t="shared" si="18"/>
        <v>0</v>
      </c>
      <c r="CN49" s="459"/>
      <c r="CO49" s="461">
        <f t="shared" si="19"/>
        <v>0</v>
      </c>
      <c r="CP49" s="462">
        <f t="shared" si="3"/>
        <v>0</v>
      </c>
      <c r="CQ49" s="397"/>
      <c r="CR49" s="398"/>
      <c r="CS49" s="396">
        <f t="shared" si="34"/>
        <v>0</v>
      </c>
      <c r="CT49" s="397"/>
      <c r="CU49" s="398"/>
      <c r="CV49" s="398"/>
      <c r="CW49" s="396">
        <f t="shared" si="35"/>
        <v>0</v>
      </c>
      <c r="CX49" s="399">
        <f t="shared" si="36"/>
        <v>0</v>
      </c>
      <c r="CY49" s="463">
        <f t="shared" si="37"/>
        <v>0</v>
      </c>
    </row>
    <row r="50" spans="1:103" s="413" customFormat="1">
      <c r="A50" s="390">
        <v>46</v>
      </c>
      <c r="B50" s="454" t="s">
        <v>5</v>
      </c>
      <c r="C50" s="455" t="s">
        <v>3</v>
      </c>
      <c r="D50" s="393" t="s">
        <v>742</v>
      </c>
      <c r="E50" s="397">
        <v>0</v>
      </c>
      <c r="F50" s="398">
        <v>0</v>
      </c>
      <c r="G50" s="398">
        <v>0</v>
      </c>
      <c r="H50" s="398">
        <v>0</v>
      </c>
      <c r="I50" s="396">
        <f t="shared" si="4"/>
        <v>0</v>
      </c>
      <c r="J50" s="397">
        <v>0</v>
      </c>
      <c r="K50" s="398">
        <v>0</v>
      </c>
      <c r="L50" s="398">
        <v>0</v>
      </c>
      <c r="M50" s="398">
        <v>0</v>
      </c>
      <c r="N50" s="396">
        <f t="shared" si="5"/>
        <v>0</v>
      </c>
      <c r="O50" s="397">
        <v>0</v>
      </c>
      <c r="P50" s="398">
        <v>12.92</v>
      </c>
      <c r="Q50" s="396">
        <f t="shared" si="6"/>
        <v>12.92</v>
      </c>
      <c r="R50" s="397">
        <v>0</v>
      </c>
      <c r="S50" s="398">
        <v>0</v>
      </c>
      <c r="T50" s="398">
        <v>0</v>
      </c>
      <c r="U50" s="398">
        <v>0</v>
      </c>
      <c r="V50" s="398">
        <v>0</v>
      </c>
      <c r="W50" s="398">
        <v>0</v>
      </c>
      <c r="X50" s="396">
        <f t="shared" si="7"/>
        <v>0</v>
      </c>
      <c r="Y50" s="397">
        <v>0</v>
      </c>
      <c r="Z50" s="398">
        <v>0</v>
      </c>
      <c r="AA50" s="398">
        <v>8.6303841149125873</v>
      </c>
      <c r="AB50" s="396">
        <f t="shared" si="1"/>
        <v>8.6303841149125873</v>
      </c>
      <c r="AC50" s="399">
        <f t="shared" si="30"/>
        <v>21.550384114912589</v>
      </c>
      <c r="AD50" s="456" t="s">
        <v>729</v>
      </c>
      <c r="AE50" s="457" t="s">
        <v>729</v>
      </c>
      <c r="AF50" s="458">
        <f t="shared" si="9"/>
        <v>0</v>
      </c>
      <c r="AG50" s="456" t="s">
        <v>729</v>
      </c>
      <c r="AH50" s="457" t="s">
        <v>729</v>
      </c>
      <c r="AI50" s="457" t="s">
        <v>729</v>
      </c>
      <c r="AJ50" s="457" t="s">
        <v>729</v>
      </c>
      <c r="AK50" s="457" t="s">
        <v>729</v>
      </c>
      <c r="AL50" s="457" t="s">
        <v>729</v>
      </c>
      <c r="AM50" s="457" t="s">
        <v>729</v>
      </c>
      <c r="AN50" s="457" t="s">
        <v>729</v>
      </c>
      <c r="AO50" s="457" t="s">
        <v>729</v>
      </c>
      <c r="AP50" s="457" t="s">
        <v>729</v>
      </c>
      <c r="AQ50" s="458">
        <f t="shared" si="10"/>
        <v>0</v>
      </c>
      <c r="AR50" s="456" t="s">
        <v>729</v>
      </c>
      <c r="AS50" s="457" t="s">
        <v>729</v>
      </c>
      <c r="AT50" s="457" t="s">
        <v>729</v>
      </c>
      <c r="AU50" s="458">
        <f t="shared" si="11"/>
        <v>0</v>
      </c>
      <c r="AV50" s="456" t="s">
        <v>729</v>
      </c>
      <c r="AW50" s="457" t="s">
        <v>729</v>
      </c>
      <c r="AX50" s="457" t="s">
        <v>729</v>
      </c>
      <c r="AY50" s="457" t="s">
        <v>729</v>
      </c>
      <c r="AZ50" s="457" t="s">
        <v>729</v>
      </c>
      <c r="BA50" s="458">
        <f t="shared" si="12"/>
        <v>0</v>
      </c>
      <c r="BB50" s="456" t="s">
        <v>729</v>
      </c>
      <c r="BC50" s="457" t="s">
        <v>729</v>
      </c>
      <c r="BD50" s="457" t="s">
        <v>729</v>
      </c>
      <c r="BE50" s="457" t="s">
        <v>729</v>
      </c>
      <c r="BF50" s="457" t="s">
        <v>729</v>
      </c>
      <c r="BG50" s="457" t="s">
        <v>729</v>
      </c>
      <c r="BH50" s="457" t="s">
        <v>729</v>
      </c>
      <c r="BI50" s="458">
        <f t="shared" si="2"/>
        <v>0</v>
      </c>
      <c r="BJ50" s="403">
        <f t="shared" si="31"/>
        <v>0</v>
      </c>
      <c r="BK50" s="459"/>
      <c r="BL50" s="460"/>
      <c r="BM50" s="460"/>
      <c r="BN50" s="460"/>
      <c r="BO50" s="409">
        <f t="shared" si="32"/>
        <v>0</v>
      </c>
      <c r="BP50" s="459"/>
      <c r="BQ50" s="460"/>
      <c r="BR50" s="460"/>
      <c r="BS50" s="409">
        <f t="shared" si="33"/>
        <v>0</v>
      </c>
      <c r="BT50" s="459">
        <v>132.30000000000001</v>
      </c>
      <c r="BU50" s="409">
        <f t="shared" si="16"/>
        <v>132.30000000000001</v>
      </c>
      <c r="BV50" s="459"/>
      <c r="BW50" s="460"/>
      <c r="BX50" s="460"/>
      <c r="BY50" s="460"/>
      <c r="BZ50" s="460"/>
      <c r="CA50" s="460"/>
      <c r="CB50" s="460"/>
      <c r="CC50" s="460"/>
      <c r="CD50" s="460"/>
      <c r="CE50" s="409">
        <f t="shared" si="17"/>
        <v>0</v>
      </c>
      <c r="CF50" s="459"/>
      <c r="CG50" s="460"/>
      <c r="CH50" s="460"/>
      <c r="CI50" s="460"/>
      <c r="CJ50" s="460"/>
      <c r="CK50" s="460"/>
      <c r="CL50" s="460"/>
      <c r="CM50" s="409">
        <f t="shared" si="18"/>
        <v>0</v>
      </c>
      <c r="CN50" s="459"/>
      <c r="CO50" s="461">
        <f t="shared" si="19"/>
        <v>0</v>
      </c>
      <c r="CP50" s="462">
        <f t="shared" si="3"/>
        <v>132.30000000000001</v>
      </c>
      <c r="CQ50" s="397"/>
      <c r="CR50" s="398"/>
      <c r="CS50" s="396">
        <f t="shared" si="34"/>
        <v>0</v>
      </c>
      <c r="CT50" s="397"/>
      <c r="CU50" s="398"/>
      <c r="CV50" s="398"/>
      <c r="CW50" s="396">
        <f t="shared" si="35"/>
        <v>0</v>
      </c>
      <c r="CX50" s="399">
        <f t="shared" si="36"/>
        <v>0</v>
      </c>
      <c r="CY50" s="463">
        <f t="shared" si="37"/>
        <v>153.8503841149126</v>
      </c>
    </row>
    <row r="51" spans="1:103" s="413" customFormat="1">
      <c r="A51" s="390">
        <v>47</v>
      </c>
      <c r="B51" s="454" t="s">
        <v>796</v>
      </c>
      <c r="C51" s="455" t="s">
        <v>797</v>
      </c>
      <c r="D51" s="393" t="s">
        <v>45</v>
      </c>
      <c r="E51" s="397">
        <v>0</v>
      </c>
      <c r="F51" s="398">
        <v>0</v>
      </c>
      <c r="G51" s="398">
        <v>0</v>
      </c>
      <c r="H51" s="398">
        <v>0</v>
      </c>
      <c r="I51" s="396">
        <f t="shared" si="4"/>
        <v>0</v>
      </c>
      <c r="J51" s="397">
        <v>0</v>
      </c>
      <c r="K51" s="398">
        <v>0</v>
      </c>
      <c r="L51" s="398">
        <v>0</v>
      </c>
      <c r="M51" s="398">
        <v>0</v>
      </c>
      <c r="N51" s="396">
        <f t="shared" si="5"/>
        <v>0</v>
      </c>
      <c r="O51" s="397">
        <v>0</v>
      </c>
      <c r="P51" s="398">
        <v>974.38</v>
      </c>
      <c r="Q51" s="396">
        <f t="shared" si="6"/>
        <v>974.38</v>
      </c>
      <c r="R51" s="397">
        <v>0</v>
      </c>
      <c r="S51" s="398">
        <v>0</v>
      </c>
      <c r="T51" s="398">
        <v>0</v>
      </c>
      <c r="U51" s="398">
        <v>0</v>
      </c>
      <c r="V51" s="398">
        <v>0</v>
      </c>
      <c r="W51" s="398">
        <v>0</v>
      </c>
      <c r="X51" s="396">
        <f t="shared" si="7"/>
        <v>0</v>
      </c>
      <c r="Y51" s="397">
        <v>0</v>
      </c>
      <c r="Z51" s="398">
        <v>0</v>
      </c>
      <c r="AA51" s="398">
        <v>2157.5960287281468</v>
      </c>
      <c r="AB51" s="396">
        <f t="shared" si="1"/>
        <v>2157.5960287281468</v>
      </c>
      <c r="AC51" s="399">
        <f t="shared" si="30"/>
        <v>3131.976028728147</v>
      </c>
      <c r="AD51" s="456" t="s">
        <v>729</v>
      </c>
      <c r="AE51" s="457" t="s">
        <v>729</v>
      </c>
      <c r="AF51" s="458">
        <f t="shared" si="9"/>
        <v>0</v>
      </c>
      <c r="AG51" s="456" t="s">
        <v>729</v>
      </c>
      <c r="AH51" s="457" t="s">
        <v>729</v>
      </c>
      <c r="AI51" s="457" t="s">
        <v>729</v>
      </c>
      <c r="AJ51" s="457" t="s">
        <v>729</v>
      </c>
      <c r="AK51" s="457" t="s">
        <v>729</v>
      </c>
      <c r="AL51" s="457" t="s">
        <v>729</v>
      </c>
      <c r="AM51" s="457" t="s">
        <v>729</v>
      </c>
      <c r="AN51" s="457" t="s">
        <v>729</v>
      </c>
      <c r="AO51" s="457" t="s">
        <v>729</v>
      </c>
      <c r="AP51" s="457" t="s">
        <v>729</v>
      </c>
      <c r="AQ51" s="458">
        <f t="shared" si="10"/>
        <v>0</v>
      </c>
      <c r="AR51" s="456" t="s">
        <v>729</v>
      </c>
      <c r="AS51" s="457" t="s">
        <v>729</v>
      </c>
      <c r="AT51" s="457" t="s">
        <v>729</v>
      </c>
      <c r="AU51" s="458">
        <f t="shared" si="11"/>
        <v>0</v>
      </c>
      <c r="AV51" s="456" t="s">
        <v>729</v>
      </c>
      <c r="AW51" s="457" t="s">
        <v>729</v>
      </c>
      <c r="AX51" s="457" t="s">
        <v>729</v>
      </c>
      <c r="AY51" s="457" t="s">
        <v>729</v>
      </c>
      <c r="AZ51" s="457" t="s">
        <v>729</v>
      </c>
      <c r="BA51" s="458">
        <f t="shared" si="12"/>
        <v>0</v>
      </c>
      <c r="BB51" s="456" t="s">
        <v>729</v>
      </c>
      <c r="BC51" s="457" t="s">
        <v>729</v>
      </c>
      <c r="BD51" s="457" t="s">
        <v>729</v>
      </c>
      <c r="BE51" s="457" t="s">
        <v>729</v>
      </c>
      <c r="BF51" s="457" t="s">
        <v>729</v>
      </c>
      <c r="BG51" s="457" t="s">
        <v>729</v>
      </c>
      <c r="BH51" s="457" t="s">
        <v>729</v>
      </c>
      <c r="BI51" s="458">
        <f t="shared" si="2"/>
        <v>0</v>
      </c>
      <c r="BJ51" s="403">
        <f t="shared" si="31"/>
        <v>0</v>
      </c>
      <c r="BK51" s="459"/>
      <c r="BL51" s="460"/>
      <c r="BM51" s="460"/>
      <c r="BN51" s="460"/>
      <c r="BO51" s="409">
        <f t="shared" si="32"/>
        <v>0</v>
      </c>
      <c r="BP51" s="459"/>
      <c r="BQ51" s="460"/>
      <c r="BR51" s="460"/>
      <c r="BS51" s="409">
        <f t="shared" si="33"/>
        <v>0</v>
      </c>
      <c r="BT51" s="459"/>
      <c r="BU51" s="409">
        <f t="shared" si="16"/>
        <v>0</v>
      </c>
      <c r="BV51" s="459"/>
      <c r="BW51" s="460"/>
      <c r="BX51" s="460"/>
      <c r="BY51" s="460"/>
      <c r="BZ51" s="460"/>
      <c r="CA51" s="460"/>
      <c r="CB51" s="460"/>
      <c r="CC51" s="460"/>
      <c r="CD51" s="460"/>
      <c r="CE51" s="409">
        <f t="shared" si="17"/>
        <v>0</v>
      </c>
      <c r="CF51" s="459"/>
      <c r="CG51" s="460"/>
      <c r="CH51" s="460"/>
      <c r="CI51" s="460"/>
      <c r="CJ51" s="460"/>
      <c r="CK51" s="460"/>
      <c r="CL51" s="460"/>
      <c r="CM51" s="409">
        <f t="shared" si="18"/>
        <v>0</v>
      </c>
      <c r="CN51" s="459"/>
      <c r="CO51" s="461">
        <f t="shared" si="19"/>
        <v>0</v>
      </c>
      <c r="CP51" s="462">
        <f t="shared" si="3"/>
        <v>0</v>
      </c>
      <c r="CQ51" s="397"/>
      <c r="CR51" s="398"/>
      <c r="CS51" s="396">
        <f t="shared" si="34"/>
        <v>0</v>
      </c>
      <c r="CT51" s="397"/>
      <c r="CU51" s="398"/>
      <c r="CV51" s="398"/>
      <c r="CW51" s="396">
        <f t="shared" si="35"/>
        <v>0</v>
      </c>
      <c r="CX51" s="399">
        <f t="shared" si="36"/>
        <v>0</v>
      </c>
      <c r="CY51" s="463">
        <f t="shared" si="37"/>
        <v>3131.976028728147</v>
      </c>
    </row>
    <row r="52" spans="1:103" s="413" customFormat="1" ht="30">
      <c r="A52" s="390">
        <v>48</v>
      </c>
      <c r="B52" s="454" t="s">
        <v>611</v>
      </c>
      <c r="C52" s="455" t="s">
        <v>798</v>
      </c>
      <c r="D52" s="393" t="s">
        <v>742</v>
      </c>
      <c r="E52" s="397">
        <v>0</v>
      </c>
      <c r="F52" s="398">
        <v>0</v>
      </c>
      <c r="G52" s="398">
        <v>0</v>
      </c>
      <c r="H52" s="398">
        <v>0</v>
      </c>
      <c r="I52" s="396">
        <f t="shared" si="4"/>
        <v>0</v>
      </c>
      <c r="J52" s="397">
        <v>0</v>
      </c>
      <c r="K52" s="398">
        <v>0</v>
      </c>
      <c r="L52" s="398">
        <v>0</v>
      </c>
      <c r="M52" s="398">
        <v>0</v>
      </c>
      <c r="N52" s="396">
        <f t="shared" si="5"/>
        <v>0</v>
      </c>
      <c r="O52" s="397">
        <v>0</v>
      </c>
      <c r="P52" s="398">
        <v>0</v>
      </c>
      <c r="Q52" s="396">
        <f t="shared" si="6"/>
        <v>0</v>
      </c>
      <c r="R52" s="397">
        <v>0</v>
      </c>
      <c r="S52" s="398">
        <v>0</v>
      </c>
      <c r="T52" s="398">
        <v>0</v>
      </c>
      <c r="U52" s="398">
        <v>0</v>
      </c>
      <c r="V52" s="398">
        <v>0</v>
      </c>
      <c r="W52" s="398">
        <v>0</v>
      </c>
      <c r="X52" s="396">
        <f t="shared" si="7"/>
        <v>0</v>
      </c>
      <c r="Y52" s="397">
        <v>0</v>
      </c>
      <c r="Z52" s="398">
        <v>0</v>
      </c>
      <c r="AA52" s="398">
        <v>6.3</v>
      </c>
      <c r="AB52" s="396">
        <f t="shared" si="1"/>
        <v>6.3</v>
      </c>
      <c r="AC52" s="399">
        <f t="shared" si="30"/>
        <v>6.3</v>
      </c>
      <c r="AD52" s="456" t="s">
        <v>729</v>
      </c>
      <c r="AE52" s="457" t="s">
        <v>729</v>
      </c>
      <c r="AF52" s="458">
        <f t="shared" si="9"/>
        <v>0</v>
      </c>
      <c r="AG52" s="456" t="s">
        <v>729</v>
      </c>
      <c r="AH52" s="457" t="s">
        <v>729</v>
      </c>
      <c r="AI52" s="457" t="s">
        <v>729</v>
      </c>
      <c r="AJ52" s="457" t="s">
        <v>729</v>
      </c>
      <c r="AK52" s="457" t="s">
        <v>729</v>
      </c>
      <c r="AL52" s="457" t="s">
        <v>729</v>
      </c>
      <c r="AM52" s="457" t="s">
        <v>729</v>
      </c>
      <c r="AN52" s="457" t="s">
        <v>729</v>
      </c>
      <c r="AO52" s="457" t="s">
        <v>729</v>
      </c>
      <c r="AP52" s="457" t="s">
        <v>729</v>
      </c>
      <c r="AQ52" s="458">
        <f t="shared" si="10"/>
        <v>0</v>
      </c>
      <c r="AR52" s="456" t="s">
        <v>729</v>
      </c>
      <c r="AS52" s="457" t="s">
        <v>729</v>
      </c>
      <c r="AT52" s="457" t="s">
        <v>729</v>
      </c>
      <c r="AU52" s="458">
        <f t="shared" si="11"/>
        <v>0</v>
      </c>
      <c r="AV52" s="456" t="s">
        <v>729</v>
      </c>
      <c r="AW52" s="457" t="s">
        <v>729</v>
      </c>
      <c r="AX52" s="457" t="s">
        <v>729</v>
      </c>
      <c r="AY52" s="457" t="s">
        <v>729</v>
      </c>
      <c r="AZ52" s="457" t="s">
        <v>729</v>
      </c>
      <c r="BA52" s="458">
        <f t="shared" si="12"/>
        <v>0</v>
      </c>
      <c r="BB52" s="456" t="s">
        <v>729</v>
      </c>
      <c r="BC52" s="457" t="s">
        <v>729</v>
      </c>
      <c r="BD52" s="457" t="s">
        <v>729</v>
      </c>
      <c r="BE52" s="457" t="s">
        <v>729</v>
      </c>
      <c r="BF52" s="457" t="s">
        <v>729</v>
      </c>
      <c r="BG52" s="457" t="s">
        <v>729</v>
      </c>
      <c r="BH52" s="457" t="s">
        <v>729</v>
      </c>
      <c r="BI52" s="458">
        <f t="shared" si="2"/>
        <v>0</v>
      </c>
      <c r="BJ52" s="403">
        <f t="shared" si="31"/>
        <v>0</v>
      </c>
      <c r="BK52" s="459"/>
      <c r="BL52" s="460"/>
      <c r="BM52" s="460"/>
      <c r="BN52" s="460"/>
      <c r="BO52" s="409">
        <f t="shared" si="32"/>
        <v>0</v>
      </c>
      <c r="BP52" s="459"/>
      <c r="BQ52" s="460"/>
      <c r="BR52" s="460"/>
      <c r="BS52" s="409">
        <f t="shared" si="33"/>
        <v>0</v>
      </c>
      <c r="BT52" s="459"/>
      <c r="BU52" s="409">
        <f t="shared" si="16"/>
        <v>0</v>
      </c>
      <c r="BV52" s="459"/>
      <c r="BW52" s="460"/>
      <c r="BX52" s="460"/>
      <c r="BY52" s="460"/>
      <c r="BZ52" s="460"/>
      <c r="CA52" s="460"/>
      <c r="CB52" s="460"/>
      <c r="CC52" s="460"/>
      <c r="CD52" s="460"/>
      <c r="CE52" s="409">
        <f t="shared" si="17"/>
        <v>0</v>
      </c>
      <c r="CF52" s="459"/>
      <c r="CG52" s="460"/>
      <c r="CH52" s="460"/>
      <c r="CI52" s="460"/>
      <c r="CJ52" s="460"/>
      <c r="CK52" s="460"/>
      <c r="CL52" s="460"/>
      <c r="CM52" s="409">
        <f t="shared" si="18"/>
        <v>0</v>
      </c>
      <c r="CN52" s="459"/>
      <c r="CO52" s="461">
        <f t="shared" si="19"/>
        <v>0</v>
      </c>
      <c r="CP52" s="462">
        <f t="shared" si="3"/>
        <v>0</v>
      </c>
      <c r="CQ52" s="397"/>
      <c r="CR52" s="398"/>
      <c r="CS52" s="396">
        <f t="shared" si="34"/>
        <v>0</v>
      </c>
      <c r="CT52" s="397"/>
      <c r="CU52" s="398"/>
      <c r="CV52" s="398"/>
      <c r="CW52" s="396">
        <f t="shared" si="35"/>
        <v>0</v>
      </c>
      <c r="CX52" s="399">
        <f t="shared" si="36"/>
        <v>0</v>
      </c>
      <c r="CY52" s="463">
        <f t="shared" si="37"/>
        <v>6.3</v>
      </c>
    </row>
    <row r="53" spans="1:103" s="487" customFormat="1">
      <c r="A53" s="469">
        <v>49</v>
      </c>
      <c r="B53" s="470"/>
      <c r="C53" s="471" t="s">
        <v>799</v>
      </c>
      <c r="D53" s="472"/>
      <c r="E53" s="473"/>
      <c r="F53" s="474"/>
      <c r="G53" s="474"/>
      <c r="H53" s="474"/>
      <c r="I53" s="475"/>
      <c r="J53" s="473"/>
      <c r="K53" s="474"/>
      <c r="L53" s="474"/>
      <c r="M53" s="474"/>
      <c r="N53" s="475"/>
      <c r="O53" s="473"/>
      <c r="P53" s="474"/>
      <c r="Q53" s="475"/>
      <c r="R53" s="473"/>
      <c r="S53" s="474"/>
      <c r="T53" s="474"/>
      <c r="U53" s="474"/>
      <c r="V53" s="474"/>
      <c r="W53" s="474"/>
      <c r="X53" s="475"/>
      <c r="Y53" s="473"/>
      <c r="Z53" s="474"/>
      <c r="AA53" s="474"/>
      <c r="AB53" s="475"/>
      <c r="AC53" s="476"/>
      <c r="AD53" s="477"/>
      <c r="AE53" s="478"/>
      <c r="AF53" s="479"/>
      <c r="AG53" s="477"/>
      <c r="AH53" s="478"/>
      <c r="AI53" s="478"/>
      <c r="AJ53" s="478"/>
      <c r="AK53" s="478"/>
      <c r="AL53" s="478"/>
      <c r="AM53" s="478"/>
      <c r="AN53" s="478"/>
      <c r="AO53" s="478"/>
      <c r="AP53" s="478"/>
      <c r="AQ53" s="479"/>
      <c r="AR53" s="477"/>
      <c r="AS53" s="478"/>
      <c r="AT53" s="478"/>
      <c r="AU53" s="479"/>
      <c r="AV53" s="477"/>
      <c r="AW53" s="478"/>
      <c r="AX53" s="478"/>
      <c r="AY53" s="478"/>
      <c r="AZ53" s="478"/>
      <c r="BA53" s="479"/>
      <c r="BB53" s="477"/>
      <c r="BC53" s="478"/>
      <c r="BD53" s="478"/>
      <c r="BE53" s="478"/>
      <c r="BF53" s="478"/>
      <c r="BG53" s="478"/>
      <c r="BH53" s="478"/>
      <c r="BI53" s="479"/>
      <c r="BJ53" s="480"/>
      <c r="BK53" s="481"/>
      <c r="BL53" s="482"/>
      <c r="BM53" s="482"/>
      <c r="BN53" s="482"/>
      <c r="BO53" s="483"/>
      <c r="BP53" s="481"/>
      <c r="BQ53" s="482"/>
      <c r="BR53" s="482"/>
      <c r="BS53" s="483"/>
      <c r="BT53" s="481"/>
      <c r="BU53" s="483"/>
      <c r="BV53" s="481"/>
      <c r="BW53" s="482"/>
      <c r="BX53" s="482"/>
      <c r="BY53" s="482"/>
      <c r="BZ53" s="482"/>
      <c r="CA53" s="482"/>
      <c r="CB53" s="482"/>
      <c r="CC53" s="482"/>
      <c r="CD53" s="482"/>
      <c r="CE53" s="483"/>
      <c r="CF53" s="481"/>
      <c r="CG53" s="482"/>
      <c r="CH53" s="482"/>
      <c r="CI53" s="482"/>
      <c r="CJ53" s="482"/>
      <c r="CK53" s="482"/>
      <c r="CL53" s="482"/>
      <c r="CM53" s="483"/>
      <c r="CN53" s="481"/>
      <c r="CO53" s="484"/>
      <c r="CP53" s="485"/>
      <c r="CQ53" s="473"/>
      <c r="CR53" s="474"/>
      <c r="CS53" s="475"/>
      <c r="CT53" s="473"/>
      <c r="CU53" s="474"/>
      <c r="CV53" s="474"/>
      <c r="CW53" s="475"/>
      <c r="CX53" s="476"/>
      <c r="CY53" s="486"/>
    </row>
    <row r="54" spans="1:103" s="413" customFormat="1" hidden="1">
      <c r="A54" s="390">
        <v>50</v>
      </c>
      <c r="B54" s="454" t="s">
        <v>770</v>
      </c>
      <c r="C54" s="455" t="s">
        <v>771</v>
      </c>
      <c r="D54" s="393" t="s">
        <v>742</v>
      </c>
      <c r="E54" s="397">
        <v>0</v>
      </c>
      <c r="F54" s="398">
        <v>0</v>
      </c>
      <c r="G54" s="398">
        <v>0</v>
      </c>
      <c r="H54" s="398">
        <v>0</v>
      </c>
      <c r="I54" s="396">
        <f t="shared" si="4"/>
        <v>0</v>
      </c>
      <c r="J54" s="397">
        <v>0</v>
      </c>
      <c r="K54" s="398">
        <v>0</v>
      </c>
      <c r="L54" s="398">
        <v>0</v>
      </c>
      <c r="M54" s="398">
        <v>0</v>
      </c>
      <c r="N54" s="396">
        <f t="shared" si="5"/>
        <v>0</v>
      </c>
      <c r="O54" s="397">
        <v>0</v>
      </c>
      <c r="P54" s="398">
        <v>0</v>
      </c>
      <c r="Q54" s="396">
        <f t="shared" si="6"/>
        <v>0</v>
      </c>
      <c r="R54" s="397">
        <v>0</v>
      </c>
      <c r="S54" s="398">
        <v>0</v>
      </c>
      <c r="T54" s="398">
        <v>0</v>
      </c>
      <c r="U54" s="398">
        <v>0</v>
      </c>
      <c r="V54" s="398">
        <v>0</v>
      </c>
      <c r="W54" s="398">
        <v>0</v>
      </c>
      <c r="X54" s="396">
        <f t="shared" si="7"/>
        <v>0</v>
      </c>
      <c r="Y54" s="397">
        <v>0</v>
      </c>
      <c r="Z54" s="398">
        <v>0</v>
      </c>
      <c r="AA54" s="398">
        <v>0</v>
      </c>
      <c r="AB54" s="396">
        <f t="shared" si="1"/>
        <v>0</v>
      </c>
      <c r="AC54" s="399">
        <f t="shared" ref="AC54:AC60" si="38">+IF(D54="",0,I54+N54+Q54+X54+AB54)</f>
        <v>0</v>
      </c>
      <c r="AD54" s="456" t="s">
        <v>729</v>
      </c>
      <c r="AE54" s="457" t="s">
        <v>729</v>
      </c>
      <c r="AF54" s="458">
        <f t="shared" si="9"/>
        <v>0</v>
      </c>
      <c r="AG54" s="456" t="s">
        <v>729</v>
      </c>
      <c r="AH54" s="457" t="s">
        <v>729</v>
      </c>
      <c r="AI54" s="457" t="s">
        <v>729</v>
      </c>
      <c r="AJ54" s="457" t="s">
        <v>729</v>
      </c>
      <c r="AK54" s="457" t="s">
        <v>729</v>
      </c>
      <c r="AL54" s="457" t="s">
        <v>729</v>
      </c>
      <c r="AM54" s="457" t="s">
        <v>729</v>
      </c>
      <c r="AN54" s="457" t="s">
        <v>729</v>
      </c>
      <c r="AO54" s="457" t="s">
        <v>729</v>
      </c>
      <c r="AP54" s="457" t="s">
        <v>729</v>
      </c>
      <c r="AQ54" s="458">
        <f t="shared" si="10"/>
        <v>0</v>
      </c>
      <c r="AR54" s="456" t="s">
        <v>729</v>
      </c>
      <c r="AS54" s="457" t="s">
        <v>729</v>
      </c>
      <c r="AT54" s="457" t="s">
        <v>729</v>
      </c>
      <c r="AU54" s="458">
        <f t="shared" si="11"/>
        <v>0</v>
      </c>
      <c r="AV54" s="456" t="s">
        <v>729</v>
      </c>
      <c r="AW54" s="457" t="s">
        <v>729</v>
      </c>
      <c r="AX54" s="457" t="s">
        <v>729</v>
      </c>
      <c r="AY54" s="457" t="s">
        <v>729</v>
      </c>
      <c r="AZ54" s="457" t="s">
        <v>729</v>
      </c>
      <c r="BA54" s="458">
        <f t="shared" si="12"/>
        <v>0</v>
      </c>
      <c r="BB54" s="456" t="s">
        <v>729</v>
      </c>
      <c r="BC54" s="457" t="s">
        <v>729</v>
      </c>
      <c r="BD54" s="457" t="s">
        <v>729</v>
      </c>
      <c r="BE54" s="457" t="s">
        <v>729</v>
      </c>
      <c r="BF54" s="457" t="s">
        <v>729</v>
      </c>
      <c r="BG54" s="457" t="s">
        <v>729</v>
      </c>
      <c r="BH54" s="457" t="s">
        <v>729</v>
      </c>
      <c r="BI54" s="458">
        <f t="shared" si="2"/>
        <v>0</v>
      </c>
      <c r="BJ54" s="403">
        <f t="shared" si="31"/>
        <v>0</v>
      </c>
      <c r="BK54" s="459"/>
      <c r="BL54" s="460"/>
      <c r="BM54" s="460"/>
      <c r="BN54" s="460"/>
      <c r="BO54" s="409">
        <f t="shared" si="32"/>
        <v>0</v>
      </c>
      <c r="BP54" s="459"/>
      <c r="BQ54" s="460"/>
      <c r="BR54" s="460"/>
      <c r="BS54" s="409">
        <f t="shared" si="33"/>
        <v>0</v>
      </c>
      <c r="BT54" s="459"/>
      <c r="BU54" s="409">
        <f t="shared" si="16"/>
        <v>0</v>
      </c>
      <c r="BV54" s="459"/>
      <c r="BW54" s="460"/>
      <c r="BX54" s="460"/>
      <c r="BY54" s="460"/>
      <c r="BZ54" s="460"/>
      <c r="CA54" s="460"/>
      <c r="CB54" s="460"/>
      <c r="CC54" s="460"/>
      <c r="CD54" s="460"/>
      <c r="CE54" s="409">
        <f t="shared" si="17"/>
        <v>0</v>
      </c>
      <c r="CF54" s="459"/>
      <c r="CG54" s="460"/>
      <c r="CH54" s="460"/>
      <c r="CI54" s="460"/>
      <c r="CJ54" s="460"/>
      <c r="CK54" s="460"/>
      <c r="CL54" s="460"/>
      <c r="CM54" s="409">
        <f t="shared" si="18"/>
        <v>0</v>
      </c>
      <c r="CN54" s="459"/>
      <c r="CO54" s="461">
        <f t="shared" si="19"/>
        <v>0</v>
      </c>
      <c r="CP54" s="462">
        <f t="shared" si="3"/>
        <v>0</v>
      </c>
      <c r="CQ54" s="397"/>
      <c r="CR54" s="398"/>
      <c r="CS54" s="396">
        <f t="shared" ref="CS54:CS60" si="39">+CQ54+CR54</f>
        <v>0</v>
      </c>
      <c r="CT54" s="397"/>
      <c r="CU54" s="398"/>
      <c r="CV54" s="398"/>
      <c r="CW54" s="396">
        <f t="shared" ref="CW54:CW60" si="40">+CT54+CU54+CV54</f>
        <v>0</v>
      </c>
      <c r="CX54" s="399">
        <f t="shared" ref="CX54:CX60" si="41">+CS54+CW54</f>
        <v>0</v>
      </c>
      <c r="CY54" s="463">
        <f t="shared" ref="CY54:CY60" si="42">IF(D54="",0,AC54+BJ54+CP54+CX54)</f>
        <v>0</v>
      </c>
    </row>
    <row r="55" spans="1:103" s="413" customFormat="1" hidden="1">
      <c r="A55" s="390">
        <v>51</v>
      </c>
      <c r="B55" s="454" t="s">
        <v>772</v>
      </c>
      <c r="C55" s="455" t="s">
        <v>773</v>
      </c>
      <c r="D55" s="393" t="s">
        <v>742</v>
      </c>
      <c r="E55" s="397">
        <v>0</v>
      </c>
      <c r="F55" s="398">
        <v>0</v>
      </c>
      <c r="G55" s="398">
        <v>0</v>
      </c>
      <c r="H55" s="398">
        <v>0</v>
      </c>
      <c r="I55" s="396">
        <f t="shared" si="4"/>
        <v>0</v>
      </c>
      <c r="J55" s="397">
        <v>0</v>
      </c>
      <c r="K55" s="398">
        <v>0</v>
      </c>
      <c r="L55" s="398">
        <v>0</v>
      </c>
      <c r="M55" s="398">
        <v>0</v>
      </c>
      <c r="N55" s="396">
        <f t="shared" si="5"/>
        <v>0</v>
      </c>
      <c r="O55" s="397">
        <v>0</v>
      </c>
      <c r="P55" s="398">
        <v>0</v>
      </c>
      <c r="Q55" s="396">
        <f t="shared" si="6"/>
        <v>0</v>
      </c>
      <c r="R55" s="397">
        <v>0</v>
      </c>
      <c r="S55" s="398">
        <v>0</v>
      </c>
      <c r="T55" s="398">
        <v>0</v>
      </c>
      <c r="U55" s="398">
        <v>0</v>
      </c>
      <c r="V55" s="398">
        <v>0</v>
      </c>
      <c r="W55" s="398">
        <v>0</v>
      </c>
      <c r="X55" s="396">
        <f t="shared" si="7"/>
        <v>0</v>
      </c>
      <c r="Y55" s="397">
        <v>0</v>
      </c>
      <c r="Z55" s="398">
        <v>0</v>
      </c>
      <c r="AA55" s="398">
        <v>0</v>
      </c>
      <c r="AB55" s="396">
        <f t="shared" si="1"/>
        <v>0</v>
      </c>
      <c r="AC55" s="399">
        <f t="shared" si="38"/>
        <v>0</v>
      </c>
      <c r="AD55" s="456" t="s">
        <v>729</v>
      </c>
      <c r="AE55" s="457" t="s">
        <v>729</v>
      </c>
      <c r="AF55" s="458">
        <f t="shared" si="9"/>
        <v>0</v>
      </c>
      <c r="AG55" s="456" t="s">
        <v>729</v>
      </c>
      <c r="AH55" s="457" t="s">
        <v>729</v>
      </c>
      <c r="AI55" s="457" t="s">
        <v>729</v>
      </c>
      <c r="AJ55" s="457" t="s">
        <v>729</v>
      </c>
      <c r="AK55" s="457" t="s">
        <v>729</v>
      </c>
      <c r="AL55" s="457" t="s">
        <v>729</v>
      </c>
      <c r="AM55" s="457" t="s">
        <v>729</v>
      </c>
      <c r="AN55" s="457" t="s">
        <v>729</v>
      </c>
      <c r="AO55" s="457" t="s">
        <v>729</v>
      </c>
      <c r="AP55" s="457" t="s">
        <v>729</v>
      </c>
      <c r="AQ55" s="458">
        <f t="shared" si="10"/>
        <v>0</v>
      </c>
      <c r="AR55" s="456" t="s">
        <v>729</v>
      </c>
      <c r="AS55" s="457" t="s">
        <v>729</v>
      </c>
      <c r="AT55" s="457" t="s">
        <v>729</v>
      </c>
      <c r="AU55" s="458">
        <f t="shared" si="11"/>
        <v>0</v>
      </c>
      <c r="AV55" s="456" t="s">
        <v>729</v>
      </c>
      <c r="AW55" s="457" t="s">
        <v>729</v>
      </c>
      <c r="AX55" s="457" t="s">
        <v>729</v>
      </c>
      <c r="AY55" s="457" t="s">
        <v>729</v>
      </c>
      <c r="AZ55" s="457" t="s">
        <v>729</v>
      </c>
      <c r="BA55" s="458">
        <f t="shared" si="12"/>
        <v>0</v>
      </c>
      <c r="BB55" s="456" t="s">
        <v>729</v>
      </c>
      <c r="BC55" s="457" t="s">
        <v>729</v>
      </c>
      <c r="BD55" s="457" t="s">
        <v>729</v>
      </c>
      <c r="BE55" s="457" t="s">
        <v>729</v>
      </c>
      <c r="BF55" s="457" t="s">
        <v>729</v>
      </c>
      <c r="BG55" s="457" t="s">
        <v>729</v>
      </c>
      <c r="BH55" s="457" t="s">
        <v>729</v>
      </c>
      <c r="BI55" s="458">
        <f t="shared" si="2"/>
        <v>0</v>
      </c>
      <c r="BJ55" s="403">
        <f t="shared" si="31"/>
        <v>0</v>
      </c>
      <c r="BK55" s="459"/>
      <c r="BL55" s="460"/>
      <c r="BM55" s="460"/>
      <c r="BN55" s="460"/>
      <c r="BO55" s="409">
        <f t="shared" si="32"/>
        <v>0</v>
      </c>
      <c r="BP55" s="459"/>
      <c r="BQ55" s="460"/>
      <c r="BR55" s="460"/>
      <c r="BS55" s="409">
        <f t="shared" si="33"/>
        <v>0</v>
      </c>
      <c r="BT55" s="459"/>
      <c r="BU55" s="409">
        <f t="shared" si="16"/>
        <v>0</v>
      </c>
      <c r="BV55" s="459"/>
      <c r="BW55" s="460"/>
      <c r="BX55" s="460"/>
      <c r="BY55" s="460"/>
      <c r="BZ55" s="460"/>
      <c r="CA55" s="460"/>
      <c r="CB55" s="460"/>
      <c r="CC55" s="460"/>
      <c r="CD55" s="460"/>
      <c r="CE55" s="409">
        <f t="shared" si="17"/>
        <v>0</v>
      </c>
      <c r="CF55" s="459"/>
      <c r="CG55" s="460"/>
      <c r="CH55" s="460"/>
      <c r="CI55" s="460"/>
      <c r="CJ55" s="460"/>
      <c r="CK55" s="460"/>
      <c r="CL55" s="460"/>
      <c r="CM55" s="409">
        <f t="shared" si="18"/>
        <v>0</v>
      </c>
      <c r="CN55" s="459"/>
      <c r="CO55" s="461">
        <f t="shared" si="19"/>
        <v>0</v>
      </c>
      <c r="CP55" s="462">
        <f t="shared" si="3"/>
        <v>0</v>
      </c>
      <c r="CQ55" s="397"/>
      <c r="CR55" s="398"/>
      <c r="CS55" s="396">
        <f t="shared" si="39"/>
        <v>0</v>
      </c>
      <c r="CT55" s="397"/>
      <c r="CU55" s="398"/>
      <c r="CV55" s="398"/>
      <c r="CW55" s="396">
        <f t="shared" si="40"/>
        <v>0</v>
      </c>
      <c r="CX55" s="399">
        <f t="shared" si="41"/>
        <v>0</v>
      </c>
      <c r="CY55" s="463">
        <f t="shared" si="42"/>
        <v>0</v>
      </c>
    </row>
    <row r="56" spans="1:103" s="413" customFormat="1" hidden="1">
      <c r="A56" s="390">
        <v>52</v>
      </c>
      <c r="B56" s="454" t="s">
        <v>774</v>
      </c>
      <c r="C56" s="455" t="s">
        <v>775</v>
      </c>
      <c r="D56" s="393" t="s">
        <v>742</v>
      </c>
      <c r="E56" s="397">
        <v>0</v>
      </c>
      <c r="F56" s="398">
        <v>0</v>
      </c>
      <c r="G56" s="398">
        <v>0</v>
      </c>
      <c r="H56" s="398">
        <v>0</v>
      </c>
      <c r="I56" s="396">
        <f t="shared" si="4"/>
        <v>0</v>
      </c>
      <c r="J56" s="397">
        <v>0</v>
      </c>
      <c r="K56" s="398">
        <v>0</v>
      </c>
      <c r="L56" s="398">
        <v>0</v>
      </c>
      <c r="M56" s="398">
        <v>0</v>
      </c>
      <c r="N56" s="396">
        <f t="shared" si="5"/>
        <v>0</v>
      </c>
      <c r="O56" s="397">
        <v>0</v>
      </c>
      <c r="P56" s="398">
        <v>0</v>
      </c>
      <c r="Q56" s="396">
        <f t="shared" si="6"/>
        <v>0</v>
      </c>
      <c r="R56" s="397">
        <v>0</v>
      </c>
      <c r="S56" s="398">
        <v>0</v>
      </c>
      <c r="T56" s="398">
        <v>0</v>
      </c>
      <c r="U56" s="398">
        <v>0</v>
      </c>
      <c r="V56" s="398">
        <v>0</v>
      </c>
      <c r="W56" s="398">
        <v>0</v>
      </c>
      <c r="X56" s="396">
        <f t="shared" si="7"/>
        <v>0</v>
      </c>
      <c r="Y56" s="397">
        <v>0</v>
      </c>
      <c r="Z56" s="398">
        <v>0</v>
      </c>
      <c r="AA56" s="398">
        <v>0</v>
      </c>
      <c r="AB56" s="396">
        <f t="shared" si="1"/>
        <v>0</v>
      </c>
      <c r="AC56" s="399">
        <f t="shared" si="38"/>
        <v>0</v>
      </c>
      <c r="AD56" s="456" t="s">
        <v>729</v>
      </c>
      <c r="AE56" s="457" t="s">
        <v>729</v>
      </c>
      <c r="AF56" s="458">
        <f t="shared" si="9"/>
        <v>0</v>
      </c>
      <c r="AG56" s="456" t="s">
        <v>729</v>
      </c>
      <c r="AH56" s="457" t="s">
        <v>729</v>
      </c>
      <c r="AI56" s="457" t="s">
        <v>729</v>
      </c>
      <c r="AJ56" s="457" t="s">
        <v>729</v>
      </c>
      <c r="AK56" s="457" t="s">
        <v>729</v>
      </c>
      <c r="AL56" s="457" t="s">
        <v>729</v>
      </c>
      <c r="AM56" s="457" t="s">
        <v>729</v>
      </c>
      <c r="AN56" s="457" t="s">
        <v>729</v>
      </c>
      <c r="AO56" s="457" t="s">
        <v>729</v>
      </c>
      <c r="AP56" s="457" t="s">
        <v>729</v>
      </c>
      <c r="AQ56" s="458">
        <f t="shared" si="10"/>
        <v>0</v>
      </c>
      <c r="AR56" s="456" t="s">
        <v>729</v>
      </c>
      <c r="AS56" s="457" t="s">
        <v>729</v>
      </c>
      <c r="AT56" s="457" t="s">
        <v>729</v>
      </c>
      <c r="AU56" s="458">
        <f t="shared" si="11"/>
        <v>0</v>
      </c>
      <c r="AV56" s="456" t="s">
        <v>729</v>
      </c>
      <c r="AW56" s="457" t="s">
        <v>729</v>
      </c>
      <c r="AX56" s="457" t="s">
        <v>729</v>
      </c>
      <c r="AY56" s="457" t="s">
        <v>729</v>
      </c>
      <c r="AZ56" s="457" t="s">
        <v>729</v>
      </c>
      <c r="BA56" s="458">
        <f t="shared" si="12"/>
        <v>0</v>
      </c>
      <c r="BB56" s="456" t="s">
        <v>729</v>
      </c>
      <c r="BC56" s="457" t="s">
        <v>729</v>
      </c>
      <c r="BD56" s="457" t="s">
        <v>729</v>
      </c>
      <c r="BE56" s="457" t="s">
        <v>729</v>
      </c>
      <c r="BF56" s="457" t="s">
        <v>729</v>
      </c>
      <c r="BG56" s="457" t="s">
        <v>729</v>
      </c>
      <c r="BH56" s="457" t="s">
        <v>729</v>
      </c>
      <c r="BI56" s="458">
        <f t="shared" si="2"/>
        <v>0</v>
      </c>
      <c r="BJ56" s="403">
        <f t="shared" si="31"/>
        <v>0</v>
      </c>
      <c r="BK56" s="459"/>
      <c r="BL56" s="460"/>
      <c r="BM56" s="460"/>
      <c r="BN56" s="460"/>
      <c r="BO56" s="409">
        <f t="shared" si="32"/>
        <v>0</v>
      </c>
      <c r="BP56" s="459"/>
      <c r="BQ56" s="460"/>
      <c r="BR56" s="460"/>
      <c r="BS56" s="409">
        <f t="shared" si="33"/>
        <v>0</v>
      </c>
      <c r="BT56" s="459"/>
      <c r="BU56" s="409">
        <f t="shared" si="16"/>
        <v>0</v>
      </c>
      <c r="BV56" s="459"/>
      <c r="BW56" s="460"/>
      <c r="BX56" s="460"/>
      <c r="BY56" s="460"/>
      <c r="BZ56" s="460"/>
      <c r="CA56" s="460"/>
      <c r="CB56" s="460"/>
      <c r="CC56" s="460"/>
      <c r="CD56" s="460"/>
      <c r="CE56" s="409">
        <f t="shared" si="17"/>
        <v>0</v>
      </c>
      <c r="CF56" s="459"/>
      <c r="CG56" s="460"/>
      <c r="CH56" s="460"/>
      <c r="CI56" s="460"/>
      <c r="CJ56" s="460"/>
      <c r="CK56" s="460"/>
      <c r="CL56" s="460"/>
      <c r="CM56" s="409">
        <f t="shared" si="18"/>
        <v>0</v>
      </c>
      <c r="CN56" s="459"/>
      <c r="CO56" s="461">
        <f t="shared" si="19"/>
        <v>0</v>
      </c>
      <c r="CP56" s="462">
        <f t="shared" si="3"/>
        <v>0</v>
      </c>
      <c r="CQ56" s="397"/>
      <c r="CR56" s="398"/>
      <c r="CS56" s="396">
        <f t="shared" si="39"/>
        <v>0</v>
      </c>
      <c r="CT56" s="397"/>
      <c r="CU56" s="398"/>
      <c r="CV56" s="398"/>
      <c r="CW56" s="396">
        <f t="shared" si="40"/>
        <v>0</v>
      </c>
      <c r="CX56" s="399">
        <f t="shared" si="41"/>
        <v>0</v>
      </c>
      <c r="CY56" s="463">
        <f t="shared" si="42"/>
        <v>0</v>
      </c>
    </row>
    <row r="57" spans="1:103" s="413" customFormat="1" ht="30" hidden="1">
      <c r="A57" s="390">
        <v>53</v>
      </c>
      <c r="B57" s="454" t="s">
        <v>327</v>
      </c>
      <c r="C57" s="455" t="s">
        <v>776</v>
      </c>
      <c r="D57" s="393" t="s">
        <v>742</v>
      </c>
      <c r="E57" s="397">
        <v>0</v>
      </c>
      <c r="F57" s="398">
        <v>0</v>
      </c>
      <c r="G57" s="398">
        <v>0</v>
      </c>
      <c r="H57" s="398">
        <v>0</v>
      </c>
      <c r="I57" s="396">
        <f t="shared" si="4"/>
        <v>0</v>
      </c>
      <c r="J57" s="397">
        <v>0</v>
      </c>
      <c r="K57" s="398">
        <v>0</v>
      </c>
      <c r="L57" s="398">
        <v>0</v>
      </c>
      <c r="M57" s="398">
        <v>0</v>
      </c>
      <c r="N57" s="396">
        <f t="shared" si="5"/>
        <v>0</v>
      </c>
      <c r="O57" s="397">
        <v>0</v>
      </c>
      <c r="P57" s="398">
        <v>0</v>
      </c>
      <c r="Q57" s="396">
        <f t="shared" si="6"/>
        <v>0</v>
      </c>
      <c r="R57" s="397">
        <v>0</v>
      </c>
      <c r="S57" s="398">
        <v>0</v>
      </c>
      <c r="T57" s="398">
        <v>0</v>
      </c>
      <c r="U57" s="398">
        <v>0</v>
      </c>
      <c r="V57" s="398">
        <v>0</v>
      </c>
      <c r="W57" s="398">
        <v>0</v>
      </c>
      <c r="X57" s="396">
        <f t="shared" si="7"/>
        <v>0</v>
      </c>
      <c r="Y57" s="397">
        <v>0</v>
      </c>
      <c r="Z57" s="398">
        <v>0</v>
      </c>
      <c r="AA57" s="398">
        <v>0</v>
      </c>
      <c r="AB57" s="396">
        <f t="shared" si="1"/>
        <v>0</v>
      </c>
      <c r="AC57" s="399">
        <f t="shared" si="38"/>
        <v>0</v>
      </c>
      <c r="AD57" s="456" t="s">
        <v>729</v>
      </c>
      <c r="AE57" s="457" t="s">
        <v>729</v>
      </c>
      <c r="AF57" s="458">
        <f t="shared" si="9"/>
        <v>0</v>
      </c>
      <c r="AG57" s="456" t="s">
        <v>729</v>
      </c>
      <c r="AH57" s="457" t="s">
        <v>729</v>
      </c>
      <c r="AI57" s="457" t="s">
        <v>729</v>
      </c>
      <c r="AJ57" s="457" t="s">
        <v>729</v>
      </c>
      <c r="AK57" s="457" t="s">
        <v>729</v>
      </c>
      <c r="AL57" s="457" t="s">
        <v>729</v>
      </c>
      <c r="AM57" s="457" t="s">
        <v>729</v>
      </c>
      <c r="AN57" s="457" t="s">
        <v>729</v>
      </c>
      <c r="AO57" s="457" t="s">
        <v>729</v>
      </c>
      <c r="AP57" s="457" t="s">
        <v>729</v>
      </c>
      <c r="AQ57" s="458">
        <f t="shared" si="10"/>
        <v>0</v>
      </c>
      <c r="AR57" s="456" t="s">
        <v>729</v>
      </c>
      <c r="AS57" s="457" t="s">
        <v>729</v>
      </c>
      <c r="AT57" s="457" t="s">
        <v>729</v>
      </c>
      <c r="AU57" s="458">
        <f t="shared" si="11"/>
        <v>0</v>
      </c>
      <c r="AV57" s="456" t="s">
        <v>729</v>
      </c>
      <c r="AW57" s="457" t="s">
        <v>729</v>
      </c>
      <c r="AX57" s="457" t="s">
        <v>729</v>
      </c>
      <c r="AY57" s="457" t="s">
        <v>729</v>
      </c>
      <c r="AZ57" s="457" t="s">
        <v>729</v>
      </c>
      <c r="BA57" s="458">
        <f t="shared" si="12"/>
        <v>0</v>
      </c>
      <c r="BB57" s="456" t="s">
        <v>729</v>
      </c>
      <c r="BC57" s="457" t="s">
        <v>729</v>
      </c>
      <c r="BD57" s="457" t="s">
        <v>729</v>
      </c>
      <c r="BE57" s="457" t="s">
        <v>729</v>
      </c>
      <c r="BF57" s="457" t="s">
        <v>729</v>
      </c>
      <c r="BG57" s="457" t="s">
        <v>729</v>
      </c>
      <c r="BH57" s="457" t="s">
        <v>729</v>
      </c>
      <c r="BI57" s="458">
        <f t="shared" si="2"/>
        <v>0</v>
      </c>
      <c r="BJ57" s="403">
        <f t="shared" si="31"/>
        <v>0</v>
      </c>
      <c r="BK57" s="459"/>
      <c r="BL57" s="460"/>
      <c r="BM57" s="460"/>
      <c r="BN57" s="460"/>
      <c r="BO57" s="409">
        <f t="shared" si="32"/>
        <v>0</v>
      </c>
      <c r="BP57" s="459"/>
      <c r="BQ57" s="460"/>
      <c r="BR57" s="460"/>
      <c r="BS57" s="409">
        <f t="shared" si="33"/>
        <v>0</v>
      </c>
      <c r="BT57" s="459"/>
      <c r="BU57" s="409">
        <f t="shared" si="16"/>
        <v>0</v>
      </c>
      <c r="BV57" s="459"/>
      <c r="BW57" s="460"/>
      <c r="BX57" s="460"/>
      <c r="BY57" s="460"/>
      <c r="BZ57" s="460"/>
      <c r="CA57" s="460"/>
      <c r="CB57" s="460"/>
      <c r="CC57" s="460"/>
      <c r="CD57" s="460"/>
      <c r="CE57" s="409">
        <f t="shared" si="17"/>
        <v>0</v>
      </c>
      <c r="CF57" s="459"/>
      <c r="CG57" s="460"/>
      <c r="CH57" s="460"/>
      <c r="CI57" s="460"/>
      <c r="CJ57" s="460"/>
      <c r="CK57" s="460"/>
      <c r="CL57" s="460"/>
      <c r="CM57" s="409">
        <f t="shared" si="18"/>
        <v>0</v>
      </c>
      <c r="CN57" s="459"/>
      <c r="CO57" s="461">
        <f t="shared" si="19"/>
        <v>0</v>
      </c>
      <c r="CP57" s="462">
        <f t="shared" si="3"/>
        <v>0</v>
      </c>
      <c r="CQ57" s="397"/>
      <c r="CR57" s="398"/>
      <c r="CS57" s="396">
        <f t="shared" si="39"/>
        <v>0</v>
      </c>
      <c r="CT57" s="397"/>
      <c r="CU57" s="398"/>
      <c r="CV57" s="398"/>
      <c r="CW57" s="396">
        <f t="shared" si="40"/>
        <v>0</v>
      </c>
      <c r="CX57" s="399">
        <f t="shared" si="41"/>
        <v>0</v>
      </c>
      <c r="CY57" s="463">
        <f t="shared" si="42"/>
        <v>0</v>
      </c>
    </row>
    <row r="58" spans="1:103" s="413" customFormat="1">
      <c r="A58" s="390">
        <v>54</v>
      </c>
      <c r="B58" s="454" t="s">
        <v>5</v>
      </c>
      <c r="C58" s="455" t="s">
        <v>3</v>
      </c>
      <c r="D58" s="393" t="s">
        <v>742</v>
      </c>
      <c r="E58" s="397">
        <v>0</v>
      </c>
      <c r="F58" s="398">
        <v>0</v>
      </c>
      <c r="G58" s="398">
        <v>0</v>
      </c>
      <c r="H58" s="398">
        <v>0</v>
      </c>
      <c r="I58" s="396">
        <f t="shared" si="4"/>
        <v>0</v>
      </c>
      <c r="J58" s="397">
        <v>0</v>
      </c>
      <c r="K58" s="398">
        <v>0</v>
      </c>
      <c r="L58" s="398">
        <v>0</v>
      </c>
      <c r="M58" s="398">
        <v>0</v>
      </c>
      <c r="N58" s="396">
        <f t="shared" si="5"/>
        <v>0</v>
      </c>
      <c r="O58" s="397">
        <v>101.79244999999999</v>
      </c>
      <c r="P58" s="398">
        <v>0</v>
      </c>
      <c r="Q58" s="396">
        <f t="shared" si="6"/>
        <v>101.79244999999999</v>
      </c>
      <c r="R58" s="397">
        <v>0</v>
      </c>
      <c r="S58" s="398">
        <v>0</v>
      </c>
      <c r="T58" s="398">
        <v>0</v>
      </c>
      <c r="U58" s="398">
        <v>0</v>
      </c>
      <c r="V58" s="398">
        <v>0</v>
      </c>
      <c r="W58" s="398">
        <v>0</v>
      </c>
      <c r="X58" s="396">
        <f t="shared" si="7"/>
        <v>0</v>
      </c>
      <c r="Y58" s="397">
        <v>0</v>
      </c>
      <c r="Z58" s="398">
        <v>0</v>
      </c>
      <c r="AA58" s="398">
        <v>84.221900000000005</v>
      </c>
      <c r="AB58" s="396">
        <f t="shared" si="1"/>
        <v>84.221900000000005</v>
      </c>
      <c r="AC58" s="399">
        <f t="shared" si="38"/>
        <v>186.01434999999998</v>
      </c>
      <c r="AD58" s="456">
        <v>20.573999999999998</v>
      </c>
      <c r="AE58" s="457">
        <v>0</v>
      </c>
      <c r="AF58" s="458">
        <f t="shared" si="9"/>
        <v>20.573999999999998</v>
      </c>
      <c r="AG58" s="456">
        <v>0</v>
      </c>
      <c r="AH58" s="457">
        <v>0</v>
      </c>
      <c r="AI58" s="457">
        <v>0</v>
      </c>
      <c r="AJ58" s="457">
        <v>0</v>
      </c>
      <c r="AK58" s="457">
        <v>0</v>
      </c>
      <c r="AL58" s="457">
        <v>0</v>
      </c>
      <c r="AM58" s="457">
        <v>0</v>
      </c>
      <c r="AN58" s="457">
        <v>0</v>
      </c>
      <c r="AO58" s="457">
        <v>0</v>
      </c>
      <c r="AP58" s="457">
        <v>0</v>
      </c>
      <c r="AQ58" s="458">
        <f t="shared" si="10"/>
        <v>0</v>
      </c>
      <c r="AR58" s="456">
        <v>162.03</v>
      </c>
      <c r="AS58" s="457">
        <v>0</v>
      </c>
      <c r="AT58" s="457">
        <v>0</v>
      </c>
      <c r="AU58" s="458">
        <f t="shared" si="11"/>
        <v>162.03</v>
      </c>
      <c r="AV58" s="456">
        <v>0</v>
      </c>
      <c r="AW58" s="457">
        <v>0</v>
      </c>
      <c r="AX58" s="457">
        <v>0</v>
      </c>
      <c r="AY58" s="457">
        <v>0</v>
      </c>
      <c r="AZ58" s="457">
        <v>0</v>
      </c>
      <c r="BA58" s="458">
        <f t="shared" si="12"/>
        <v>0</v>
      </c>
      <c r="BB58" s="456">
        <v>0</v>
      </c>
      <c r="BC58" s="457">
        <v>0</v>
      </c>
      <c r="BD58" s="457">
        <v>0</v>
      </c>
      <c r="BE58" s="457">
        <v>0</v>
      </c>
      <c r="BF58" s="457">
        <v>0</v>
      </c>
      <c r="BG58" s="457">
        <v>0</v>
      </c>
      <c r="BH58" s="457">
        <v>0</v>
      </c>
      <c r="BI58" s="458">
        <f t="shared" si="2"/>
        <v>0</v>
      </c>
      <c r="BJ58" s="403">
        <f t="shared" si="31"/>
        <v>182.60399999999998</v>
      </c>
      <c r="BK58" s="459"/>
      <c r="BL58" s="460"/>
      <c r="BM58" s="460"/>
      <c r="BN58" s="460"/>
      <c r="BO58" s="409">
        <f t="shared" si="32"/>
        <v>0</v>
      </c>
      <c r="BP58" s="459"/>
      <c r="BQ58" s="460"/>
      <c r="BR58" s="460"/>
      <c r="BS58" s="409">
        <f t="shared" si="33"/>
        <v>0</v>
      </c>
      <c r="BT58" s="459"/>
      <c r="BU58" s="409">
        <f t="shared" si="16"/>
        <v>0</v>
      </c>
      <c r="BV58" s="459"/>
      <c r="BW58" s="460"/>
      <c r="BX58" s="460"/>
      <c r="BY58" s="460"/>
      <c r="BZ58" s="460"/>
      <c r="CA58" s="460"/>
      <c r="CB58" s="460"/>
      <c r="CC58" s="460"/>
      <c r="CD58" s="460"/>
      <c r="CE58" s="409">
        <f t="shared" si="17"/>
        <v>0</v>
      </c>
      <c r="CF58" s="459"/>
      <c r="CG58" s="460"/>
      <c r="CH58" s="460"/>
      <c r="CI58" s="460"/>
      <c r="CJ58" s="460"/>
      <c r="CK58" s="460"/>
      <c r="CL58" s="460"/>
      <c r="CM58" s="409">
        <f t="shared" si="18"/>
        <v>0</v>
      </c>
      <c r="CN58" s="459"/>
      <c r="CO58" s="461">
        <f t="shared" si="19"/>
        <v>0</v>
      </c>
      <c r="CP58" s="462">
        <f t="shared" si="3"/>
        <v>0</v>
      </c>
      <c r="CQ58" s="397"/>
      <c r="CR58" s="398"/>
      <c r="CS58" s="396">
        <f t="shared" si="39"/>
        <v>0</v>
      </c>
      <c r="CT58" s="397"/>
      <c r="CU58" s="398"/>
      <c r="CV58" s="398"/>
      <c r="CW58" s="396">
        <f t="shared" si="40"/>
        <v>0</v>
      </c>
      <c r="CX58" s="399">
        <f t="shared" si="41"/>
        <v>0</v>
      </c>
      <c r="CY58" s="463">
        <f t="shared" si="42"/>
        <v>368.61834999999996</v>
      </c>
    </row>
    <row r="59" spans="1:103" s="413" customFormat="1">
      <c r="A59" s="390">
        <v>55</v>
      </c>
      <c r="B59" s="454" t="s">
        <v>796</v>
      </c>
      <c r="C59" s="455" t="s">
        <v>797</v>
      </c>
      <c r="D59" s="393" t="s">
        <v>45</v>
      </c>
      <c r="E59" s="397">
        <v>0</v>
      </c>
      <c r="F59" s="398">
        <v>0</v>
      </c>
      <c r="G59" s="398">
        <v>0</v>
      </c>
      <c r="H59" s="398">
        <v>0</v>
      </c>
      <c r="I59" s="396">
        <f t="shared" si="4"/>
        <v>0</v>
      </c>
      <c r="J59" s="397">
        <v>0</v>
      </c>
      <c r="K59" s="398">
        <v>0</v>
      </c>
      <c r="L59" s="398">
        <v>0</v>
      </c>
      <c r="M59" s="398">
        <v>0</v>
      </c>
      <c r="N59" s="396">
        <f t="shared" si="5"/>
        <v>0</v>
      </c>
      <c r="O59" s="397">
        <v>711.05466666666678</v>
      </c>
      <c r="P59" s="398">
        <v>0</v>
      </c>
      <c r="Q59" s="396">
        <f t="shared" si="6"/>
        <v>711.05466666666678</v>
      </c>
      <c r="R59" s="397">
        <v>0</v>
      </c>
      <c r="S59" s="398">
        <v>0</v>
      </c>
      <c r="T59" s="398">
        <v>0</v>
      </c>
      <c r="U59" s="398">
        <v>0</v>
      </c>
      <c r="V59" s="398">
        <v>0</v>
      </c>
      <c r="W59" s="398">
        <v>0</v>
      </c>
      <c r="X59" s="396">
        <f t="shared" si="7"/>
        <v>0</v>
      </c>
      <c r="Y59" s="397">
        <v>0</v>
      </c>
      <c r="Z59" s="398">
        <v>0</v>
      </c>
      <c r="AA59" s="398">
        <v>21055.475000000002</v>
      </c>
      <c r="AB59" s="396">
        <f t="shared" si="1"/>
        <v>21055.475000000002</v>
      </c>
      <c r="AC59" s="399">
        <f t="shared" si="38"/>
        <v>21766.529666666669</v>
      </c>
      <c r="AD59" s="456">
        <v>628.68520000000001</v>
      </c>
      <c r="AE59" s="457">
        <v>0</v>
      </c>
      <c r="AF59" s="458">
        <f t="shared" si="9"/>
        <v>628.68520000000001</v>
      </c>
      <c r="AG59" s="456">
        <v>0</v>
      </c>
      <c r="AH59" s="457">
        <v>0</v>
      </c>
      <c r="AI59" s="457">
        <v>0</v>
      </c>
      <c r="AJ59" s="457">
        <v>0</v>
      </c>
      <c r="AK59" s="457">
        <v>0</v>
      </c>
      <c r="AL59" s="457">
        <v>0</v>
      </c>
      <c r="AM59" s="457">
        <v>0</v>
      </c>
      <c r="AN59" s="457">
        <v>0</v>
      </c>
      <c r="AO59" s="457">
        <v>0</v>
      </c>
      <c r="AP59" s="457">
        <v>0</v>
      </c>
      <c r="AQ59" s="458">
        <f t="shared" si="10"/>
        <v>0</v>
      </c>
      <c r="AR59" s="456">
        <v>339764.96649999998</v>
      </c>
      <c r="AS59" s="457">
        <v>0</v>
      </c>
      <c r="AT59" s="457">
        <v>0</v>
      </c>
      <c r="AU59" s="458">
        <f t="shared" si="11"/>
        <v>339764.96649999998</v>
      </c>
      <c r="AV59" s="456">
        <v>0</v>
      </c>
      <c r="AW59" s="457">
        <v>0</v>
      </c>
      <c r="AX59" s="457">
        <v>0</v>
      </c>
      <c r="AY59" s="457">
        <v>0</v>
      </c>
      <c r="AZ59" s="457">
        <v>0</v>
      </c>
      <c r="BA59" s="458">
        <f t="shared" si="12"/>
        <v>0</v>
      </c>
      <c r="BB59" s="456">
        <v>0</v>
      </c>
      <c r="BC59" s="457">
        <v>0</v>
      </c>
      <c r="BD59" s="457">
        <v>0</v>
      </c>
      <c r="BE59" s="457">
        <v>0</v>
      </c>
      <c r="BF59" s="457">
        <v>0</v>
      </c>
      <c r="BG59" s="457">
        <v>0</v>
      </c>
      <c r="BH59" s="457">
        <v>0</v>
      </c>
      <c r="BI59" s="458">
        <f t="shared" si="2"/>
        <v>0</v>
      </c>
      <c r="BJ59" s="403">
        <f t="shared" si="31"/>
        <v>340393.65169999999</v>
      </c>
      <c r="BK59" s="459"/>
      <c r="BL59" s="460"/>
      <c r="BM59" s="460"/>
      <c r="BN59" s="460"/>
      <c r="BO59" s="409">
        <f t="shared" si="32"/>
        <v>0</v>
      </c>
      <c r="BP59" s="459"/>
      <c r="BQ59" s="460"/>
      <c r="BR59" s="460"/>
      <c r="BS59" s="409">
        <f t="shared" si="33"/>
        <v>0</v>
      </c>
      <c r="BT59" s="459"/>
      <c r="BU59" s="409">
        <f t="shared" si="16"/>
        <v>0</v>
      </c>
      <c r="BV59" s="459"/>
      <c r="BW59" s="460"/>
      <c r="BX59" s="460"/>
      <c r="BY59" s="460"/>
      <c r="BZ59" s="460"/>
      <c r="CA59" s="460"/>
      <c r="CB59" s="460"/>
      <c r="CC59" s="460"/>
      <c r="CD59" s="460"/>
      <c r="CE59" s="409">
        <f t="shared" si="17"/>
        <v>0</v>
      </c>
      <c r="CF59" s="459"/>
      <c r="CG59" s="460"/>
      <c r="CH59" s="460"/>
      <c r="CI59" s="460"/>
      <c r="CJ59" s="460"/>
      <c r="CK59" s="460"/>
      <c r="CL59" s="460"/>
      <c r="CM59" s="409">
        <f t="shared" si="18"/>
        <v>0</v>
      </c>
      <c r="CN59" s="459"/>
      <c r="CO59" s="461">
        <f t="shared" si="19"/>
        <v>0</v>
      </c>
      <c r="CP59" s="462">
        <f t="shared" si="3"/>
        <v>0</v>
      </c>
      <c r="CQ59" s="397"/>
      <c r="CR59" s="398"/>
      <c r="CS59" s="396">
        <f t="shared" si="39"/>
        <v>0</v>
      </c>
      <c r="CT59" s="397"/>
      <c r="CU59" s="398"/>
      <c r="CV59" s="398"/>
      <c r="CW59" s="396">
        <f t="shared" si="40"/>
        <v>0</v>
      </c>
      <c r="CX59" s="399">
        <f t="shared" si="41"/>
        <v>0</v>
      </c>
      <c r="CY59" s="463">
        <f t="shared" si="42"/>
        <v>362160.18136666669</v>
      </c>
    </row>
    <row r="60" spans="1:103" s="413" customFormat="1" ht="30">
      <c r="A60" s="390">
        <v>56</v>
      </c>
      <c r="B60" s="454" t="s">
        <v>611</v>
      </c>
      <c r="C60" s="455" t="s">
        <v>798</v>
      </c>
      <c r="D60" s="393" t="s">
        <v>742</v>
      </c>
      <c r="E60" s="397">
        <v>0</v>
      </c>
      <c r="F60" s="398">
        <v>0</v>
      </c>
      <c r="G60" s="398">
        <v>0</v>
      </c>
      <c r="H60" s="398">
        <v>0</v>
      </c>
      <c r="I60" s="396">
        <f t="shared" si="4"/>
        <v>0</v>
      </c>
      <c r="J60" s="397">
        <v>0</v>
      </c>
      <c r="K60" s="398">
        <v>0</v>
      </c>
      <c r="L60" s="398">
        <v>0</v>
      </c>
      <c r="M60" s="398">
        <v>0</v>
      </c>
      <c r="N60" s="396">
        <f t="shared" si="5"/>
        <v>0</v>
      </c>
      <c r="O60" s="397">
        <v>12.007500000000002</v>
      </c>
      <c r="P60" s="398">
        <v>0</v>
      </c>
      <c r="Q60" s="396">
        <f t="shared" si="6"/>
        <v>12.007500000000002</v>
      </c>
      <c r="R60" s="397">
        <v>0</v>
      </c>
      <c r="S60" s="398">
        <v>0</v>
      </c>
      <c r="T60" s="398">
        <v>0</v>
      </c>
      <c r="U60" s="398">
        <v>0</v>
      </c>
      <c r="V60" s="398">
        <v>0</v>
      </c>
      <c r="W60" s="398">
        <v>0</v>
      </c>
      <c r="X60" s="396">
        <f t="shared" si="7"/>
        <v>0</v>
      </c>
      <c r="Y60" s="397">
        <v>0</v>
      </c>
      <c r="Z60" s="398">
        <v>0</v>
      </c>
      <c r="AA60" s="398">
        <v>4.919999999999999</v>
      </c>
      <c r="AB60" s="396">
        <f t="shared" si="1"/>
        <v>4.919999999999999</v>
      </c>
      <c r="AC60" s="399">
        <f t="shared" si="38"/>
        <v>16.927500000000002</v>
      </c>
      <c r="AD60" s="456" t="s">
        <v>729</v>
      </c>
      <c r="AE60" s="457" t="s">
        <v>729</v>
      </c>
      <c r="AF60" s="458">
        <f t="shared" si="9"/>
        <v>0</v>
      </c>
      <c r="AG60" s="456" t="s">
        <v>729</v>
      </c>
      <c r="AH60" s="457" t="s">
        <v>729</v>
      </c>
      <c r="AI60" s="457" t="s">
        <v>729</v>
      </c>
      <c r="AJ60" s="457" t="s">
        <v>729</v>
      </c>
      <c r="AK60" s="457" t="s">
        <v>729</v>
      </c>
      <c r="AL60" s="457" t="s">
        <v>729</v>
      </c>
      <c r="AM60" s="457" t="s">
        <v>729</v>
      </c>
      <c r="AN60" s="457" t="s">
        <v>729</v>
      </c>
      <c r="AO60" s="457" t="s">
        <v>729</v>
      </c>
      <c r="AP60" s="457" t="s">
        <v>729</v>
      </c>
      <c r="AQ60" s="458">
        <f t="shared" si="10"/>
        <v>0</v>
      </c>
      <c r="AR60" s="456" t="s">
        <v>729</v>
      </c>
      <c r="AS60" s="457" t="s">
        <v>729</v>
      </c>
      <c r="AT60" s="457" t="s">
        <v>729</v>
      </c>
      <c r="AU60" s="458">
        <f t="shared" si="11"/>
        <v>0</v>
      </c>
      <c r="AV60" s="456" t="s">
        <v>729</v>
      </c>
      <c r="AW60" s="457" t="s">
        <v>729</v>
      </c>
      <c r="AX60" s="457" t="s">
        <v>729</v>
      </c>
      <c r="AY60" s="457" t="s">
        <v>729</v>
      </c>
      <c r="AZ60" s="457" t="s">
        <v>729</v>
      </c>
      <c r="BA60" s="458">
        <f t="shared" si="12"/>
        <v>0</v>
      </c>
      <c r="BB60" s="456" t="s">
        <v>729</v>
      </c>
      <c r="BC60" s="457" t="s">
        <v>729</v>
      </c>
      <c r="BD60" s="457" t="s">
        <v>729</v>
      </c>
      <c r="BE60" s="457" t="s">
        <v>729</v>
      </c>
      <c r="BF60" s="457" t="s">
        <v>729</v>
      </c>
      <c r="BG60" s="457" t="s">
        <v>729</v>
      </c>
      <c r="BH60" s="457" t="s">
        <v>729</v>
      </c>
      <c r="BI60" s="458">
        <f t="shared" si="2"/>
        <v>0</v>
      </c>
      <c r="BJ60" s="403">
        <f t="shared" si="31"/>
        <v>0</v>
      </c>
      <c r="BK60" s="459"/>
      <c r="BL60" s="460"/>
      <c r="BM60" s="460"/>
      <c r="BN60" s="460"/>
      <c r="BO60" s="409">
        <f t="shared" si="32"/>
        <v>0</v>
      </c>
      <c r="BP60" s="459"/>
      <c r="BQ60" s="460"/>
      <c r="BR60" s="460"/>
      <c r="BS60" s="409">
        <f t="shared" si="33"/>
        <v>0</v>
      </c>
      <c r="BT60" s="459"/>
      <c r="BU60" s="409">
        <f t="shared" si="16"/>
        <v>0</v>
      </c>
      <c r="BV60" s="459"/>
      <c r="BW60" s="460"/>
      <c r="BX60" s="460"/>
      <c r="BY60" s="460"/>
      <c r="BZ60" s="460"/>
      <c r="CA60" s="460"/>
      <c r="CB60" s="460"/>
      <c r="CC60" s="460"/>
      <c r="CD60" s="460"/>
      <c r="CE60" s="409">
        <f t="shared" si="17"/>
        <v>0</v>
      </c>
      <c r="CF60" s="459"/>
      <c r="CG60" s="460"/>
      <c r="CH60" s="460"/>
      <c r="CI60" s="460"/>
      <c r="CJ60" s="460"/>
      <c r="CK60" s="460"/>
      <c r="CL60" s="460"/>
      <c r="CM60" s="409">
        <f t="shared" si="18"/>
        <v>0</v>
      </c>
      <c r="CN60" s="459"/>
      <c r="CO60" s="461">
        <f t="shared" si="19"/>
        <v>0</v>
      </c>
      <c r="CP60" s="462">
        <f t="shared" si="3"/>
        <v>0</v>
      </c>
      <c r="CQ60" s="397"/>
      <c r="CR60" s="398"/>
      <c r="CS60" s="396">
        <f t="shared" si="39"/>
        <v>0</v>
      </c>
      <c r="CT60" s="397"/>
      <c r="CU60" s="398"/>
      <c r="CV60" s="398"/>
      <c r="CW60" s="396">
        <f t="shared" si="40"/>
        <v>0</v>
      </c>
      <c r="CX60" s="399">
        <f t="shared" si="41"/>
        <v>0</v>
      </c>
      <c r="CY60" s="463">
        <f t="shared" si="42"/>
        <v>16.927500000000002</v>
      </c>
    </row>
    <row r="61" spans="1:103" s="487" customFormat="1">
      <c r="A61" s="469">
        <v>57</v>
      </c>
      <c r="B61" s="470"/>
      <c r="C61" s="471" t="s">
        <v>800</v>
      </c>
      <c r="D61" s="472"/>
      <c r="E61" s="473"/>
      <c r="F61" s="474"/>
      <c r="G61" s="474"/>
      <c r="H61" s="474"/>
      <c r="I61" s="475"/>
      <c r="J61" s="473"/>
      <c r="K61" s="474"/>
      <c r="L61" s="474"/>
      <c r="M61" s="474"/>
      <c r="N61" s="475"/>
      <c r="O61" s="473"/>
      <c r="P61" s="474"/>
      <c r="Q61" s="475"/>
      <c r="R61" s="473"/>
      <c r="S61" s="474"/>
      <c r="T61" s="474"/>
      <c r="U61" s="474"/>
      <c r="V61" s="474"/>
      <c r="W61" s="474"/>
      <c r="X61" s="475"/>
      <c r="Y61" s="473"/>
      <c r="Z61" s="474"/>
      <c r="AA61" s="474"/>
      <c r="AB61" s="475"/>
      <c r="AC61" s="476"/>
      <c r="AD61" s="477"/>
      <c r="AE61" s="478"/>
      <c r="AF61" s="479"/>
      <c r="AG61" s="477"/>
      <c r="AH61" s="478"/>
      <c r="AI61" s="478"/>
      <c r="AJ61" s="478"/>
      <c r="AK61" s="478"/>
      <c r="AL61" s="478"/>
      <c r="AM61" s="478"/>
      <c r="AN61" s="478"/>
      <c r="AO61" s="478"/>
      <c r="AP61" s="478"/>
      <c r="AQ61" s="479"/>
      <c r="AR61" s="477"/>
      <c r="AS61" s="478"/>
      <c r="AT61" s="478"/>
      <c r="AU61" s="479"/>
      <c r="AV61" s="477"/>
      <c r="AW61" s="478"/>
      <c r="AX61" s="478"/>
      <c r="AY61" s="478"/>
      <c r="AZ61" s="478"/>
      <c r="BA61" s="479"/>
      <c r="BB61" s="477"/>
      <c r="BC61" s="478"/>
      <c r="BD61" s="478"/>
      <c r="BE61" s="478"/>
      <c r="BF61" s="478"/>
      <c r="BG61" s="478"/>
      <c r="BH61" s="478"/>
      <c r="BI61" s="479"/>
      <c r="BJ61" s="480"/>
      <c r="BK61" s="481"/>
      <c r="BL61" s="482"/>
      <c r="BM61" s="482"/>
      <c r="BN61" s="482"/>
      <c r="BO61" s="483">
        <f t="shared" si="32"/>
        <v>0</v>
      </c>
      <c r="BP61" s="481"/>
      <c r="BQ61" s="482"/>
      <c r="BR61" s="482"/>
      <c r="BS61" s="483"/>
      <c r="BT61" s="481"/>
      <c r="BU61" s="483"/>
      <c r="BV61" s="481"/>
      <c r="BW61" s="482"/>
      <c r="BX61" s="482"/>
      <c r="BY61" s="482"/>
      <c r="BZ61" s="482"/>
      <c r="CA61" s="482"/>
      <c r="CB61" s="482"/>
      <c r="CC61" s="482"/>
      <c r="CD61" s="482"/>
      <c r="CE61" s="483"/>
      <c r="CF61" s="481"/>
      <c r="CG61" s="482"/>
      <c r="CH61" s="482"/>
      <c r="CI61" s="482"/>
      <c r="CJ61" s="482"/>
      <c r="CK61" s="482"/>
      <c r="CL61" s="482"/>
      <c r="CM61" s="483"/>
      <c r="CN61" s="481"/>
      <c r="CO61" s="484"/>
      <c r="CP61" s="485"/>
      <c r="CQ61" s="473"/>
      <c r="CR61" s="474"/>
      <c r="CS61" s="475"/>
      <c r="CT61" s="473"/>
      <c r="CU61" s="474"/>
      <c r="CV61" s="474"/>
      <c r="CW61" s="475"/>
      <c r="CX61" s="476"/>
      <c r="CY61" s="486"/>
    </row>
    <row r="62" spans="1:103" s="413" customFormat="1">
      <c r="A62" s="390">
        <v>58</v>
      </c>
      <c r="B62" s="454" t="s">
        <v>770</v>
      </c>
      <c r="C62" s="455" t="s">
        <v>771</v>
      </c>
      <c r="D62" s="393" t="s">
        <v>742</v>
      </c>
      <c r="E62" s="397">
        <v>430.27199999999999</v>
      </c>
      <c r="F62" s="398">
        <v>303.58800000000002</v>
      </c>
      <c r="G62" s="398">
        <v>116.64</v>
      </c>
      <c r="H62" s="398">
        <v>904.28399999999999</v>
      </c>
      <c r="I62" s="396">
        <f t="shared" si="4"/>
        <v>1754.7840000000001</v>
      </c>
      <c r="J62" s="397">
        <v>1009.5840000000001</v>
      </c>
      <c r="K62" s="398">
        <v>1986.444</v>
      </c>
      <c r="L62" s="398">
        <v>864.43200000000002</v>
      </c>
      <c r="M62" s="398">
        <v>529.74</v>
      </c>
      <c r="N62" s="396">
        <f t="shared" si="5"/>
        <v>4390.2</v>
      </c>
      <c r="O62" s="397">
        <v>0</v>
      </c>
      <c r="P62" s="398">
        <v>0</v>
      </c>
      <c r="Q62" s="396">
        <f t="shared" si="6"/>
        <v>0</v>
      </c>
      <c r="R62" s="397">
        <v>10.368</v>
      </c>
      <c r="S62" s="398">
        <v>13.478400000000001</v>
      </c>
      <c r="T62" s="398">
        <v>20.269440000000003</v>
      </c>
      <c r="U62" s="398">
        <v>31.104000000000006</v>
      </c>
      <c r="V62" s="398">
        <v>23.224320000000002</v>
      </c>
      <c r="W62" s="398">
        <v>3.5251200000000003</v>
      </c>
      <c r="X62" s="396">
        <f t="shared" si="7"/>
        <v>101.96928000000001</v>
      </c>
      <c r="Y62" s="397">
        <v>251.99999999999997</v>
      </c>
      <c r="Z62" s="398">
        <v>62.999999999999993</v>
      </c>
      <c r="AA62" s="398">
        <v>62.999999999999993</v>
      </c>
      <c r="AB62" s="396">
        <f t="shared" si="1"/>
        <v>377.99999999999994</v>
      </c>
      <c r="AC62" s="399">
        <f t="shared" ref="AC62:AC67" si="43">+IF(D62="",0,I62+N62+Q62+X62+AB62)</f>
        <v>6624.9532800000006</v>
      </c>
      <c r="AD62" s="456">
        <v>1317.6704000000002</v>
      </c>
      <c r="AE62" s="457">
        <v>720</v>
      </c>
      <c r="AF62" s="458">
        <f t="shared" si="9"/>
        <v>2037.6704000000002</v>
      </c>
      <c r="AG62" s="456">
        <v>154.46976000000001</v>
      </c>
      <c r="AH62" s="457">
        <v>2639.3739200000005</v>
      </c>
      <c r="AI62" s="457">
        <v>337.20000000000005</v>
      </c>
      <c r="AJ62" s="457">
        <v>14.751999999999999</v>
      </c>
      <c r="AK62" s="457">
        <v>60</v>
      </c>
      <c r="AL62" s="457">
        <v>14.8</v>
      </c>
      <c r="AM62" s="457">
        <v>362.40000000000003</v>
      </c>
      <c r="AN62" s="457">
        <v>697.75599999999997</v>
      </c>
      <c r="AO62" s="457">
        <v>37.828000000000003</v>
      </c>
      <c r="AP62" s="457">
        <v>76</v>
      </c>
      <c r="AQ62" s="458">
        <f t="shared" si="10"/>
        <v>4394.5796800000016</v>
      </c>
      <c r="AR62" s="456">
        <v>1.264856</v>
      </c>
      <c r="AS62" s="457">
        <v>1.006208</v>
      </c>
      <c r="AT62" s="457">
        <v>0.23199999999999998</v>
      </c>
      <c r="AU62" s="458">
        <f t="shared" si="11"/>
        <v>2.5030640000000002</v>
      </c>
      <c r="AV62" s="456">
        <v>8.8000000000000005E-3</v>
      </c>
      <c r="AW62" s="457">
        <v>0.89000000000000012</v>
      </c>
      <c r="AX62" s="457">
        <v>2.0000000000000004E-2</v>
      </c>
      <c r="AY62" s="457">
        <v>0.57999999999999996</v>
      </c>
      <c r="AZ62" s="457">
        <v>2.8000000000000004E-2</v>
      </c>
      <c r="BA62" s="458">
        <f t="shared" si="12"/>
        <v>1.5268000000000002</v>
      </c>
      <c r="BB62" s="456">
        <v>879.53728000000001</v>
      </c>
      <c r="BC62" s="457">
        <v>39.366399999999999</v>
      </c>
      <c r="BD62" s="457">
        <v>208</v>
      </c>
      <c r="BE62" s="457">
        <v>581.77279999999996</v>
      </c>
      <c r="BF62" s="457">
        <v>142.88640000000001</v>
      </c>
      <c r="BG62" s="457">
        <v>22</v>
      </c>
      <c r="BH62" s="457">
        <v>52</v>
      </c>
      <c r="BI62" s="458">
        <f t="shared" si="2"/>
        <v>1925.56288</v>
      </c>
      <c r="BJ62" s="403">
        <f t="shared" si="31"/>
        <v>8361.8428240000012</v>
      </c>
      <c r="BK62" s="459"/>
      <c r="BL62" s="460"/>
      <c r="BM62" s="460"/>
      <c r="BN62" s="460"/>
      <c r="BO62" s="409">
        <f t="shared" si="32"/>
        <v>0</v>
      </c>
      <c r="BP62" s="459"/>
      <c r="BQ62" s="460"/>
      <c r="BR62" s="460"/>
      <c r="BS62" s="409">
        <f t="shared" si="33"/>
        <v>0</v>
      </c>
      <c r="BT62" s="459"/>
      <c r="BU62" s="409">
        <f t="shared" si="16"/>
        <v>0</v>
      </c>
      <c r="BV62" s="459">
        <v>43.75</v>
      </c>
      <c r="BW62" s="460">
        <v>335.84</v>
      </c>
      <c r="BX62" s="460">
        <v>58.75</v>
      </c>
      <c r="BY62" s="460">
        <v>97.67</v>
      </c>
      <c r="BZ62" s="460">
        <v>25</v>
      </c>
      <c r="CA62" s="460">
        <v>828.4</v>
      </c>
      <c r="CB62" s="460">
        <v>90.6</v>
      </c>
      <c r="CC62" s="460">
        <v>25.2</v>
      </c>
      <c r="CD62" s="460">
        <v>80.95</v>
      </c>
      <c r="CE62" s="409">
        <f t="shared" si="17"/>
        <v>1586.1599999999999</v>
      </c>
      <c r="CF62" s="459"/>
      <c r="CG62" s="460">
        <v>321.95</v>
      </c>
      <c r="CH62" s="460">
        <v>20.8</v>
      </c>
      <c r="CI62" s="460">
        <v>23.4</v>
      </c>
      <c r="CJ62" s="460">
        <v>14.3</v>
      </c>
      <c r="CK62" s="460">
        <v>26.95</v>
      </c>
      <c r="CL62" s="460">
        <v>13.5</v>
      </c>
      <c r="CM62" s="409">
        <f t="shared" si="18"/>
        <v>420.9</v>
      </c>
      <c r="CN62" s="459">
        <v>102.68</v>
      </c>
      <c r="CO62" s="461">
        <f t="shared" si="19"/>
        <v>102.68</v>
      </c>
      <c r="CP62" s="462">
        <f t="shared" si="3"/>
        <v>2109.7399999999998</v>
      </c>
      <c r="CQ62" s="397">
        <v>200</v>
      </c>
      <c r="CR62" s="398">
        <v>200</v>
      </c>
      <c r="CS62" s="396">
        <f t="shared" ref="CS62:CS67" si="44">+CQ62+CR62</f>
        <v>400</v>
      </c>
      <c r="CT62" s="397">
        <v>539.9</v>
      </c>
      <c r="CU62" s="398">
        <v>231</v>
      </c>
      <c r="CV62" s="398">
        <v>151.19999999999999</v>
      </c>
      <c r="CW62" s="396">
        <f t="shared" ref="CW62:CW67" si="45">+CT62+CU62+CV62</f>
        <v>922.09999999999991</v>
      </c>
      <c r="CX62" s="399">
        <f t="shared" ref="CX62:CX67" si="46">+CS62+CW62</f>
        <v>1322.1</v>
      </c>
      <c r="CY62" s="463">
        <f t="shared" ref="CY62:CY67" si="47">IF(D62="",0,AC62+BJ62+CP62+CX62)</f>
        <v>18418.636103999997</v>
      </c>
    </row>
    <row r="63" spans="1:103" s="413" customFormat="1" hidden="1">
      <c r="A63" s="390">
        <v>59</v>
      </c>
      <c r="B63" s="454" t="s">
        <v>772</v>
      </c>
      <c r="C63" s="455" t="s">
        <v>773</v>
      </c>
      <c r="D63" s="393" t="s">
        <v>742</v>
      </c>
      <c r="E63" s="397">
        <v>0</v>
      </c>
      <c r="F63" s="398">
        <v>0</v>
      </c>
      <c r="G63" s="398">
        <v>0</v>
      </c>
      <c r="H63" s="398">
        <v>0</v>
      </c>
      <c r="I63" s="396">
        <f t="shared" si="4"/>
        <v>0</v>
      </c>
      <c r="J63" s="397">
        <v>0</v>
      </c>
      <c r="K63" s="398">
        <v>0</v>
      </c>
      <c r="L63" s="398">
        <v>0</v>
      </c>
      <c r="M63" s="398">
        <v>0</v>
      </c>
      <c r="N63" s="396">
        <f t="shared" si="5"/>
        <v>0</v>
      </c>
      <c r="O63" s="397">
        <v>0</v>
      </c>
      <c r="P63" s="398">
        <v>0</v>
      </c>
      <c r="Q63" s="396">
        <f t="shared" si="6"/>
        <v>0</v>
      </c>
      <c r="R63" s="397">
        <v>0</v>
      </c>
      <c r="S63" s="398">
        <v>0</v>
      </c>
      <c r="T63" s="398">
        <v>0</v>
      </c>
      <c r="U63" s="398">
        <v>0</v>
      </c>
      <c r="V63" s="398">
        <v>0</v>
      </c>
      <c r="W63" s="398">
        <v>0</v>
      </c>
      <c r="X63" s="396">
        <f t="shared" si="7"/>
        <v>0</v>
      </c>
      <c r="Y63" s="397">
        <v>0</v>
      </c>
      <c r="Z63" s="398">
        <v>0</v>
      </c>
      <c r="AA63" s="398">
        <v>0</v>
      </c>
      <c r="AB63" s="396">
        <f t="shared" si="1"/>
        <v>0</v>
      </c>
      <c r="AC63" s="399">
        <f t="shared" si="43"/>
        <v>0</v>
      </c>
      <c r="AD63" s="456" t="s">
        <v>729</v>
      </c>
      <c r="AE63" s="457" t="s">
        <v>729</v>
      </c>
      <c r="AF63" s="458">
        <f t="shared" si="9"/>
        <v>0</v>
      </c>
      <c r="AG63" s="456" t="s">
        <v>729</v>
      </c>
      <c r="AH63" s="457" t="s">
        <v>729</v>
      </c>
      <c r="AI63" s="457" t="s">
        <v>729</v>
      </c>
      <c r="AJ63" s="457" t="s">
        <v>729</v>
      </c>
      <c r="AK63" s="457" t="s">
        <v>729</v>
      </c>
      <c r="AL63" s="457" t="s">
        <v>729</v>
      </c>
      <c r="AM63" s="457" t="s">
        <v>729</v>
      </c>
      <c r="AN63" s="457" t="s">
        <v>729</v>
      </c>
      <c r="AO63" s="457" t="s">
        <v>729</v>
      </c>
      <c r="AP63" s="457" t="s">
        <v>729</v>
      </c>
      <c r="AQ63" s="458">
        <f t="shared" si="10"/>
        <v>0</v>
      </c>
      <c r="AR63" s="456" t="s">
        <v>729</v>
      </c>
      <c r="AS63" s="457" t="s">
        <v>729</v>
      </c>
      <c r="AT63" s="457" t="s">
        <v>729</v>
      </c>
      <c r="AU63" s="458">
        <f t="shared" si="11"/>
        <v>0</v>
      </c>
      <c r="AV63" s="456" t="s">
        <v>729</v>
      </c>
      <c r="AW63" s="457" t="s">
        <v>729</v>
      </c>
      <c r="AX63" s="457" t="s">
        <v>729</v>
      </c>
      <c r="AY63" s="457" t="s">
        <v>729</v>
      </c>
      <c r="AZ63" s="457" t="s">
        <v>729</v>
      </c>
      <c r="BA63" s="458">
        <f t="shared" si="12"/>
        <v>0</v>
      </c>
      <c r="BB63" s="456" t="s">
        <v>729</v>
      </c>
      <c r="BC63" s="457" t="s">
        <v>729</v>
      </c>
      <c r="BD63" s="457" t="s">
        <v>729</v>
      </c>
      <c r="BE63" s="457" t="s">
        <v>729</v>
      </c>
      <c r="BF63" s="457" t="s">
        <v>729</v>
      </c>
      <c r="BG63" s="457" t="s">
        <v>729</v>
      </c>
      <c r="BH63" s="457" t="s">
        <v>729</v>
      </c>
      <c r="BI63" s="458">
        <f t="shared" si="2"/>
        <v>0</v>
      </c>
      <c r="BJ63" s="403">
        <f t="shared" si="31"/>
        <v>0</v>
      </c>
      <c r="BK63" s="459"/>
      <c r="BL63" s="460"/>
      <c r="BM63" s="460"/>
      <c r="BN63" s="460"/>
      <c r="BO63" s="409">
        <f t="shared" si="32"/>
        <v>0</v>
      </c>
      <c r="BP63" s="459"/>
      <c r="BQ63" s="460"/>
      <c r="BR63" s="460"/>
      <c r="BS63" s="409">
        <f t="shared" si="33"/>
        <v>0</v>
      </c>
      <c r="BT63" s="459"/>
      <c r="BU63" s="409">
        <f t="shared" si="16"/>
        <v>0</v>
      </c>
      <c r="BV63" s="459"/>
      <c r="BW63" s="460"/>
      <c r="BX63" s="460"/>
      <c r="BY63" s="460"/>
      <c r="BZ63" s="460"/>
      <c r="CA63" s="460"/>
      <c r="CB63" s="460"/>
      <c r="CC63" s="460"/>
      <c r="CD63" s="460"/>
      <c r="CE63" s="409">
        <f t="shared" si="17"/>
        <v>0</v>
      </c>
      <c r="CF63" s="459"/>
      <c r="CG63" s="460"/>
      <c r="CH63" s="460"/>
      <c r="CI63" s="460"/>
      <c r="CJ63" s="460"/>
      <c r="CK63" s="460"/>
      <c r="CL63" s="460"/>
      <c r="CM63" s="409">
        <f t="shared" si="18"/>
        <v>0</v>
      </c>
      <c r="CN63" s="459"/>
      <c r="CO63" s="461">
        <f t="shared" si="19"/>
        <v>0</v>
      </c>
      <c r="CP63" s="462">
        <f t="shared" si="3"/>
        <v>0</v>
      </c>
      <c r="CQ63" s="397"/>
      <c r="CR63" s="398"/>
      <c r="CS63" s="396">
        <f t="shared" si="44"/>
        <v>0</v>
      </c>
      <c r="CT63" s="397"/>
      <c r="CU63" s="398"/>
      <c r="CV63" s="398"/>
      <c r="CW63" s="396">
        <f t="shared" si="45"/>
        <v>0</v>
      </c>
      <c r="CX63" s="399">
        <f t="shared" si="46"/>
        <v>0</v>
      </c>
      <c r="CY63" s="463">
        <f t="shared" si="47"/>
        <v>0</v>
      </c>
    </row>
    <row r="64" spans="1:103" s="413" customFormat="1" hidden="1">
      <c r="A64" s="390">
        <v>60</v>
      </c>
      <c r="B64" s="454" t="s">
        <v>774</v>
      </c>
      <c r="C64" s="455" t="s">
        <v>775</v>
      </c>
      <c r="D64" s="393" t="s">
        <v>742</v>
      </c>
      <c r="E64" s="397">
        <v>0</v>
      </c>
      <c r="F64" s="398">
        <v>0</v>
      </c>
      <c r="G64" s="398">
        <v>0</v>
      </c>
      <c r="H64" s="398">
        <v>0</v>
      </c>
      <c r="I64" s="396">
        <f t="shared" si="4"/>
        <v>0</v>
      </c>
      <c r="J64" s="397">
        <v>0</v>
      </c>
      <c r="K64" s="398">
        <v>0</v>
      </c>
      <c r="L64" s="398">
        <v>0</v>
      </c>
      <c r="M64" s="398">
        <v>0</v>
      </c>
      <c r="N64" s="396">
        <f t="shared" si="5"/>
        <v>0</v>
      </c>
      <c r="O64" s="397">
        <v>0</v>
      </c>
      <c r="P64" s="398">
        <v>0</v>
      </c>
      <c r="Q64" s="396">
        <f t="shared" si="6"/>
        <v>0</v>
      </c>
      <c r="R64" s="397">
        <v>0</v>
      </c>
      <c r="S64" s="398">
        <v>0</v>
      </c>
      <c r="T64" s="398">
        <v>0</v>
      </c>
      <c r="U64" s="398">
        <v>0</v>
      </c>
      <c r="V64" s="398">
        <v>0</v>
      </c>
      <c r="W64" s="398">
        <v>0</v>
      </c>
      <c r="X64" s="396">
        <f t="shared" si="7"/>
        <v>0</v>
      </c>
      <c r="Y64" s="397">
        <v>0</v>
      </c>
      <c r="Z64" s="398">
        <v>0</v>
      </c>
      <c r="AA64" s="398">
        <v>0</v>
      </c>
      <c r="AB64" s="396">
        <f t="shared" si="1"/>
        <v>0</v>
      </c>
      <c r="AC64" s="399">
        <f t="shared" si="43"/>
        <v>0</v>
      </c>
      <c r="AD64" s="456" t="s">
        <v>729</v>
      </c>
      <c r="AE64" s="457" t="s">
        <v>729</v>
      </c>
      <c r="AF64" s="458">
        <f t="shared" si="9"/>
        <v>0</v>
      </c>
      <c r="AG64" s="456" t="s">
        <v>729</v>
      </c>
      <c r="AH64" s="457" t="s">
        <v>729</v>
      </c>
      <c r="AI64" s="457" t="s">
        <v>729</v>
      </c>
      <c r="AJ64" s="457" t="s">
        <v>729</v>
      </c>
      <c r="AK64" s="457" t="s">
        <v>729</v>
      </c>
      <c r="AL64" s="457" t="s">
        <v>729</v>
      </c>
      <c r="AM64" s="457" t="s">
        <v>729</v>
      </c>
      <c r="AN64" s="457" t="s">
        <v>729</v>
      </c>
      <c r="AO64" s="457" t="s">
        <v>729</v>
      </c>
      <c r="AP64" s="457" t="s">
        <v>729</v>
      </c>
      <c r="AQ64" s="458">
        <f t="shared" si="10"/>
        <v>0</v>
      </c>
      <c r="AR64" s="456" t="s">
        <v>729</v>
      </c>
      <c r="AS64" s="457" t="s">
        <v>729</v>
      </c>
      <c r="AT64" s="457" t="s">
        <v>729</v>
      </c>
      <c r="AU64" s="458">
        <f t="shared" si="11"/>
        <v>0</v>
      </c>
      <c r="AV64" s="456" t="s">
        <v>729</v>
      </c>
      <c r="AW64" s="457" t="s">
        <v>729</v>
      </c>
      <c r="AX64" s="457" t="s">
        <v>729</v>
      </c>
      <c r="AY64" s="457" t="s">
        <v>729</v>
      </c>
      <c r="AZ64" s="457" t="s">
        <v>729</v>
      </c>
      <c r="BA64" s="458">
        <f t="shared" si="12"/>
        <v>0</v>
      </c>
      <c r="BB64" s="456" t="s">
        <v>729</v>
      </c>
      <c r="BC64" s="457" t="s">
        <v>729</v>
      </c>
      <c r="BD64" s="457" t="s">
        <v>729</v>
      </c>
      <c r="BE64" s="457" t="s">
        <v>729</v>
      </c>
      <c r="BF64" s="457" t="s">
        <v>729</v>
      </c>
      <c r="BG64" s="457" t="s">
        <v>729</v>
      </c>
      <c r="BH64" s="457" t="s">
        <v>729</v>
      </c>
      <c r="BI64" s="458">
        <f t="shared" si="2"/>
        <v>0</v>
      </c>
      <c r="BJ64" s="403">
        <f t="shared" si="31"/>
        <v>0</v>
      </c>
      <c r="BK64" s="459"/>
      <c r="BL64" s="460"/>
      <c r="BM64" s="460"/>
      <c r="BN64" s="460"/>
      <c r="BO64" s="409">
        <f t="shared" si="32"/>
        <v>0</v>
      </c>
      <c r="BP64" s="459"/>
      <c r="BQ64" s="460"/>
      <c r="BR64" s="460"/>
      <c r="BS64" s="409">
        <f t="shared" si="33"/>
        <v>0</v>
      </c>
      <c r="BT64" s="459"/>
      <c r="BU64" s="409">
        <f t="shared" si="16"/>
        <v>0</v>
      </c>
      <c r="BV64" s="459"/>
      <c r="BW64" s="460"/>
      <c r="BX64" s="460"/>
      <c r="BY64" s="460"/>
      <c r="BZ64" s="460"/>
      <c r="CA64" s="460"/>
      <c r="CB64" s="460"/>
      <c r="CC64" s="460"/>
      <c r="CD64" s="460"/>
      <c r="CE64" s="409">
        <f t="shared" si="17"/>
        <v>0</v>
      </c>
      <c r="CF64" s="459"/>
      <c r="CG64" s="460"/>
      <c r="CH64" s="460"/>
      <c r="CI64" s="460"/>
      <c r="CJ64" s="460"/>
      <c r="CK64" s="460"/>
      <c r="CL64" s="460"/>
      <c r="CM64" s="409">
        <f t="shared" si="18"/>
        <v>0</v>
      </c>
      <c r="CN64" s="459"/>
      <c r="CO64" s="461">
        <f t="shared" si="19"/>
        <v>0</v>
      </c>
      <c r="CP64" s="462">
        <f t="shared" si="3"/>
        <v>0</v>
      </c>
      <c r="CQ64" s="397"/>
      <c r="CR64" s="398"/>
      <c r="CS64" s="396">
        <f t="shared" si="44"/>
        <v>0</v>
      </c>
      <c r="CT64" s="397"/>
      <c r="CU64" s="398"/>
      <c r="CV64" s="398"/>
      <c r="CW64" s="396">
        <f t="shared" si="45"/>
        <v>0</v>
      </c>
      <c r="CX64" s="399">
        <f t="shared" si="46"/>
        <v>0</v>
      </c>
      <c r="CY64" s="463">
        <f t="shared" si="47"/>
        <v>0</v>
      </c>
    </row>
    <row r="65" spans="1:103" s="413" customFormat="1" ht="30">
      <c r="A65" s="390">
        <v>61</v>
      </c>
      <c r="B65" s="454" t="s">
        <v>231</v>
      </c>
      <c r="C65" s="455" t="s">
        <v>801</v>
      </c>
      <c r="D65" s="393" t="s">
        <v>742</v>
      </c>
      <c r="E65" s="397">
        <v>212.48000000000002</v>
      </c>
      <c r="F65" s="398">
        <v>149.92000000000002</v>
      </c>
      <c r="G65" s="398">
        <v>57.6</v>
      </c>
      <c r="H65" s="398">
        <v>446.56</v>
      </c>
      <c r="I65" s="396">
        <f t="shared" si="4"/>
        <v>866.56000000000006</v>
      </c>
      <c r="J65" s="397">
        <v>498.56</v>
      </c>
      <c r="K65" s="398">
        <v>980.96</v>
      </c>
      <c r="L65" s="398">
        <v>426.88</v>
      </c>
      <c r="M65" s="398">
        <v>261.60000000000002</v>
      </c>
      <c r="N65" s="396">
        <f t="shared" si="5"/>
        <v>2168</v>
      </c>
      <c r="O65" s="397">
        <v>0</v>
      </c>
      <c r="P65" s="398">
        <v>0</v>
      </c>
      <c r="Q65" s="396">
        <f t="shared" si="6"/>
        <v>0</v>
      </c>
      <c r="R65" s="397">
        <v>0</v>
      </c>
      <c r="S65" s="398">
        <v>0</v>
      </c>
      <c r="T65" s="398">
        <v>0</v>
      </c>
      <c r="U65" s="398">
        <v>0</v>
      </c>
      <c r="V65" s="398">
        <v>0</v>
      </c>
      <c r="W65" s="398">
        <v>0</v>
      </c>
      <c r="X65" s="396">
        <f t="shared" si="7"/>
        <v>0</v>
      </c>
      <c r="Y65" s="397">
        <v>115.2</v>
      </c>
      <c r="Z65" s="398">
        <v>28.8</v>
      </c>
      <c r="AA65" s="398">
        <v>28.8</v>
      </c>
      <c r="AB65" s="396">
        <f t="shared" si="1"/>
        <v>172.8</v>
      </c>
      <c r="AC65" s="399">
        <f t="shared" si="43"/>
        <v>3207.36</v>
      </c>
      <c r="AD65" s="456">
        <v>49.6</v>
      </c>
      <c r="AE65" s="457">
        <v>0</v>
      </c>
      <c r="AF65" s="458">
        <f t="shared" si="9"/>
        <v>49.6</v>
      </c>
      <c r="AG65" s="456">
        <v>38.24</v>
      </c>
      <c r="AH65" s="457">
        <v>942.08</v>
      </c>
      <c r="AI65" s="457">
        <v>0</v>
      </c>
      <c r="AJ65" s="457">
        <v>0</v>
      </c>
      <c r="AK65" s="457">
        <v>0</v>
      </c>
      <c r="AL65" s="457">
        <v>0</v>
      </c>
      <c r="AM65" s="457">
        <v>0</v>
      </c>
      <c r="AN65" s="457">
        <v>0</v>
      </c>
      <c r="AO65" s="457">
        <v>0</v>
      </c>
      <c r="AP65" s="457">
        <v>0</v>
      </c>
      <c r="AQ65" s="458">
        <f t="shared" si="10"/>
        <v>980.32</v>
      </c>
      <c r="AR65" s="456">
        <v>0</v>
      </c>
      <c r="AS65" s="457">
        <v>0</v>
      </c>
      <c r="AT65" s="457">
        <v>0</v>
      </c>
      <c r="AU65" s="458">
        <f t="shared" si="11"/>
        <v>0</v>
      </c>
      <c r="AV65" s="456">
        <v>0</v>
      </c>
      <c r="AW65" s="457">
        <v>0</v>
      </c>
      <c r="AX65" s="457">
        <v>0</v>
      </c>
      <c r="AY65" s="457">
        <v>0</v>
      </c>
      <c r="AZ65" s="457">
        <v>0</v>
      </c>
      <c r="BA65" s="458">
        <f t="shared" si="12"/>
        <v>0</v>
      </c>
      <c r="BB65" s="456">
        <v>146.72</v>
      </c>
      <c r="BC65" s="457">
        <v>53.6</v>
      </c>
      <c r="BD65" s="457">
        <v>0</v>
      </c>
      <c r="BE65" s="457">
        <v>67.2</v>
      </c>
      <c r="BF65" s="457">
        <v>33.6</v>
      </c>
      <c r="BG65" s="457">
        <v>0</v>
      </c>
      <c r="BH65" s="457">
        <v>0</v>
      </c>
      <c r="BI65" s="458">
        <f t="shared" si="2"/>
        <v>301.12</v>
      </c>
      <c r="BJ65" s="403">
        <f t="shared" si="31"/>
        <v>1331.04</v>
      </c>
      <c r="BK65" s="459">
        <v>155.39999999999998</v>
      </c>
      <c r="BL65" s="460">
        <v>202.58</v>
      </c>
      <c r="BM65" s="460"/>
      <c r="BN65" s="460"/>
      <c r="BO65" s="409">
        <f t="shared" si="32"/>
        <v>357.98</v>
      </c>
      <c r="BP65" s="459">
        <v>44.800000000000004</v>
      </c>
      <c r="BQ65" s="460">
        <v>33.6</v>
      </c>
      <c r="BR65" s="460"/>
      <c r="BS65" s="409">
        <f t="shared" si="33"/>
        <v>78.400000000000006</v>
      </c>
      <c r="BT65" s="459"/>
      <c r="BU65" s="409">
        <f t="shared" si="16"/>
        <v>0</v>
      </c>
      <c r="BV65" s="459">
        <v>43.75</v>
      </c>
      <c r="BW65" s="460">
        <v>335.84</v>
      </c>
      <c r="BX65" s="460">
        <v>58.75</v>
      </c>
      <c r="BY65" s="460">
        <v>24.22</v>
      </c>
      <c r="BZ65" s="460">
        <v>25</v>
      </c>
      <c r="CA65" s="460">
        <v>512.5</v>
      </c>
      <c r="CB65" s="460">
        <v>90.6</v>
      </c>
      <c r="CC65" s="460">
        <v>25.2</v>
      </c>
      <c r="CD65" s="460">
        <v>80.95</v>
      </c>
      <c r="CE65" s="409">
        <f t="shared" si="17"/>
        <v>1196.81</v>
      </c>
      <c r="CF65" s="459"/>
      <c r="CG65" s="460">
        <v>146.80500000000001</v>
      </c>
      <c r="CH65" s="460"/>
      <c r="CI65" s="460"/>
      <c r="CJ65" s="460"/>
      <c r="CK65" s="460">
        <v>12.65</v>
      </c>
      <c r="CL65" s="460">
        <v>7</v>
      </c>
      <c r="CM65" s="409">
        <f t="shared" si="18"/>
        <v>166.45500000000001</v>
      </c>
      <c r="CN65" s="459">
        <v>71.48</v>
      </c>
      <c r="CO65" s="461">
        <f t="shared" si="19"/>
        <v>71.48</v>
      </c>
      <c r="CP65" s="462">
        <f t="shared" si="3"/>
        <v>1871.125</v>
      </c>
      <c r="CQ65" s="397">
        <v>79.079499999999996</v>
      </c>
      <c r="CR65" s="398">
        <v>66.746000000000009</v>
      </c>
      <c r="CS65" s="396">
        <f t="shared" si="44"/>
        <v>145.82550000000001</v>
      </c>
      <c r="CT65" s="397">
        <v>228.09</v>
      </c>
      <c r="CU65" s="398">
        <v>55.44</v>
      </c>
      <c r="CV65" s="398">
        <v>480.94</v>
      </c>
      <c r="CW65" s="396">
        <f t="shared" si="45"/>
        <v>764.47</v>
      </c>
      <c r="CX65" s="399">
        <f t="shared" si="46"/>
        <v>910.29550000000006</v>
      </c>
      <c r="CY65" s="463">
        <f t="shared" si="47"/>
        <v>7319.8204999999998</v>
      </c>
    </row>
    <row r="66" spans="1:103" s="413" customFormat="1">
      <c r="A66" s="390">
        <v>62</v>
      </c>
      <c r="B66" s="454" t="s">
        <v>5</v>
      </c>
      <c r="C66" s="455" t="s">
        <v>3</v>
      </c>
      <c r="D66" s="393" t="s">
        <v>742</v>
      </c>
      <c r="E66" s="397">
        <v>0</v>
      </c>
      <c r="F66" s="398">
        <v>0</v>
      </c>
      <c r="G66" s="398">
        <v>0</v>
      </c>
      <c r="H66" s="398">
        <v>0</v>
      </c>
      <c r="I66" s="396">
        <f t="shared" si="4"/>
        <v>0</v>
      </c>
      <c r="J66" s="397">
        <v>0</v>
      </c>
      <c r="K66" s="398">
        <v>0</v>
      </c>
      <c r="L66" s="398">
        <v>0</v>
      </c>
      <c r="M66" s="398">
        <v>0</v>
      </c>
      <c r="N66" s="396">
        <f t="shared" si="5"/>
        <v>0</v>
      </c>
      <c r="O66" s="397">
        <v>0</v>
      </c>
      <c r="P66" s="398">
        <v>0</v>
      </c>
      <c r="Q66" s="396">
        <f t="shared" si="6"/>
        <v>0</v>
      </c>
      <c r="R66" s="397">
        <v>32</v>
      </c>
      <c r="S66" s="398">
        <v>41.6</v>
      </c>
      <c r="T66" s="398">
        <v>62.56</v>
      </c>
      <c r="U66" s="398">
        <v>96.000000000000014</v>
      </c>
      <c r="V66" s="398">
        <v>71.680000000000007</v>
      </c>
      <c r="W66" s="398">
        <v>10.88</v>
      </c>
      <c r="X66" s="396">
        <f t="shared" si="7"/>
        <v>314.72000000000003</v>
      </c>
      <c r="Y66" s="397">
        <v>0</v>
      </c>
      <c r="Z66" s="398">
        <v>0</v>
      </c>
      <c r="AA66" s="398">
        <v>0</v>
      </c>
      <c r="AB66" s="396">
        <f t="shared" si="1"/>
        <v>0</v>
      </c>
      <c r="AC66" s="399">
        <f t="shared" si="43"/>
        <v>314.72000000000003</v>
      </c>
      <c r="AD66" s="456">
        <v>0</v>
      </c>
      <c r="AE66" s="457">
        <v>0</v>
      </c>
      <c r="AF66" s="458">
        <f t="shared" si="9"/>
        <v>0</v>
      </c>
      <c r="AG66" s="456">
        <v>0</v>
      </c>
      <c r="AH66" s="457">
        <v>0</v>
      </c>
      <c r="AI66" s="457">
        <v>0</v>
      </c>
      <c r="AJ66" s="457">
        <v>0</v>
      </c>
      <c r="AK66" s="457">
        <v>0</v>
      </c>
      <c r="AL66" s="457">
        <v>0</v>
      </c>
      <c r="AM66" s="457">
        <v>0</v>
      </c>
      <c r="AN66" s="457">
        <v>0</v>
      </c>
      <c r="AO66" s="457">
        <v>0</v>
      </c>
      <c r="AP66" s="457">
        <v>0</v>
      </c>
      <c r="AQ66" s="458">
        <f t="shared" si="10"/>
        <v>0</v>
      </c>
      <c r="AR66" s="456">
        <v>0</v>
      </c>
      <c r="AS66" s="457">
        <v>0</v>
      </c>
      <c r="AT66" s="457">
        <v>0</v>
      </c>
      <c r="AU66" s="458">
        <f t="shared" si="11"/>
        <v>0</v>
      </c>
      <c r="AV66" s="456">
        <v>0</v>
      </c>
      <c r="AW66" s="457">
        <v>0</v>
      </c>
      <c r="AX66" s="457">
        <v>0</v>
      </c>
      <c r="AY66" s="457">
        <v>0</v>
      </c>
      <c r="AZ66" s="457">
        <v>0</v>
      </c>
      <c r="BA66" s="458">
        <f t="shared" si="12"/>
        <v>0</v>
      </c>
      <c r="BB66" s="456">
        <v>0</v>
      </c>
      <c r="BC66" s="457">
        <v>0</v>
      </c>
      <c r="BD66" s="457">
        <v>0</v>
      </c>
      <c r="BE66" s="457">
        <v>0</v>
      </c>
      <c r="BF66" s="457">
        <v>0</v>
      </c>
      <c r="BG66" s="457">
        <v>0</v>
      </c>
      <c r="BH66" s="457">
        <v>0</v>
      </c>
      <c r="BI66" s="458">
        <f t="shared" si="2"/>
        <v>0</v>
      </c>
      <c r="BJ66" s="403">
        <f t="shared" si="31"/>
        <v>0</v>
      </c>
      <c r="BK66" s="459">
        <v>86.75</v>
      </c>
      <c r="BL66" s="460">
        <v>367.5</v>
      </c>
      <c r="BM66" s="460">
        <v>164.75</v>
      </c>
      <c r="BN66" s="460">
        <v>65</v>
      </c>
      <c r="BO66" s="409">
        <f t="shared" si="32"/>
        <v>684</v>
      </c>
      <c r="BP66" s="459">
        <v>92.5</v>
      </c>
      <c r="BQ66" s="460">
        <v>294.5</v>
      </c>
      <c r="BR66" s="460"/>
      <c r="BS66" s="409">
        <f t="shared" si="33"/>
        <v>387</v>
      </c>
      <c r="BT66" s="459">
        <v>132.30000000000001</v>
      </c>
      <c r="BU66" s="409">
        <f t="shared" si="16"/>
        <v>132.30000000000001</v>
      </c>
      <c r="BV66" s="459"/>
      <c r="BW66" s="460"/>
      <c r="BX66" s="460"/>
      <c r="BY66" s="460">
        <v>73.45</v>
      </c>
      <c r="BZ66" s="460"/>
      <c r="CA66" s="460">
        <v>315.89999999999998</v>
      </c>
      <c r="CB66" s="460"/>
      <c r="CC66" s="460"/>
      <c r="CD66" s="460"/>
      <c r="CE66" s="409">
        <f t="shared" si="17"/>
        <v>389.34999999999997</v>
      </c>
      <c r="CF66" s="459"/>
      <c r="CG66" s="460">
        <v>175.5</v>
      </c>
      <c r="CH66" s="460">
        <v>20.8</v>
      </c>
      <c r="CI66" s="460">
        <v>23.4</v>
      </c>
      <c r="CJ66" s="460">
        <v>14.3</v>
      </c>
      <c r="CK66" s="460">
        <v>14.3</v>
      </c>
      <c r="CL66" s="460">
        <v>6.5</v>
      </c>
      <c r="CM66" s="409">
        <f t="shared" si="18"/>
        <v>254.80000000000004</v>
      </c>
      <c r="CN66" s="459">
        <v>31.200000000000003</v>
      </c>
      <c r="CO66" s="461">
        <f t="shared" si="19"/>
        <v>31.200000000000003</v>
      </c>
      <c r="CP66" s="462">
        <f t="shared" si="3"/>
        <v>1878.65</v>
      </c>
      <c r="CQ66" s="397"/>
      <c r="CR66" s="398"/>
      <c r="CS66" s="396">
        <f t="shared" si="44"/>
        <v>0</v>
      </c>
      <c r="CT66" s="397"/>
      <c r="CU66" s="398"/>
      <c r="CV66" s="398"/>
      <c r="CW66" s="396">
        <f t="shared" si="45"/>
        <v>0</v>
      </c>
      <c r="CX66" s="399">
        <f t="shared" si="46"/>
        <v>0</v>
      </c>
      <c r="CY66" s="463">
        <f t="shared" si="47"/>
        <v>2193.37</v>
      </c>
    </row>
    <row r="67" spans="1:103" s="413" customFormat="1" hidden="1">
      <c r="A67" s="390">
        <v>63</v>
      </c>
      <c r="B67" s="454" t="s">
        <v>802</v>
      </c>
      <c r="C67" s="455" t="s">
        <v>803</v>
      </c>
      <c r="D67" s="393" t="s">
        <v>742</v>
      </c>
      <c r="E67" s="397">
        <v>0</v>
      </c>
      <c r="F67" s="398">
        <v>0</v>
      </c>
      <c r="G67" s="398">
        <v>0</v>
      </c>
      <c r="H67" s="398">
        <v>0</v>
      </c>
      <c r="I67" s="396">
        <f t="shared" si="4"/>
        <v>0</v>
      </c>
      <c r="J67" s="397">
        <v>0</v>
      </c>
      <c r="K67" s="398">
        <v>0</v>
      </c>
      <c r="L67" s="398">
        <v>0</v>
      </c>
      <c r="M67" s="398">
        <v>0</v>
      </c>
      <c r="N67" s="396">
        <f t="shared" si="5"/>
        <v>0</v>
      </c>
      <c r="O67" s="397">
        <v>0</v>
      </c>
      <c r="P67" s="398">
        <v>0</v>
      </c>
      <c r="Q67" s="396">
        <f t="shared" si="6"/>
        <v>0</v>
      </c>
      <c r="R67" s="397">
        <v>0</v>
      </c>
      <c r="S67" s="398">
        <v>0</v>
      </c>
      <c r="T67" s="398">
        <v>0</v>
      </c>
      <c r="U67" s="398">
        <v>0</v>
      </c>
      <c r="V67" s="398">
        <v>0</v>
      </c>
      <c r="W67" s="398">
        <v>0</v>
      </c>
      <c r="X67" s="396">
        <f t="shared" si="7"/>
        <v>0</v>
      </c>
      <c r="Y67" s="397">
        <v>0</v>
      </c>
      <c r="Z67" s="398">
        <v>0</v>
      </c>
      <c r="AA67" s="398">
        <v>0</v>
      </c>
      <c r="AB67" s="396">
        <f t="shared" si="1"/>
        <v>0</v>
      </c>
      <c r="AC67" s="399">
        <f t="shared" si="43"/>
        <v>0</v>
      </c>
      <c r="AD67" s="456">
        <v>0</v>
      </c>
      <c r="AE67" s="457">
        <v>0</v>
      </c>
      <c r="AF67" s="458">
        <f t="shared" si="9"/>
        <v>0</v>
      </c>
      <c r="AG67" s="456">
        <v>0</v>
      </c>
      <c r="AH67" s="457">
        <v>0</v>
      </c>
      <c r="AI67" s="457">
        <v>0</v>
      </c>
      <c r="AJ67" s="457">
        <v>0</v>
      </c>
      <c r="AK67" s="457">
        <v>0</v>
      </c>
      <c r="AL67" s="457">
        <v>0</v>
      </c>
      <c r="AM67" s="457">
        <v>0</v>
      </c>
      <c r="AN67" s="457">
        <v>0</v>
      </c>
      <c r="AO67" s="457">
        <v>0</v>
      </c>
      <c r="AP67" s="457">
        <v>0</v>
      </c>
      <c r="AQ67" s="458">
        <f t="shared" si="10"/>
        <v>0</v>
      </c>
      <c r="AR67" s="456">
        <v>0</v>
      </c>
      <c r="AS67" s="457">
        <v>0</v>
      </c>
      <c r="AT67" s="457">
        <v>0</v>
      </c>
      <c r="AU67" s="458">
        <f t="shared" si="11"/>
        <v>0</v>
      </c>
      <c r="AV67" s="456">
        <v>0</v>
      </c>
      <c r="AW67" s="457">
        <v>0</v>
      </c>
      <c r="AX67" s="457">
        <v>0</v>
      </c>
      <c r="AY67" s="457">
        <v>0</v>
      </c>
      <c r="AZ67" s="457">
        <v>0</v>
      </c>
      <c r="BA67" s="458">
        <f t="shared" si="12"/>
        <v>0</v>
      </c>
      <c r="BB67" s="456">
        <v>0</v>
      </c>
      <c r="BC67" s="457">
        <v>0</v>
      </c>
      <c r="BD67" s="457">
        <v>0</v>
      </c>
      <c r="BE67" s="457">
        <v>0</v>
      </c>
      <c r="BF67" s="457">
        <v>0</v>
      </c>
      <c r="BG67" s="457">
        <v>0</v>
      </c>
      <c r="BH67" s="457">
        <v>0</v>
      </c>
      <c r="BI67" s="458">
        <f t="shared" si="2"/>
        <v>0</v>
      </c>
      <c r="BJ67" s="403">
        <f t="shared" si="31"/>
        <v>0</v>
      </c>
      <c r="BK67" s="459"/>
      <c r="BL67" s="460"/>
      <c r="BM67" s="460"/>
      <c r="BN67" s="460"/>
      <c r="BO67" s="409">
        <f t="shared" si="32"/>
        <v>0</v>
      </c>
      <c r="BP67" s="459"/>
      <c r="BQ67" s="460"/>
      <c r="BR67" s="460"/>
      <c r="BS67" s="409">
        <f t="shared" si="33"/>
        <v>0</v>
      </c>
      <c r="BT67" s="459"/>
      <c r="BU67" s="409">
        <f t="shared" si="16"/>
        <v>0</v>
      </c>
      <c r="BV67" s="459"/>
      <c r="BW67" s="460"/>
      <c r="BX67" s="460"/>
      <c r="BY67" s="460"/>
      <c r="BZ67" s="460"/>
      <c r="CA67" s="460"/>
      <c r="CB67" s="460"/>
      <c r="CC67" s="460"/>
      <c r="CD67" s="460"/>
      <c r="CE67" s="409">
        <f t="shared" si="17"/>
        <v>0</v>
      </c>
      <c r="CF67" s="459"/>
      <c r="CG67" s="460"/>
      <c r="CH67" s="460"/>
      <c r="CI67" s="460"/>
      <c r="CJ67" s="460"/>
      <c r="CK67" s="460"/>
      <c r="CL67" s="460"/>
      <c r="CM67" s="409">
        <f t="shared" si="18"/>
        <v>0</v>
      </c>
      <c r="CN67" s="459"/>
      <c r="CO67" s="461">
        <f t="shared" si="19"/>
        <v>0</v>
      </c>
      <c r="CP67" s="462">
        <f t="shared" si="3"/>
        <v>0</v>
      </c>
      <c r="CQ67" s="397"/>
      <c r="CR67" s="398"/>
      <c r="CS67" s="396">
        <f t="shared" si="44"/>
        <v>0</v>
      </c>
      <c r="CT67" s="397"/>
      <c r="CU67" s="398"/>
      <c r="CV67" s="398"/>
      <c r="CW67" s="396">
        <f t="shared" si="45"/>
        <v>0</v>
      </c>
      <c r="CX67" s="399">
        <f t="shared" si="46"/>
        <v>0</v>
      </c>
      <c r="CY67" s="463">
        <f t="shared" si="47"/>
        <v>0</v>
      </c>
    </row>
    <row r="68" spans="1:103" s="487" customFormat="1">
      <c r="A68" s="469">
        <v>64</v>
      </c>
      <c r="B68" s="470"/>
      <c r="C68" s="471" t="s">
        <v>804</v>
      </c>
      <c r="D68" s="472"/>
      <c r="E68" s="473"/>
      <c r="F68" s="474"/>
      <c r="G68" s="474"/>
      <c r="H68" s="474"/>
      <c r="I68" s="475"/>
      <c r="J68" s="473"/>
      <c r="K68" s="474"/>
      <c r="L68" s="474"/>
      <c r="M68" s="474"/>
      <c r="N68" s="475"/>
      <c r="O68" s="473"/>
      <c r="P68" s="474"/>
      <c r="Q68" s="475"/>
      <c r="R68" s="473"/>
      <c r="S68" s="474"/>
      <c r="T68" s="474"/>
      <c r="U68" s="474"/>
      <c r="V68" s="474"/>
      <c r="W68" s="474"/>
      <c r="X68" s="475"/>
      <c r="Y68" s="473"/>
      <c r="Z68" s="474"/>
      <c r="AA68" s="474"/>
      <c r="AB68" s="475"/>
      <c r="AC68" s="476"/>
      <c r="AD68" s="477"/>
      <c r="AE68" s="478"/>
      <c r="AF68" s="479"/>
      <c r="AG68" s="477"/>
      <c r="AH68" s="478"/>
      <c r="AI68" s="478"/>
      <c r="AJ68" s="478"/>
      <c r="AK68" s="478"/>
      <c r="AL68" s="478"/>
      <c r="AM68" s="478"/>
      <c r="AN68" s="478"/>
      <c r="AO68" s="478"/>
      <c r="AP68" s="478"/>
      <c r="AQ68" s="479"/>
      <c r="AR68" s="477"/>
      <c r="AS68" s="478"/>
      <c r="AT68" s="478"/>
      <c r="AU68" s="479"/>
      <c r="AV68" s="477"/>
      <c r="AW68" s="478"/>
      <c r="AX68" s="478"/>
      <c r="AY68" s="478"/>
      <c r="AZ68" s="478"/>
      <c r="BA68" s="479"/>
      <c r="BB68" s="477"/>
      <c r="BC68" s="478"/>
      <c r="BD68" s="478"/>
      <c r="BE68" s="478"/>
      <c r="BF68" s="478"/>
      <c r="BG68" s="478"/>
      <c r="BH68" s="478"/>
      <c r="BI68" s="479"/>
      <c r="BJ68" s="480"/>
      <c r="BK68" s="481"/>
      <c r="BL68" s="482"/>
      <c r="BM68" s="482"/>
      <c r="BN68" s="482"/>
      <c r="BO68" s="483"/>
      <c r="BP68" s="481"/>
      <c r="BQ68" s="482"/>
      <c r="BR68" s="482"/>
      <c r="BS68" s="483"/>
      <c r="BT68" s="481"/>
      <c r="BU68" s="483"/>
      <c r="BV68" s="481"/>
      <c r="BW68" s="482"/>
      <c r="BX68" s="482"/>
      <c r="BY68" s="482"/>
      <c r="BZ68" s="482"/>
      <c r="CA68" s="482"/>
      <c r="CB68" s="482"/>
      <c r="CC68" s="482"/>
      <c r="CD68" s="482"/>
      <c r="CE68" s="483"/>
      <c r="CF68" s="481"/>
      <c r="CG68" s="482"/>
      <c r="CH68" s="482"/>
      <c r="CI68" s="482"/>
      <c r="CJ68" s="482"/>
      <c r="CK68" s="482"/>
      <c r="CL68" s="482"/>
      <c r="CM68" s="483"/>
      <c r="CN68" s="481"/>
      <c r="CO68" s="484"/>
      <c r="CP68" s="485"/>
      <c r="CQ68" s="473"/>
      <c r="CR68" s="474"/>
      <c r="CS68" s="475"/>
      <c r="CT68" s="473"/>
      <c r="CU68" s="474"/>
      <c r="CV68" s="474"/>
      <c r="CW68" s="475"/>
      <c r="CX68" s="476"/>
      <c r="CY68" s="486"/>
    </row>
    <row r="69" spans="1:103" s="413" customFormat="1">
      <c r="A69" s="390">
        <v>65</v>
      </c>
      <c r="B69" s="454" t="s">
        <v>770</v>
      </c>
      <c r="C69" s="455" t="s">
        <v>771</v>
      </c>
      <c r="D69" s="393" t="s">
        <v>742</v>
      </c>
      <c r="E69" s="397">
        <v>400.21799999999996</v>
      </c>
      <c r="F69" s="398">
        <v>201.29999999999998</v>
      </c>
      <c r="G69" s="398">
        <v>54</v>
      </c>
      <c r="H69" s="398">
        <v>510.10799999999995</v>
      </c>
      <c r="I69" s="396">
        <f t="shared" si="4"/>
        <v>1165.6259999999997</v>
      </c>
      <c r="J69" s="397">
        <v>1059.44</v>
      </c>
      <c r="K69" s="398">
        <v>2084.54</v>
      </c>
      <c r="L69" s="398">
        <v>907.12000000000012</v>
      </c>
      <c r="M69" s="398">
        <v>555.90000000000009</v>
      </c>
      <c r="N69" s="396">
        <f t="shared" si="5"/>
        <v>4607</v>
      </c>
      <c r="O69" s="397">
        <v>0</v>
      </c>
      <c r="P69" s="398">
        <v>0</v>
      </c>
      <c r="Q69" s="396">
        <f t="shared" si="6"/>
        <v>0</v>
      </c>
      <c r="R69" s="397">
        <v>138</v>
      </c>
      <c r="S69" s="398">
        <v>42</v>
      </c>
      <c r="T69" s="398">
        <v>60</v>
      </c>
      <c r="U69" s="398">
        <v>221.54999999999998</v>
      </c>
      <c r="V69" s="398">
        <v>189</v>
      </c>
      <c r="W69" s="398">
        <v>36</v>
      </c>
      <c r="X69" s="396">
        <f t="shared" si="7"/>
        <v>686.55</v>
      </c>
      <c r="Y69" s="397">
        <v>278.40000000000003</v>
      </c>
      <c r="Z69" s="398">
        <v>60.800000000000004</v>
      </c>
      <c r="AA69" s="398">
        <v>38.4</v>
      </c>
      <c r="AB69" s="396">
        <f t="shared" si="1"/>
        <v>377.6</v>
      </c>
      <c r="AC69" s="399">
        <f t="shared" ref="AC69:AC80" si="48">+IF(D69="",0,I69+N69+Q69+X69+AB69)</f>
        <v>6836.7760000000007</v>
      </c>
      <c r="AD69" s="456">
        <v>71.347499999999997</v>
      </c>
      <c r="AE69" s="457">
        <v>47.25</v>
      </c>
      <c r="AF69" s="458">
        <f t="shared" si="9"/>
        <v>118.5975</v>
      </c>
      <c r="AG69" s="456">
        <v>17.272500000000001</v>
      </c>
      <c r="AH69" s="457">
        <v>0</v>
      </c>
      <c r="AI69" s="457">
        <v>44.2575</v>
      </c>
      <c r="AJ69" s="457">
        <v>0</v>
      </c>
      <c r="AK69" s="457">
        <v>7.875</v>
      </c>
      <c r="AL69" s="457">
        <v>0</v>
      </c>
      <c r="AM69" s="457">
        <v>50.19</v>
      </c>
      <c r="AN69" s="457">
        <v>0</v>
      </c>
      <c r="AO69" s="457">
        <v>4.9874999999999998</v>
      </c>
      <c r="AP69" s="457">
        <v>0</v>
      </c>
      <c r="AQ69" s="458">
        <f t="shared" si="10"/>
        <v>124.5825</v>
      </c>
      <c r="AR69" s="456">
        <v>166.01235</v>
      </c>
      <c r="AS69" s="457">
        <v>132.06479999999999</v>
      </c>
      <c r="AT69" s="457">
        <v>30.45</v>
      </c>
      <c r="AU69" s="458">
        <f t="shared" si="11"/>
        <v>328.52714999999995</v>
      </c>
      <c r="AV69" s="456">
        <v>1.155</v>
      </c>
      <c r="AW69" s="457">
        <v>0</v>
      </c>
      <c r="AX69" s="457">
        <v>2.625</v>
      </c>
      <c r="AY69" s="457">
        <v>0</v>
      </c>
      <c r="AZ69" s="457">
        <v>3.6749999999999998</v>
      </c>
      <c r="BA69" s="458">
        <f t="shared" si="12"/>
        <v>7.4550000000000001</v>
      </c>
      <c r="BB69" s="456">
        <v>0</v>
      </c>
      <c r="BC69" s="457">
        <v>0</v>
      </c>
      <c r="BD69" s="457">
        <v>27.3</v>
      </c>
      <c r="BE69" s="457">
        <v>0</v>
      </c>
      <c r="BF69" s="457">
        <v>20.212499999999999</v>
      </c>
      <c r="BG69" s="457">
        <v>2.8874999999999997</v>
      </c>
      <c r="BH69" s="457">
        <v>0</v>
      </c>
      <c r="BI69" s="458">
        <f t="shared" si="2"/>
        <v>50.400000000000006</v>
      </c>
      <c r="BJ69" s="403">
        <f t="shared" si="31"/>
        <v>629.56214999999997</v>
      </c>
      <c r="BK69" s="459">
        <v>865.79999999999984</v>
      </c>
      <c r="BL69" s="460">
        <v>1128.6600000000001</v>
      </c>
      <c r="BM69" s="460"/>
      <c r="BN69" s="460"/>
      <c r="BO69" s="409">
        <f t="shared" si="32"/>
        <v>1994.46</v>
      </c>
      <c r="BP69" s="459">
        <v>288.60000000000002</v>
      </c>
      <c r="BQ69" s="460">
        <v>918.84</v>
      </c>
      <c r="BR69" s="460"/>
      <c r="BS69" s="409">
        <f t="shared" si="33"/>
        <v>1207.44</v>
      </c>
      <c r="BT69" s="459">
        <v>612.29999999999995</v>
      </c>
      <c r="BU69" s="409">
        <f t="shared" si="16"/>
        <v>612.29999999999995</v>
      </c>
      <c r="BV69" s="459">
        <v>14.175000000000001</v>
      </c>
      <c r="BW69" s="460">
        <v>49.526400000000002</v>
      </c>
      <c r="BX69" s="460"/>
      <c r="BY69" s="460">
        <v>32.549999999999997</v>
      </c>
      <c r="BZ69" s="460">
        <v>17.7</v>
      </c>
      <c r="CA69" s="460">
        <v>68.25</v>
      </c>
      <c r="CB69" s="460">
        <v>21</v>
      </c>
      <c r="CC69" s="460">
        <v>118.8</v>
      </c>
      <c r="CD69" s="460">
        <v>14.44</v>
      </c>
      <c r="CE69" s="409">
        <f t="shared" si="17"/>
        <v>336.44139999999999</v>
      </c>
      <c r="CF69" s="459"/>
      <c r="CG69" s="460">
        <v>165.38</v>
      </c>
      <c r="CH69" s="460">
        <v>19.43</v>
      </c>
      <c r="CI69" s="460">
        <v>9.4499999999999993</v>
      </c>
      <c r="CJ69" s="460">
        <v>5.78</v>
      </c>
      <c r="CK69" s="460">
        <v>5.78</v>
      </c>
      <c r="CL69" s="460">
        <v>2.63</v>
      </c>
      <c r="CM69" s="409">
        <f t="shared" si="18"/>
        <v>208.45</v>
      </c>
      <c r="CN69" s="459">
        <v>12.6</v>
      </c>
      <c r="CO69" s="461">
        <f t="shared" si="19"/>
        <v>12.6</v>
      </c>
      <c r="CP69" s="462">
        <f t="shared" si="3"/>
        <v>4371.6913999999997</v>
      </c>
      <c r="CQ69" s="397"/>
      <c r="CR69" s="398"/>
      <c r="CS69" s="396">
        <f>+CQ69+CR69</f>
        <v>0</v>
      </c>
      <c r="CT69" s="397"/>
      <c r="CU69" s="398"/>
      <c r="CV69" s="398"/>
      <c r="CW69" s="396">
        <f>+CT69+CU69+CV69</f>
        <v>0</v>
      </c>
      <c r="CX69" s="399">
        <f>+CS69+CW69</f>
        <v>0</v>
      </c>
      <c r="CY69" s="463">
        <f t="shared" ref="CY69:CY80" si="49">IF(D69="",0,AC69+BJ69+CP69+CX69)</f>
        <v>11838.029549999999</v>
      </c>
    </row>
    <row r="70" spans="1:103" s="413" customFormat="1" hidden="1">
      <c r="A70" s="390">
        <v>66</v>
      </c>
      <c r="B70" s="454" t="s">
        <v>772</v>
      </c>
      <c r="C70" s="455" t="s">
        <v>773</v>
      </c>
      <c r="D70" s="393" t="s">
        <v>742</v>
      </c>
      <c r="E70" s="397">
        <v>0</v>
      </c>
      <c r="F70" s="398">
        <v>0</v>
      </c>
      <c r="G70" s="398">
        <v>0</v>
      </c>
      <c r="H70" s="398">
        <v>0</v>
      </c>
      <c r="I70" s="396">
        <f t="shared" si="4"/>
        <v>0</v>
      </c>
      <c r="J70" s="397">
        <v>0</v>
      </c>
      <c r="K70" s="398">
        <v>0</v>
      </c>
      <c r="L70" s="398">
        <v>0</v>
      </c>
      <c r="M70" s="398">
        <v>0</v>
      </c>
      <c r="N70" s="396">
        <f t="shared" si="5"/>
        <v>0</v>
      </c>
      <c r="O70" s="397">
        <v>0</v>
      </c>
      <c r="P70" s="398">
        <v>0</v>
      </c>
      <c r="Q70" s="396">
        <f t="shared" si="6"/>
        <v>0</v>
      </c>
      <c r="R70" s="397">
        <v>0</v>
      </c>
      <c r="S70" s="398">
        <v>0</v>
      </c>
      <c r="T70" s="398">
        <v>0</v>
      </c>
      <c r="U70" s="398">
        <v>0</v>
      </c>
      <c r="V70" s="398">
        <v>0</v>
      </c>
      <c r="W70" s="398">
        <v>0</v>
      </c>
      <c r="X70" s="396">
        <f t="shared" si="7"/>
        <v>0</v>
      </c>
      <c r="Y70" s="397">
        <v>0</v>
      </c>
      <c r="Z70" s="398">
        <v>0</v>
      </c>
      <c r="AA70" s="398">
        <v>0</v>
      </c>
      <c r="AB70" s="396">
        <f t="shared" si="1"/>
        <v>0</v>
      </c>
      <c r="AC70" s="399">
        <f t="shared" si="48"/>
        <v>0</v>
      </c>
      <c r="AD70" s="456" t="s">
        <v>729</v>
      </c>
      <c r="AE70" s="457" t="s">
        <v>729</v>
      </c>
      <c r="AF70" s="458">
        <f t="shared" si="9"/>
        <v>0</v>
      </c>
      <c r="AG70" s="456" t="s">
        <v>729</v>
      </c>
      <c r="AH70" s="457" t="s">
        <v>729</v>
      </c>
      <c r="AI70" s="457" t="s">
        <v>729</v>
      </c>
      <c r="AJ70" s="457" t="s">
        <v>729</v>
      </c>
      <c r="AK70" s="457" t="s">
        <v>729</v>
      </c>
      <c r="AL70" s="457" t="s">
        <v>729</v>
      </c>
      <c r="AM70" s="457" t="s">
        <v>729</v>
      </c>
      <c r="AN70" s="457" t="s">
        <v>729</v>
      </c>
      <c r="AO70" s="457" t="s">
        <v>729</v>
      </c>
      <c r="AP70" s="457" t="s">
        <v>729</v>
      </c>
      <c r="AQ70" s="458">
        <f t="shared" si="10"/>
        <v>0</v>
      </c>
      <c r="AR70" s="456" t="s">
        <v>729</v>
      </c>
      <c r="AS70" s="457" t="s">
        <v>729</v>
      </c>
      <c r="AT70" s="457" t="s">
        <v>729</v>
      </c>
      <c r="AU70" s="458">
        <f t="shared" si="11"/>
        <v>0</v>
      </c>
      <c r="AV70" s="456" t="s">
        <v>729</v>
      </c>
      <c r="AW70" s="457" t="s">
        <v>729</v>
      </c>
      <c r="AX70" s="457" t="s">
        <v>729</v>
      </c>
      <c r="AY70" s="457" t="s">
        <v>729</v>
      </c>
      <c r="AZ70" s="457" t="s">
        <v>729</v>
      </c>
      <c r="BA70" s="458">
        <f t="shared" si="12"/>
        <v>0</v>
      </c>
      <c r="BB70" s="456" t="s">
        <v>729</v>
      </c>
      <c r="BC70" s="457" t="s">
        <v>729</v>
      </c>
      <c r="BD70" s="457" t="s">
        <v>729</v>
      </c>
      <c r="BE70" s="457" t="s">
        <v>729</v>
      </c>
      <c r="BF70" s="457" t="s">
        <v>729</v>
      </c>
      <c r="BG70" s="457" t="s">
        <v>729</v>
      </c>
      <c r="BH70" s="457" t="s">
        <v>729</v>
      </c>
      <c r="BI70" s="458">
        <f t="shared" si="2"/>
        <v>0</v>
      </c>
      <c r="BJ70" s="403">
        <f t="shared" si="31"/>
        <v>0</v>
      </c>
      <c r="BK70" s="459"/>
      <c r="BL70" s="460"/>
      <c r="BM70" s="460"/>
      <c r="BN70" s="460"/>
      <c r="BO70" s="409">
        <f t="shared" si="32"/>
        <v>0</v>
      </c>
      <c r="BP70" s="459"/>
      <c r="BQ70" s="460"/>
      <c r="BR70" s="460"/>
      <c r="BS70" s="409">
        <f t="shared" si="33"/>
        <v>0</v>
      </c>
      <c r="BT70" s="459"/>
      <c r="BU70" s="409">
        <f t="shared" si="16"/>
        <v>0</v>
      </c>
      <c r="BV70" s="459"/>
      <c r="BW70" s="460"/>
      <c r="BX70" s="460"/>
      <c r="BY70" s="460"/>
      <c r="BZ70" s="460"/>
      <c r="CA70" s="460"/>
      <c r="CB70" s="460"/>
      <c r="CC70" s="460"/>
      <c r="CD70" s="460"/>
      <c r="CE70" s="409">
        <f t="shared" si="17"/>
        <v>0</v>
      </c>
      <c r="CF70" s="459"/>
      <c r="CG70" s="460"/>
      <c r="CH70" s="460"/>
      <c r="CI70" s="460"/>
      <c r="CJ70" s="460"/>
      <c r="CK70" s="460"/>
      <c r="CL70" s="460"/>
      <c r="CM70" s="409">
        <f t="shared" si="18"/>
        <v>0</v>
      </c>
      <c r="CN70" s="459"/>
      <c r="CO70" s="461">
        <f t="shared" si="19"/>
        <v>0</v>
      </c>
      <c r="CP70" s="462">
        <f t="shared" si="3"/>
        <v>0</v>
      </c>
      <c r="CQ70" s="397"/>
      <c r="CR70" s="398"/>
      <c r="CS70" s="396">
        <f>+CQ70+CR70</f>
        <v>0</v>
      </c>
      <c r="CT70" s="397"/>
      <c r="CU70" s="398"/>
      <c r="CV70" s="398"/>
      <c r="CW70" s="396">
        <f>+CT70+CU70+CV70</f>
        <v>0</v>
      </c>
      <c r="CX70" s="399">
        <f>+CS70+CW70</f>
        <v>0</v>
      </c>
      <c r="CY70" s="463">
        <f t="shared" si="49"/>
        <v>0</v>
      </c>
    </row>
    <row r="71" spans="1:103" s="413" customFormat="1" hidden="1">
      <c r="A71" s="390">
        <v>67</v>
      </c>
      <c r="B71" s="454" t="s">
        <v>774</v>
      </c>
      <c r="C71" s="455" t="s">
        <v>775</v>
      </c>
      <c r="D71" s="393" t="s">
        <v>742</v>
      </c>
      <c r="E71" s="397">
        <v>0</v>
      </c>
      <c r="F71" s="398">
        <v>0</v>
      </c>
      <c r="G71" s="398">
        <v>0</v>
      </c>
      <c r="H71" s="398">
        <v>0</v>
      </c>
      <c r="I71" s="396">
        <f t="shared" si="4"/>
        <v>0</v>
      </c>
      <c r="J71" s="397">
        <v>0</v>
      </c>
      <c r="K71" s="398">
        <v>0</v>
      </c>
      <c r="L71" s="398">
        <v>0</v>
      </c>
      <c r="M71" s="398">
        <v>0</v>
      </c>
      <c r="N71" s="396">
        <f t="shared" si="5"/>
        <v>0</v>
      </c>
      <c r="O71" s="397">
        <v>0</v>
      </c>
      <c r="P71" s="398">
        <v>0</v>
      </c>
      <c r="Q71" s="396">
        <f t="shared" si="6"/>
        <v>0</v>
      </c>
      <c r="R71" s="397">
        <v>0</v>
      </c>
      <c r="S71" s="398">
        <v>0</v>
      </c>
      <c r="T71" s="398">
        <v>0</v>
      </c>
      <c r="U71" s="398">
        <v>0</v>
      </c>
      <c r="V71" s="398">
        <v>0</v>
      </c>
      <c r="W71" s="398">
        <v>0</v>
      </c>
      <c r="X71" s="396">
        <f t="shared" si="7"/>
        <v>0</v>
      </c>
      <c r="Y71" s="397">
        <v>0</v>
      </c>
      <c r="Z71" s="398">
        <v>0</v>
      </c>
      <c r="AA71" s="398">
        <v>0</v>
      </c>
      <c r="AB71" s="396">
        <f t="shared" si="1"/>
        <v>0</v>
      </c>
      <c r="AC71" s="399">
        <f t="shared" si="48"/>
        <v>0</v>
      </c>
      <c r="AD71" s="456" t="s">
        <v>729</v>
      </c>
      <c r="AE71" s="457" t="s">
        <v>729</v>
      </c>
      <c r="AF71" s="458">
        <f t="shared" si="9"/>
        <v>0</v>
      </c>
      <c r="AG71" s="456" t="s">
        <v>729</v>
      </c>
      <c r="AH71" s="457" t="s">
        <v>729</v>
      </c>
      <c r="AI71" s="457" t="s">
        <v>729</v>
      </c>
      <c r="AJ71" s="457" t="s">
        <v>729</v>
      </c>
      <c r="AK71" s="457" t="s">
        <v>729</v>
      </c>
      <c r="AL71" s="457" t="s">
        <v>729</v>
      </c>
      <c r="AM71" s="457" t="s">
        <v>729</v>
      </c>
      <c r="AN71" s="457" t="s">
        <v>729</v>
      </c>
      <c r="AO71" s="457" t="s">
        <v>729</v>
      </c>
      <c r="AP71" s="457" t="s">
        <v>729</v>
      </c>
      <c r="AQ71" s="458">
        <f t="shared" si="10"/>
        <v>0</v>
      </c>
      <c r="AR71" s="456" t="s">
        <v>729</v>
      </c>
      <c r="AS71" s="457" t="s">
        <v>729</v>
      </c>
      <c r="AT71" s="457" t="s">
        <v>729</v>
      </c>
      <c r="AU71" s="458">
        <f t="shared" si="11"/>
        <v>0</v>
      </c>
      <c r="AV71" s="456" t="s">
        <v>729</v>
      </c>
      <c r="AW71" s="457" t="s">
        <v>729</v>
      </c>
      <c r="AX71" s="457" t="s">
        <v>729</v>
      </c>
      <c r="AY71" s="457" t="s">
        <v>729</v>
      </c>
      <c r="AZ71" s="457" t="s">
        <v>729</v>
      </c>
      <c r="BA71" s="458">
        <f t="shared" si="12"/>
        <v>0</v>
      </c>
      <c r="BB71" s="456" t="s">
        <v>729</v>
      </c>
      <c r="BC71" s="457" t="s">
        <v>729</v>
      </c>
      <c r="BD71" s="457" t="s">
        <v>729</v>
      </c>
      <c r="BE71" s="457" t="s">
        <v>729</v>
      </c>
      <c r="BF71" s="457" t="s">
        <v>729</v>
      </c>
      <c r="BG71" s="457" t="s">
        <v>729</v>
      </c>
      <c r="BH71" s="457" t="s">
        <v>729</v>
      </c>
      <c r="BI71" s="458">
        <f t="shared" si="2"/>
        <v>0</v>
      </c>
      <c r="BJ71" s="403">
        <f t="shared" si="31"/>
        <v>0</v>
      </c>
      <c r="BK71" s="459"/>
      <c r="BL71" s="460"/>
      <c r="BM71" s="460"/>
      <c r="BN71" s="460"/>
      <c r="BO71" s="409">
        <f t="shared" si="32"/>
        <v>0</v>
      </c>
      <c r="BP71" s="459"/>
      <c r="BQ71" s="460"/>
      <c r="BR71" s="460"/>
      <c r="BS71" s="409">
        <f t="shared" si="33"/>
        <v>0</v>
      </c>
      <c r="BT71" s="459"/>
      <c r="BU71" s="409">
        <f t="shared" si="16"/>
        <v>0</v>
      </c>
      <c r="BV71" s="459"/>
      <c r="BW71" s="460"/>
      <c r="BX71" s="460"/>
      <c r="BY71" s="460"/>
      <c r="BZ71" s="460"/>
      <c r="CA71" s="460"/>
      <c r="CB71" s="460"/>
      <c r="CC71" s="460"/>
      <c r="CD71" s="460"/>
      <c r="CE71" s="409">
        <f t="shared" si="17"/>
        <v>0</v>
      </c>
      <c r="CF71" s="459"/>
      <c r="CG71" s="460"/>
      <c r="CH71" s="460"/>
      <c r="CI71" s="460"/>
      <c r="CJ71" s="460"/>
      <c r="CK71" s="460"/>
      <c r="CL71" s="460"/>
      <c r="CM71" s="409">
        <f t="shared" si="18"/>
        <v>0</v>
      </c>
      <c r="CN71" s="459"/>
      <c r="CO71" s="461">
        <f t="shared" si="19"/>
        <v>0</v>
      </c>
      <c r="CP71" s="462">
        <f t="shared" si="3"/>
        <v>0</v>
      </c>
      <c r="CQ71" s="397"/>
      <c r="CR71" s="398"/>
      <c r="CS71" s="396">
        <f>+CQ71+CR71</f>
        <v>0</v>
      </c>
      <c r="CT71" s="397"/>
      <c r="CU71" s="398"/>
      <c r="CV71" s="398"/>
      <c r="CW71" s="396">
        <f>+CT71+CU71+CV71</f>
        <v>0</v>
      </c>
      <c r="CX71" s="399">
        <f>+CS71+CW71</f>
        <v>0</v>
      </c>
      <c r="CY71" s="463">
        <f t="shared" si="49"/>
        <v>0</v>
      </c>
    </row>
    <row r="72" spans="1:103" s="413" customFormat="1">
      <c r="A72" s="390">
        <v>68</v>
      </c>
      <c r="B72" s="454" t="s">
        <v>61</v>
      </c>
      <c r="C72" s="455" t="s">
        <v>664</v>
      </c>
      <c r="D72" s="393" t="s">
        <v>742</v>
      </c>
      <c r="E72" s="397">
        <v>389.67892600000005</v>
      </c>
      <c r="F72" s="398">
        <v>195.99910000000003</v>
      </c>
      <c r="G72" s="398">
        <v>52.578000000000003</v>
      </c>
      <c r="H72" s="398">
        <v>496.67515600000002</v>
      </c>
      <c r="I72" s="396">
        <f t="shared" si="4"/>
        <v>1134.931182</v>
      </c>
      <c r="J72" s="397">
        <v>910.32699322853546</v>
      </c>
      <c r="K72" s="398">
        <v>1791.1472386021023</v>
      </c>
      <c r="L72" s="398">
        <v>779.445577000556</v>
      </c>
      <c r="M72" s="398">
        <v>477.65874002845169</v>
      </c>
      <c r="N72" s="396">
        <f t="shared" si="5"/>
        <v>3958.5785488596457</v>
      </c>
      <c r="O72" s="397">
        <v>0</v>
      </c>
      <c r="P72" s="398">
        <v>0</v>
      </c>
      <c r="Q72" s="396">
        <f t="shared" si="6"/>
        <v>0</v>
      </c>
      <c r="R72" s="397">
        <v>40.295999999999999</v>
      </c>
      <c r="S72" s="398">
        <v>12.263999999999999</v>
      </c>
      <c r="T72" s="398">
        <v>17.52</v>
      </c>
      <c r="U72" s="398">
        <v>64.692599999999985</v>
      </c>
      <c r="V72" s="398">
        <v>55.187999999999995</v>
      </c>
      <c r="W72" s="398">
        <v>10.511999999999999</v>
      </c>
      <c r="X72" s="396">
        <f t="shared" si="7"/>
        <v>200.47259999999997</v>
      </c>
      <c r="Y72" s="397">
        <v>216</v>
      </c>
      <c r="Z72" s="398">
        <v>54</v>
      </c>
      <c r="AA72" s="398">
        <v>54</v>
      </c>
      <c r="AB72" s="396">
        <f t="shared" si="1"/>
        <v>324</v>
      </c>
      <c r="AC72" s="399">
        <f t="shared" si="48"/>
        <v>5617.982330859646</v>
      </c>
      <c r="AD72" s="456">
        <v>66.010719479714339</v>
      </c>
      <c r="AE72" s="457">
        <v>43.715708264711481</v>
      </c>
      <c r="AF72" s="458">
        <f t="shared" si="9"/>
        <v>109.72642774442582</v>
      </c>
      <c r="AG72" s="456">
        <v>15.980520021211197</v>
      </c>
      <c r="AH72" s="457">
        <v>0</v>
      </c>
      <c r="AI72" s="457">
        <v>40.947046741279756</v>
      </c>
      <c r="AJ72" s="457">
        <v>0</v>
      </c>
      <c r="AK72" s="457">
        <v>7.285951377451914</v>
      </c>
      <c r="AL72" s="457">
        <v>0</v>
      </c>
      <c r="AM72" s="457">
        <v>46.435796778960196</v>
      </c>
      <c r="AN72" s="457">
        <v>0</v>
      </c>
      <c r="AO72" s="457">
        <v>4.6144358723862124</v>
      </c>
      <c r="AP72" s="457">
        <v>0</v>
      </c>
      <c r="AQ72" s="458">
        <f t="shared" si="10"/>
        <v>115.26375079128927</v>
      </c>
      <c r="AR72" s="456">
        <v>153.59465525797197</v>
      </c>
      <c r="AS72" s="457">
        <v>122.18637606005225</v>
      </c>
      <c r="AT72" s="457">
        <v>28.172345326147401</v>
      </c>
      <c r="AU72" s="458">
        <f t="shared" si="11"/>
        <v>303.95337664417167</v>
      </c>
      <c r="AV72" s="456">
        <v>1.0686062020262808</v>
      </c>
      <c r="AW72" s="457">
        <v>0</v>
      </c>
      <c r="AX72" s="457">
        <v>2.4286504591506377</v>
      </c>
      <c r="AY72" s="457">
        <v>0</v>
      </c>
      <c r="AZ72" s="457">
        <v>3.4001106428108931</v>
      </c>
      <c r="BA72" s="458">
        <f t="shared" si="12"/>
        <v>6.8973673039878118</v>
      </c>
      <c r="BB72" s="456">
        <v>0</v>
      </c>
      <c r="BC72" s="457">
        <v>0</v>
      </c>
      <c r="BD72" s="457">
        <v>25.257964775166634</v>
      </c>
      <c r="BE72" s="457">
        <v>0</v>
      </c>
      <c r="BF72" s="457">
        <v>18.70060853545991</v>
      </c>
      <c r="BG72" s="457">
        <v>2.6715155050657016</v>
      </c>
      <c r="BH72" s="457">
        <v>0</v>
      </c>
      <c r="BI72" s="458">
        <f t="shared" si="2"/>
        <v>46.630088815692247</v>
      </c>
      <c r="BJ72" s="403">
        <f t="shared" si="31"/>
        <v>582.47101129956684</v>
      </c>
      <c r="BK72" s="459">
        <v>845.5519691352639</v>
      </c>
      <c r="BL72" s="460">
        <v>1102.2645939988531</v>
      </c>
      <c r="BM72" s="460"/>
      <c r="BN72" s="460"/>
      <c r="BO72" s="409">
        <f t="shared" si="32"/>
        <v>1947.8165631341171</v>
      </c>
      <c r="BP72" s="459">
        <v>281.85065637842132</v>
      </c>
      <c r="BQ72" s="460">
        <v>897.35154922643335</v>
      </c>
      <c r="BR72" s="460"/>
      <c r="BS72" s="409">
        <f t="shared" si="33"/>
        <v>1179.2022056048547</v>
      </c>
      <c r="BT72" s="459">
        <v>612.29999999999995</v>
      </c>
      <c r="BU72" s="409">
        <f t="shared" si="16"/>
        <v>612.29999999999995</v>
      </c>
      <c r="BV72" s="459">
        <v>12.069000000000001</v>
      </c>
      <c r="BW72" s="460">
        <v>42.168191999999998</v>
      </c>
      <c r="BX72" s="460"/>
      <c r="BY72" s="460">
        <v>27.71</v>
      </c>
      <c r="BZ72" s="460">
        <v>15.07</v>
      </c>
      <c r="CA72" s="460">
        <v>58.11</v>
      </c>
      <c r="CB72" s="460">
        <v>17.88</v>
      </c>
      <c r="CC72" s="460">
        <v>117.4</v>
      </c>
      <c r="CD72" s="460">
        <v>12.29</v>
      </c>
      <c r="CE72" s="409">
        <f t="shared" si="17"/>
        <v>302.69719200000003</v>
      </c>
      <c r="CF72" s="459"/>
      <c r="CG72" s="460">
        <v>140.80500000000001</v>
      </c>
      <c r="CH72" s="460">
        <v>16.539000000000001</v>
      </c>
      <c r="CI72" s="460">
        <v>8.0459999999999994</v>
      </c>
      <c r="CJ72" s="460">
        <v>4.9169999999999998</v>
      </c>
      <c r="CK72" s="460">
        <v>4.9169999999999998</v>
      </c>
      <c r="CL72" s="460">
        <v>2.2349999999999999</v>
      </c>
      <c r="CM72" s="409">
        <f t="shared" si="18"/>
        <v>177.459</v>
      </c>
      <c r="CN72" s="459">
        <v>10.728</v>
      </c>
      <c r="CO72" s="461">
        <f t="shared" si="19"/>
        <v>10.728</v>
      </c>
      <c r="CP72" s="462">
        <f t="shared" si="3"/>
        <v>4230.2029607389723</v>
      </c>
      <c r="CQ72" s="397">
        <f>365*0.1451</f>
        <v>52.961500000000001</v>
      </c>
      <c r="CR72" s="398">
        <f>640*0.1451</f>
        <v>92.864000000000004</v>
      </c>
      <c r="CS72" s="396">
        <f>+CQ72+CR72</f>
        <v>145.82550000000001</v>
      </c>
      <c r="CT72" s="397">
        <f>125*0.16</f>
        <v>20</v>
      </c>
      <c r="CU72" s="398">
        <f>175*0.16</f>
        <v>28</v>
      </c>
      <c r="CV72" s="398">
        <f>50*0.17</f>
        <v>8.5</v>
      </c>
      <c r="CW72" s="396">
        <f>+CT72+CU72+CV72</f>
        <v>56.5</v>
      </c>
      <c r="CX72" s="399">
        <f>+CS72+CW72</f>
        <v>202.32550000000001</v>
      </c>
      <c r="CY72" s="463">
        <f t="shared" si="49"/>
        <v>10632.981802898186</v>
      </c>
    </row>
    <row r="73" spans="1:103" s="413" customFormat="1">
      <c r="A73" s="390"/>
      <c r="B73" s="454" t="s">
        <v>805</v>
      </c>
      <c r="C73" s="455" t="s">
        <v>806</v>
      </c>
      <c r="D73" s="393" t="s">
        <v>767</v>
      </c>
      <c r="E73" s="397"/>
      <c r="F73" s="398"/>
      <c r="G73" s="398"/>
      <c r="H73" s="398"/>
      <c r="I73" s="396">
        <f>+'Acarreos Tramo 2'!Y25</f>
        <v>11864.981989181475</v>
      </c>
      <c r="J73" s="397"/>
      <c r="K73" s="398"/>
      <c r="L73" s="398"/>
      <c r="M73" s="398"/>
      <c r="N73" s="396">
        <f>+'Acarreos Tramo 2'!Y39</f>
        <v>97177.339684137158</v>
      </c>
      <c r="O73" s="397"/>
      <c r="P73" s="398"/>
      <c r="Q73" s="396">
        <f>+'Acarreos Tramo 2'!Y53</f>
        <v>0</v>
      </c>
      <c r="R73" s="397"/>
      <c r="S73" s="398"/>
      <c r="T73" s="398"/>
      <c r="U73" s="398"/>
      <c r="V73" s="398"/>
      <c r="W73" s="398"/>
      <c r="X73" s="396">
        <f>+'Acarreos Tramo 2'!Y66</f>
        <v>5911.7806053719996</v>
      </c>
      <c r="Y73" s="397"/>
      <c r="Z73" s="398"/>
      <c r="AA73" s="398"/>
      <c r="AB73" s="396">
        <f>+'Acarreos Tramo 2'!Y79</f>
        <v>190.02599999999998</v>
      </c>
      <c r="AC73" s="399">
        <f t="shared" si="48"/>
        <v>115144.12827869062</v>
      </c>
      <c r="AD73" s="456"/>
      <c r="AE73" s="457"/>
      <c r="AF73" s="458" t="e">
        <f>+#REF!</f>
        <v>#REF!</v>
      </c>
      <c r="AG73" s="456"/>
      <c r="AH73" s="457"/>
      <c r="AI73" s="457"/>
      <c r="AJ73" s="457"/>
      <c r="AK73" s="457"/>
      <c r="AL73" s="457"/>
      <c r="AM73" s="457"/>
      <c r="AN73" s="457"/>
      <c r="AO73" s="457"/>
      <c r="AP73" s="457"/>
      <c r="AQ73" s="458" t="e">
        <f>+#REF!</f>
        <v>#REF!</v>
      </c>
      <c r="AR73" s="456"/>
      <c r="AS73" s="457"/>
      <c r="AT73" s="457"/>
      <c r="AU73" s="458" t="e">
        <f>+#REF!</f>
        <v>#REF!</v>
      </c>
      <c r="AV73" s="456"/>
      <c r="AW73" s="457"/>
      <c r="AX73" s="457"/>
      <c r="AY73" s="457"/>
      <c r="AZ73" s="457"/>
      <c r="BA73" s="458" t="e">
        <f>+#REF!</f>
        <v>#REF!</v>
      </c>
      <c r="BB73" s="456"/>
      <c r="BC73" s="457"/>
      <c r="BD73" s="457"/>
      <c r="BE73" s="457"/>
      <c r="BF73" s="457"/>
      <c r="BG73" s="457"/>
      <c r="BH73" s="457"/>
      <c r="BI73" s="458" t="e">
        <f>+#REF!</f>
        <v>#REF!</v>
      </c>
      <c r="BJ73" s="403" t="e">
        <f t="shared" si="31"/>
        <v>#REF!</v>
      </c>
      <c r="BK73" s="459"/>
      <c r="BL73" s="460"/>
      <c r="BM73" s="460"/>
      <c r="BN73" s="460"/>
      <c r="BO73" s="409">
        <f>+'Acarreos Tramo 7'!AI25</f>
        <v>38281.636822461129</v>
      </c>
      <c r="BP73" s="459"/>
      <c r="BQ73" s="460"/>
      <c r="BR73" s="460"/>
      <c r="BS73" s="409">
        <f>+'Acarreos Tramo 7'!AI39</f>
        <v>28653.07473731965</v>
      </c>
      <c r="BT73" s="459"/>
      <c r="BU73" s="409">
        <f>+'Acarreos Tramo 7'!AI52</f>
        <v>28233.538748999996</v>
      </c>
      <c r="BV73" s="459"/>
      <c r="BW73" s="460"/>
      <c r="BX73" s="460"/>
      <c r="BY73" s="460"/>
      <c r="BZ73" s="460"/>
      <c r="CA73" s="460"/>
      <c r="CB73" s="460"/>
      <c r="CC73" s="460"/>
      <c r="CD73" s="460"/>
      <c r="CE73" s="409">
        <f>+'Acarreos Tramo 7'!AI65</f>
        <v>13747.18291716798</v>
      </c>
      <c r="CF73" s="459"/>
      <c r="CG73" s="460"/>
      <c r="CH73" s="460"/>
      <c r="CI73" s="460"/>
      <c r="CJ73" s="460"/>
      <c r="CK73" s="460"/>
      <c r="CL73" s="460"/>
      <c r="CM73" s="409">
        <f>+'Acarreos Tramo 7'!AI78</f>
        <v>2261.6519570549999</v>
      </c>
      <c r="CN73" s="459"/>
      <c r="CO73" s="461">
        <f>+'Acarreos Tramo 7'!AI91</f>
        <v>61.409646719999991</v>
      </c>
      <c r="CP73" s="462">
        <f t="shared" si="3"/>
        <v>111238.49482972376</v>
      </c>
      <c r="CQ73" s="397"/>
      <c r="CR73" s="398"/>
      <c r="CS73" s="396">
        <f>+CS72*32*1.3</f>
        <v>6066.3408000000009</v>
      </c>
      <c r="CT73" s="397"/>
      <c r="CU73" s="398"/>
      <c r="CV73" s="398"/>
      <c r="CW73" s="396">
        <f>+CW72*23*1.3</f>
        <v>1689.3500000000001</v>
      </c>
      <c r="CX73" s="399">
        <f>+CW73+CS73</f>
        <v>7755.6908000000012</v>
      </c>
      <c r="CY73" s="463" t="e">
        <f t="shared" si="49"/>
        <v>#REF!</v>
      </c>
    </row>
    <row r="74" spans="1:103" s="413" customFormat="1">
      <c r="A74" s="390">
        <v>69</v>
      </c>
      <c r="B74" s="454" t="s">
        <v>807</v>
      </c>
      <c r="C74" s="455" t="s">
        <v>808</v>
      </c>
      <c r="D74" s="393" t="s">
        <v>4</v>
      </c>
      <c r="E74" s="397">
        <v>1334.06</v>
      </c>
      <c r="F74" s="398">
        <v>671</v>
      </c>
      <c r="G74" s="398">
        <v>180</v>
      </c>
      <c r="H74" s="398">
        <v>1700.36</v>
      </c>
      <c r="I74" s="396">
        <f t="shared" si="4"/>
        <v>3885.42</v>
      </c>
      <c r="J74" s="397">
        <v>3116</v>
      </c>
      <c r="K74" s="398">
        <v>6131</v>
      </c>
      <c r="L74" s="398">
        <v>2668</v>
      </c>
      <c r="M74" s="398">
        <v>1635</v>
      </c>
      <c r="N74" s="396">
        <f t="shared" si="5"/>
        <v>13550</v>
      </c>
      <c r="O74" s="397">
        <v>0</v>
      </c>
      <c r="P74" s="398">
        <v>0</v>
      </c>
      <c r="Q74" s="396">
        <f t="shared" si="6"/>
        <v>0</v>
      </c>
      <c r="R74" s="397">
        <v>460</v>
      </c>
      <c r="S74" s="398">
        <v>140</v>
      </c>
      <c r="T74" s="398">
        <v>200</v>
      </c>
      <c r="U74" s="398">
        <v>738.5</v>
      </c>
      <c r="V74" s="398">
        <v>630</v>
      </c>
      <c r="W74" s="398">
        <v>120</v>
      </c>
      <c r="X74" s="396">
        <f t="shared" si="7"/>
        <v>2288.5</v>
      </c>
      <c r="Y74" s="397">
        <v>720</v>
      </c>
      <c r="Z74" s="398">
        <v>180</v>
      </c>
      <c r="AA74" s="398">
        <v>180</v>
      </c>
      <c r="AB74" s="396">
        <f t="shared" si="1"/>
        <v>1080</v>
      </c>
      <c r="AC74" s="399">
        <f t="shared" si="48"/>
        <v>20803.919999999998</v>
      </c>
      <c r="AD74" s="456">
        <v>1359</v>
      </c>
      <c r="AE74" s="457">
        <v>900</v>
      </c>
      <c r="AF74" s="458">
        <f t="shared" si="9"/>
        <v>2259</v>
      </c>
      <c r="AG74" s="456">
        <v>329</v>
      </c>
      <c r="AH74" s="457">
        <v>0</v>
      </c>
      <c r="AI74" s="457">
        <v>843</v>
      </c>
      <c r="AJ74" s="457">
        <v>0</v>
      </c>
      <c r="AK74" s="457">
        <v>150</v>
      </c>
      <c r="AL74" s="457">
        <v>0</v>
      </c>
      <c r="AM74" s="457">
        <v>956</v>
      </c>
      <c r="AN74" s="457">
        <v>0</v>
      </c>
      <c r="AO74" s="457">
        <v>95</v>
      </c>
      <c r="AP74" s="457">
        <v>0</v>
      </c>
      <c r="AQ74" s="458">
        <f t="shared" si="10"/>
        <v>2373</v>
      </c>
      <c r="AR74" s="456">
        <v>3162.14</v>
      </c>
      <c r="AS74" s="457">
        <v>2515.52</v>
      </c>
      <c r="AT74" s="457">
        <v>580</v>
      </c>
      <c r="AU74" s="458">
        <f t="shared" si="11"/>
        <v>6257.66</v>
      </c>
      <c r="AV74" s="456">
        <v>22</v>
      </c>
      <c r="AW74" s="457">
        <v>0</v>
      </c>
      <c r="AX74" s="457">
        <v>50</v>
      </c>
      <c r="AY74" s="457">
        <v>0</v>
      </c>
      <c r="AZ74" s="457">
        <v>70</v>
      </c>
      <c r="BA74" s="458">
        <f t="shared" si="12"/>
        <v>142</v>
      </c>
      <c r="BB74" s="456">
        <v>0</v>
      </c>
      <c r="BC74" s="457">
        <v>0</v>
      </c>
      <c r="BD74" s="457">
        <v>520</v>
      </c>
      <c r="BE74" s="457">
        <v>0</v>
      </c>
      <c r="BF74" s="457">
        <v>385</v>
      </c>
      <c r="BG74" s="457">
        <v>55</v>
      </c>
      <c r="BH74" s="457">
        <v>0</v>
      </c>
      <c r="BI74" s="458">
        <f t="shared" si="2"/>
        <v>960</v>
      </c>
      <c r="BJ74" s="403">
        <f t="shared" si="31"/>
        <v>11991.66</v>
      </c>
      <c r="BK74" s="459">
        <v>1109.9999999999998</v>
      </c>
      <c r="BL74" s="460">
        <v>1447</v>
      </c>
      <c r="BM74" s="460"/>
      <c r="BN74" s="460"/>
      <c r="BO74" s="409">
        <f t="shared" si="32"/>
        <v>2557</v>
      </c>
      <c r="BP74" s="459"/>
      <c r="BQ74" s="460"/>
      <c r="BR74" s="460"/>
      <c r="BS74" s="409">
        <f t="shared" si="33"/>
        <v>0</v>
      </c>
      <c r="BT74" s="459"/>
      <c r="BU74" s="409">
        <f t="shared" si="16"/>
        <v>0</v>
      </c>
      <c r="BV74" s="459">
        <v>270</v>
      </c>
      <c r="BW74" s="460">
        <v>943.36</v>
      </c>
      <c r="BX74" s="460"/>
      <c r="BY74" s="460">
        <v>620</v>
      </c>
      <c r="BZ74" s="460">
        <v>337.17</v>
      </c>
      <c r="CA74" s="460">
        <v>1300</v>
      </c>
      <c r="CB74" s="460">
        <v>400</v>
      </c>
      <c r="CC74" s="460">
        <v>180</v>
      </c>
      <c r="CD74" s="460">
        <v>275</v>
      </c>
      <c r="CE74" s="409">
        <f t="shared" si="17"/>
        <v>4325.5300000000007</v>
      </c>
      <c r="CF74" s="459"/>
      <c r="CG74" s="460">
        <v>3150</v>
      </c>
      <c r="CH74" s="460">
        <v>370</v>
      </c>
      <c r="CI74" s="460">
        <v>180</v>
      </c>
      <c r="CJ74" s="460">
        <v>110</v>
      </c>
      <c r="CK74" s="460">
        <v>110</v>
      </c>
      <c r="CL74" s="460">
        <v>50</v>
      </c>
      <c r="CM74" s="409">
        <f t="shared" si="18"/>
        <v>3970</v>
      </c>
      <c r="CN74" s="459">
        <v>240</v>
      </c>
      <c r="CO74" s="461">
        <f t="shared" si="19"/>
        <v>240</v>
      </c>
      <c r="CP74" s="462">
        <f t="shared" si="3"/>
        <v>11092.53</v>
      </c>
      <c r="CQ74" s="397"/>
      <c r="CR74" s="398"/>
      <c r="CS74" s="396">
        <f>+CQ74+CR74</f>
        <v>0</v>
      </c>
      <c r="CT74" s="397"/>
      <c r="CU74" s="398"/>
      <c r="CV74" s="398"/>
      <c r="CW74" s="396">
        <f t="shared" ref="CW74:CW80" si="50">+CT74+CU74+CV74</f>
        <v>0</v>
      </c>
      <c r="CX74" s="399">
        <f t="shared" ref="CX74:CX80" si="51">+CS74+CW74</f>
        <v>0</v>
      </c>
      <c r="CY74" s="463">
        <f t="shared" si="49"/>
        <v>43888.11</v>
      </c>
    </row>
    <row r="75" spans="1:103" s="506" customFormat="1" ht="30">
      <c r="A75" s="488">
        <v>70</v>
      </c>
      <c r="B75" s="489">
        <v>674.2</v>
      </c>
      <c r="C75" s="490" t="s">
        <v>809</v>
      </c>
      <c r="D75" s="491" t="s">
        <v>47</v>
      </c>
      <c r="E75" s="492"/>
      <c r="F75" s="493"/>
      <c r="G75" s="493"/>
      <c r="H75" s="493"/>
      <c r="I75" s="494">
        <f t="shared" ref="I75" si="52">+IF(D75="", "",SUM(E75:H75))</f>
        <v>0</v>
      </c>
      <c r="J75" s="492"/>
      <c r="K75" s="493"/>
      <c r="L75" s="493"/>
      <c r="M75" s="493"/>
      <c r="N75" s="494">
        <f t="shared" si="5"/>
        <v>0</v>
      </c>
      <c r="O75" s="492"/>
      <c r="P75" s="493"/>
      <c r="Q75" s="494">
        <f t="shared" si="6"/>
        <v>0</v>
      </c>
      <c r="R75" s="492"/>
      <c r="S75" s="493"/>
      <c r="T75" s="493"/>
      <c r="U75" s="493"/>
      <c r="V75" s="493"/>
      <c r="W75" s="493"/>
      <c r="X75" s="494">
        <f t="shared" si="7"/>
        <v>0</v>
      </c>
      <c r="Y75" s="492"/>
      <c r="Z75" s="493"/>
      <c r="AA75" s="493"/>
      <c r="AB75" s="494">
        <f t="shared" si="1"/>
        <v>0</v>
      </c>
      <c r="AC75" s="495">
        <f t="shared" si="48"/>
        <v>0</v>
      </c>
      <c r="AD75" s="496" t="s">
        <v>729</v>
      </c>
      <c r="AE75" s="497" t="s">
        <v>729</v>
      </c>
      <c r="AF75" s="498">
        <f t="shared" si="9"/>
        <v>0</v>
      </c>
      <c r="AG75" s="496" t="s">
        <v>729</v>
      </c>
      <c r="AH75" s="497" t="s">
        <v>729</v>
      </c>
      <c r="AI75" s="497" t="s">
        <v>729</v>
      </c>
      <c r="AJ75" s="497" t="s">
        <v>729</v>
      </c>
      <c r="AK75" s="497" t="s">
        <v>729</v>
      </c>
      <c r="AL75" s="497" t="s">
        <v>729</v>
      </c>
      <c r="AM75" s="497" t="s">
        <v>729</v>
      </c>
      <c r="AN75" s="497" t="s">
        <v>729</v>
      </c>
      <c r="AO75" s="497" t="s">
        <v>729</v>
      </c>
      <c r="AP75" s="497" t="s">
        <v>729</v>
      </c>
      <c r="AQ75" s="498">
        <f t="shared" si="10"/>
        <v>0</v>
      </c>
      <c r="AR75" s="496" t="s">
        <v>729</v>
      </c>
      <c r="AS75" s="497" t="s">
        <v>729</v>
      </c>
      <c r="AT75" s="497" t="s">
        <v>729</v>
      </c>
      <c r="AU75" s="498">
        <f t="shared" si="11"/>
        <v>0</v>
      </c>
      <c r="AV75" s="496" t="s">
        <v>729</v>
      </c>
      <c r="AW75" s="497" t="s">
        <v>729</v>
      </c>
      <c r="AX75" s="497" t="s">
        <v>729</v>
      </c>
      <c r="AY75" s="497" t="s">
        <v>729</v>
      </c>
      <c r="AZ75" s="497" t="s">
        <v>729</v>
      </c>
      <c r="BA75" s="498">
        <f t="shared" si="12"/>
        <v>0</v>
      </c>
      <c r="BB75" s="496" t="s">
        <v>729</v>
      </c>
      <c r="BC75" s="497" t="s">
        <v>729</v>
      </c>
      <c r="BD75" s="497" t="s">
        <v>729</v>
      </c>
      <c r="BE75" s="497" t="s">
        <v>729</v>
      </c>
      <c r="BF75" s="497" t="s">
        <v>729</v>
      </c>
      <c r="BG75" s="497" t="s">
        <v>729</v>
      </c>
      <c r="BH75" s="497" t="s">
        <v>729</v>
      </c>
      <c r="BI75" s="498">
        <f t="shared" si="2"/>
        <v>0</v>
      </c>
      <c r="BJ75" s="499">
        <f t="shared" si="31"/>
        <v>0</v>
      </c>
      <c r="BK75" s="500"/>
      <c r="BL75" s="501"/>
      <c r="BM75" s="501"/>
      <c r="BN75" s="501"/>
      <c r="BO75" s="502">
        <f t="shared" si="32"/>
        <v>0</v>
      </c>
      <c r="BP75" s="500"/>
      <c r="BQ75" s="501"/>
      <c r="BR75" s="501"/>
      <c r="BS75" s="502">
        <f t="shared" si="33"/>
        <v>0</v>
      </c>
      <c r="BT75" s="500"/>
      <c r="BU75" s="502">
        <f t="shared" si="16"/>
        <v>0</v>
      </c>
      <c r="BV75" s="500"/>
      <c r="BW75" s="501"/>
      <c r="BX75" s="501"/>
      <c r="BY75" s="501"/>
      <c r="BZ75" s="501"/>
      <c r="CA75" s="501"/>
      <c r="CB75" s="501"/>
      <c r="CC75" s="501"/>
      <c r="CD75" s="501"/>
      <c r="CE75" s="502">
        <f t="shared" si="17"/>
        <v>0</v>
      </c>
      <c r="CF75" s="500"/>
      <c r="CG75" s="501"/>
      <c r="CH75" s="501"/>
      <c r="CI75" s="501"/>
      <c r="CJ75" s="501"/>
      <c r="CK75" s="501"/>
      <c r="CL75" s="501"/>
      <c r="CM75" s="502">
        <f t="shared" si="18"/>
        <v>0</v>
      </c>
      <c r="CN75" s="500"/>
      <c r="CO75" s="503">
        <f t="shared" si="19"/>
        <v>0</v>
      </c>
      <c r="CP75" s="504">
        <f t="shared" si="3"/>
        <v>0</v>
      </c>
      <c r="CQ75" s="492"/>
      <c r="CR75" s="493"/>
      <c r="CS75" s="494"/>
      <c r="CT75" s="492">
        <v>3960</v>
      </c>
      <c r="CU75" s="493"/>
      <c r="CV75" s="493"/>
      <c r="CW75" s="494">
        <f t="shared" si="50"/>
        <v>3960</v>
      </c>
      <c r="CX75" s="495">
        <f t="shared" si="51"/>
        <v>3960</v>
      </c>
      <c r="CY75" s="505">
        <f t="shared" si="49"/>
        <v>3960</v>
      </c>
    </row>
    <row r="76" spans="1:103" s="413" customFormat="1" hidden="1">
      <c r="A76" s="390">
        <v>70</v>
      </c>
      <c r="B76" s="454" t="s">
        <v>810</v>
      </c>
      <c r="C76" s="455" t="s">
        <v>811</v>
      </c>
      <c r="D76" s="393" t="s">
        <v>756</v>
      </c>
      <c r="E76" s="397">
        <v>0</v>
      </c>
      <c r="F76" s="398">
        <v>0</v>
      </c>
      <c r="G76" s="398">
        <v>0</v>
      </c>
      <c r="H76" s="398">
        <v>0</v>
      </c>
      <c r="I76" s="396">
        <f t="shared" si="4"/>
        <v>0</v>
      </c>
      <c r="J76" s="397">
        <v>0</v>
      </c>
      <c r="K76" s="398">
        <v>0</v>
      </c>
      <c r="L76" s="398">
        <v>0</v>
      </c>
      <c r="M76" s="398">
        <v>0</v>
      </c>
      <c r="N76" s="396">
        <f t="shared" si="5"/>
        <v>0</v>
      </c>
      <c r="O76" s="397">
        <v>0</v>
      </c>
      <c r="P76" s="398">
        <v>0</v>
      </c>
      <c r="Q76" s="396">
        <f t="shared" si="6"/>
        <v>0</v>
      </c>
      <c r="R76" s="397">
        <v>0</v>
      </c>
      <c r="S76" s="398">
        <v>0</v>
      </c>
      <c r="T76" s="398">
        <v>0</v>
      </c>
      <c r="U76" s="398">
        <v>0</v>
      </c>
      <c r="V76" s="398">
        <v>0</v>
      </c>
      <c r="W76" s="398">
        <v>0</v>
      </c>
      <c r="X76" s="396">
        <f t="shared" si="7"/>
        <v>0</v>
      </c>
      <c r="Y76" s="397">
        <v>0</v>
      </c>
      <c r="Z76" s="398">
        <v>0</v>
      </c>
      <c r="AA76" s="398">
        <v>0</v>
      </c>
      <c r="AB76" s="396">
        <f t="shared" si="1"/>
        <v>0</v>
      </c>
      <c r="AC76" s="399">
        <f t="shared" si="48"/>
        <v>0</v>
      </c>
      <c r="AD76" s="456" t="s">
        <v>729</v>
      </c>
      <c r="AE76" s="457" t="s">
        <v>729</v>
      </c>
      <c r="AF76" s="458">
        <f t="shared" si="9"/>
        <v>0</v>
      </c>
      <c r="AG76" s="456" t="s">
        <v>729</v>
      </c>
      <c r="AH76" s="457" t="s">
        <v>729</v>
      </c>
      <c r="AI76" s="457" t="s">
        <v>729</v>
      </c>
      <c r="AJ76" s="457" t="s">
        <v>729</v>
      </c>
      <c r="AK76" s="457" t="s">
        <v>729</v>
      </c>
      <c r="AL76" s="457" t="s">
        <v>729</v>
      </c>
      <c r="AM76" s="457" t="s">
        <v>729</v>
      </c>
      <c r="AN76" s="457" t="s">
        <v>729</v>
      </c>
      <c r="AO76" s="457" t="s">
        <v>729</v>
      </c>
      <c r="AP76" s="457" t="s">
        <v>729</v>
      </c>
      <c r="AQ76" s="458">
        <f t="shared" si="10"/>
        <v>0</v>
      </c>
      <c r="AR76" s="456" t="s">
        <v>729</v>
      </c>
      <c r="AS76" s="457" t="s">
        <v>729</v>
      </c>
      <c r="AT76" s="457" t="s">
        <v>729</v>
      </c>
      <c r="AU76" s="458">
        <f t="shared" si="11"/>
        <v>0</v>
      </c>
      <c r="AV76" s="456" t="s">
        <v>729</v>
      </c>
      <c r="AW76" s="457" t="s">
        <v>729</v>
      </c>
      <c r="AX76" s="457" t="s">
        <v>729</v>
      </c>
      <c r="AY76" s="457" t="s">
        <v>729</v>
      </c>
      <c r="AZ76" s="457" t="s">
        <v>729</v>
      </c>
      <c r="BA76" s="458">
        <f t="shared" si="12"/>
        <v>0</v>
      </c>
      <c r="BB76" s="456" t="s">
        <v>729</v>
      </c>
      <c r="BC76" s="457" t="s">
        <v>729</v>
      </c>
      <c r="BD76" s="457" t="s">
        <v>729</v>
      </c>
      <c r="BE76" s="457" t="s">
        <v>729</v>
      </c>
      <c r="BF76" s="457" t="s">
        <v>729</v>
      </c>
      <c r="BG76" s="457" t="s">
        <v>729</v>
      </c>
      <c r="BH76" s="457" t="s">
        <v>729</v>
      </c>
      <c r="BI76" s="458">
        <f t="shared" si="2"/>
        <v>0</v>
      </c>
      <c r="BJ76" s="403">
        <f t="shared" si="31"/>
        <v>0</v>
      </c>
      <c r="BK76" s="459"/>
      <c r="BL76" s="460"/>
      <c r="BM76" s="460"/>
      <c r="BN76" s="460"/>
      <c r="BO76" s="409">
        <f t="shared" si="32"/>
        <v>0</v>
      </c>
      <c r="BP76" s="459"/>
      <c r="BQ76" s="460"/>
      <c r="BR76" s="460"/>
      <c r="BS76" s="409">
        <f t="shared" si="33"/>
        <v>0</v>
      </c>
      <c r="BT76" s="459"/>
      <c r="BU76" s="409">
        <f t="shared" si="16"/>
        <v>0</v>
      </c>
      <c r="BV76" s="459"/>
      <c r="BW76" s="460"/>
      <c r="BX76" s="460"/>
      <c r="BY76" s="460"/>
      <c r="BZ76" s="460"/>
      <c r="CA76" s="460"/>
      <c r="CB76" s="460"/>
      <c r="CC76" s="460"/>
      <c r="CD76" s="460"/>
      <c r="CE76" s="409">
        <f t="shared" si="17"/>
        <v>0</v>
      </c>
      <c r="CF76" s="459"/>
      <c r="CG76" s="460"/>
      <c r="CH76" s="460"/>
      <c r="CI76" s="460"/>
      <c r="CJ76" s="460"/>
      <c r="CK76" s="460"/>
      <c r="CL76" s="460"/>
      <c r="CM76" s="409">
        <f t="shared" si="18"/>
        <v>0</v>
      </c>
      <c r="CN76" s="459"/>
      <c r="CO76" s="461">
        <f t="shared" si="19"/>
        <v>0</v>
      </c>
      <c r="CP76" s="462">
        <f t="shared" si="3"/>
        <v>0</v>
      </c>
      <c r="CQ76" s="397"/>
      <c r="CR76" s="398"/>
      <c r="CS76" s="396">
        <f>+CQ76+CR76</f>
        <v>0</v>
      </c>
      <c r="CT76" s="397"/>
      <c r="CU76" s="398"/>
      <c r="CV76" s="398"/>
      <c r="CW76" s="396">
        <f t="shared" si="50"/>
        <v>0</v>
      </c>
      <c r="CX76" s="399">
        <f t="shared" si="51"/>
        <v>0</v>
      </c>
      <c r="CY76" s="463">
        <f t="shared" si="49"/>
        <v>0</v>
      </c>
    </row>
    <row r="77" spans="1:103" s="413" customFormat="1" hidden="1">
      <c r="A77" s="390">
        <v>71</v>
      </c>
      <c r="B77" s="454" t="s">
        <v>812</v>
      </c>
      <c r="C77" s="455" t="s">
        <v>813</v>
      </c>
      <c r="D77" s="393" t="s">
        <v>756</v>
      </c>
      <c r="E77" s="397">
        <v>0</v>
      </c>
      <c r="F77" s="398">
        <v>0</v>
      </c>
      <c r="G77" s="398">
        <v>0</v>
      </c>
      <c r="H77" s="398">
        <v>0</v>
      </c>
      <c r="I77" s="396">
        <f t="shared" si="4"/>
        <v>0</v>
      </c>
      <c r="J77" s="397">
        <v>0</v>
      </c>
      <c r="K77" s="398">
        <v>0</v>
      </c>
      <c r="L77" s="398">
        <v>0</v>
      </c>
      <c r="M77" s="398">
        <v>0</v>
      </c>
      <c r="N77" s="396">
        <f t="shared" si="5"/>
        <v>0</v>
      </c>
      <c r="O77" s="397">
        <v>0</v>
      </c>
      <c r="P77" s="398">
        <v>0</v>
      </c>
      <c r="Q77" s="396">
        <f t="shared" si="6"/>
        <v>0</v>
      </c>
      <c r="R77" s="397">
        <v>0</v>
      </c>
      <c r="S77" s="398">
        <v>0</v>
      </c>
      <c r="T77" s="398">
        <v>0</v>
      </c>
      <c r="U77" s="398">
        <v>0</v>
      </c>
      <c r="V77" s="398">
        <v>0</v>
      </c>
      <c r="W77" s="398">
        <v>0</v>
      </c>
      <c r="X77" s="396">
        <f t="shared" si="7"/>
        <v>0</v>
      </c>
      <c r="Y77" s="397">
        <v>0</v>
      </c>
      <c r="Z77" s="398">
        <v>0</v>
      </c>
      <c r="AA77" s="398">
        <v>0</v>
      </c>
      <c r="AB77" s="396">
        <f t="shared" si="1"/>
        <v>0</v>
      </c>
      <c r="AC77" s="399">
        <f t="shared" si="48"/>
        <v>0</v>
      </c>
      <c r="AD77" s="456" t="s">
        <v>729</v>
      </c>
      <c r="AE77" s="457" t="s">
        <v>729</v>
      </c>
      <c r="AF77" s="458">
        <f t="shared" si="9"/>
        <v>0</v>
      </c>
      <c r="AG77" s="456" t="s">
        <v>729</v>
      </c>
      <c r="AH77" s="457" t="s">
        <v>729</v>
      </c>
      <c r="AI77" s="457" t="s">
        <v>729</v>
      </c>
      <c r="AJ77" s="457" t="s">
        <v>729</v>
      </c>
      <c r="AK77" s="457" t="s">
        <v>729</v>
      </c>
      <c r="AL77" s="457" t="s">
        <v>729</v>
      </c>
      <c r="AM77" s="457" t="s">
        <v>729</v>
      </c>
      <c r="AN77" s="457" t="s">
        <v>729</v>
      </c>
      <c r="AO77" s="457" t="s">
        <v>729</v>
      </c>
      <c r="AP77" s="457" t="s">
        <v>729</v>
      </c>
      <c r="AQ77" s="458">
        <f t="shared" si="10"/>
        <v>0</v>
      </c>
      <c r="AR77" s="456" t="s">
        <v>729</v>
      </c>
      <c r="AS77" s="457" t="s">
        <v>729</v>
      </c>
      <c r="AT77" s="457" t="s">
        <v>729</v>
      </c>
      <c r="AU77" s="458">
        <f t="shared" si="11"/>
        <v>0</v>
      </c>
      <c r="AV77" s="456" t="s">
        <v>729</v>
      </c>
      <c r="AW77" s="457" t="s">
        <v>729</v>
      </c>
      <c r="AX77" s="457" t="s">
        <v>729</v>
      </c>
      <c r="AY77" s="457" t="s">
        <v>729</v>
      </c>
      <c r="AZ77" s="457" t="s">
        <v>729</v>
      </c>
      <c r="BA77" s="458">
        <f t="shared" si="12"/>
        <v>0</v>
      </c>
      <c r="BB77" s="456" t="s">
        <v>729</v>
      </c>
      <c r="BC77" s="457" t="s">
        <v>729</v>
      </c>
      <c r="BD77" s="457" t="s">
        <v>729</v>
      </c>
      <c r="BE77" s="457" t="s">
        <v>729</v>
      </c>
      <c r="BF77" s="457" t="s">
        <v>729</v>
      </c>
      <c r="BG77" s="457" t="s">
        <v>729</v>
      </c>
      <c r="BH77" s="457" t="s">
        <v>729</v>
      </c>
      <c r="BI77" s="458">
        <f t="shared" si="2"/>
        <v>0</v>
      </c>
      <c r="BJ77" s="403">
        <f t="shared" si="31"/>
        <v>0</v>
      </c>
      <c r="BK77" s="459"/>
      <c r="BL77" s="460"/>
      <c r="BM77" s="460"/>
      <c r="BN77" s="460"/>
      <c r="BO77" s="409">
        <f t="shared" si="32"/>
        <v>0</v>
      </c>
      <c r="BP77" s="459"/>
      <c r="BQ77" s="460"/>
      <c r="BR77" s="460"/>
      <c r="BS77" s="409">
        <f t="shared" si="33"/>
        <v>0</v>
      </c>
      <c r="BT77" s="459"/>
      <c r="BU77" s="409">
        <f t="shared" si="16"/>
        <v>0</v>
      </c>
      <c r="BV77" s="459"/>
      <c r="BW77" s="460"/>
      <c r="BX77" s="460"/>
      <c r="BY77" s="460"/>
      <c r="BZ77" s="460"/>
      <c r="CA77" s="460"/>
      <c r="CB77" s="460"/>
      <c r="CC77" s="460"/>
      <c r="CD77" s="460"/>
      <c r="CE77" s="409">
        <f t="shared" si="17"/>
        <v>0</v>
      </c>
      <c r="CF77" s="459"/>
      <c r="CG77" s="460"/>
      <c r="CH77" s="460"/>
      <c r="CI77" s="460"/>
      <c r="CJ77" s="460"/>
      <c r="CK77" s="460"/>
      <c r="CL77" s="460"/>
      <c r="CM77" s="409">
        <f t="shared" si="18"/>
        <v>0</v>
      </c>
      <c r="CN77" s="459"/>
      <c r="CO77" s="461">
        <f t="shared" si="19"/>
        <v>0</v>
      </c>
      <c r="CP77" s="462">
        <f t="shared" si="3"/>
        <v>0</v>
      </c>
      <c r="CQ77" s="397"/>
      <c r="CR77" s="398"/>
      <c r="CS77" s="396">
        <f>+CQ77+CR77</f>
        <v>0</v>
      </c>
      <c r="CT77" s="397"/>
      <c r="CU77" s="398"/>
      <c r="CV77" s="398"/>
      <c r="CW77" s="396">
        <f t="shared" si="50"/>
        <v>0</v>
      </c>
      <c r="CX77" s="399">
        <f t="shared" si="51"/>
        <v>0</v>
      </c>
      <c r="CY77" s="463">
        <f t="shared" si="49"/>
        <v>0</v>
      </c>
    </row>
    <row r="78" spans="1:103" s="413" customFormat="1" hidden="1">
      <c r="A78" s="390">
        <v>72</v>
      </c>
      <c r="B78" s="454" t="s">
        <v>814</v>
      </c>
      <c r="C78" s="455" t="s">
        <v>815</v>
      </c>
      <c r="D78" s="393" t="s">
        <v>756</v>
      </c>
      <c r="E78" s="397">
        <v>0</v>
      </c>
      <c r="F78" s="398">
        <v>0</v>
      </c>
      <c r="G78" s="398">
        <v>0</v>
      </c>
      <c r="H78" s="398">
        <v>0</v>
      </c>
      <c r="I78" s="396">
        <f t="shared" si="4"/>
        <v>0</v>
      </c>
      <c r="J78" s="397">
        <v>0</v>
      </c>
      <c r="K78" s="398">
        <v>0</v>
      </c>
      <c r="L78" s="398">
        <v>0</v>
      </c>
      <c r="M78" s="398">
        <v>0</v>
      </c>
      <c r="N78" s="396">
        <f t="shared" si="5"/>
        <v>0</v>
      </c>
      <c r="O78" s="397">
        <v>0</v>
      </c>
      <c r="P78" s="398">
        <v>0</v>
      </c>
      <c r="Q78" s="396">
        <f t="shared" si="6"/>
        <v>0</v>
      </c>
      <c r="R78" s="397">
        <v>0</v>
      </c>
      <c r="S78" s="398">
        <v>0</v>
      </c>
      <c r="T78" s="398">
        <v>0</v>
      </c>
      <c r="U78" s="398">
        <v>0</v>
      </c>
      <c r="V78" s="398">
        <v>0</v>
      </c>
      <c r="W78" s="398">
        <v>0</v>
      </c>
      <c r="X78" s="396">
        <f t="shared" si="7"/>
        <v>0</v>
      </c>
      <c r="Y78" s="397">
        <v>0</v>
      </c>
      <c r="Z78" s="398">
        <v>0</v>
      </c>
      <c r="AA78" s="398">
        <v>0</v>
      </c>
      <c r="AB78" s="396">
        <f t="shared" si="1"/>
        <v>0</v>
      </c>
      <c r="AC78" s="399">
        <f t="shared" si="48"/>
        <v>0</v>
      </c>
      <c r="AD78" s="456" t="s">
        <v>729</v>
      </c>
      <c r="AE78" s="457" t="s">
        <v>729</v>
      </c>
      <c r="AF78" s="458">
        <f t="shared" si="9"/>
        <v>0</v>
      </c>
      <c r="AG78" s="456" t="s">
        <v>729</v>
      </c>
      <c r="AH78" s="457" t="s">
        <v>729</v>
      </c>
      <c r="AI78" s="457" t="s">
        <v>729</v>
      </c>
      <c r="AJ78" s="457" t="s">
        <v>729</v>
      </c>
      <c r="AK78" s="457" t="s">
        <v>729</v>
      </c>
      <c r="AL78" s="457" t="s">
        <v>729</v>
      </c>
      <c r="AM78" s="457" t="s">
        <v>729</v>
      </c>
      <c r="AN78" s="457" t="s">
        <v>729</v>
      </c>
      <c r="AO78" s="457" t="s">
        <v>729</v>
      </c>
      <c r="AP78" s="457" t="s">
        <v>729</v>
      </c>
      <c r="AQ78" s="458">
        <f t="shared" si="10"/>
        <v>0</v>
      </c>
      <c r="AR78" s="456" t="s">
        <v>729</v>
      </c>
      <c r="AS78" s="457" t="s">
        <v>729</v>
      </c>
      <c r="AT78" s="457" t="s">
        <v>729</v>
      </c>
      <c r="AU78" s="458">
        <f t="shared" si="11"/>
        <v>0</v>
      </c>
      <c r="AV78" s="456" t="s">
        <v>729</v>
      </c>
      <c r="AW78" s="457" t="s">
        <v>729</v>
      </c>
      <c r="AX78" s="457" t="s">
        <v>729</v>
      </c>
      <c r="AY78" s="457" t="s">
        <v>729</v>
      </c>
      <c r="AZ78" s="457" t="s">
        <v>729</v>
      </c>
      <c r="BA78" s="458">
        <f t="shared" si="12"/>
        <v>0</v>
      </c>
      <c r="BB78" s="456" t="s">
        <v>729</v>
      </c>
      <c r="BC78" s="457" t="s">
        <v>729</v>
      </c>
      <c r="BD78" s="457" t="s">
        <v>729</v>
      </c>
      <c r="BE78" s="457" t="s">
        <v>729</v>
      </c>
      <c r="BF78" s="457" t="s">
        <v>729</v>
      </c>
      <c r="BG78" s="457" t="s">
        <v>729</v>
      </c>
      <c r="BH78" s="457" t="s">
        <v>729</v>
      </c>
      <c r="BI78" s="458">
        <f t="shared" si="2"/>
        <v>0</v>
      </c>
      <c r="BJ78" s="403">
        <f t="shared" si="31"/>
        <v>0</v>
      </c>
      <c r="BK78" s="459"/>
      <c r="BL78" s="460"/>
      <c r="BM78" s="460"/>
      <c r="BN78" s="460"/>
      <c r="BO78" s="409">
        <f t="shared" si="32"/>
        <v>0</v>
      </c>
      <c r="BP78" s="459"/>
      <c r="BQ78" s="460"/>
      <c r="BR78" s="460"/>
      <c r="BS78" s="409">
        <f t="shared" si="33"/>
        <v>0</v>
      </c>
      <c r="BT78" s="459"/>
      <c r="BU78" s="409">
        <f t="shared" si="16"/>
        <v>0</v>
      </c>
      <c r="BV78" s="459"/>
      <c r="BW78" s="460"/>
      <c r="BX78" s="460"/>
      <c r="BY78" s="460"/>
      <c r="BZ78" s="460"/>
      <c r="CA78" s="460"/>
      <c r="CB78" s="460"/>
      <c r="CC78" s="460"/>
      <c r="CD78" s="460"/>
      <c r="CE78" s="409">
        <f t="shared" si="17"/>
        <v>0</v>
      </c>
      <c r="CF78" s="459"/>
      <c r="CG78" s="460"/>
      <c r="CH78" s="460"/>
      <c r="CI78" s="460"/>
      <c r="CJ78" s="460"/>
      <c r="CK78" s="460"/>
      <c r="CL78" s="460"/>
      <c r="CM78" s="409">
        <f t="shared" si="18"/>
        <v>0</v>
      </c>
      <c r="CN78" s="459"/>
      <c r="CO78" s="461">
        <f t="shared" si="19"/>
        <v>0</v>
      </c>
      <c r="CP78" s="462">
        <f t="shared" si="3"/>
        <v>0</v>
      </c>
      <c r="CQ78" s="397"/>
      <c r="CR78" s="398"/>
      <c r="CS78" s="396">
        <f>+CQ78+CR78</f>
        <v>0</v>
      </c>
      <c r="CT78" s="397"/>
      <c r="CU78" s="398"/>
      <c r="CV78" s="398"/>
      <c r="CW78" s="396">
        <f t="shared" si="50"/>
        <v>0</v>
      </c>
      <c r="CX78" s="399">
        <f t="shared" si="51"/>
        <v>0</v>
      </c>
      <c r="CY78" s="463">
        <f t="shared" si="49"/>
        <v>0</v>
      </c>
    </row>
    <row r="79" spans="1:103" s="413" customFormat="1" hidden="1">
      <c r="A79" s="390">
        <v>73</v>
      </c>
      <c r="B79" s="454" t="s">
        <v>816</v>
      </c>
      <c r="C79" s="455" t="s">
        <v>817</v>
      </c>
      <c r="D79" s="393" t="s">
        <v>756</v>
      </c>
      <c r="E79" s="397">
        <v>0</v>
      </c>
      <c r="F79" s="398">
        <v>0</v>
      </c>
      <c r="G79" s="398">
        <v>0</v>
      </c>
      <c r="H79" s="398">
        <v>0</v>
      </c>
      <c r="I79" s="396">
        <f t="shared" si="4"/>
        <v>0</v>
      </c>
      <c r="J79" s="397">
        <v>0</v>
      </c>
      <c r="K79" s="398">
        <v>0</v>
      </c>
      <c r="L79" s="398">
        <v>0</v>
      </c>
      <c r="M79" s="398">
        <v>0</v>
      </c>
      <c r="N79" s="396">
        <f t="shared" si="5"/>
        <v>0</v>
      </c>
      <c r="O79" s="397">
        <v>0</v>
      </c>
      <c r="P79" s="398">
        <v>0</v>
      </c>
      <c r="Q79" s="396">
        <f t="shared" si="6"/>
        <v>0</v>
      </c>
      <c r="R79" s="397">
        <v>0</v>
      </c>
      <c r="S79" s="398">
        <v>0</v>
      </c>
      <c r="T79" s="398">
        <v>0</v>
      </c>
      <c r="U79" s="398">
        <v>0</v>
      </c>
      <c r="V79" s="398">
        <v>0</v>
      </c>
      <c r="W79" s="398">
        <v>0</v>
      </c>
      <c r="X79" s="396">
        <f t="shared" si="7"/>
        <v>0</v>
      </c>
      <c r="Y79" s="397">
        <v>0</v>
      </c>
      <c r="Z79" s="398">
        <v>0</v>
      </c>
      <c r="AA79" s="398">
        <v>0</v>
      </c>
      <c r="AB79" s="396">
        <f t="shared" si="1"/>
        <v>0</v>
      </c>
      <c r="AC79" s="399">
        <f t="shared" si="48"/>
        <v>0</v>
      </c>
      <c r="AD79" s="456" t="s">
        <v>729</v>
      </c>
      <c r="AE79" s="457" t="s">
        <v>729</v>
      </c>
      <c r="AF79" s="458">
        <f t="shared" si="9"/>
        <v>0</v>
      </c>
      <c r="AG79" s="456" t="s">
        <v>729</v>
      </c>
      <c r="AH79" s="457" t="s">
        <v>729</v>
      </c>
      <c r="AI79" s="457" t="s">
        <v>729</v>
      </c>
      <c r="AJ79" s="457" t="s">
        <v>729</v>
      </c>
      <c r="AK79" s="457" t="s">
        <v>729</v>
      </c>
      <c r="AL79" s="457" t="s">
        <v>729</v>
      </c>
      <c r="AM79" s="457" t="s">
        <v>729</v>
      </c>
      <c r="AN79" s="457" t="s">
        <v>729</v>
      </c>
      <c r="AO79" s="457" t="s">
        <v>729</v>
      </c>
      <c r="AP79" s="457" t="s">
        <v>729</v>
      </c>
      <c r="AQ79" s="458">
        <f t="shared" si="10"/>
        <v>0</v>
      </c>
      <c r="AR79" s="456" t="s">
        <v>729</v>
      </c>
      <c r="AS79" s="457" t="s">
        <v>729</v>
      </c>
      <c r="AT79" s="457" t="s">
        <v>729</v>
      </c>
      <c r="AU79" s="458">
        <f t="shared" si="11"/>
        <v>0</v>
      </c>
      <c r="AV79" s="456" t="s">
        <v>729</v>
      </c>
      <c r="AW79" s="457" t="s">
        <v>729</v>
      </c>
      <c r="AX79" s="457" t="s">
        <v>729</v>
      </c>
      <c r="AY79" s="457" t="s">
        <v>729</v>
      </c>
      <c r="AZ79" s="457" t="s">
        <v>729</v>
      </c>
      <c r="BA79" s="458">
        <f t="shared" si="12"/>
        <v>0</v>
      </c>
      <c r="BB79" s="456" t="s">
        <v>729</v>
      </c>
      <c r="BC79" s="457" t="s">
        <v>729</v>
      </c>
      <c r="BD79" s="457" t="s">
        <v>729</v>
      </c>
      <c r="BE79" s="457" t="s">
        <v>729</v>
      </c>
      <c r="BF79" s="457" t="s">
        <v>729</v>
      </c>
      <c r="BG79" s="457" t="s">
        <v>729</v>
      </c>
      <c r="BH79" s="457" t="s">
        <v>729</v>
      </c>
      <c r="BI79" s="458">
        <f t="shared" si="2"/>
        <v>0</v>
      </c>
      <c r="BJ79" s="403">
        <f t="shared" si="31"/>
        <v>0</v>
      </c>
      <c r="BK79" s="459"/>
      <c r="BL79" s="460"/>
      <c r="BM79" s="460"/>
      <c r="BN79" s="460"/>
      <c r="BO79" s="409">
        <f t="shared" si="32"/>
        <v>0</v>
      </c>
      <c r="BP79" s="459"/>
      <c r="BQ79" s="460"/>
      <c r="BR79" s="460"/>
      <c r="BS79" s="409">
        <f t="shared" si="33"/>
        <v>0</v>
      </c>
      <c r="BT79" s="459"/>
      <c r="BU79" s="409">
        <f t="shared" si="16"/>
        <v>0</v>
      </c>
      <c r="BV79" s="459"/>
      <c r="BW79" s="460"/>
      <c r="BX79" s="460"/>
      <c r="BY79" s="460"/>
      <c r="BZ79" s="460"/>
      <c r="CA79" s="460"/>
      <c r="CB79" s="460"/>
      <c r="CC79" s="460"/>
      <c r="CD79" s="460"/>
      <c r="CE79" s="409">
        <f t="shared" si="17"/>
        <v>0</v>
      </c>
      <c r="CF79" s="459"/>
      <c r="CG79" s="460"/>
      <c r="CH79" s="460"/>
      <c r="CI79" s="460"/>
      <c r="CJ79" s="460"/>
      <c r="CK79" s="460"/>
      <c r="CL79" s="460"/>
      <c r="CM79" s="409">
        <f t="shared" si="18"/>
        <v>0</v>
      </c>
      <c r="CN79" s="459"/>
      <c r="CO79" s="461">
        <f t="shared" si="19"/>
        <v>0</v>
      </c>
      <c r="CP79" s="462">
        <f t="shared" si="3"/>
        <v>0</v>
      </c>
      <c r="CQ79" s="397"/>
      <c r="CR79" s="398"/>
      <c r="CS79" s="396">
        <f>+CQ79+CR79</f>
        <v>0</v>
      </c>
      <c r="CT79" s="397"/>
      <c r="CU79" s="398"/>
      <c r="CV79" s="398"/>
      <c r="CW79" s="396">
        <f t="shared" si="50"/>
        <v>0</v>
      </c>
      <c r="CX79" s="399">
        <f t="shared" si="51"/>
        <v>0</v>
      </c>
      <c r="CY79" s="463">
        <f t="shared" si="49"/>
        <v>0</v>
      </c>
    </row>
    <row r="80" spans="1:103" s="413" customFormat="1" hidden="1">
      <c r="A80" s="390">
        <v>74</v>
      </c>
      <c r="B80" s="454" t="s">
        <v>63</v>
      </c>
      <c r="C80" s="455" t="s">
        <v>18</v>
      </c>
      <c r="D80" s="393" t="s">
        <v>742</v>
      </c>
      <c r="E80" s="397">
        <v>0</v>
      </c>
      <c r="F80" s="398">
        <v>0</v>
      </c>
      <c r="G80" s="398">
        <v>0</v>
      </c>
      <c r="H80" s="398">
        <v>0</v>
      </c>
      <c r="I80" s="396">
        <f t="shared" si="4"/>
        <v>0</v>
      </c>
      <c r="J80" s="397">
        <v>0</v>
      </c>
      <c r="K80" s="398">
        <v>0</v>
      </c>
      <c r="L80" s="398">
        <v>0</v>
      </c>
      <c r="M80" s="398">
        <v>0</v>
      </c>
      <c r="N80" s="396">
        <f t="shared" si="5"/>
        <v>0</v>
      </c>
      <c r="O80" s="397">
        <v>0</v>
      </c>
      <c r="P80" s="398">
        <v>0</v>
      </c>
      <c r="Q80" s="396">
        <f t="shared" si="6"/>
        <v>0</v>
      </c>
      <c r="R80" s="397">
        <v>0</v>
      </c>
      <c r="S80" s="398">
        <v>0</v>
      </c>
      <c r="T80" s="398">
        <v>0</v>
      </c>
      <c r="U80" s="398">
        <v>0</v>
      </c>
      <c r="V80" s="398">
        <v>0</v>
      </c>
      <c r="W80" s="398">
        <v>0</v>
      </c>
      <c r="X80" s="396">
        <f t="shared" si="7"/>
        <v>0</v>
      </c>
      <c r="Y80" s="397">
        <v>0</v>
      </c>
      <c r="Z80" s="398">
        <v>0</v>
      </c>
      <c r="AA80" s="398">
        <v>0</v>
      </c>
      <c r="AB80" s="396">
        <f t="shared" si="1"/>
        <v>0</v>
      </c>
      <c r="AC80" s="399">
        <f t="shared" si="48"/>
        <v>0</v>
      </c>
      <c r="AD80" s="456" t="s">
        <v>729</v>
      </c>
      <c r="AE80" s="457" t="s">
        <v>729</v>
      </c>
      <c r="AF80" s="458">
        <f t="shared" si="9"/>
        <v>0</v>
      </c>
      <c r="AG80" s="456" t="s">
        <v>729</v>
      </c>
      <c r="AH80" s="457" t="s">
        <v>729</v>
      </c>
      <c r="AI80" s="457" t="s">
        <v>729</v>
      </c>
      <c r="AJ80" s="457" t="s">
        <v>729</v>
      </c>
      <c r="AK80" s="457" t="s">
        <v>729</v>
      </c>
      <c r="AL80" s="457" t="s">
        <v>729</v>
      </c>
      <c r="AM80" s="457" t="s">
        <v>729</v>
      </c>
      <c r="AN80" s="457" t="s">
        <v>729</v>
      </c>
      <c r="AO80" s="457" t="s">
        <v>729</v>
      </c>
      <c r="AP80" s="457" t="s">
        <v>729</v>
      </c>
      <c r="AQ80" s="458">
        <f t="shared" si="10"/>
        <v>0</v>
      </c>
      <c r="AR80" s="456" t="s">
        <v>729</v>
      </c>
      <c r="AS80" s="457" t="s">
        <v>729</v>
      </c>
      <c r="AT80" s="457" t="s">
        <v>729</v>
      </c>
      <c r="AU80" s="458">
        <f t="shared" si="11"/>
        <v>0</v>
      </c>
      <c r="AV80" s="456" t="s">
        <v>729</v>
      </c>
      <c r="AW80" s="457" t="s">
        <v>729</v>
      </c>
      <c r="AX80" s="457" t="s">
        <v>729</v>
      </c>
      <c r="AY80" s="457" t="s">
        <v>729</v>
      </c>
      <c r="AZ80" s="457" t="s">
        <v>729</v>
      </c>
      <c r="BA80" s="458">
        <f t="shared" si="12"/>
        <v>0</v>
      </c>
      <c r="BB80" s="456" t="s">
        <v>729</v>
      </c>
      <c r="BC80" s="457" t="s">
        <v>729</v>
      </c>
      <c r="BD80" s="457" t="s">
        <v>729</v>
      </c>
      <c r="BE80" s="457" t="s">
        <v>729</v>
      </c>
      <c r="BF80" s="457" t="s">
        <v>729</v>
      </c>
      <c r="BG80" s="457" t="s">
        <v>729</v>
      </c>
      <c r="BH80" s="457" t="s">
        <v>729</v>
      </c>
      <c r="BI80" s="458">
        <f t="shared" si="2"/>
        <v>0</v>
      </c>
      <c r="BJ80" s="403">
        <f t="shared" si="31"/>
        <v>0</v>
      </c>
      <c r="BK80" s="459"/>
      <c r="BL80" s="460"/>
      <c r="BM80" s="460"/>
      <c r="BN80" s="460"/>
      <c r="BO80" s="409">
        <f t="shared" si="32"/>
        <v>0</v>
      </c>
      <c r="BP80" s="459"/>
      <c r="BQ80" s="460"/>
      <c r="BR80" s="460"/>
      <c r="BS80" s="409">
        <f t="shared" si="33"/>
        <v>0</v>
      </c>
      <c r="BT80" s="459"/>
      <c r="BU80" s="409">
        <f t="shared" si="16"/>
        <v>0</v>
      </c>
      <c r="BV80" s="459"/>
      <c r="BW80" s="460"/>
      <c r="BX80" s="460"/>
      <c r="BY80" s="460"/>
      <c r="BZ80" s="460"/>
      <c r="CA80" s="460"/>
      <c r="CB80" s="460"/>
      <c r="CC80" s="460"/>
      <c r="CD80" s="460"/>
      <c r="CE80" s="409">
        <f t="shared" si="17"/>
        <v>0</v>
      </c>
      <c r="CF80" s="459"/>
      <c r="CG80" s="460"/>
      <c r="CH80" s="460"/>
      <c r="CI80" s="460"/>
      <c r="CJ80" s="460"/>
      <c r="CK80" s="460"/>
      <c r="CL80" s="460"/>
      <c r="CM80" s="409">
        <f t="shared" si="18"/>
        <v>0</v>
      </c>
      <c r="CN80" s="459"/>
      <c r="CO80" s="461">
        <f t="shared" si="19"/>
        <v>0</v>
      </c>
      <c r="CP80" s="462">
        <f t="shared" si="3"/>
        <v>0</v>
      </c>
      <c r="CQ80" s="397"/>
      <c r="CR80" s="398"/>
      <c r="CS80" s="396">
        <f>+CQ80+CR80</f>
        <v>0</v>
      </c>
      <c r="CT80" s="397"/>
      <c r="CU80" s="398"/>
      <c r="CV80" s="398"/>
      <c r="CW80" s="396">
        <f t="shared" si="50"/>
        <v>0</v>
      </c>
      <c r="CX80" s="399">
        <f t="shared" si="51"/>
        <v>0</v>
      </c>
      <c r="CY80" s="463">
        <f t="shared" si="49"/>
        <v>0</v>
      </c>
    </row>
    <row r="81" spans="1:103" s="453" customFormat="1">
      <c r="A81" s="436">
        <v>75</v>
      </c>
      <c r="B81" s="437"/>
      <c r="C81" s="438" t="s">
        <v>818</v>
      </c>
      <c r="D81" s="439"/>
      <c r="E81" s="440"/>
      <c r="F81" s="441"/>
      <c r="G81" s="441"/>
      <c r="H81" s="441"/>
      <c r="I81" s="442"/>
      <c r="J81" s="440"/>
      <c r="K81" s="441"/>
      <c r="L81" s="441"/>
      <c r="M81" s="441"/>
      <c r="N81" s="442"/>
      <c r="O81" s="440"/>
      <c r="P81" s="441"/>
      <c r="Q81" s="442"/>
      <c r="R81" s="440"/>
      <c r="S81" s="441"/>
      <c r="T81" s="441"/>
      <c r="U81" s="441"/>
      <c r="V81" s="441"/>
      <c r="W81" s="441"/>
      <c r="X81" s="442"/>
      <c r="Y81" s="440"/>
      <c r="Z81" s="441"/>
      <c r="AA81" s="441"/>
      <c r="AB81" s="442"/>
      <c r="AC81" s="443"/>
      <c r="AD81" s="464"/>
      <c r="AE81" s="465"/>
      <c r="AF81" s="466"/>
      <c r="AG81" s="464"/>
      <c r="AH81" s="465"/>
      <c r="AI81" s="465"/>
      <c r="AJ81" s="465"/>
      <c r="AK81" s="465"/>
      <c r="AL81" s="465"/>
      <c r="AM81" s="465"/>
      <c r="AN81" s="465"/>
      <c r="AO81" s="465"/>
      <c r="AP81" s="465"/>
      <c r="AQ81" s="466"/>
      <c r="AR81" s="464"/>
      <c r="AS81" s="465"/>
      <c r="AT81" s="465"/>
      <c r="AU81" s="466"/>
      <c r="AV81" s="464"/>
      <c r="AW81" s="465"/>
      <c r="AX81" s="465"/>
      <c r="AY81" s="465"/>
      <c r="AZ81" s="465"/>
      <c r="BA81" s="466"/>
      <c r="BB81" s="464"/>
      <c r="BC81" s="465"/>
      <c r="BD81" s="465"/>
      <c r="BE81" s="465"/>
      <c r="BF81" s="465"/>
      <c r="BG81" s="465"/>
      <c r="BH81" s="465"/>
      <c r="BI81" s="466"/>
      <c r="BJ81" s="447"/>
      <c r="BK81" s="448"/>
      <c r="BL81" s="449"/>
      <c r="BM81" s="449"/>
      <c r="BN81" s="449"/>
      <c r="BO81" s="450"/>
      <c r="BP81" s="448"/>
      <c r="BQ81" s="449"/>
      <c r="BR81" s="449"/>
      <c r="BS81" s="450"/>
      <c r="BT81" s="448"/>
      <c r="BU81" s="450"/>
      <c r="BV81" s="448"/>
      <c r="BW81" s="449"/>
      <c r="BX81" s="449"/>
      <c r="BY81" s="449"/>
      <c r="BZ81" s="449"/>
      <c r="CA81" s="449"/>
      <c r="CB81" s="449"/>
      <c r="CC81" s="449"/>
      <c r="CD81" s="449"/>
      <c r="CE81" s="450"/>
      <c r="CF81" s="448"/>
      <c r="CG81" s="449"/>
      <c r="CH81" s="449"/>
      <c r="CI81" s="449"/>
      <c r="CJ81" s="449"/>
      <c r="CK81" s="449"/>
      <c r="CL81" s="449"/>
      <c r="CM81" s="450"/>
      <c r="CN81" s="448"/>
      <c r="CO81" s="451"/>
      <c r="CP81" s="452"/>
      <c r="CQ81" s="440"/>
      <c r="CR81" s="441"/>
      <c r="CS81" s="442"/>
      <c r="CT81" s="440"/>
      <c r="CU81" s="441"/>
      <c r="CV81" s="441"/>
      <c r="CW81" s="442"/>
      <c r="CX81" s="443"/>
      <c r="CY81" s="467"/>
    </row>
    <row r="82" spans="1:103" s="487" customFormat="1">
      <c r="A82" s="469">
        <v>76</v>
      </c>
      <c r="B82" s="470"/>
      <c r="C82" s="471" t="s">
        <v>819</v>
      </c>
      <c r="D82" s="472"/>
      <c r="E82" s="473"/>
      <c r="F82" s="474"/>
      <c r="G82" s="474"/>
      <c r="H82" s="474"/>
      <c r="I82" s="475"/>
      <c r="J82" s="473"/>
      <c r="K82" s="474"/>
      <c r="L82" s="474"/>
      <c r="M82" s="474"/>
      <c r="N82" s="475"/>
      <c r="O82" s="473"/>
      <c r="P82" s="474"/>
      <c r="Q82" s="475"/>
      <c r="R82" s="473"/>
      <c r="S82" s="474"/>
      <c r="T82" s="474"/>
      <c r="U82" s="474"/>
      <c r="V82" s="474"/>
      <c r="W82" s="474"/>
      <c r="X82" s="475"/>
      <c r="Y82" s="473"/>
      <c r="Z82" s="474"/>
      <c r="AA82" s="474"/>
      <c r="AB82" s="475"/>
      <c r="AC82" s="476"/>
      <c r="AD82" s="477"/>
      <c r="AE82" s="478"/>
      <c r="AF82" s="479"/>
      <c r="AG82" s="477"/>
      <c r="AH82" s="478"/>
      <c r="AI82" s="478"/>
      <c r="AJ82" s="478"/>
      <c r="AK82" s="478"/>
      <c r="AL82" s="478"/>
      <c r="AM82" s="478"/>
      <c r="AN82" s="478"/>
      <c r="AO82" s="478"/>
      <c r="AP82" s="478"/>
      <c r="AQ82" s="479"/>
      <c r="AR82" s="477"/>
      <c r="AS82" s="478"/>
      <c r="AT82" s="478"/>
      <c r="AU82" s="479"/>
      <c r="AV82" s="477"/>
      <c r="AW82" s="478"/>
      <c r="AX82" s="478"/>
      <c r="AY82" s="478"/>
      <c r="AZ82" s="478"/>
      <c r="BA82" s="479"/>
      <c r="BB82" s="477"/>
      <c r="BC82" s="478"/>
      <c r="BD82" s="478"/>
      <c r="BE82" s="478"/>
      <c r="BF82" s="478"/>
      <c r="BG82" s="478"/>
      <c r="BH82" s="478"/>
      <c r="BI82" s="479"/>
      <c r="BJ82" s="480"/>
      <c r="BK82" s="481"/>
      <c r="BL82" s="482"/>
      <c r="BM82" s="482"/>
      <c r="BN82" s="482"/>
      <c r="BO82" s="483"/>
      <c r="BP82" s="481"/>
      <c r="BQ82" s="482"/>
      <c r="BR82" s="482"/>
      <c r="BS82" s="483"/>
      <c r="BT82" s="481"/>
      <c r="BU82" s="483"/>
      <c r="BV82" s="481"/>
      <c r="BW82" s="482"/>
      <c r="BX82" s="482"/>
      <c r="BY82" s="482"/>
      <c r="BZ82" s="482"/>
      <c r="CA82" s="482"/>
      <c r="CB82" s="482"/>
      <c r="CC82" s="482"/>
      <c r="CD82" s="482"/>
      <c r="CE82" s="483"/>
      <c r="CF82" s="481"/>
      <c r="CG82" s="482"/>
      <c r="CH82" s="482"/>
      <c r="CI82" s="482"/>
      <c r="CJ82" s="482"/>
      <c r="CK82" s="482"/>
      <c r="CL82" s="482"/>
      <c r="CM82" s="483"/>
      <c r="CN82" s="481"/>
      <c r="CO82" s="484"/>
      <c r="CP82" s="485"/>
      <c r="CQ82" s="473"/>
      <c r="CR82" s="474"/>
      <c r="CS82" s="475"/>
      <c r="CT82" s="473"/>
      <c r="CU82" s="474"/>
      <c r="CV82" s="474"/>
      <c r="CW82" s="475"/>
      <c r="CX82" s="476"/>
      <c r="CY82" s="486"/>
    </row>
    <row r="83" spans="1:103" s="413" customFormat="1">
      <c r="A83" s="390">
        <v>77</v>
      </c>
      <c r="B83" s="454" t="s">
        <v>227</v>
      </c>
      <c r="C83" s="455" t="s">
        <v>820</v>
      </c>
      <c r="D83" s="393" t="s">
        <v>742</v>
      </c>
      <c r="E83" s="397">
        <v>0</v>
      </c>
      <c r="F83" s="398">
        <v>0</v>
      </c>
      <c r="G83" s="398">
        <v>0</v>
      </c>
      <c r="H83" s="398">
        <v>0</v>
      </c>
      <c r="I83" s="396">
        <f t="shared" si="4"/>
        <v>0</v>
      </c>
      <c r="J83" s="397">
        <v>0</v>
      </c>
      <c r="K83" s="398">
        <v>0</v>
      </c>
      <c r="L83" s="398">
        <v>0</v>
      </c>
      <c r="M83" s="398">
        <v>0</v>
      </c>
      <c r="N83" s="396">
        <f t="shared" si="5"/>
        <v>0</v>
      </c>
      <c r="O83" s="397">
        <v>0</v>
      </c>
      <c r="P83" s="398">
        <v>0</v>
      </c>
      <c r="Q83" s="396">
        <f t="shared" si="6"/>
        <v>0</v>
      </c>
      <c r="R83" s="397">
        <v>0</v>
      </c>
      <c r="S83" s="398">
        <v>0</v>
      </c>
      <c r="T83" s="398">
        <v>0</v>
      </c>
      <c r="U83" s="398">
        <v>0</v>
      </c>
      <c r="V83" s="398">
        <v>0</v>
      </c>
      <c r="W83" s="398">
        <v>0</v>
      </c>
      <c r="X83" s="396">
        <f t="shared" si="7"/>
        <v>0</v>
      </c>
      <c r="Y83" s="397">
        <v>0</v>
      </c>
      <c r="Z83" s="398">
        <v>0</v>
      </c>
      <c r="AA83" s="398">
        <v>0</v>
      </c>
      <c r="AB83" s="396">
        <f t="shared" ref="AB83:AB149" si="53">+IF(D83="", "",SUM(Y83:AA83))</f>
        <v>0</v>
      </c>
      <c r="AC83" s="399">
        <f t="shared" ref="AC83:AC98" si="54">+IF(D83="",0,I83+N83+Q83+X83+AB83)</f>
        <v>0</v>
      </c>
      <c r="AD83" s="456">
        <v>0</v>
      </c>
      <c r="AE83" s="457">
        <v>0</v>
      </c>
      <c r="AF83" s="458">
        <f t="shared" si="9"/>
        <v>0</v>
      </c>
      <c r="AG83" s="456">
        <v>0</v>
      </c>
      <c r="AH83" s="457">
        <v>361.35</v>
      </c>
      <c r="AI83" s="457">
        <v>0</v>
      </c>
      <c r="AJ83" s="457">
        <v>0</v>
      </c>
      <c r="AK83" s="457">
        <v>0</v>
      </c>
      <c r="AL83" s="457">
        <v>0</v>
      </c>
      <c r="AM83" s="457">
        <v>407.48400000000004</v>
      </c>
      <c r="AN83" s="457">
        <v>0</v>
      </c>
      <c r="AO83" s="457">
        <v>0</v>
      </c>
      <c r="AP83" s="457">
        <v>0</v>
      </c>
      <c r="AQ83" s="458">
        <f t="shared" si="10"/>
        <v>768.83400000000006</v>
      </c>
      <c r="AR83" s="456">
        <v>413.71000000000004</v>
      </c>
      <c r="AS83" s="457">
        <v>0</v>
      </c>
      <c r="AT83" s="457">
        <v>0</v>
      </c>
      <c r="AU83" s="458">
        <f t="shared" si="11"/>
        <v>413.71000000000004</v>
      </c>
      <c r="AV83" s="456">
        <v>0</v>
      </c>
      <c r="AW83" s="457">
        <v>0</v>
      </c>
      <c r="AX83" s="457">
        <v>0</v>
      </c>
      <c r="AY83" s="457">
        <v>0</v>
      </c>
      <c r="AZ83" s="457">
        <v>0</v>
      </c>
      <c r="BA83" s="458">
        <f t="shared" si="12"/>
        <v>0</v>
      </c>
      <c r="BB83" s="456">
        <v>311.3</v>
      </c>
      <c r="BC83" s="457">
        <v>0</v>
      </c>
      <c r="BD83" s="457">
        <v>0</v>
      </c>
      <c r="BE83" s="457">
        <v>0</v>
      </c>
      <c r="BF83" s="457">
        <v>0</v>
      </c>
      <c r="BG83" s="457">
        <v>0</v>
      </c>
      <c r="BH83" s="457">
        <v>0</v>
      </c>
      <c r="BI83" s="458">
        <f t="shared" ref="BI83:BI149" si="55">SUM(BB83:BH83)</f>
        <v>311.3</v>
      </c>
      <c r="BJ83" s="403">
        <f t="shared" ref="BJ83:BJ99" si="56">IF(D83="",0,AF83+AQ83+AU83+BA83+BI83)</f>
        <v>1493.8440000000001</v>
      </c>
      <c r="BK83" s="459"/>
      <c r="BL83" s="460"/>
      <c r="BM83" s="460"/>
      <c r="BN83" s="460"/>
      <c r="BO83" s="409">
        <f t="shared" ref="BO83:BO99" si="57">+BK83+BL83+BM83+BN83</f>
        <v>0</v>
      </c>
      <c r="BP83" s="459"/>
      <c r="BQ83" s="460"/>
      <c r="BR83" s="460"/>
      <c r="BS83" s="409">
        <f t="shared" si="33"/>
        <v>0</v>
      </c>
      <c r="BT83" s="459"/>
      <c r="BU83" s="409">
        <f t="shared" si="16"/>
        <v>0</v>
      </c>
      <c r="BV83" s="459"/>
      <c r="BW83" s="460"/>
      <c r="BX83" s="460"/>
      <c r="BY83" s="460"/>
      <c r="BZ83" s="460"/>
      <c r="CA83" s="460"/>
      <c r="CB83" s="460"/>
      <c r="CC83" s="460"/>
      <c r="CD83" s="460"/>
      <c r="CE83" s="409">
        <f t="shared" si="17"/>
        <v>0</v>
      </c>
      <c r="CF83" s="459"/>
      <c r="CG83" s="460"/>
      <c r="CH83" s="460"/>
      <c r="CI83" s="460"/>
      <c r="CJ83" s="460"/>
      <c r="CK83" s="460"/>
      <c r="CL83" s="460"/>
      <c r="CM83" s="409">
        <f t="shared" si="18"/>
        <v>0</v>
      </c>
      <c r="CN83" s="459"/>
      <c r="CO83" s="461">
        <f t="shared" si="19"/>
        <v>0</v>
      </c>
      <c r="CP83" s="462">
        <f t="shared" ref="CP83:CP148" si="58">+IF(D83="",0,CO83+CM83+CE83+BU83+BS83+BO83)</f>
        <v>0</v>
      </c>
      <c r="CQ83" s="397">
        <v>173.83699999999999</v>
      </c>
      <c r="CR83" s="398">
        <v>982.80000000000018</v>
      </c>
      <c r="CS83" s="396">
        <f>+CQ83+CR83</f>
        <v>1156.6370000000002</v>
      </c>
      <c r="CT83" s="397"/>
      <c r="CU83" s="398"/>
      <c r="CV83" s="398">
        <v>1287.02</v>
      </c>
      <c r="CW83" s="396">
        <f>+CT83+CU83+CV83</f>
        <v>1287.02</v>
      </c>
      <c r="CX83" s="399">
        <f>+CS83+CW83</f>
        <v>2443.6570000000002</v>
      </c>
      <c r="CY83" s="463">
        <f t="shared" ref="CY83:CY99" si="59">IF(D83="",0,AC83+BJ83+CP83+CX83)</f>
        <v>3937.5010000000002</v>
      </c>
    </row>
    <row r="84" spans="1:103" s="413" customFormat="1">
      <c r="A84" s="390">
        <v>78</v>
      </c>
      <c r="B84" s="454" t="s">
        <v>56</v>
      </c>
      <c r="C84" s="455" t="s">
        <v>821</v>
      </c>
      <c r="D84" s="393" t="s">
        <v>742</v>
      </c>
      <c r="E84" s="397">
        <v>0</v>
      </c>
      <c r="F84" s="398">
        <v>0</v>
      </c>
      <c r="G84" s="398">
        <v>0</v>
      </c>
      <c r="H84" s="398">
        <v>0</v>
      </c>
      <c r="I84" s="396">
        <f t="shared" ref="I84:I149" si="60">+IF(D84="", "",SUM(E84:H84))</f>
        <v>0</v>
      </c>
      <c r="J84" s="397">
        <v>0</v>
      </c>
      <c r="K84" s="398">
        <v>0</v>
      </c>
      <c r="L84" s="398">
        <v>0</v>
      </c>
      <c r="M84" s="398">
        <v>0</v>
      </c>
      <c r="N84" s="396">
        <f t="shared" ref="N84:N149" si="61">+IF(A84="", "",SUM(J84:M84))</f>
        <v>0</v>
      </c>
      <c r="O84" s="397">
        <v>0</v>
      </c>
      <c r="P84" s="398">
        <v>0</v>
      </c>
      <c r="Q84" s="396">
        <f t="shared" ref="Q84:Q149" si="62">+IF(D84="", "",SUM(O84:P84))</f>
        <v>0</v>
      </c>
      <c r="R84" s="397">
        <v>0</v>
      </c>
      <c r="S84" s="398">
        <v>0</v>
      </c>
      <c r="T84" s="398">
        <v>0</v>
      </c>
      <c r="U84" s="398">
        <v>0</v>
      </c>
      <c r="V84" s="398">
        <v>0</v>
      </c>
      <c r="W84" s="398">
        <v>0</v>
      </c>
      <c r="X84" s="396">
        <f t="shared" ref="X84:X149" si="63">+IF(D84="", "",SUM(R84:W84))</f>
        <v>0</v>
      </c>
      <c r="Y84" s="397">
        <v>0</v>
      </c>
      <c r="Z84" s="398">
        <v>0</v>
      </c>
      <c r="AA84" s="398">
        <v>0</v>
      </c>
      <c r="AB84" s="396">
        <f t="shared" si="53"/>
        <v>0</v>
      </c>
      <c r="AC84" s="399">
        <f t="shared" si="54"/>
        <v>0</v>
      </c>
      <c r="AD84" s="456">
        <v>0</v>
      </c>
      <c r="AE84" s="457">
        <v>0</v>
      </c>
      <c r="AF84" s="458">
        <f t="shared" ref="AF84:AF149" si="64">SUM(AD84:AE84)</f>
        <v>0</v>
      </c>
      <c r="AG84" s="456">
        <v>0</v>
      </c>
      <c r="AH84" s="457">
        <v>328.5</v>
      </c>
      <c r="AI84" s="457">
        <v>0</v>
      </c>
      <c r="AJ84" s="457">
        <v>0</v>
      </c>
      <c r="AK84" s="457">
        <v>0</v>
      </c>
      <c r="AL84" s="457">
        <v>0</v>
      </c>
      <c r="AM84" s="457">
        <v>370.44000000000005</v>
      </c>
      <c r="AN84" s="457">
        <v>0</v>
      </c>
      <c r="AO84" s="457">
        <v>0</v>
      </c>
      <c r="AP84" s="457">
        <v>0</v>
      </c>
      <c r="AQ84" s="458">
        <f t="shared" ref="AQ84:AQ149" si="65">SUM(AG84:AP84)</f>
        <v>698.94</v>
      </c>
      <c r="AR84" s="456">
        <v>376.1</v>
      </c>
      <c r="AS84" s="457">
        <v>0</v>
      </c>
      <c r="AT84" s="457">
        <v>0</v>
      </c>
      <c r="AU84" s="458">
        <f t="shared" ref="AU84:AU149" si="66">SUM(AR84:AT84)</f>
        <v>376.1</v>
      </c>
      <c r="AV84" s="456">
        <v>0</v>
      </c>
      <c r="AW84" s="457">
        <v>0</v>
      </c>
      <c r="AX84" s="457">
        <v>0</v>
      </c>
      <c r="AY84" s="457">
        <v>0</v>
      </c>
      <c r="AZ84" s="457">
        <v>0</v>
      </c>
      <c r="BA84" s="458">
        <f t="shared" ref="BA84:BA149" si="67">SUM(AV84:AZ84)</f>
        <v>0</v>
      </c>
      <c r="BB84" s="456">
        <v>283</v>
      </c>
      <c r="BC84" s="457">
        <v>0</v>
      </c>
      <c r="BD84" s="457">
        <v>0</v>
      </c>
      <c r="BE84" s="457">
        <v>0</v>
      </c>
      <c r="BF84" s="457">
        <v>0</v>
      </c>
      <c r="BG84" s="457">
        <v>0</v>
      </c>
      <c r="BH84" s="457">
        <v>0</v>
      </c>
      <c r="BI84" s="458">
        <f t="shared" si="55"/>
        <v>283</v>
      </c>
      <c r="BJ84" s="403">
        <f t="shared" si="56"/>
        <v>1358.04</v>
      </c>
      <c r="BK84" s="459"/>
      <c r="BL84" s="460"/>
      <c r="BM84" s="460"/>
      <c r="BN84" s="460"/>
      <c r="BO84" s="409">
        <f t="shared" si="57"/>
        <v>0</v>
      </c>
      <c r="BP84" s="459"/>
      <c r="BQ84" s="460"/>
      <c r="BR84" s="460"/>
      <c r="BS84" s="409">
        <f t="shared" si="33"/>
        <v>0</v>
      </c>
      <c r="BT84" s="459"/>
      <c r="BU84" s="409">
        <f t="shared" ref="BU84:BU149" si="68">+BT84</f>
        <v>0</v>
      </c>
      <c r="BV84" s="459"/>
      <c r="BW84" s="460"/>
      <c r="BX84" s="460"/>
      <c r="BY84" s="460"/>
      <c r="BZ84" s="460"/>
      <c r="CA84" s="460"/>
      <c r="CB84" s="460"/>
      <c r="CC84" s="460"/>
      <c r="CD84" s="460"/>
      <c r="CE84" s="409">
        <f t="shared" ref="CE84:CE149" si="69">+SUM(BV84:CD84)</f>
        <v>0</v>
      </c>
      <c r="CF84" s="459"/>
      <c r="CG84" s="460"/>
      <c r="CH84" s="460"/>
      <c r="CI84" s="460"/>
      <c r="CJ84" s="460"/>
      <c r="CK84" s="460"/>
      <c r="CL84" s="460"/>
      <c r="CM84" s="409">
        <f t="shared" ref="CM84:CM149" si="70">+SUM(CF84:CL84)</f>
        <v>0</v>
      </c>
      <c r="CN84" s="459"/>
      <c r="CO84" s="461">
        <f t="shared" ref="CO84:CO149" si="71">+CN84</f>
        <v>0</v>
      </c>
      <c r="CP84" s="462">
        <f t="shared" si="58"/>
        <v>0</v>
      </c>
      <c r="CQ84" s="397">
        <v>874.36800000000005</v>
      </c>
      <c r="CR84" s="398">
        <v>1147.2</v>
      </c>
      <c r="CS84" s="396">
        <f>+CQ84+CR84</f>
        <v>2021.5680000000002</v>
      </c>
      <c r="CT84" s="397"/>
      <c r="CU84" s="398"/>
      <c r="CV84" s="398">
        <v>878.97</v>
      </c>
      <c r="CW84" s="396">
        <f>+CT84+CU84+CV84</f>
        <v>878.97</v>
      </c>
      <c r="CX84" s="399">
        <f>+CS84+CW84</f>
        <v>2900.5380000000005</v>
      </c>
      <c r="CY84" s="463">
        <f t="shared" si="59"/>
        <v>4258.5780000000004</v>
      </c>
    </row>
    <row r="85" spans="1:103" s="413" customFormat="1">
      <c r="A85" s="390">
        <v>79</v>
      </c>
      <c r="B85" s="454" t="s">
        <v>822</v>
      </c>
      <c r="C85" s="455" t="s">
        <v>823</v>
      </c>
      <c r="D85" s="393" t="s">
        <v>742</v>
      </c>
      <c r="E85" s="397">
        <v>0</v>
      </c>
      <c r="F85" s="398">
        <v>0</v>
      </c>
      <c r="G85" s="398">
        <v>260</v>
      </c>
      <c r="H85" s="398">
        <v>0</v>
      </c>
      <c r="I85" s="396">
        <f t="shared" si="60"/>
        <v>260</v>
      </c>
      <c r="J85" s="397">
        <v>0</v>
      </c>
      <c r="K85" s="398">
        <v>0</v>
      </c>
      <c r="L85" s="398">
        <v>0</v>
      </c>
      <c r="M85" s="398">
        <v>4358.4788000000008</v>
      </c>
      <c r="N85" s="396">
        <f t="shared" si="61"/>
        <v>4358.4788000000008</v>
      </c>
      <c r="O85" s="397">
        <v>363.84000000000003</v>
      </c>
      <c r="P85" s="398">
        <v>8841.3120000000017</v>
      </c>
      <c r="Q85" s="396">
        <f t="shared" si="62"/>
        <v>9205.1520000000019</v>
      </c>
      <c r="R85" s="397">
        <v>1673.6640000000002</v>
      </c>
      <c r="S85" s="398">
        <v>509.37600000000003</v>
      </c>
      <c r="T85" s="398">
        <v>727.68000000000006</v>
      </c>
      <c r="U85" s="398">
        <v>2656.0320000000002</v>
      </c>
      <c r="V85" s="398">
        <v>2292.192</v>
      </c>
      <c r="W85" s="398">
        <v>436.60800000000006</v>
      </c>
      <c r="X85" s="396">
        <f t="shared" si="63"/>
        <v>8295.5519999999997</v>
      </c>
      <c r="Y85" s="397">
        <v>4002.2400000000002</v>
      </c>
      <c r="Z85" s="398">
        <v>2037.5040000000001</v>
      </c>
      <c r="AA85" s="398">
        <v>5028.2688000000007</v>
      </c>
      <c r="AB85" s="396">
        <f t="shared" si="53"/>
        <v>11068.0128</v>
      </c>
      <c r="AC85" s="399">
        <f t="shared" si="54"/>
        <v>33187.195600000006</v>
      </c>
      <c r="AD85" s="456">
        <v>4818.4704000000002</v>
      </c>
      <c r="AE85" s="457">
        <v>3191.04</v>
      </c>
      <c r="AF85" s="458">
        <f t="shared" si="64"/>
        <v>8009.5104000000001</v>
      </c>
      <c r="AG85" s="456">
        <v>1166.5024000000001</v>
      </c>
      <c r="AH85" s="457">
        <v>0</v>
      </c>
      <c r="AI85" s="457">
        <v>0</v>
      </c>
      <c r="AJ85" s="457">
        <v>0</v>
      </c>
      <c r="AK85" s="457">
        <v>531.84</v>
      </c>
      <c r="AL85" s="457">
        <v>0</v>
      </c>
      <c r="AM85" s="457">
        <v>0</v>
      </c>
      <c r="AN85" s="457">
        <v>0</v>
      </c>
      <c r="AO85" s="457">
        <v>0</v>
      </c>
      <c r="AP85" s="457">
        <v>0</v>
      </c>
      <c r="AQ85" s="458">
        <f t="shared" si="65"/>
        <v>1698.3424</v>
      </c>
      <c r="AR85" s="456">
        <v>11162.045183999999</v>
      </c>
      <c r="AS85" s="457">
        <v>8919.027712000001</v>
      </c>
      <c r="AT85" s="457">
        <v>0</v>
      </c>
      <c r="AU85" s="458">
        <f t="shared" si="66"/>
        <v>20081.072895999998</v>
      </c>
      <c r="AV85" s="456">
        <v>60.275199999999998</v>
      </c>
      <c r="AW85" s="457">
        <v>0</v>
      </c>
      <c r="AX85" s="457">
        <v>177.28</v>
      </c>
      <c r="AY85" s="457">
        <v>0</v>
      </c>
      <c r="AZ85" s="457">
        <v>248.19200000000001</v>
      </c>
      <c r="BA85" s="458">
        <f t="shared" si="67"/>
        <v>485.74720000000002</v>
      </c>
      <c r="BB85" s="456">
        <v>0</v>
      </c>
      <c r="BC85" s="457">
        <v>0</v>
      </c>
      <c r="BD85" s="457">
        <v>1843.712</v>
      </c>
      <c r="BE85" s="457">
        <v>0</v>
      </c>
      <c r="BF85" s="457">
        <v>1028.2240000000002</v>
      </c>
      <c r="BG85" s="457">
        <v>106.27199999999999</v>
      </c>
      <c r="BH85" s="457">
        <v>0</v>
      </c>
      <c r="BI85" s="458">
        <f t="shared" si="55"/>
        <v>2978.2080000000001</v>
      </c>
      <c r="BJ85" s="403">
        <f t="shared" si="56"/>
        <v>33252.880896000002</v>
      </c>
      <c r="BK85" s="459"/>
      <c r="BL85" s="460">
        <v>945.03</v>
      </c>
      <c r="BM85" s="460">
        <v>1843.712</v>
      </c>
      <c r="BN85" s="460">
        <v>425.71600000000001</v>
      </c>
      <c r="BO85" s="409">
        <f t="shared" si="57"/>
        <v>3214.4580000000001</v>
      </c>
      <c r="BP85" s="459"/>
      <c r="BQ85" s="460">
        <v>1879.1680000000001</v>
      </c>
      <c r="BR85" s="460"/>
      <c r="BS85" s="409">
        <f t="shared" si="33"/>
        <v>1879.1680000000001</v>
      </c>
      <c r="BT85" s="459">
        <v>567.29600000000005</v>
      </c>
      <c r="BU85" s="409">
        <f t="shared" si="68"/>
        <v>567.29600000000005</v>
      </c>
      <c r="BV85" s="459"/>
      <c r="BW85" s="460"/>
      <c r="BX85" s="460"/>
      <c r="BY85" s="460"/>
      <c r="BZ85" s="460">
        <v>594.5</v>
      </c>
      <c r="CA85" s="460"/>
      <c r="CB85" s="460"/>
      <c r="CC85" s="460">
        <v>317.38</v>
      </c>
      <c r="CD85" s="460"/>
      <c r="CE85" s="409">
        <f t="shared" si="69"/>
        <v>911.88</v>
      </c>
      <c r="CF85" s="459"/>
      <c r="CG85" s="460"/>
      <c r="CH85" s="460">
        <v>1311.87</v>
      </c>
      <c r="CI85" s="460">
        <v>638.21</v>
      </c>
      <c r="CJ85" s="460">
        <v>390.02</v>
      </c>
      <c r="CK85" s="460">
        <v>390.02</v>
      </c>
      <c r="CL85" s="460">
        <v>177.28</v>
      </c>
      <c r="CM85" s="409">
        <f t="shared" si="70"/>
        <v>2907.4</v>
      </c>
      <c r="CN85" s="459">
        <v>850.94399999999996</v>
      </c>
      <c r="CO85" s="461">
        <f t="shared" si="71"/>
        <v>850.94399999999996</v>
      </c>
      <c r="CP85" s="462">
        <f t="shared" si="58"/>
        <v>10331.146000000001</v>
      </c>
      <c r="CQ85" s="397"/>
      <c r="CR85" s="398"/>
      <c r="CS85" s="396">
        <f>+CQ85+CR85</f>
        <v>0</v>
      </c>
      <c r="CT85" s="397"/>
      <c r="CU85" s="398"/>
      <c r="CV85" s="398"/>
      <c r="CW85" s="396">
        <f>+CT85+CU85+CV85</f>
        <v>0</v>
      </c>
      <c r="CX85" s="399">
        <f>+CS85+CW85</f>
        <v>0</v>
      </c>
      <c r="CY85" s="463">
        <f t="shared" si="59"/>
        <v>76771.222496000002</v>
      </c>
    </row>
    <row r="86" spans="1:103" s="413" customFormat="1">
      <c r="A86" s="390"/>
      <c r="B86" s="454" t="s">
        <v>824</v>
      </c>
      <c r="C86" s="455" t="s">
        <v>825</v>
      </c>
      <c r="D86" s="393" t="s">
        <v>767</v>
      </c>
      <c r="E86" s="397"/>
      <c r="F86" s="398"/>
      <c r="G86" s="398"/>
      <c r="H86" s="398"/>
      <c r="I86" s="396">
        <f>+'Acarreos Tramo 2'!Y26</f>
        <v>2829.2005813953492</v>
      </c>
      <c r="J86" s="397"/>
      <c r="K86" s="398"/>
      <c r="L86" s="398"/>
      <c r="M86" s="398"/>
      <c r="N86" s="396">
        <f>+'Acarreos Tramo 2'!Y40</f>
        <v>111366.22853804655</v>
      </c>
      <c r="O86" s="397"/>
      <c r="P86" s="398"/>
      <c r="Q86" s="396">
        <f>+'Acarreos Tramo 2'!Y54</f>
        <v>314170.7673934885</v>
      </c>
      <c r="R86" s="397"/>
      <c r="S86" s="398"/>
      <c r="T86" s="398"/>
      <c r="U86" s="398"/>
      <c r="V86" s="398"/>
      <c r="W86" s="398"/>
      <c r="X86" s="396">
        <f>+'Acarreos Tramo 2'!Y67</f>
        <v>254625.21644651165</v>
      </c>
      <c r="Y86" s="397"/>
      <c r="Z86" s="398"/>
      <c r="AA86" s="398"/>
      <c r="AB86" s="396">
        <f>+'Acarreos Tramo 2'!Y80</f>
        <v>6756.6357209302332</v>
      </c>
      <c r="AC86" s="399">
        <f t="shared" si="54"/>
        <v>689748.04868037219</v>
      </c>
      <c r="AD86" s="456"/>
      <c r="AE86" s="457"/>
      <c r="AF86" s="458" t="e">
        <f>+#REF!</f>
        <v>#REF!</v>
      </c>
      <c r="AG86" s="456"/>
      <c r="AH86" s="457"/>
      <c r="AI86" s="457"/>
      <c r="AJ86" s="457"/>
      <c r="AK86" s="457"/>
      <c r="AL86" s="457"/>
      <c r="AM86" s="457"/>
      <c r="AN86" s="457"/>
      <c r="AO86" s="457"/>
      <c r="AP86" s="457"/>
      <c r="AQ86" s="458" t="e">
        <f>+#REF!</f>
        <v>#REF!</v>
      </c>
      <c r="AR86" s="456"/>
      <c r="AS86" s="457"/>
      <c r="AT86" s="457"/>
      <c r="AU86" s="458" t="e">
        <f>+#REF!</f>
        <v>#REF!</v>
      </c>
      <c r="AV86" s="456"/>
      <c r="AW86" s="457"/>
      <c r="AX86" s="457"/>
      <c r="AY86" s="457"/>
      <c r="AZ86" s="457"/>
      <c r="BA86" s="458" t="e">
        <f>+#REF!</f>
        <v>#REF!</v>
      </c>
      <c r="BB86" s="456"/>
      <c r="BC86" s="457"/>
      <c r="BD86" s="457"/>
      <c r="BE86" s="457"/>
      <c r="BF86" s="457"/>
      <c r="BG86" s="457"/>
      <c r="BH86" s="457"/>
      <c r="BI86" s="458" t="e">
        <f>+#REF!</f>
        <v>#REF!</v>
      </c>
      <c r="BJ86" s="403" t="e">
        <f t="shared" si="56"/>
        <v>#REF!</v>
      </c>
      <c r="BK86" s="459"/>
      <c r="BL86" s="460"/>
      <c r="BM86" s="460"/>
      <c r="BN86" s="460"/>
      <c r="BO86" s="409">
        <f>+'Acarreos Tramo 7'!AI26</f>
        <v>65757.158115697675</v>
      </c>
      <c r="BP86" s="459"/>
      <c r="BQ86" s="460"/>
      <c r="BR86" s="460"/>
      <c r="BS86" s="409">
        <f>+'Acarreos Tramo 7'!AI40</f>
        <v>47527.108576744191</v>
      </c>
      <c r="BT86" s="459"/>
      <c r="BU86" s="409">
        <f>+'Acarreos Tramo 7'!AI53</f>
        <v>27227.239590697682</v>
      </c>
      <c r="BV86" s="459"/>
      <c r="BW86" s="460"/>
      <c r="BX86" s="460"/>
      <c r="BY86" s="460"/>
      <c r="BZ86" s="460"/>
      <c r="CA86" s="460"/>
      <c r="CB86" s="460"/>
      <c r="CC86" s="460"/>
      <c r="CD86" s="460"/>
      <c r="CE86" s="409">
        <f>+'Acarreos Tramo 7'!AI66</f>
        <v>43105.813482558151</v>
      </c>
      <c r="CF86" s="459"/>
      <c r="CG86" s="460"/>
      <c r="CH86" s="460"/>
      <c r="CI86" s="460"/>
      <c r="CJ86" s="460"/>
      <c r="CK86" s="460"/>
      <c r="CL86" s="460"/>
      <c r="CM86" s="409">
        <f>+'Acarreos Tramo 7'!AI79</f>
        <v>38567.844244186053</v>
      </c>
      <c r="CN86" s="459"/>
      <c r="CO86" s="461">
        <f>+'Acarreos Tramo 7'!AI92</f>
        <v>5070.0430883720928</v>
      </c>
      <c r="CP86" s="462">
        <f t="shared" si="58"/>
        <v>227255.20709825584</v>
      </c>
      <c r="CQ86" s="397"/>
      <c r="CR86" s="398"/>
      <c r="CS86" s="396">
        <f>+(CR84+CR83)*1.3*32</f>
        <v>88608</v>
      </c>
      <c r="CT86" s="397"/>
      <c r="CU86" s="398"/>
      <c r="CV86" s="398"/>
      <c r="CW86" s="396">
        <f>+(CV84+CV83)*1.3*23</f>
        <v>64763.100999999995</v>
      </c>
      <c r="CX86" s="399">
        <f>+CW86+CS86</f>
        <v>153371.101</v>
      </c>
      <c r="CY86" s="463" t="e">
        <f t="shared" si="59"/>
        <v>#REF!</v>
      </c>
    </row>
    <row r="87" spans="1:103" s="413" customFormat="1">
      <c r="A87" s="390">
        <v>80</v>
      </c>
      <c r="B87" s="454" t="s">
        <v>826</v>
      </c>
      <c r="C87" s="455" t="s">
        <v>215</v>
      </c>
      <c r="D87" s="393" t="s">
        <v>45</v>
      </c>
      <c r="E87" s="397">
        <v>0</v>
      </c>
      <c r="F87" s="398">
        <v>0</v>
      </c>
      <c r="G87" s="398">
        <v>12558</v>
      </c>
      <c r="H87" s="398">
        <v>0</v>
      </c>
      <c r="I87" s="396">
        <f t="shared" si="60"/>
        <v>12558</v>
      </c>
      <c r="J87" s="397">
        <v>0</v>
      </c>
      <c r="K87" s="398">
        <v>0</v>
      </c>
      <c r="L87" s="398">
        <v>0</v>
      </c>
      <c r="M87" s="398">
        <v>210514.52604000006</v>
      </c>
      <c r="N87" s="396">
        <f t="shared" si="61"/>
        <v>210514.52604000006</v>
      </c>
      <c r="O87" s="397">
        <v>17573.472000000002</v>
      </c>
      <c r="P87" s="398">
        <v>427035.36960000015</v>
      </c>
      <c r="Q87" s="396">
        <f t="shared" si="62"/>
        <v>444608.84160000016</v>
      </c>
      <c r="R87" s="397">
        <v>80837.971200000015</v>
      </c>
      <c r="S87" s="398">
        <v>24602.860800000002</v>
      </c>
      <c r="T87" s="398">
        <v>35146.944000000003</v>
      </c>
      <c r="U87" s="398">
        <v>128286.34560000002</v>
      </c>
      <c r="V87" s="398">
        <v>110712.87360000001</v>
      </c>
      <c r="W87" s="398">
        <v>21088.166400000006</v>
      </c>
      <c r="X87" s="396">
        <f t="shared" si="63"/>
        <v>400675.16159999999</v>
      </c>
      <c r="Y87" s="397">
        <v>193308.19200000001</v>
      </c>
      <c r="Z87" s="398">
        <v>98411.443200000009</v>
      </c>
      <c r="AA87" s="398">
        <v>242865.38304000004</v>
      </c>
      <c r="AB87" s="396">
        <f t="shared" si="53"/>
        <v>534585.01824000012</v>
      </c>
      <c r="AC87" s="399">
        <f t="shared" si="54"/>
        <v>1602941.5474800002</v>
      </c>
      <c r="AD87" s="456">
        <v>213000.48403200001</v>
      </c>
      <c r="AE87" s="457">
        <v>141059.92320000002</v>
      </c>
      <c r="AF87" s="458">
        <f t="shared" si="64"/>
        <v>354060.40723200003</v>
      </c>
      <c r="AG87" s="456">
        <v>51565.238592000009</v>
      </c>
      <c r="AH87" s="457">
        <v>0</v>
      </c>
      <c r="AI87" s="457">
        <v>0</v>
      </c>
      <c r="AJ87" s="457">
        <v>0</v>
      </c>
      <c r="AK87" s="457">
        <v>23509.987200000003</v>
      </c>
      <c r="AL87" s="457">
        <v>0</v>
      </c>
      <c r="AM87" s="457">
        <v>0</v>
      </c>
      <c r="AN87" s="457">
        <v>0</v>
      </c>
      <c r="AO87" s="457">
        <v>0</v>
      </c>
      <c r="AP87" s="457">
        <v>0</v>
      </c>
      <c r="AQ87" s="458">
        <f t="shared" si="65"/>
        <v>75075.225792000012</v>
      </c>
      <c r="AR87" s="456">
        <v>493418.20735872001</v>
      </c>
      <c r="AS87" s="457">
        <v>394265.62000896008</v>
      </c>
      <c r="AT87" s="457">
        <v>0</v>
      </c>
      <c r="AU87" s="458">
        <f t="shared" si="66"/>
        <v>887683.82736768015</v>
      </c>
      <c r="AV87" s="456">
        <v>2664.4652160000001</v>
      </c>
      <c r="AW87" s="457">
        <v>0</v>
      </c>
      <c r="AX87" s="457">
        <v>7836.6624000000011</v>
      </c>
      <c r="AY87" s="457">
        <v>0</v>
      </c>
      <c r="AZ87" s="457">
        <v>10971.327360000001</v>
      </c>
      <c r="BA87" s="458">
        <f t="shared" si="67"/>
        <v>21472.454976000001</v>
      </c>
      <c r="BB87" s="456">
        <v>0</v>
      </c>
      <c r="BC87" s="457">
        <v>0</v>
      </c>
      <c r="BD87" s="457">
        <v>81501.288960000005</v>
      </c>
      <c r="BE87" s="457">
        <v>0</v>
      </c>
      <c r="BF87" s="457">
        <v>45452.641920000009</v>
      </c>
      <c r="BG87" s="457">
        <v>4697.7537599999996</v>
      </c>
      <c r="BH87" s="457">
        <v>0</v>
      </c>
      <c r="BI87" s="458">
        <f t="shared" si="55"/>
        <v>131651.68464000002</v>
      </c>
      <c r="BJ87" s="403">
        <f t="shared" si="56"/>
        <v>1469943.6000076802</v>
      </c>
      <c r="BK87" s="459"/>
      <c r="BL87" s="460">
        <v>47669.203260000002</v>
      </c>
      <c r="BM87" s="460">
        <v>93000.52070400001</v>
      </c>
      <c r="BN87" s="460">
        <v>21473.966472000004</v>
      </c>
      <c r="BO87" s="409">
        <f t="shared" si="57"/>
        <v>162143.690436</v>
      </c>
      <c r="BP87" s="459"/>
      <c r="BQ87" s="460">
        <v>94788.992256000012</v>
      </c>
      <c r="BR87" s="460"/>
      <c r="BS87" s="409">
        <f t="shared" si="33"/>
        <v>94788.992256000012</v>
      </c>
      <c r="BT87" s="459">
        <v>28615.544832000003</v>
      </c>
      <c r="BU87" s="409">
        <f t="shared" si="68"/>
        <v>28615.544832000003</v>
      </c>
      <c r="BV87" s="459"/>
      <c r="BW87" s="460"/>
      <c r="BX87" s="460"/>
      <c r="BY87" s="460"/>
      <c r="BZ87" s="460">
        <v>29987.68</v>
      </c>
      <c r="CA87" s="460"/>
      <c r="CB87" s="460"/>
      <c r="CC87" s="460">
        <v>16009.08</v>
      </c>
      <c r="CD87" s="460"/>
      <c r="CE87" s="409">
        <f t="shared" si="69"/>
        <v>45996.76</v>
      </c>
      <c r="CF87" s="459"/>
      <c r="CG87" s="460"/>
      <c r="CH87" s="460">
        <v>66173.45</v>
      </c>
      <c r="CI87" s="460">
        <v>32192.49</v>
      </c>
      <c r="CJ87" s="460">
        <v>19673.189999999999</v>
      </c>
      <c r="CK87" s="460">
        <v>19673.189999999999</v>
      </c>
      <c r="CL87" s="460">
        <v>8942.36</v>
      </c>
      <c r="CM87" s="409">
        <f t="shared" si="70"/>
        <v>146654.68</v>
      </c>
      <c r="CN87" s="459">
        <v>42923.317248000007</v>
      </c>
      <c r="CO87" s="461">
        <f t="shared" si="71"/>
        <v>42923.317248000007</v>
      </c>
      <c r="CP87" s="462">
        <f t="shared" si="58"/>
        <v>521122.984772</v>
      </c>
      <c r="CQ87" s="397"/>
      <c r="CR87" s="398"/>
      <c r="CS87" s="396">
        <f>+CQ87+CR87</f>
        <v>0</v>
      </c>
      <c r="CT87" s="397"/>
      <c r="CU87" s="398"/>
      <c r="CV87" s="398"/>
      <c r="CW87" s="396">
        <f t="shared" ref="CW87:CW94" si="72">+CT87+CU87+CV87</f>
        <v>0</v>
      </c>
      <c r="CX87" s="399">
        <f t="shared" ref="CX87:CX94" si="73">+CS87+CW87</f>
        <v>0</v>
      </c>
      <c r="CY87" s="463">
        <f t="shared" si="59"/>
        <v>3594008.1322596804</v>
      </c>
    </row>
    <row r="88" spans="1:103" s="413" customFormat="1">
      <c r="A88" s="390">
        <v>81</v>
      </c>
      <c r="B88" s="454" t="s">
        <v>827</v>
      </c>
      <c r="C88" s="455" t="s">
        <v>828</v>
      </c>
      <c r="D88" s="393" t="s">
        <v>756</v>
      </c>
      <c r="E88" s="397">
        <v>0</v>
      </c>
      <c r="F88" s="398">
        <v>0</v>
      </c>
      <c r="G88" s="398">
        <v>837</v>
      </c>
      <c r="H88" s="398">
        <v>0</v>
      </c>
      <c r="I88" s="396">
        <f t="shared" si="60"/>
        <v>837</v>
      </c>
      <c r="J88" s="397">
        <v>0</v>
      </c>
      <c r="K88" s="398">
        <v>0</v>
      </c>
      <c r="L88" s="398">
        <v>0</v>
      </c>
      <c r="M88" s="398">
        <v>0</v>
      </c>
      <c r="N88" s="396">
        <f t="shared" si="61"/>
        <v>0</v>
      </c>
      <c r="O88" s="397">
        <v>1089</v>
      </c>
      <c r="P88" s="398">
        <v>42929.932500000003</v>
      </c>
      <c r="Q88" s="396">
        <f t="shared" si="62"/>
        <v>44018.932500000003</v>
      </c>
      <c r="R88" s="397">
        <v>10902</v>
      </c>
      <c r="S88" s="398">
        <v>1659</v>
      </c>
      <c r="T88" s="398">
        <v>2370</v>
      </c>
      <c r="U88" s="398">
        <v>8650.5</v>
      </c>
      <c r="V88" s="398">
        <v>7465.5</v>
      </c>
      <c r="W88" s="398">
        <v>1422</v>
      </c>
      <c r="X88" s="396">
        <f t="shared" si="63"/>
        <v>32469</v>
      </c>
      <c r="Y88" s="397">
        <v>11979</v>
      </c>
      <c r="Z88" s="398">
        <v>6098.4000000000005</v>
      </c>
      <c r="AA88" s="398">
        <v>15049.980000000001</v>
      </c>
      <c r="AB88" s="396">
        <f t="shared" si="53"/>
        <v>33127.380000000005</v>
      </c>
      <c r="AC88" s="399">
        <f t="shared" si="54"/>
        <v>110452.3125</v>
      </c>
      <c r="AD88" s="456">
        <v>14704.380000000001</v>
      </c>
      <c r="AE88" s="457">
        <v>9738</v>
      </c>
      <c r="AF88" s="458">
        <f t="shared" si="64"/>
        <v>24442.38</v>
      </c>
      <c r="AG88" s="456">
        <v>3559.78</v>
      </c>
      <c r="AH88" s="457">
        <v>0</v>
      </c>
      <c r="AI88" s="457">
        <v>0</v>
      </c>
      <c r="AJ88" s="457">
        <v>0</v>
      </c>
      <c r="AK88" s="457">
        <v>1623</v>
      </c>
      <c r="AL88" s="457">
        <v>0</v>
      </c>
      <c r="AM88" s="457">
        <v>9521.6</v>
      </c>
      <c r="AN88" s="457">
        <v>0</v>
      </c>
      <c r="AO88" s="457">
        <v>1027.9000000000001</v>
      </c>
      <c r="AP88" s="457">
        <v>0</v>
      </c>
      <c r="AQ88" s="458">
        <f t="shared" si="65"/>
        <v>15732.28</v>
      </c>
      <c r="AR88" s="456">
        <v>34062.874799999998</v>
      </c>
      <c r="AS88" s="457">
        <v>27217.9264</v>
      </c>
      <c r="AT88" s="457">
        <v>0</v>
      </c>
      <c r="AU88" s="458">
        <f t="shared" si="66"/>
        <v>61280.801200000002</v>
      </c>
      <c r="AV88" s="456">
        <v>238.04</v>
      </c>
      <c r="AW88" s="457">
        <v>0</v>
      </c>
      <c r="AX88" s="457">
        <v>541</v>
      </c>
      <c r="AY88" s="457">
        <v>0</v>
      </c>
      <c r="AZ88" s="457">
        <v>757.4</v>
      </c>
      <c r="BA88" s="458">
        <f t="shared" si="67"/>
        <v>1536.44</v>
      </c>
      <c r="BB88" s="456">
        <v>0</v>
      </c>
      <c r="BC88" s="457">
        <v>595.1</v>
      </c>
      <c r="BD88" s="457">
        <v>5626.4000000000005</v>
      </c>
      <c r="BE88" s="457">
        <v>0</v>
      </c>
      <c r="BF88" s="457">
        <v>3570.6000000000004</v>
      </c>
      <c r="BG88" s="457">
        <v>595.1</v>
      </c>
      <c r="BH88" s="457">
        <v>0</v>
      </c>
      <c r="BI88" s="458">
        <f t="shared" si="55"/>
        <v>10387.200000000003</v>
      </c>
      <c r="BJ88" s="403">
        <f t="shared" si="56"/>
        <v>113379.1012</v>
      </c>
      <c r="BK88" s="459"/>
      <c r="BL88" s="460"/>
      <c r="BM88" s="460">
        <v>16662.8</v>
      </c>
      <c r="BN88" s="460"/>
      <c r="BO88" s="409">
        <f t="shared" si="57"/>
        <v>16662.8</v>
      </c>
      <c r="BP88" s="459"/>
      <c r="BQ88" s="460">
        <v>5734.6</v>
      </c>
      <c r="BR88" s="460"/>
      <c r="BS88" s="409">
        <f t="shared" si="33"/>
        <v>5734.6</v>
      </c>
      <c r="BT88" s="459">
        <v>8439.6</v>
      </c>
      <c r="BU88" s="409">
        <f t="shared" si="68"/>
        <v>8439.6</v>
      </c>
      <c r="BV88" s="459"/>
      <c r="BW88" s="460"/>
      <c r="BX88" s="460"/>
      <c r="BY88" s="460"/>
      <c r="BZ88" s="460">
        <v>3648.18</v>
      </c>
      <c r="CA88" s="460"/>
      <c r="CB88" s="460">
        <v>4328</v>
      </c>
      <c r="CC88" s="460">
        <v>1947.6</v>
      </c>
      <c r="CD88" s="460">
        <v>2975.5</v>
      </c>
      <c r="CE88" s="409">
        <f t="shared" si="69"/>
        <v>12899.28</v>
      </c>
      <c r="CF88" s="459"/>
      <c r="CG88" s="460"/>
      <c r="CH88" s="460">
        <v>4003.4</v>
      </c>
      <c r="CI88" s="460">
        <v>1947.6</v>
      </c>
      <c r="CJ88" s="460">
        <v>1190.2</v>
      </c>
      <c r="CK88" s="460">
        <v>1190.2</v>
      </c>
      <c r="CL88" s="460">
        <v>541</v>
      </c>
      <c r="CM88" s="409">
        <f t="shared" si="70"/>
        <v>8872.4</v>
      </c>
      <c r="CN88" s="459">
        <v>2596.8000000000002</v>
      </c>
      <c r="CO88" s="461">
        <f t="shared" si="71"/>
        <v>2596.8000000000002</v>
      </c>
      <c r="CP88" s="462">
        <f t="shared" si="58"/>
        <v>55205.479999999996</v>
      </c>
      <c r="CQ88" s="397">
        <v>4357.3999999999996</v>
      </c>
      <c r="CR88" s="398">
        <v>5736</v>
      </c>
      <c r="CS88" s="396">
        <f>+CQ94+CR88</f>
        <v>5736</v>
      </c>
      <c r="CT88" s="397"/>
      <c r="CU88" s="398"/>
      <c r="CV88" s="398">
        <v>7610.4</v>
      </c>
      <c r="CW88" s="396">
        <f t="shared" si="72"/>
        <v>7610.4</v>
      </c>
      <c r="CX88" s="399">
        <f t="shared" si="73"/>
        <v>13346.4</v>
      </c>
      <c r="CY88" s="463">
        <f t="shared" si="59"/>
        <v>292383.29370000004</v>
      </c>
    </row>
    <row r="89" spans="1:103" s="413" customFormat="1">
      <c r="A89" s="390">
        <v>82</v>
      </c>
      <c r="B89" s="454" t="s">
        <v>342</v>
      </c>
      <c r="C89" s="455" t="s">
        <v>829</v>
      </c>
      <c r="D89" s="393" t="s">
        <v>756</v>
      </c>
      <c r="E89" s="397">
        <v>0</v>
      </c>
      <c r="F89" s="398">
        <v>0</v>
      </c>
      <c r="G89" s="398">
        <v>0</v>
      </c>
      <c r="H89" s="398">
        <v>0</v>
      </c>
      <c r="I89" s="396">
        <f t="shared" si="60"/>
        <v>0</v>
      </c>
      <c r="J89" s="397">
        <v>0</v>
      </c>
      <c r="K89" s="398">
        <v>0</v>
      </c>
      <c r="L89" s="398">
        <v>0</v>
      </c>
      <c r="M89" s="398">
        <v>0</v>
      </c>
      <c r="N89" s="396">
        <f t="shared" si="61"/>
        <v>0</v>
      </c>
      <c r="O89" s="397">
        <v>0</v>
      </c>
      <c r="P89" s="398">
        <v>0</v>
      </c>
      <c r="Q89" s="396">
        <f t="shared" si="62"/>
        <v>0</v>
      </c>
      <c r="R89" s="397">
        <v>0</v>
      </c>
      <c r="S89" s="398">
        <v>0</v>
      </c>
      <c r="T89" s="398">
        <v>0</v>
      </c>
      <c r="U89" s="398">
        <v>0</v>
      </c>
      <c r="V89" s="398">
        <v>0</v>
      </c>
      <c r="W89" s="398">
        <v>0</v>
      </c>
      <c r="X89" s="396">
        <f t="shared" si="63"/>
        <v>0</v>
      </c>
      <c r="Y89" s="397">
        <v>0</v>
      </c>
      <c r="Z89" s="398">
        <v>0</v>
      </c>
      <c r="AA89" s="398">
        <v>0</v>
      </c>
      <c r="AB89" s="396">
        <f t="shared" si="53"/>
        <v>0</v>
      </c>
      <c r="AC89" s="399">
        <f t="shared" si="54"/>
        <v>0</v>
      </c>
      <c r="AD89" s="456" t="s">
        <v>729</v>
      </c>
      <c r="AE89" s="457" t="s">
        <v>729</v>
      </c>
      <c r="AF89" s="458">
        <f t="shared" si="64"/>
        <v>0</v>
      </c>
      <c r="AG89" s="456" t="s">
        <v>729</v>
      </c>
      <c r="AH89" s="457" t="s">
        <v>729</v>
      </c>
      <c r="AI89" s="457" t="s">
        <v>729</v>
      </c>
      <c r="AJ89" s="457" t="s">
        <v>729</v>
      </c>
      <c r="AK89" s="457" t="s">
        <v>729</v>
      </c>
      <c r="AL89" s="457" t="s">
        <v>729</v>
      </c>
      <c r="AM89" s="457" t="s">
        <v>729</v>
      </c>
      <c r="AN89" s="457" t="s">
        <v>729</v>
      </c>
      <c r="AO89" s="457" t="s">
        <v>729</v>
      </c>
      <c r="AP89" s="457" t="s">
        <v>729</v>
      </c>
      <c r="AQ89" s="458">
        <f t="shared" si="65"/>
        <v>0</v>
      </c>
      <c r="AR89" s="456" t="s">
        <v>729</v>
      </c>
      <c r="AS89" s="457" t="s">
        <v>729</v>
      </c>
      <c r="AT89" s="457" t="s">
        <v>729</v>
      </c>
      <c r="AU89" s="458">
        <f t="shared" si="66"/>
        <v>0</v>
      </c>
      <c r="AV89" s="456" t="s">
        <v>729</v>
      </c>
      <c r="AW89" s="457" t="s">
        <v>729</v>
      </c>
      <c r="AX89" s="457" t="s">
        <v>729</v>
      </c>
      <c r="AY89" s="457" t="s">
        <v>729</v>
      </c>
      <c r="AZ89" s="457" t="s">
        <v>729</v>
      </c>
      <c r="BA89" s="458">
        <f t="shared" si="67"/>
        <v>0</v>
      </c>
      <c r="BB89" s="456" t="s">
        <v>729</v>
      </c>
      <c r="BC89" s="457" t="s">
        <v>729</v>
      </c>
      <c r="BD89" s="457" t="s">
        <v>729</v>
      </c>
      <c r="BE89" s="457" t="s">
        <v>729</v>
      </c>
      <c r="BF89" s="457" t="s">
        <v>729</v>
      </c>
      <c r="BG89" s="457" t="s">
        <v>729</v>
      </c>
      <c r="BH89" s="457" t="s">
        <v>729</v>
      </c>
      <c r="BI89" s="458">
        <f t="shared" si="55"/>
        <v>0</v>
      </c>
      <c r="BJ89" s="403">
        <f t="shared" si="56"/>
        <v>0</v>
      </c>
      <c r="BK89" s="459"/>
      <c r="BL89" s="460"/>
      <c r="BM89" s="460">
        <v>16662.8</v>
      </c>
      <c r="BN89" s="460"/>
      <c r="BO89" s="409">
        <f t="shared" si="57"/>
        <v>16662.8</v>
      </c>
      <c r="BP89" s="459"/>
      <c r="BQ89" s="460">
        <v>5734.6</v>
      </c>
      <c r="BR89" s="460"/>
      <c r="BS89" s="409">
        <f t="shared" si="33"/>
        <v>5734.6</v>
      </c>
      <c r="BT89" s="459"/>
      <c r="BU89" s="409">
        <f t="shared" si="68"/>
        <v>0</v>
      </c>
      <c r="BV89" s="459"/>
      <c r="BW89" s="460"/>
      <c r="BX89" s="460"/>
      <c r="BY89" s="460"/>
      <c r="BZ89" s="460"/>
      <c r="CA89" s="460"/>
      <c r="CB89" s="460"/>
      <c r="CC89" s="460"/>
      <c r="CD89" s="460"/>
      <c r="CE89" s="409">
        <f t="shared" si="69"/>
        <v>0</v>
      </c>
      <c r="CF89" s="459"/>
      <c r="CG89" s="460"/>
      <c r="CH89" s="460"/>
      <c r="CI89" s="460"/>
      <c r="CJ89" s="460"/>
      <c r="CK89" s="460"/>
      <c r="CL89" s="460"/>
      <c r="CM89" s="409">
        <f t="shared" si="70"/>
        <v>0</v>
      </c>
      <c r="CN89" s="459"/>
      <c r="CO89" s="461">
        <f t="shared" si="71"/>
        <v>0</v>
      </c>
      <c r="CP89" s="462">
        <f t="shared" si="58"/>
        <v>22397.4</v>
      </c>
      <c r="CQ89" s="397">
        <v>4796.6000000000004</v>
      </c>
      <c r="CR89" s="398">
        <v>6240</v>
      </c>
      <c r="CS89" s="396">
        <f t="shared" ref="CS89:CS94" si="74">+CQ89+CR89</f>
        <v>11036.6</v>
      </c>
      <c r="CT89" s="397">
        <v>5073.6000000000004</v>
      </c>
      <c r="CU89" s="398"/>
      <c r="CV89" s="398">
        <v>4788</v>
      </c>
      <c r="CW89" s="396">
        <f t="shared" si="72"/>
        <v>9861.6</v>
      </c>
      <c r="CX89" s="399">
        <f t="shared" si="73"/>
        <v>20898.2</v>
      </c>
      <c r="CY89" s="463">
        <f t="shared" si="59"/>
        <v>43295.600000000006</v>
      </c>
    </row>
    <row r="90" spans="1:103" s="413" customFormat="1">
      <c r="A90" s="390">
        <v>83</v>
      </c>
      <c r="B90" s="454" t="s">
        <v>256</v>
      </c>
      <c r="C90" s="455" t="s">
        <v>830</v>
      </c>
      <c r="D90" s="393" t="s">
        <v>756</v>
      </c>
      <c r="E90" s="397">
        <v>0</v>
      </c>
      <c r="F90" s="398">
        <v>7313.9000000000005</v>
      </c>
      <c r="G90" s="398">
        <v>1962</v>
      </c>
      <c r="H90" s="398">
        <v>18533.923999999999</v>
      </c>
      <c r="I90" s="396">
        <f t="shared" si="60"/>
        <v>27809.824000000001</v>
      </c>
      <c r="J90" s="397">
        <v>0</v>
      </c>
      <c r="K90" s="398">
        <v>73304.192500000019</v>
      </c>
      <c r="L90" s="398">
        <v>0</v>
      </c>
      <c r="M90" s="398">
        <v>29889.981250000004</v>
      </c>
      <c r="N90" s="396">
        <f t="shared" si="61"/>
        <v>103194.17375000002</v>
      </c>
      <c r="O90" s="397">
        <v>1089</v>
      </c>
      <c r="P90" s="398">
        <v>42929.932500000003</v>
      </c>
      <c r="Q90" s="396">
        <f t="shared" si="62"/>
        <v>44018.932500000003</v>
      </c>
      <c r="R90" s="397">
        <v>4968</v>
      </c>
      <c r="S90" s="398">
        <v>1512</v>
      </c>
      <c r="T90" s="398">
        <v>2160</v>
      </c>
      <c r="U90" s="398">
        <v>7884.0000000000009</v>
      </c>
      <c r="V90" s="398">
        <v>6804</v>
      </c>
      <c r="W90" s="398">
        <v>1296</v>
      </c>
      <c r="X90" s="396">
        <f t="shared" si="63"/>
        <v>24624</v>
      </c>
      <c r="Y90" s="397">
        <v>11979</v>
      </c>
      <c r="Z90" s="398">
        <v>6098.4000000000005</v>
      </c>
      <c r="AA90" s="398">
        <v>15246</v>
      </c>
      <c r="AB90" s="396">
        <f t="shared" si="53"/>
        <v>33323.4</v>
      </c>
      <c r="AC90" s="399">
        <f t="shared" si="54"/>
        <v>232970.33025</v>
      </c>
      <c r="AD90" s="456">
        <v>14704.380000000001</v>
      </c>
      <c r="AE90" s="457">
        <v>9738</v>
      </c>
      <c r="AF90" s="458">
        <f t="shared" si="64"/>
        <v>24442.38</v>
      </c>
      <c r="AG90" s="456">
        <v>3559.78</v>
      </c>
      <c r="AH90" s="457">
        <v>1642.5</v>
      </c>
      <c r="AI90" s="457">
        <v>0</v>
      </c>
      <c r="AJ90" s="457">
        <v>0</v>
      </c>
      <c r="AK90" s="457">
        <v>1623</v>
      </c>
      <c r="AL90" s="457">
        <v>0</v>
      </c>
      <c r="AM90" s="457">
        <v>11373.800000000001</v>
      </c>
      <c r="AN90" s="457">
        <v>0</v>
      </c>
      <c r="AO90" s="457">
        <v>1027.9000000000001</v>
      </c>
      <c r="AP90" s="457">
        <v>0</v>
      </c>
      <c r="AQ90" s="458">
        <f t="shared" si="65"/>
        <v>19226.980000000003</v>
      </c>
      <c r="AR90" s="456">
        <v>35943.374799999998</v>
      </c>
      <c r="AS90" s="457">
        <v>27217.9264</v>
      </c>
      <c r="AT90" s="457">
        <v>0</v>
      </c>
      <c r="AU90" s="458">
        <f t="shared" si="66"/>
        <v>63161.301200000002</v>
      </c>
      <c r="AV90" s="456">
        <v>238.04</v>
      </c>
      <c r="AW90" s="457">
        <v>0</v>
      </c>
      <c r="AX90" s="457">
        <v>2255.48</v>
      </c>
      <c r="AY90" s="457">
        <v>0</v>
      </c>
      <c r="AZ90" s="457">
        <v>757.4</v>
      </c>
      <c r="BA90" s="458">
        <f t="shared" si="67"/>
        <v>3250.92</v>
      </c>
      <c r="BB90" s="456">
        <v>1415</v>
      </c>
      <c r="BC90" s="457">
        <v>595.1</v>
      </c>
      <c r="BD90" s="457">
        <v>5626.4000000000005</v>
      </c>
      <c r="BE90" s="457">
        <v>0</v>
      </c>
      <c r="BF90" s="457">
        <v>3570.6000000000004</v>
      </c>
      <c r="BG90" s="457">
        <v>595.1</v>
      </c>
      <c r="BH90" s="457">
        <v>0</v>
      </c>
      <c r="BI90" s="458">
        <f t="shared" si="55"/>
        <v>11802.2</v>
      </c>
      <c r="BJ90" s="403">
        <f t="shared" si="56"/>
        <v>121883.7812</v>
      </c>
      <c r="BK90" s="459"/>
      <c r="BL90" s="460">
        <v>4.7251499999999993</v>
      </c>
      <c r="BM90" s="460"/>
      <c r="BN90" s="460"/>
      <c r="BO90" s="409">
        <f t="shared" si="57"/>
        <v>4.7251499999999993</v>
      </c>
      <c r="BP90" s="459"/>
      <c r="BQ90" s="460"/>
      <c r="BR90" s="460"/>
      <c r="BS90" s="409">
        <f t="shared" si="33"/>
        <v>0</v>
      </c>
      <c r="BT90" s="459">
        <v>8439.6</v>
      </c>
      <c r="BU90" s="409">
        <f t="shared" si="68"/>
        <v>8439.6</v>
      </c>
      <c r="BV90" s="459"/>
      <c r="BW90" s="460"/>
      <c r="BX90" s="460"/>
      <c r="BY90" s="460"/>
      <c r="BZ90" s="460">
        <v>3648.18</v>
      </c>
      <c r="CA90" s="460"/>
      <c r="CB90" s="460">
        <v>4328</v>
      </c>
      <c r="CC90" s="460">
        <v>1947.6</v>
      </c>
      <c r="CD90" s="460">
        <v>2975.5</v>
      </c>
      <c r="CE90" s="409">
        <f t="shared" si="69"/>
        <v>12899.28</v>
      </c>
      <c r="CF90" s="459"/>
      <c r="CG90" s="460"/>
      <c r="CH90" s="460">
        <v>4003.4</v>
      </c>
      <c r="CI90" s="460">
        <v>1947.6</v>
      </c>
      <c r="CJ90" s="460">
        <v>1190.2</v>
      </c>
      <c r="CK90" s="460">
        <v>1190.2</v>
      </c>
      <c r="CL90" s="460">
        <v>541</v>
      </c>
      <c r="CM90" s="409">
        <f t="shared" si="70"/>
        <v>8872.4</v>
      </c>
      <c r="CN90" s="459">
        <v>2596.8000000000002</v>
      </c>
      <c r="CO90" s="461">
        <f t="shared" si="71"/>
        <v>2596.8000000000002</v>
      </c>
      <c r="CP90" s="462">
        <f t="shared" si="58"/>
        <v>32812.80515</v>
      </c>
      <c r="CQ90" s="397"/>
      <c r="CR90" s="398"/>
      <c r="CS90" s="396">
        <f t="shared" si="74"/>
        <v>0</v>
      </c>
      <c r="CT90" s="397"/>
      <c r="CU90" s="398"/>
      <c r="CV90" s="398"/>
      <c r="CW90" s="396">
        <f t="shared" si="72"/>
        <v>0</v>
      </c>
      <c r="CX90" s="399">
        <f t="shared" si="73"/>
        <v>0</v>
      </c>
      <c r="CY90" s="463">
        <f t="shared" si="59"/>
        <v>387666.9166</v>
      </c>
    </row>
    <row r="91" spans="1:103" s="413" customFormat="1" hidden="1">
      <c r="A91" s="390">
        <v>84</v>
      </c>
      <c r="B91" s="454" t="s">
        <v>831</v>
      </c>
      <c r="C91" s="455" t="s">
        <v>832</v>
      </c>
      <c r="D91" s="393" t="s">
        <v>756</v>
      </c>
      <c r="E91" s="397">
        <v>0</v>
      </c>
      <c r="F91" s="398">
        <v>0</v>
      </c>
      <c r="G91" s="398">
        <v>0</v>
      </c>
      <c r="H91" s="398">
        <v>0</v>
      </c>
      <c r="I91" s="396">
        <f t="shared" si="60"/>
        <v>0</v>
      </c>
      <c r="J91" s="397">
        <v>0</v>
      </c>
      <c r="K91" s="398">
        <v>0</v>
      </c>
      <c r="L91" s="398">
        <v>0</v>
      </c>
      <c r="M91" s="398">
        <v>0</v>
      </c>
      <c r="N91" s="396">
        <f t="shared" si="61"/>
        <v>0</v>
      </c>
      <c r="O91" s="397">
        <v>0</v>
      </c>
      <c r="P91" s="398">
        <v>0</v>
      </c>
      <c r="Q91" s="396">
        <f t="shared" si="62"/>
        <v>0</v>
      </c>
      <c r="R91" s="397">
        <v>0</v>
      </c>
      <c r="S91" s="398">
        <v>0</v>
      </c>
      <c r="T91" s="398">
        <v>0</v>
      </c>
      <c r="U91" s="398">
        <v>0</v>
      </c>
      <c r="V91" s="398">
        <v>0</v>
      </c>
      <c r="W91" s="398">
        <v>0</v>
      </c>
      <c r="X91" s="396">
        <f t="shared" si="63"/>
        <v>0</v>
      </c>
      <c r="Y91" s="397">
        <v>0</v>
      </c>
      <c r="Z91" s="398">
        <v>0</v>
      </c>
      <c r="AA91" s="398">
        <v>0</v>
      </c>
      <c r="AB91" s="396">
        <f t="shared" si="53"/>
        <v>0</v>
      </c>
      <c r="AC91" s="399">
        <f t="shared" si="54"/>
        <v>0</v>
      </c>
      <c r="AD91" s="456" t="s">
        <v>729</v>
      </c>
      <c r="AE91" s="457" t="s">
        <v>729</v>
      </c>
      <c r="AF91" s="458">
        <f t="shared" si="64"/>
        <v>0</v>
      </c>
      <c r="AG91" s="456" t="s">
        <v>729</v>
      </c>
      <c r="AH91" s="457" t="s">
        <v>729</v>
      </c>
      <c r="AI91" s="457" t="s">
        <v>729</v>
      </c>
      <c r="AJ91" s="457" t="s">
        <v>729</v>
      </c>
      <c r="AK91" s="457" t="s">
        <v>729</v>
      </c>
      <c r="AL91" s="457" t="s">
        <v>729</v>
      </c>
      <c r="AM91" s="457" t="s">
        <v>729</v>
      </c>
      <c r="AN91" s="457" t="s">
        <v>729</v>
      </c>
      <c r="AO91" s="457" t="s">
        <v>729</v>
      </c>
      <c r="AP91" s="457" t="s">
        <v>729</v>
      </c>
      <c r="AQ91" s="458">
        <f t="shared" si="65"/>
        <v>0</v>
      </c>
      <c r="AR91" s="456" t="s">
        <v>729</v>
      </c>
      <c r="AS91" s="457" t="s">
        <v>729</v>
      </c>
      <c r="AT91" s="457" t="s">
        <v>729</v>
      </c>
      <c r="AU91" s="458">
        <f t="shared" si="66"/>
        <v>0</v>
      </c>
      <c r="AV91" s="456" t="s">
        <v>729</v>
      </c>
      <c r="AW91" s="457" t="s">
        <v>729</v>
      </c>
      <c r="AX91" s="457" t="s">
        <v>729</v>
      </c>
      <c r="AY91" s="457" t="s">
        <v>729</v>
      </c>
      <c r="AZ91" s="457" t="s">
        <v>729</v>
      </c>
      <c r="BA91" s="458">
        <f t="shared" si="67"/>
        <v>0</v>
      </c>
      <c r="BB91" s="456" t="s">
        <v>729</v>
      </c>
      <c r="BC91" s="457" t="s">
        <v>729</v>
      </c>
      <c r="BD91" s="457" t="s">
        <v>729</v>
      </c>
      <c r="BE91" s="457" t="s">
        <v>729</v>
      </c>
      <c r="BF91" s="457" t="s">
        <v>729</v>
      </c>
      <c r="BG91" s="457" t="s">
        <v>729</v>
      </c>
      <c r="BH91" s="457" t="s">
        <v>729</v>
      </c>
      <c r="BI91" s="458">
        <f t="shared" si="55"/>
        <v>0</v>
      </c>
      <c r="BJ91" s="403">
        <f t="shared" si="56"/>
        <v>0</v>
      </c>
      <c r="BK91" s="459"/>
      <c r="BL91" s="460"/>
      <c r="BM91" s="460"/>
      <c r="BN91" s="460"/>
      <c r="BO91" s="409">
        <f t="shared" si="57"/>
        <v>0</v>
      </c>
      <c r="BP91" s="459"/>
      <c r="BQ91" s="460"/>
      <c r="BR91" s="460"/>
      <c r="BS91" s="409">
        <f t="shared" si="33"/>
        <v>0</v>
      </c>
      <c r="BT91" s="459"/>
      <c r="BU91" s="409">
        <f t="shared" si="68"/>
        <v>0</v>
      </c>
      <c r="BV91" s="459"/>
      <c r="BW91" s="460"/>
      <c r="BX91" s="460"/>
      <c r="BY91" s="460"/>
      <c r="BZ91" s="460"/>
      <c r="CA91" s="460"/>
      <c r="CB91" s="460"/>
      <c r="CC91" s="460"/>
      <c r="CD91" s="460"/>
      <c r="CE91" s="409">
        <f t="shared" si="69"/>
        <v>0</v>
      </c>
      <c r="CF91" s="459"/>
      <c r="CG91" s="460"/>
      <c r="CH91" s="460"/>
      <c r="CI91" s="460"/>
      <c r="CJ91" s="460"/>
      <c r="CK91" s="460"/>
      <c r="CL91" s="460"/>
      <c r="CM91" s="409">
        <f t="shared" si="70"/>
        <v>0</v>
      </c>
      <c r="CN91" s="459"/>
      <c r="CO91" s="461">
        <f t="shared" si="71"/>
        <v>0</v>
      </c>
      <c r="CP91" s="462">
        <f t="shared" si="58"/>
        <v>0</v>
      </c>
      <c r="CQ91" s="397"/>
      <c r="CR91" s="398"/>
      <c r="CS91" s="396">
        <f t="shared" si="74"/>
        <v>0</v>
      </c>
      <c r="CT91" s="397"/>
      <c r="CU91" s="398"/>
      <c r="CV91" s="398"/>
      <c r="CW91" s="396">
        <f t="shared" si="72"/>
        <v>0</v>
      </c>
      <c r="CX91" s="399">
        <f t="shared" si="73"/>
        <v>0</v>
      </c>
      <c r="CY91" s="463">
        <f t="shared" si="59"/>
        <v>0</v>
      </c>
    </row>
    <row r="92" spans="1:103" s="413" customFormat="1">
      <c r="A92" s="390">
        <v>85</v>
      </c>
      <c r="B92" s="454" t="s">
        <v>833</v>
      </c>
      <c r="C92" s="455" t="s">
        <v>834</v>
      </c>
      <c r="D92" s="393" t="s">
        <v>742</v>
      </c>
      <c r="E92" s="397">
        <v>0</v>
      </c>
      <c r="F92" s="398">
        <v>0</v>
      </c>
      <c r="G92" s="398">
        <v>0</v>
      </c>
      <c r="H92" s="398">
        <v>0</v>
      </c>
      <c r="I92" s="396">
        <f t="shared" si="60"/>
        <v>0</v>
      </c>
      <c r="J92" s="397">
        <v>0</v>
      </c>
      <c r="K92" s="398">
        <v>0</v>
      </c>
      <c r="L92" s="398">
        <v>0</v>
      </c>
      <c r="M92" s="398">
        <v>0</v>
      </c>
      <c r="N92" s="396">
        <f t="shared" si="61"/>
        <v>0</v>
      </c>
      <c r="O92" s="397">
        <v>0</v>
      </c>
      <c r="P92" s="398">
        <v>0</v>
      </c>
      <c r="Q92" s="396">
        <f t="shared" si="62"/>
        <v>0</v>
      </c>
      <c r="R92" s="397">
        <v>0</v>
      </c>
      <c r="S92" s="398">
        <v>0</v>
      </c>
      <c r="T92" s="398">
        <v>0</v>
      </c>
      <c r="U92" s="398">
        <v>0</v>
      </c>
      <c r="V92" s="398">
        <v>0</v>
      </c>
      <c r="W92" s="398">
        <v>0</v>
      </c>
      <c r="X92" s="396">
        <f t="shared" si="63"/>
        <v>0</v>
      </c>
      <c r="Y92" s="397">
        <v>0</v>
      </c>
      <c r="Z92" s="398">
        <v>0</v>
      </c>
      <c r="AA92" s="398">
        <v>0</v>
      </c>
      <c r="AB92" s="396">
        <f t="shared" si="53"/>
        <v>0</v>
      </c>
      <c r="AC92" s="399">
        <f t="shared" si="54"/>
        <v>0</v>
      </c>
      <c r="AD92" s="456" t="s">
        <v>729</v>
      </c>
      <c r="AE92" s="457" t="s">
        <v>729</v>
      </c>
      <c r="AF92" s="458">
        <f t="shared" si="64"/>
        <v>0</v>
      </c>
      <c r="AG92" s="456" t="s">
        <v>729</v>
      </c>
      <c r="AH92" s="457" t="s">
        <v>729</v>
      </c>
      <c r="AI92" s="457" t="s">
        <v>729</v>
      </c>
      <c r="AJ92" s="457" t="s">
        <v>729</v>
      </c>
      <c r="AK92" s="457" t="s">
        <v>729</v>
      </c>
      <c r="AL92" s="457" t="s">
        <v>729</v>
      </c>
      <c r="AM92" s="457" t="s">
        <v>729</v>
      </c>
      <c r="AN92" s="457" t="s">
        <v>729</v>
      </c>
      <c r="AO92" s="457" t="s">
        <v>729</v>
      </c>
      <c r="AP92" s="457" t="s">
        <v>729</v>
      </c>
      <c r="AQ92" s="458">
        <f t="shared" si="65"/>
        <v>0</v>
      </c>
      <c r="AR92" s="456" t="s">
        <v>729</v>
      </c>
      <c r="AS92" s="457" t="s">
        <v>729</v>
      </c>
      <c r="AT92" s="457" t="s">
        <v>729</v>
      </c>
      <c r="AU92" s="458">
        <f t="shared" si="66"/>
        <v>0</v>
      </c>
      <c r="AV92" s="456" t="s">
        <v>729</v>
      </c>
      <c r="AW92" s="457" t="s">
        <v>729</v>
      </c>
      <c r="AX92" s="457" t="s">
        <v>729</v>
      </c>
      <c r="AY92" s="457" t="s">
        <v>729</v>
      </c>
      <c r="AZ92" s="457" t="s">
        <v>729</v>
      </c>
      <c r="BA92" s="458">
        <f t="shared" si="67"/>
        <v>0</v>
      </c>
      <c r="BB92" s="456" t="s">
        <v>729</v>
      </c>
      <c r="BC92" s="457" t="s">
        <v>729</v>
      </c>
      <c r="BD92" s="457" t="s">
        <v>729</v>
      </c>
      <c r="BE92" s="457" t="s">
        <v>729</v>
      </c>
      <c r="BF92" s="457" t="s">
        <v>729</v>
      </c>
      <c r="BG92" s="457" t="s">
        <v>729</v>
      </c>
      <c r="BH92" s="457" t="s">
        <v>729</v>
      </c>
      <c r="BI92" s="458">
        <f t="shared" si="55"/>
        <v>0</v>
      </c>
      <c r="BJ92" s="403">
        <f t="shared" si="56"/>
        <v>0</v>
      </c>
      <c r="BK92" s="459"/>
      <c r="BL92" s="460"/>
      <c r="BM92" s="460"/>
      <c r="BN92" s="460"/>
      <c r="BO92" s="409">
        <f t="shared" si="57"/>
        <v>0</v>
      </c>
      <c r="BP92" s="459"/>
      <c r="BQ92" s="460"/>
      <c r="BR92" s="460"/>
      <c r="BS92" s="409">
        <f t="shared" si="33"/>
        <v>0</v>
      </c>
      <c r="BT92" s="459"/>
      <c r="BU92" s="409">
        <f t="shared" si="68"/>
        <v>0</v>
      </c>
      <c r="BV92" s="459"/>
      <c r="BW92" s="460"/>
      <c r="BX92" s="460"/>
      <c r="BY92" s="460"/>
      <c r="BZ92" s="460"/>
      <c r="CA92" s="460"/>
      <c r="CB92" s="460"/>
      <c r="CC92" s="460"/>
      <c r="CD92" s="460"/>
      <c r="CE92" s="409">
        <f t="shared" si="69"/>
        <v>0</v>
      </c>
      <c r="CF92" s="459"/>
      <c r="CG92" s="460"/>
      <c r="CH92" s="460"/>
      <c r="CI92" s="460"/>
      <c r="CJ92" s="460"/>
      <c r="CK92" s="460"/>
      <c r="CL92" s="460"/>
      <c r="CM92" s="409">
        <f t="shared" si="70"/>
        <v>0</v>
      </c>
      <c r="CN92" s="459"/>
      <c r="CO92" s="461">
        <f t="shared" si="71"/>
        <v>0</v>
      </c>
      <c r="CP92" s="462">
        <f t="shared" si="58"/>
        <v>0</v>
      </c>
      <c r="CQ92" s="397">
        <v>186.15</v>
      </c>
      <c r="CR92" s="398">
        <f>489.24/2</f>
        <v>244.62</v>
      </c>
      <c r="CS92" s="396">
        <f t="shared" si="74"/>
        <v>430.77</v>
      </c>
      <c r="CT92" s="397"/>
      <c r="CU92" s="398"/>
      <c r="CV92" s="398">
        <v>202.18</v>
      </c>
      <c r="CW92" s="396">
        <f t="shared" si="72"/>
        <v>202.18</v>
      </c>
      <c r="CX92" s="399">
        <f t="shared" si="73"/>
        <v>632.95000000000005</v>
      </c>
      <c r="CY92" s="463">
        <f t="shared" si="59"/>
        <v>632.95000000000005</v>
      </c>
    </row>
    <row r="93" spans="1:103" s="413" customFormat="1" ht="30">
      <c r="A93" s="390">
        <v>86</v>
      </c>
      <c r="B93" s="454" t="s">
        <v>835</v>
      </c>
      <c r="C93" s="455" t="s">
        <v>836</v>
      </c>
      <c r="D93" s="393" t="s">
        <v>742</v>
      </c>
      <c r="E93" s="397">
        <v>0</v>
      </c>
      <c r="F93" s="398">
        <v>423.69</v>
      </c>
      <c r="G93" s="398">
        <v>97.65</v>
      </c>
      <c r="H93" s="398">
        <v>1131.67</v>
      </c>
      <c r="I93" s="396">
        <f t="shared" si="60"/>
        <v>1653.0100000000002</v>
      </c>
      <c r="J93" s="397">
        <v>0</v>
      </c>
      <c r="K93" s="398">
        <v>2932.1677000000009</v>
      </c>
      <c r="L93" s="398">
        <v>0</v>
      </c>
      <c r="M93" s="398">
        <v>1195.5992500000002</v>
      </c>
      <c r="N93" s="396">
        <f t="shared" si="61"/>
        <v>4127.7669500000011</v>
      </c>
      <c r="O93" s="397">
        <v>97.605000000000004</v>
      </c>
      <c r="P93" s="398">
        <v>3863.693925</v>
      </c>
      <c r="Q93" s="396">
        <f t="shared" si="62"/>
        <v>3961.2989250000001</v>
      </c>
      <c r="R93" s="397">
        <v>225.423</v>
      </c>
      <c r="S93" s="398">
        <v>105.22260000000001</v>
      </c>
      <c r="T93" s="398">
        <v>110.68199999999999</v>
      </c>
      <c r="U93" s="398">
        <v>357.73649999999998</v>
      </c>
      <c r="V93" s="398">
        <v>308.73149999999998</v>
      </c>
      <c r="W93" s="398">
        <v>70.271550000000005</v>
      </c>
      <c r="X93" s="396">
        <f t="shared" si="63"/>
        <v>1178.0671499999999</v>
      </c>
      <c r="Y93" s="397">
        <v>1073.655</v>
      </c>
      <c r="Z93" s="398">
        <v>546.58799999999997</v>
      </c>
      <c r="AA93" s="398">
        <v>1366.47</v>
      </c>
      <c r="AB93" s="396">
        <f t="shared" si="53"/>
        <v>2986.7129999999997</v>
      </c>
      <c r="AC93" s="399">
        <f t="shared" si="54"/>
        <v>13906.856025000001</v>
      </c>
      <c r="AD93" s="456">
        <v>1323.3942000000002</v>
      </c>
      <c r="AE93" s="457">
        <v>876.42000000000007</v>
      </c>
      <c r="AF93" s="458">
        <f t="shared" si="64"/>
        <v>2199.8142000000003</v>
      </c>
      <c r="AG93" s="456">
        <v>320.38020000000006</v>
      </c>
      <c r="AH93" s="457">
        <v>114.97500000000002</v>
      </c>
      <c r="AI93" s="457">
        <v>312.9144</v>
      </c>
      <c r="AJ93" s="457">
        <v>0</v>
      </c>
      <c r="AK93" s="457">
        <v>146.07</v>
      </c>
      <c r="AL93" s="457">
        <v>0</v>
      </c>
      <c r="AM93" s="457">
        <v>1019.4908</v>
      </c>
      <c r="AN93" s="457">
        <v>0</v>
      </c>
      <c r="AO93" s="457">
        <v>92.510999999999996</v>
      </c>
      <c r="AP93" s="457">
        <v>0</v>
      </c>
      <c r="AQ93" s="458">
        <f t="shared" si="65"/>
        <v>2006.3414</v>
      </c>
      <c r="AR93" s="456">
        <v>3197.2937320000001</v>
      </c>
      <c r="AS93" s="457">
        <v>2449.6133760000002</v>
      </c>
      <c r="AT93" s="457">
        <v>0</v>
      </c>
      <c r="AU93" s="458">
        <f t="shared" si="66"/>
        <v>5646.9071080000003</v>
      </c>
      <c r="AV93" s="456">
        <v>21.4236</v>
      </c>
      <c r="AW93" s="457">
        <v>0</v>
      </c>
      <c r="AX93" s="457">
        <v>168.70359999999999</v>
      </c>
      <c r="AY93" s="457">
        <v>0</v>
      </c>
      <c r="AZ93" s="457">
        <v>68.165999999999997</v>
      </c>
      <c r="BA93" s="458">
        <f t="shared" si="67"/>
        <v>258.29319999999996</v>
      </c>
      <c r="BB93" s="456">
        <v>99.050000000000011</v>
      </c>
      <c r="BC93" s="457">
        <v>29.755000000000003</v>
      </c>
      <c r="BD93" s="457">
        <v>506.37600000000009</v>
      </c>
      <c r="BE93" s="457">
        <v>0</v>
      </c>
      <c r="BF93" s="457">
        <v>345.15800000000007</v>
      </c>
      <c r="BG93" s="457">
        <v>53.559000000000005</v>
      </c>
      <c r="BH93" s="457">
        <v>0</v>
      </c>
      <c r="BI93" s="458">
        <f t="shared" si="55"/>
        <v>1033.8980000000001</v>
      </c>
      <c r="BJ93" s="403">
        <f t="shared" si="56"/>
        <v>11145.253908000002</v>
      </c>
      <c r="BK93" s="459">
        <v>175.46039999999996</v>
      </c>
      <c r="BL93" s="460">
        <v>780.23879999999997</v>
      </c>
      <c r="BM93" s="460">
        <v>1452.0439999999999</v>
      </c>
      <c r="BN93" s="460">
        <v>175.46039999999996</v>
      </c>
      <c r="BO93" s="409">
        <f t="shared" si="57"/>
        <v>2583.2035999999998</v>
      </c>
      <c r="BP93" s="459"/>
      <c r="BQ93" s="460">
        <v>516.11400000000003</v>
      </c>
      <c r="BR93" s="460"/>
      <c r="BS93" s="409">
        <f t="shared" si="33"/>
        <v>516.11400000000003</v>
      </c>
      <c r="BT93" s="459">
        <v>759.56400000000008</v>
      </c>
      <c r="BU93" s="409">
        <f t="shared" si="68"/>
        <v>759.56400000000008</v>
      </c>
      <c r="BV93" s="459"/>
      <c r="BW93" s="460"/>
      <c r="BX93" s="460"/>
      <c r="BY93" s="460"/>
      <c r="BZ93" s="460">
        <v>328.34</v>
      </c>
      <c r="CA93" s="460"/>
      <c r="CB93" s="460">
        <v>389.52</v>
      </c>
      <c r="CC93" s="460">
        <v>175.28</v>
      </c>
      <c r="CD93" s="460">
        <v>267.8</v>
      </c>
      <c r="CE93" s="409">
        <f t="shared" si="69"/>
        <v>1160.9399999999998</v>
      </c>
      <c r="CF93" s="459"/>
      <c r="CG93" s="460"/>
      <c r="CH93" s="460">
        <v>360.31</v>
      </c>
      <c r="CI93" s="460">
        <v>175.28</v>
      </c>
      <c r="CJ93" s="460">
        <v>107.12</v>
      </c>
      <c r="CK93" s="460">
        <v>107.12</v>
      </c>
      <c r="CL93" s="460">
        <v>48.69</v>
      </c>
      <c r="CM93" s="409">
        <f t="shared" si="70"/>
        <v>798.52</v>
      </c>
      <c r="CN93" s="459">
        <v>233.71200000000002</v>
      </c>
      <c r="CO93" s="461">
        <f t="shared" si="71"/>
        <v>233.71200000000002</v>
      </c>
      <c r="CP93" s="462">
        <f t="shared" si="58"/>
        <v>6052.0535999999993</v>
      </c>
      <c r="CQ93" s="397">
        <v>186.15</v>
      </c>
      <c r="CR93" s="398">
        <f>489.24/2</f>
        <v>244.62</v>
      </c>
      <c r="CS93" s="396">
        <f t="shared" si="74"/>
        <v>430.77</v>
      </c>
      <c r="CT93" s="397">
        <v>202.94399999999999</v>
      </c>
      <c r="CU93" s="398"/>
      <c r="CV93" s="398">
        <v>153.41</v>
      </c>
      <c r="CW93" s="396">
        <f t="shared" si="72"/>
        <v>356.35399999999998</v>
      </c>
      <c r="CX93" s="399">
        <f t="shared" si="73"/>
        <v>787.12400000000002</v>
      </c>
      <c r="CY93" s="463">
        <f t="shared" si="59"/>
        <v>31891.287533000002</v>
      </c>
    </row>
    <row r="94" spans="1:103" s="413" customFormat="1" hidden="1">
      <c r="A94" s="390">
        <v>87</v>
      </c>
      <c r="B94" s="454" t="s">
        <v>837</v>
      </c>
      <c r="C94" s="455" t="s">
        <v>838</v>
      </c>
      <c r="D94" s="393" t="s">
        <v>742</v>
      </c>
      <c r="E94" s="397">
        <v>0</v>
      </c>
      <c r="F94" s="398">
        <v>0</v>
      </c>
      <c r="G94" s="398">
        <v>0</v>
      </c>
      <c r="H94" s="398">
        <v>0</v>
      </c>
      <c r="I94" s="396">
        <f t="shared" si="60"/>
        <v>0</v>
      </c>
      <c r="J94" s="397">
        <v>0</v>
      </c>
      <c r="K94" s="398">
        <v>0</v>
      </c>
      <c r="L94" s="398">
        <v>0</v>
      </c>
      <c r="M94" s="398">
        <v>0</v>
      </c>
      <c r="N94" s="396">
        <f t="shared" si="61"/>
        <v>0</v>
      </c>
      <c r="O94" s="397">
        <v>0</v>
      </c>
      <c r="P94" s="398">
        <v>0</v>
      </c>
      <c r="Q94" s="396">
        <f t="shared" si="62"/>
        <v>0</v>
      </c>
      <c r="R94" s="397">
        <v>0</v>
      </c>
      <c r="S94" s="398">
        <v>0</v>
      </c>
      <c r="T94" s="398">
        <v>0</v>
      </c>
      <c r="U94" s="398">
        <v>0</v>
      </c>
      <c r="V94" s="398">
        <v>0</v>
      </c>
      <c r="W94" s="398">
        <v>0</v>
      </c>
      <c r="X94" s="396">
        <f t="shared" si="63"/>
        <v>0</v>
      </c>
      <c r="Y94" s="397">
        <v>0</v>
      </c>
      <c r="Z94" s="398">
        <v>0</v>
      </c>
      <c r="AA94" s="398">
        <v>0</v>
      </c>
      <c r="AB94" s="396">
        <f t="shared" si="53"/>
        <v>0</v>
      </c>
      <c r="AC94" s="399">
        <f t="shared" si="54"/>
        <v>0</v>
      </c>
      <c r="AD94" s="456" t="s">
        <v>729</v>
      </c>
      <c r="AE94" s="457" t="s">
        <v>729</v>
      </c>
      <c r="AF94" s="458">
        <f t="shared" si="64"/>
        <v>0</v>
      </c>
      <c r="AG94" s="456" t="s">
        <v>729</v>
      </c>
      <c r="AH94" s="457" t="s">
        <v>729</v>
      </c>
      <c r="AI94" s="457" t="s">
        <v>729</v>
      </c>
      <c r="AJ94" s="457" t="s">
        <v>729</v>
      </c>
      <c r="AK94" s="457" t="s">
        <v>729</v>
      </c>
      <c r="AL94" s="457" t="s">
        <v>729</v>
      </c>
      <c r="AM94" s="457" t="s">
        <v>729</v>
      </c>
      <c r="AN94" s="457" t="s">
        <v>729</v>
      </c>
      <c r="AO94" s="457" t="s">
        <v>729</v>
      </c>
      <c r="AP94" s="457" t="s">
        <v>729</v>
      </c>
      <c r="AQ94" s="458">
        <f t="shared" si="65"/>
        <v>0</v>
      </c>
      <c r="AR94" s="456" t="s">
        <v>729</v>
      </c>
      <c r="AS94" s="457" t="s">
        <v>729</v>
      </c>
      <c r="AT94" s="457" t="s">
        <v>729</v>
      </c>
      <c r="AU94" s="458">
        <f t="shared" si="66"/>
        <v>0</v>
      </c>
      <c r="AV94" s="456" t="s">
        <v>729</v>
      </c>
      <c r="AW94" s="457" t="s">
        <v>729</v>
      </c>
      <c r="AX94" s="457" t="s">
        <v>729</v>
      </c>
      <c r="AY94" s="457" t="s">
        <v>729</v>
      </c>
      <c r="AZ94" s="457" t="s">
        <v>729</v>
      </c>
      <c r="BA94" s="458">
        <f t="shared" si="67"/>
        <v>0</v>
      </c>
      <c r="BB94" s="456" t="s">
        <v>729</v>
      </c>
      <c r="BC94" s="457" t="s">
        <v>729</v>
      </c>
      <c r="BD94" s="457" t="s">
        <v>729</v>
      </c>
      <c r="BE94" s="457" t="s">
        <v>729</v>
      </c>
      <c r="BF94" s="457" t="s">
        <v>729</v>
      </c>
      <c r="BG94" s="457" t="s">
        <v>729</v>
      </c>
      <c r="BH94" s="457" t="s">
        <v>729</v>
      </c>
      <c r="BI94" s="458">
        <f t="shared" si="55"/>
        <v>0</v>
      </c>
      <c r="BJ94" s="403">
        <f t="shared" si="56"/>
        <v>0</v>
      </c>
      <c r="BK94" s="459"/>
      <c r="BL94" s="460"/>
      <c r="BM94" s="460"/>
      <c r="BN94" s="460"/>
      <c r="BO94" s="409">
        <f t="shared" si="57"/>
        <v>0</v>
      </c>
      <c r="BP94" s="459"/>
      <c r="BQ94" s="460"/>
      <c r="BR94" s="460"/>
      <c r="BS94" s="409">
        <f t="shared" si="33"/>
        <v>0</v>
      </c>
      <c r="BT94" s="459"/>
      <c r="BU94" s="409">
        <f t="shared" si="68"/>
        <v>0</v>
      </c>
      <c r="BV94" s="459"/>
      <c r="BW94" s="460"/>
      <c r="BX94" s="460"/>
      <c r="BY94" s="460"/>
      <c r="BZ94" s="460"/>
      <c r="CA94" s="460"/>
      <c r="CB94" s="460"/>
      <c r="CC94" s="460"/>
      <c r="CD94" s="460"/>
      <c r="CE94" s="409">
        <f t="shared" si="69"/>
        <v>0</v>
      </c>
      <c r="CF94" s="459"/>
      <c r="CG94" s="460"/>
      <c r="CH94" s="460"/>
      <c r="CI94" s="460"/>
      <c r="CJ94" s="460"/>
      <c r="CK94" s="460"/>
      <c r="CL94" s="460"/>
      <c r="CM94" s="409">
        <f t="shared" si="70"/>
        <v>0</v>
      </c>
      <c r="CN94" s="459"/>
      <c r="CO94" s="461">
        <f t="shared" si="71"/>
        <v>0</v>
      </c>
      <c r="CP94" s="462">
        <f t="shared" si="58"/>
        <v>0</v>
      </c>
      <c r="CQ94" s="397"/>
      <c r="CR94" s="398"/>
      <c r="CS94" s="396">
        <f t="shared" si="74"/>
        <v>0</v>
      </c>
      <c r="CT94" s="397"/>
      <c r="CU94" s="398"/>
      <c r="CV94" s="398"/>
      <c r="CW94" s="396">
        <f t="shared" si="72"/>
        <v>0</v>
      </c>
      <c r="CX94" s="399">
        <f t="shared" si="73"/>
        <v>0</v>
      </c>
      <c r="CY94" s="463">
        <f t="shared" si="59"/>
        <v>0</v>
      </c>
    </row>
    <row r="95" spans="1:103" s="513" customFormat="1" ht="30">
      <c r="A95" s="390"/>
      <c r="B95" s="454" t="s">
        <v>839</v>
      </c>
      <c r="C95" s="455" t="s">
        <v>840</v>
      </c>
      <c r="D95" s="393" t="s">
        <v>767</v>
      </c>
      <c r="E95" s="397"/>
      <c r="F95" s="398"/>
      <c r="G95" s="398"/>
      <c r="H95" s="398"/>
      <c r="I95" s="396">
        <f>+'Acarreos Tramo 2'!Y27</f>
        <v>18032.520789000002</v>
      </c>
      <c r="J95" s="397"/>
      <c r="K95" s="398"/>
      <c r="L95" s="398"/>
      <c r="M95" s="398"/>
      <c r="N95" s="396">
        <f>+'Acarreos Tramo 2'!Y41</f>
        <v>105736.34983703044</v>
      </c>
      <c r="O95" s="397"/>
      <c r="P95" s="398"/>
      <c r="Q95" s="396">
        <f>+'Acarreos Tramo 2'!Y55</f>
        <v>135538.59978292682</v>
      </c>
      <c r="R95" s="397"/>
      <c r="S95" s="398"/>
      <c r="T95" s="398"/>
      <c r="U95" s="398"/>
      <c r="V95" s="398"/>
      <c r="W95" s="398"/>
      <c r="X95" s="396">
        <f>+'Acarreos Tramo 2'!Y68</f>
        <v>77559.83205778079</v>
      </c>
      <c r="Y95" s="397"/>
      <c r="Z95" s="398"/>
      <c r="AA95" s="398"/>
      <c r="AB95" s="396">
        <f>+'Acarreos Tramo 2'!Y81</f>
        <v>286712.11884873599</v>
      </c>
      <c r="AC95" s="399">
        <f t="shared" si="54"/>
        <v>623579.42131547397</v>
      </c>
      <c r="AD95" s="507"/>
      <c r="AE95" s="508"/>
      <c r="AF95" s="509" t="e">
        <f>+#REF!</f>
        <v>#REF!</v>
      </c>
      <c r="AG95" s="507"/>
      <c r="AH95" s="508"/>
      <c r="AI95" s="508"/>
      <c r="AJ95" s="508"/>
      <c r="AK95" s="508"/>
      <c r="AL95" s="508"/>
      <c r="AM95" s="508"/>
      <c r="AN95" s="508"/>
      <c r="AO95" s="508"/>
      <c r="AP95" s="508"/>
      <c r="AQ95" s="509" t="e">
        <f>+#REF!</f>
        <v>#REF!</v>
      </c>
      <c r="AR95" s="507"/>
      <c r="AS95" s="508"/>
      <c r="AT95" s="508"/>
      <c r="AU95" s="509" t="e">
        <f>+#REF!</f>
        <v>#REF!</v>
      </c>
      <c r="AV95" s="507"/>
      <c r="AW95" s="508"/>
      <c r="AX95" s="508"/>
      <c r="AY95" s="508"/>
      <c r="AZ95" s="508"/>
      <c r="BA95" s="509" t="e">
        <f>+#REF!</f>
        <v>#REF!</v>
      </c>
      <c r="BB95" s="507"/>
      <c r="BC95" s="508"/>
      <c r="BD95" s="508"/>
      <c r="BE95" s="508"/>
      <c r="BF95" s="508"/>
      <c r="BG95" s="508"/>
      <c r="BH95" s="508"/>
      <c r="BI95" s="509" t="e">
        <f>+#REF!</f>
        <v>#REF!</v>
      </c>
      <c r="BJ95" s="510" t="e">
        <f t="shared" si="56"/>
        <v>#REF!</v>
      </c>
      <c r="BK95" s="397"/>
      <c r="BL95" s="398"/>
      <c r="BM95" s="398"/>
      <c r="BN95" s="398"/>
      <c r="BO95" s="396">
        <f>+'Acarreos Tramo 7'!AI27</f>
        <v>52976.649413231993</v>
      </c>
      <c r="BP95" s="397"/>
      <c r="BQ95" s="398"/>
      <c r="BR95" s="398"/>
      <c r="BS95" s="396">
        <f>+'Acarreos Tramo 7'!AI41</f>
        <v>13086.153048240001</v>
      </c>
      <c r="BT95" s="397"/>
      <c r="BU95" s="396">
        <f>+'Acarreos Tramo 7'!AI54</f>
        <v>39735.648800640003</v>
      </c>
      <c r="BV95" s="397"/>
      <c r="BW95" s="398"/>
      <c r="BX95" s="398"/>
      <c r="BY95" s="398"/>
      <c r="BZ95" s="398"/>
      <c r="CA95" s="398"/>
      <c r="CB95" s="398"/>
      <c r="CC95" s="398"/>
      <c r="CD95" s="398"/>
      <c r="CE95" s="396">
        <f>+'Acarreos Tramo 7'!AI67</f>
        <v>61575.073441199995</v>
      </c>
      <c r="CF95" s="397"/>
      <c r="CG95" s="398"/>
      <c r="CH95" s="398"/>
      <c r="CI95" s="398"/>
      <c r="CJ95" s="398"/>
      <c r="CK95" s="398"/>
      <c r="CL95" s="398"/>
      <c r="CM95" s="396">
        <f>+'Acarreos Tramo 7'!AI80</f>
        <v>69575.398948799993</v>
      </c>
      <c r="CN95" s="397"/>
      <c r="CO95" s="511">
        <f>+'Acarreos Tramo 7'!AI93</f>
        <v>22075.519368960002</v>
      </c>
      <c r="CP95" s="399">
        <f t="shared" si="58"/>
        <v>259024.44302107196</v>
      </c>
      <c r="CQ95" s="397"/>
      <c r="CR95" s="398"/>
      <c r="CS95" s="396">
        <f>+(CS93+CS92)*40*1.02</f>
        <v>35150.832000000002</v>
      </c>
      <c r="CT95" s="397"/>
      <c r="CU95" s="398"/>
      <c r="CV95" s="398"/>
      <c r="CW95" s="396">
        <f>+(CW93+CW92)*40*1.02</f>
        <v>22788.1872</v>
      </c>
      <c r="CX95" s="399">
        <f>+CW95+CS95</f>
        <v>57939.019200000002</v>
      </c>
      <c r="CY95" s="512" t="e">
        <f t="shared" si="59"/>
        <v>#REF!</v>
      </c>
    </row>
    <row r="96" spans="1:103" s="413" customFormat="1">
      <c r="A96" s="390">
        <v>88</v>
      </c>
      <c r="B96" s="454" t="s">
        <v>841</v>
      </c>
      <c r="C96" s="455" t="s">
        <v>842</v>
      </c>
      <c r="D96" s="393" t="s">
        <v>756</v>
      </c>
      <c r="E96" s="397">
        <v>0</v>
      </c>
      <c r="F96" s="398">
        <v>0</v>
      </c>
      <c r="G96" s="398">
        <v>0</v>
      </c>
      <c r="H96" s="398">
        <v>0</v>
      </c>
      <c r="I96" s="396">
        <f t="shared" si="60"/>
        <v>0</v>
      </c>
      <c r="J96" s="397">
        <v>0</v>
      </c>
      <c r="K96" s="398">
        <v>0</v>
      </c>
      <c r="L96" s="398">
        <v>0</v>
      </c>
      <c r="M96" s="398">
        <v>17079.989285714288</v>
      </c>
      <c r="N96" s="396">
        <f t="shared" si="61"/>
        <v>17079.989285714288</v>
      </c>
      <c r="O96" s="397">
        <v>0</v>
      </c>
      <c r="P96" s="398">
        <v>0</v>
      </c>
      <c r="Q96" s="396">
        <f t="shared" si="62"/>
        <v>0</v>
      </c>
      <c r="R96" s="397">
        <v>0</v>
      </c>
      <c r="S96" s="398">
        <v>0</v>
      </c>
      <c r="T96" s="398">
        <v>0</v>
      </c>
      <c r="U96" s="398">
        <v>0</v>
      </c>
      <c r="V96" s="398">
        <v>0</v>
      </c>
      <c r="W96" s="398">
        <v>0</v>
      </c>
      <c r="X96" s="396">
        <f t="shared" si="63"/>
        <v>0</v>
      </c>
      <c r="Y96" s="397">
        <v>0</v>
      </c>
      <c r="Z96" s="398">
        <v>0</v>
      </c>
      <c r="AA96" s="398">
        <v>0</v>
      </c>
      <c r="AB96" s="396">
        <f t="shared" si="53"/>
        <v>0</v>
      </c>
      <c r="AC96" s="399">
        <f t="shared" si="54"/>
        <v>17079.989285714288</v>
      </c>
      <c r="AD96" s="456" t="s">
        <v>729</v>
      </c>
      <c r="AE96" s="457" t="s">
        <v>729</v>
      </c>
      <c r="AF96" s="458">
        <f t="shared" si="64"/>
        <v>0</v>
      </c>
      <c r="AG96" s="456" t="s">
        <v>729</v>
      </c>
      <c r="AH96" s="457" t="s">
        <v>729</v>
      </c>
      <c r="AI96" s="457" t="s">
        <v>729</v>
      </c>
      <c r="AJ96" s="457" t="s">
        <v>729</v>
      </c>
      <c r="AK96" s="457" t="s">
        <v>729</v>
      </c>
      <c r="AL96" s="457" t="s">
        <v>729</v>
      </c>
      <c r="AM96" s="457" t="s">
        <v>729</v>
      </c>
      <c r="AN96" s="457" t="s">
        <v>729</v>
      </c>
      <c r="AO96" s="457" t="s">
        <v>729</v>
      </c>
      <c r="AP96" s="457" t="s">
        <v>729</v>
      </c>
      <c r="AQ96" s="458">
        <f t="shared" si="65"/>
        <v>0</v>
      </c>
      <c r="AR96" s="456" t="s">
        <v>729</v>
      </c>
      <c r="AS96" s="457" t="s">
        <v>729</v>
      </c>
      <c r="AT96" s="457" t="s">
        <v>729</v>
      </c>
      <c r="AU96" s="458">
        <f t="shared" si="66"/>
        <v>0</v>
      </c>
      <c r="AV96" s="456" t="s">
        <v>729</v>
      </c>
      <c r="AW96" s="457" t="s">
        <v>729</v>
      </c>
      <c r="AX96" s="457" t="s">
        <v>729</v>
      </c>
      <c r="AY96" s="457" t="s">
        <v>729</v>
      </c>
      <c r="AZ96" s="457" t="s">
        <v>729</v>
      </c>
      <c r="BA96" s="458">
        <f t="shared" si="67"/>
        <v>0</v>
      </c>
      <c r="BB96" s="456" t="s">
        <v>729</v>
      </c>
      <c r="BC96" s="457" t="s">
        <v>729</v>
      </c>
      <c r="BD96" s="457" t="s">
        <v>729</v>
      </c>
      <c r="BE96" s="457" t="s">
        <v>729</v>
      </c>
      <c r="BF96" s="457" t="s">
        <v>729</v>
      </c>
      <c r="BG96" s="457" t="s">
        <v>729</v>
      </c>
      <c r="BH96" s="457" t="s">
        <v>729</v>
      </c>
      <c r="BI96" s="458">
        <f t="shared" si="55"/>
        <v>0</v>
      </c>
      <c r="BJ96" s="403">
        <f t="shared" si="56"/>
        <v>0</v>
      </c>
      <c r="BK96" s="459"/>
      <c r="BL96" s="460"/>
      <c r="BM96" s="460"/>
      <c r="BN96" s="460"/>
      <c r="BO96" s="409">
        <f t="shared" si="57"/>
        <v>0</v>
      </c>
      <c r="BP96" s="459"/>
      <c r="BQ96" s="460"/>
      <c r="BR96" s="460"/>
      <c r="BS96" s="409">
        <f t="shared" si="33"/>
        <v>0</v>
      </c>
      <c r="BT96" s="459"/>
      <c r="BU96" s="409">
        <f t="shared" si="68"/>
        <v>0</v>
      </c>
      <c r="BV96" s="459"/>
      <c r="BW96" s="460"/>
      <c r="BX96" s="460"/>
      <c r="BY96" s="460"/>
      <c r="BZ96" s="460"/>
      <c r="CA96" s="460"/>
      <c r="CB96" s="460"/>
      <c r="CC96" s="460"/>
      <c r="CD96" s="460"/>
      <c r="CE96" s="409">
        <f t="shared" si="69"/>
        <v>0</v>
      </c>
      <c r="CF96" s="459"/>
      <c r="CG96" s="460"/>
      <c r="CH96" s="460"/>
      <c r="CI96" s="460"/>
      <c r="CJ96" s="460"/>
      <c r="CK96" s="460"/>
      <c r="CL96" s="460"/>
      <c r="CM96" s="409">
        <f t="shared" si="70"/>
        <v>0</v>
      </c>
      <c r="CN96" s="459"/>
      <c r="CO96" s="461">
        <f t="shared" si="71"/>
        <v>0</v>
      </c>
      <c r="CP96" s="462">
        <f t="shared" si="58"/>
        <v>0</v>
      </c>
      <c r="CQ96" s="397"/>
      <c r="CR96" s="398"/>
      <c r="CS96" s="396">
        <f>+CQ96+CR96</f>
        <v>0</v>
      </c>
      <c r="CT96" s="397"/>
      <c r="CU96" s="398"/>
      <c r="CV96" s="398"/>
      <c r="CW96" s="396">
        <f>+CT96+CU96+CV96</f>
        <v>0</v>
      </c>
      <c r="CX96" s="399">
        <f>+CS96+CW96</f>
        <v>0</v>
      </c>
      <c r="CY96" s="463">
        <f t="shared" si="59"/>
        <v>17079.989285714288</v>
      </c>
    </row>
    <row r="97" spans="1:103" s="413" customFormat="1" hidden="1">
      <c r="A97" s="390">
        <v>89</v>
      </c>
      <c r="B97" s="454" t="s">
        <v>841</v>
      </c>
      <c r="C97" s="455" t="s">
        <v>842</v>
      </c>
      <c r="D97" s="393" t="s">
        <v>756</v>
      </c>
      <c r="E97" s="397">
        <v>0</v>
      </c>
      <c r="F97" s="398">
        <v>0</v>
      </c>
      <c r="G97" s="398">
        <v>0</v>
      </c>
      <c r="H97" s="398">
        <v>0</v>
      </c>
      <c r="I97" s="396">
        <f t="shared" si="60"/>
        <v>0</v>
      </c>
      <c r="J97" s="397">
        <v>0</v>
      </c>
      <c r="K97" s="398">
        <v>0</v>
      </c>
      <c r="L97" s="398">
        <v>0</v>
      </c>
      <c r="M97" s="398">
        <v>0</v>
      </c>
      <c r="N97" s="396">
        <f t="shared" si="61"/>
        <v>0</v>
      </c>
      <c r="O97" s="397">
        <v>0</v>
      </c>
      <c r="P97" s="398">
        <v>0</v>
      </c>
      <c r="Q97" s="396">
        <f t="shared" si="62"/>
        <v>0</v>
      </c>
      <c r="R97" s="397">
        <v>0</v>
      </c>
      <c r="S97" s="398">
        <v>0</v>
      </c>
      <c r="T97" s="398">
        <v>0</v>
      </c>
      <c r="U97" s="398">
        <v>0</v>
      </c>
      <c r="V97" s="398">
        <v>0</v>
      </c>
      <c r="W97" s="398">
        <v>0</v>
      </c>
      <c r="X97" s="396">
        <f t="shared" si="63"/>
        <v>0</v>
      </c>
      <c r="Y97" s="397">
        <v>0</v>
      </c>
      <c r="Z97" s="398">
        <v>0</v>
      </c>
      <c r="AA97" s="398">
        <v>0</v>
      </c>
      <c r="AB97" s="396">
        <f t="shared" si="53"/>
        <v>0</v>
      </c>
      <c r="AC97" s="399">
        <f t="shared" si="54"/>
        <v>0</v>
      </c>
      <c r="AD97" s="456">
        <v>0</v>
      </c>
      <c r="AE97" s="457">
        <v>0</v>
      </c>
      <c r="AF97" s="458">
        <f t="shared" si="64"/>
        <v>0</v>
      </c>
      <c r="AG97" s="456">
        <v>0</v>
      </c>
      <c r="AH97" s="457">
        <v>0</v>
      </c>
      <c r="AI97" s="457">
        <v>0</v>
      </c>
      <c r="AJ97" s="457">
        <v>0</v>
      </c>
      <c r="AK97" s="457">
        <v>0</v>
      </c>
      <c r="AL97" s="457">
        <v>0</v>
      </c>
      <c r="AM97" s="457">
        <v>0</v>
      </c>
      <c r="AN97" s="457">
        <v>0</v>
      </c>
      <c r="AO97" s="457">
        <v>0</v>
      </c>
      <c r="AP97" s="457">
        <v>0</v>
      </c>
      <c r="AQ97" s="458">
        <f t="shared" si="65"/>
        <v>0</v>
      </c>
      <c r="AR97" s="456">
        <v>0</v>
      </c>
      <c r="AS97" s="457">
        <v>0</v>
      </c>
      <c r="AT97" s="457">
        <v>0</v>
      </c>
      <c r="AU97" s="458">
        <f t="shared" si="66"/>
        <v>0</v>
      </c>
      <c r="AV97" s="456">
        <v>0</v>
      </c>
      <c r="AW97" s="457">
        <v>0</v>
      </c>
      <c r="AX97" s="457">
        <v>0</v>
      </c>
      <c r="AY97" s="457">
        <v>0</v>
      </c>
      <c r="AZ97" s="457">
        <v>0</v>
      </c>
      <c r="BA97" s="458">
        <f t="shared" si="67"/>
        <v>0</v>
      </c>
      <c r="BB97" s="456">
        <v>0</v>
      </c>
      <c r="BC97" s="457">
        <v>0</v>
      </c>
      <c r="BD97" s="457">
        <v>0</v>
      </c>
      <c r="BE97" s="457">
        <v>0</v>
      </c>
      <c r="BF97" s="457">
        <v>0</v>
      </c>
      <c r="BG97" s="457">
        <v>0</v>
      </c>
      <c r="BH97" s="457">
        <v>0</v>
      </c>
      <c r="BI97" s="458">
        <f t="shared" si="55"/>
        <v>0</v>
      </c>
      <c r="BJ97" s="403">
        <f t="shared" si="56"/>
        <v>0</v>
      </c>
      <c r="BK97" s="459"/>
      <c r="BL97" s="460"/>
      <c r="BM97" s="460"/>
      <c r="BN97" s="460"/>
      <c r="BO97" s="409">
        <f t="shared" si="57"/>
        <v>0</v>
      </c>
      <c r="BP97" s="459"/>
      <c r="BQ97" s="460"/>
      <c r="BR97" s="460"/>
      <c r="BS97" s="409">
        <f t="shared" si="33"/>
        <v>0</v>
      </c>
      <c r="BT97" s="459"/>
      <c r="BU97" s="409">
        <f t="shared" si="68"/>
        <v>0</v>
      </c>
      <c r="BV97" s="459"/>
      <c r="BW97" s="460"/>
      <c r="BX97" s="460"/>
      <c r="BY97" s="460"/>
      <c r="BZ97" s="460"/>
      <c r="CA97" s="460"/>
      <c r="CB97" s="460"/>
      <c r="CC97" s="460"/>
      <c r="CD97" s="460"/>
      <c r="CE97" s="409">
        <f t="shared" si="69"/>
        <v>0</v>
      </c>
      <c r="CF97" s="459"/>
      <c r="CG97" s="460"/>
      <c r="CH97" s="460"/>
      <c r="CI97" s="460"/>
      <c r="CJ97" s="460"/>
      <c r="CK97" s="460"/>
      <c r="CL97" s="460"/>
      <c r="CM97" s="409">
        <f t="shared" si="70"/>
        <v>0</v>
      </c>
      <c r="CN97" s="459"/>
      <c r="CO97" s="461">
        <f t="shared" si="71"/>
        <v>0</v>
      </c>
      <c r="CP97" s="462">
        <f t="shared" si="58"/>
        <v>0</v>
      </c>
      <c r="CQ97" s="397"/>
      <c r="CR97" s="398"/>
      <c r="CS97" s="396">
        <f>+CQ97+CR97</f>
        <v>0</v>
      </c>
      <c r="CT97" s="397"/>
      <c r="CU97" s="398"/>
      <c r="CV97" s="398"/>
      <c r="CW97" s="396">
        <f>+CT97+CU97+CV97</f>
        <v>0</v>
      </c>
      <c r="CX97" s="399">
        <f>+CS97+CW97</f>
        <v>0</v>
      </c>
      <c r="CY97" s="463">
        <f t="shared" si="59"/>
        <v>0</v>
      </c>
    </row>
    <row r="98" spans="1:103" s="413" customFormat="1">
      <c r="A98" s="390"/>
      <c r="B98" s="454" t="s">
        <v>843</v>
      </c>
      <c r="C98" s="455" t="s">
        <v>844</v>
      </c>
      <c r="D98" s="393" t="s">
        <v>767</v>
      </c>
      <c r="E98" s="397"/>
      <c r="F98" s="398"/>
      <c r="G98" s="398"/>
      <c r="H98" s="398"/>
      <c r="I98" s="396">
        <f>+'Acarreos Tramo 2'!Y28</f>
        <v>1553.2188074999997</v>
      </c>
      <c r="J98" s="397"/>
      <c r="K98" s="398"/>
      <c r="L98" s="398"/>
      <c r="M98" s="398"/>
      <c r="N98" s="396">
        <f>+'Acarreos Tramo 2'!Y42</f>
        <v>21447.00094628572</v>
      </c>
      <c r="O98" s="397"/>
      <c r="P98" s="398"/>
      <c r="Q98" s="396"/>
      <c r="R98" s="397"/>
      <c r="S98" s="398"/>
      <c r="T98" s="398"/>
      <c r="U98" s="398"/>
      <c r="V98" s="398"/>
      <c r="W98" s="398"/>
      <c r="X98" s="396"/>
      <c r="Y98" s="397"/>
      <c r="Z98" s="398"/>
      <c r="AA98" s="398"/>
      <c r="AB98" s="396"/>
      <c r="AC98" s="399">
        <f t="shared" si="54"/>
        <v>23000.219753785721</v>
      </c>
      <c r="AD98" s="456"/>
      <c r="AE98" s="457"/>
      <c r="AF98" s="458"/>
      <c r="AG98" s="456"/>
      <c r="AH98" s="457"/>
      <c r="AI98" s="457"/>
      <c r="AJ98" s="457"/>
      <c r="AK98" s="457"/>
      <c r="AL98" s="457"/>
      <c r="AM98" s="457"/>
      <c r="AN98" s="457"/>
      <c r="AO98" s="457"/>
      <c r="AP98" s="457"/>
      <c r="AQ98" s="458"/>
      <c r="AR98" s="456"/>
      <c r="AS98" s="457"/>
      <c r="AT98" s="457"/>
      <c r="AU98" s="458"/>
      <c r="AV98" s="456"/>
      <c r="AW98" s="457"/>
      <c r="AX98" s="457"/>
      <c r="AY98" s="457"/>
      <c r="AZ98" s="457"/>
      <c r="BA98" s="458"/>
      <c r="BB98" s="456"/>
      <c r="BC98" s="457"/>
      <c r="BD98" s="457"/>
      <c r="BE98" s="457"/>
      <c r="BF98" s="457"/>
      <c r="BG98" s="457"/>
      <c r="BH98" s="457"/>
      <c r="BI98" s="458"/>
      <c r="BJ98" s="403">
        <f t="shared" si="56"/>
        <v>0</v>
      </c>
      <c r="BK98" s="459"/>
      <c r="BL98" s="460"/>
      <c r="BM98" s="460"/>
      <c r="BN98" s="460"/>
      <c r="BO98" s="409">
        <f>+'Acarreos Tramo 7'!AI28</f>
        <v>5700.231953999999</v>
      </c>
      <c r="BP98" s="459"/>
      <c r="BQ98" s="460"/>
      <c r="BR98" s="460"/>
      <c r="BS98" s="409"/>
      <c r="BT98" s="459"/>
      <c r="BU98" s="409"/>
      <c r="BV98" s="459"/>
      <c r="BW98" s="460"/>
      <c r="BX98" s="460"/>
      <c r="BY98" s="460"/>
      <c r="BZ98" s="460"/>
      <c r="CA98" s="460"/>
      <c r="CB98" s="460"/>
      <c r="CC98" s="460"/>
      <c r="CD98" s="460"/>
      <c r="CE98" s="409"/>
      <c r="CF98" s="459"/>
      <c r="CG98" s="460"/>
      <c r="CH98" s="460"/>
      <c r="CI98" s="460"/>
      <c r="CJ98" s="460"/>
      <c r="CK98" s="460"/>
      <c r="CL98" s="460"/>
      <c r="CM98" s="409"/>
      <c r="CN98" s="459"/>
      <c r="CO98" s="461"/>
      <c r="CP98" s="462">
        <f t="shared" si="58"/>
        <v>5700.231953999999</v>
      </c>
      <c r="CQ98" s="397"/>
      <c r="CR98" s="398"/>
      <c r="CS98" s="396"/>
      <c r="CT98" s="397"/>
      <c r="CU98" s="398"/>
      <c r="CV98" s="398"/>
      <c r="CW98" s="396"/>
      <c r="CX98" s="399"/>
      <c r="CY98" s="463">
        <f t="shared" si="59"/>
        <v>28700.45170778572</v>
      </c>
    </row>
    <row r="99" spans="1:103" s="413" customFormat="1">
      <c r="A99" s="390">
        <v>90</v>
      </c>
      <c r="B99" s="454" t="s">
        <v>261</v>
      </c>
      <c r="C99" s="455" t="s">
        <v>842</v>
      </c>
      <c r="D99" s="393" t="s">
        <v>742</v>
      </c>
      <c r="E99" s="397">
        <v>0</v>
      </c>
      <c r="F99" s="398">
        <v>0</v>
      </c>
      <c r="G99" s="398">
        <v>147.69</v>
      </c>
      <c r="H99" s="398">
        <v>0</v>
      </c>
      <c r="I99" s="396">
        <f t="shared" si="60"/>
        <v>147.69</v>
      </c>
      <c r="J99" s="397">
        <v>0</v>
      </c>
      <c r="K99" s="398">
        <v>0</v>
      </c>
      <c r="L99" s="398">
        <v>0</v>
      </c>
      <c r="M99" s="398">
        <v>0</v>
      </c>
      <c r="N99" s="396">
        <f t="shared" si="61"/>
        <v>0</v>
      </c>
      <c r="O99" s="397">
        <v>0</v>
      </c>
      <c r="P99" s="398">
        <v>0</v>
      </c>
      <c r="Q99" s="396">
        <f t="shared" si="62"/>
        <v>0</v>
      </c>
      <c r="R99" s="397">
        <v>0</v>
      </c>
      <c r="S99" s="398">
        <v>0</v>
      </c>
      <c r="T99" s="398">
        <v>0</v>
      </c>
      <c r="U99" s="398">
        <v>0</v>
      </c>
      <c r="V99" s="398">
        <v>0</v>
      </c>
      <c r="W99" s="398">
        <v>0</v>
      </c>
      <c r="X99" s="396">
        <f t="shared" si="63"/>
        <v>0</v>
      </c>
      <c r="Y99" s="397">
        <v>0</v>
      </c>
      <c r="Z99" s="398">
        <v>0</v>
      </c>
      <c r="AA99" s="398">
        <v>0</v>
      </c>
      <c r="AB99" s="396">
        <f t="shared" si="53"/>
        <v>0</v>
      </c>
      <c r="AC99" s="399">
        <f t="shared" ref="AC99" si="75">+IF(D99="","",I99+N99+Q99+X99+AB99)</f>
        <v>147.69</v>
      </c>
      <c r="AD99" s="456">
        <v>0</v>
      </c>
      <c r="AE99" s="457">
        <v>0</v>
      </c>
      <c r="AF99" s="458">
        <f t="shared" si="64"/>
        <v>0</v>
      </c>
      <c r="AG99" s="456">
        <v>0</v>
      </c>
      <c r="AH99" s="457">
        <v>0</v>
      </c>
      <c r="AI99" s="457">
        <v>0</v>
      </c>
      <c r="AJ99" s="457">
        <v>0</v>
      </c>
      <c r="AK99" s="457">
        <v>0</v>
      </c>
      <c r="AL99" s="457">
        <v>0</v>
      </c>
      <c r="AM99" s="457">
        <v>0</v>
      </c>
      <c r="AN99" s="457">
        <v>0</v>
      </c>
      <c r="AO99" s="457">
        <v>0</v>
      </c>
      <c r="AP99" s="457">
        <v>0</v>
      </c>
      <c r="AQ99" s="458">
        <f t="shared" si="65"/>
        <v>0</v>
      </c>
      <c r="AR99" s="456">
        <v>0</v>
      </c>
      <c r="AS99" s="457">
        <v>0</v>
      </c>
      <c r="AT99" s="457">
        <v>0</v>
      </c>
      <c r="AU99" s="458">
        <f t="shared" si="66"/>
        <v>0</v>
      </c>
      <c r="AV99" s="456">
        <v>0</v>
      </c>
      <c r="AW99" s="457">
        <v>0</v>
      </c>
      <c r="AX99" s="457">
        <v>0</v>
      </c>
      <c r="AY99" s="457">
        <v>0</v>
      </c>
      <c r="AZ99" s="457">
        <v>0</v>
      </c>
      <c r="BA99" s="458">
        <f t="shared" si="67"/>
        <v>0</v>
      </c>
      <c r="BB99" s="456">
        <v>0</v>
      </c>
      <c r="BC99" s="457">
        <v>0</v>
      </c>
      <c r="BD99" s="457">
        <v>0</v>
      </c>
      <c r="BE99" s="457">
        <v>0</v>
      </c>
      <c r="BF99" s="457">
        <v>0</v>
      </c>
      <c r="BG99" s="457">
        <v>0</v>
      </c>
      <c r="BH99" s="457">
        <v>0</v>
      </c>
      <c r="BI99" s="458">
        <f t="shared" si="55"/>
        <v>0</v>
      </c>
      <c r="BJ99" s="403">
        <f t="shared" si="56"/>
        <v>0</v>
      </c>
      <c r="BK99" s="459"/>
      <c r="BL99" s="460">
        <v>272.79899999999998</v>
      </c>
      <c r="BM99" s="460"/>
      <c r="BN99" s="460">
        <v>10.709999999999999</v>
      </c>
      <c r="BO99" s="409">
        <f t="shared" si="57"/>
        <v>283.50899999999996</v>
      </c>
      <c r="BP99" s="459"/>
      <c r="BQ99" s="460"/>
      <c r="BR99" s="460"/>
      <c r="BS99" s="409">
        <f t="shared" si="33"/>
        <v>0</v>
      </c>
      <c r="BT99" s="459"/>
      <c r="BU99" s="409">
        <f t="shared" si="68"/>
        <v>0</v>
      </c>
      <c r="BV99" s="459"/>
      <c r="BW99" s="460"/>
      <c r="BX99" s="460"/>
      <c r="BY99" s="460"/>
      <c r="BZ99" s="460"/>
      <c r="CA99" s="460"/>
      <c r="CB99" s="460"/>
      <c r="CC99" s="460"/>
      <c r="CD99" s="460"/>
      <c r="CE99" s="409">
        <f t="shared" si="69"/>
        <v>0</v>
      </c>
      <c r="CF99" s="459"/>
      <c r="CG99" s="460"/>
      <c r="CH99" s="460"/>
      <c r="CI99" s="460"/>
      <c r="CJ99" s="460"/>
      <c r="CK99" s="460"/>
      <c r="CL99" s="460"/>
      <c r="CM99" s="409">
        <f t="shared" si="70"/>
        <v>0</v>
      </c>
      <c r="CN99" s="459"/>
      <c r="CO99" s="461">
        <f t="shared" si="71"/>
        <v>0</v>
      </c>
      <c r="CP99" s="462">
        <f t="shared" si="58"/>
        <v>283.50899999999996</v>
      </c>
      <c r="CQ99" s="397"/>
      <c r="CR99" s="398"/>
      <c r="CS99" s="396">
        <f>+CQ99+CR99</f>
        <v>0</v>
      </c>
      <c r="CT99" s="397"/>
      <c r="CU99" s="398"/>
      <c r="CV99" s="398"/>
      <c r="CW99" s="396">
        <f>+CT99+CU99+CV99</f>
        <v>0</v>
      </c>
      <c r="CX99" s="399">
        <f>+CS99+CW99</f>
        <v>0</v>
      </c>
      <c r="CY99" s="463">
        <f t="shared" si="59"/>
        <v>431.19899999999996</v>
      </c>
    </row>
    <row r="100" spans="1:103" s="453" customFormat="1">
      <c r="A100" s="436">
        <v>91</v>
      </c>
      <c r="B100" s="437"/>
      <c r="C100" s="438" t="s">
        <v>845</v>
      </c>
      <c r="D100" s="439"/>
      <c r="E100" s="440"/>
      <c r="F100" s="441"/>
      <c r="G100" s="441"/>
      <c r="H100" s="441"/>
      <c r="I100" s="442"/>
      <c r="J100" s="440"/>
      <c r="K100" s="441"/>
      <c r="L100" s="441"/>
      <c r="M100" s="441"/>
      <c r="N100" s="442"/>
      <c r="O100" s="440"/>
      <c r="P100" s="441"/>
      <c r="Q100" s="442"/>
      <c r="R100" s="440"/>
      <c r="S100" s="441"/>
      <c r="T100" s="441"/>
      <c r="U100" s="441"/>
      <c r="V100" s="441"/>
      <c r="W100" s="441"/>
      <c r="X100" s="442"/>
      <c r="Y100" s="440"/>
      <c r="Z100" s="441"/>
      <c r="AA100" s="441"/>
      <c r="AB100" s="442"/>
      <c r="AC100" s="443"/>
      <c r="AD100" s="464"/>
      <c r="AE100" s="465"/>
      <c r="AF100" s="466"/>
      <c r="AG100" s="464"/>
      <c r="AH100" s="465"/>
      <c r="AI100" s="465"/>
      <c r="AJ100" s="465"/>
      <c r="AK100" s="465"/>
      <c r="AL100" s="465"/>
      <c r="AM100" s="465"/>
      <c r="AN100" s="465"/>
      <c r="AO100" s="465"/>
      <c r="AP100" s="465"/>
      <c r="AQ100" s="466"/>
      <c r="AR100" s="464"/>
      <c r="AS100" s="465"/>
      <c r="AT100" s="465"/>
      <c r="AU100" s="466"/>
      <c r="AV100" s="464"/>
      <c r="AW100" s="465"/>
      <c r="AX100" s="465"/>
      <c r="AY100" s="465"/>
      <c r="AZ100" s="465"/>
      <c r="BA100" s="466"/>
      <c r="BB100" s="464"/>
      <c r="BC100" s="465"/>
      <c r="BD100" s="465"/>
      <c r="BE100" s="465"/>
      <c r="BF100" s="465"/>
      <c r="BG100" s="465"/>
      <c r="BH100" s="465"/>
      <c r="BI100" s="466"/>
      <c r="BJ100" s="447"/>
      <c r="BK100" s="448"/>
      <c r="BL100" s="449"/>
      <c r="BM100" s="449"/>
      <c r="BN100" s="449"/>
      <c r="BO100" s="450"/>
      <c r="BP100" s="448"/>
      <c r="BQ100" s="449"/>
      <c r="BR100" s="449"/>
      <c r="BS100" s="450"/>
      <c r="BT100" s="448"/>
      <c r="BU100" s="450"/>
      <c r="BV100" s="448"/>
      <c r="BW100" s="449"/>
      <c r="BX100" s="449"/>
      <c r="BY100" s="449"/>
      <c r="BZ100" s="449"/>
      <c r="CA100" s="449"/>
      <c r="CB100" s="449"/>
      <c r="CC100" s="449"/>
      <c r="CD100" s="449"/>
      <c r="CE100" s="450"/>
      <c r="CF100" s="448"/>
      <c r="CG100" s="449"/>
      <c r="CH100" s="449"/>
      <c r="CI100" s="449"/>
      <c r="CJ100" s="449"/>
      <c r="CK100" s="449"/>
      <c r="CL100" s="449"/>
      <c r="CM100" s="450"/>
      <c r="CN100" s="448"/>
      <c r="CO100" s="451"/>
      <c r="CP100" s="452"/>
      <c r="CQ100" s="440"/>
      <c r="CR100" s="441"/>
      <c r="CS100" s="442"/>
      <c r="CT100" s="440"/>
      <c r="CU100" s="441"/>
      <c r="CV100" s="441"/>
      <c r="CW100" s="442"/>
      <c r="CX100" s="443"/>
      <c r="CY100" s="467"/>
    </row>
    <row r="101" spans="1:103" s="487" customFormat="1">
      <c r="A101" s="469">
        <v>92</v>
      </c>
      <c r="B101" s="470"/>
      <c r="C101" s="471" t="s">
        <v>846</v>
      </c>
      <c r="D101" s="472"/>
      <c r="E101" s="473"/>
      <c r="F101" s="474"/>
      <c r="G101" s="474"/>
      <c r="H101" s="474"/>
      <c r="I101" s="475"/>
      <c r="J101" s="473"/>
      <c r="K101" s="474"/>
      <c r="L101" s="474"/>
      <c r="M101" s="474"/>
      <c r="N101" s="475"/>
      <c r="O101" s="473"/>
      <c r="P101" s="474"/>
      <c r="Q101" s="475"/>
      <c r="R101" s="473"/>
      <c r="S101" s="474"/>
      <c r="T101" s="474"/>
      <c r="U101" s="474"/>
      <c r="V101" s="474"/>
      <c r="W101" s="474"/>
      <c r="X101" s="475"/>
      <c r="Y101" s="473"/>
      <c r="Z101" s="474"/>
      <c r="AA101" s="474"/>
      <c r="AB101" s="475"/>
      <c r="AC101" s="476"/>
      <c r="AD101" s="477"/>
      <c r="AE101" s="478"/>
      <c r="AF101" s="479"/>
      <c r="AG101" s="477"/>
      <c r="AH101" s="478"/>
      <c r="AI101" s="478"/>
      <c r="AJ101" s="478"/>
      <c r="AK101" s="478"/>
      <c r="AL101" s="478"/>
      <c r="AM101" s="478"/>
      <c r="AN101" s="478"/>
      <c r="AO101" s="478"/>
      <c r="AP101" s="478"/>
      <c r="AQ101" s="479"/>
      <c r="AR101" s="477"/>
      <c r="AS101" s="478"/>
      <c r="AT101" s="478"/>
      <c r="AU101" s="479"/>
      <c r="AV101" s="477"/>
      <c r="AW101" s="478"/>
      <c r="AX101" s="478"/>
      <c r="AY101" s="478"/>
      <c r="AZ101" s="478"/>
      <c r="BA101" s="479"/>
      <c r="BB101" s="477"/>
      <c r="BC101" s="478"/>
      <c r="BD101" s="478"/>
      <c r="BE101" s="478"/>
      <c r="BF101" s="478"/>
      <c r="BG101" s="478"/>
      <c r="BH101" s="478"/>
      <c r="BI101" s="479"/>
      <c r="BJ101" s="480"/>
      <c r="BK101" s="481"/>
      <c r="BL101" s="482"/>
      <c r="BM101" s="482"/>
      <c r="BN101" s="482"/>
      <c r="BO101" s="483"/>
      <c r="BP101" s="481"/>
      <c r="BQ101" s="482"/>
      <c r="BR101" s="482"/>
      <c r="BS101" s="483"/>
      <c r="BT101" s="481"/>
      <c r="BU101" s="483"/>
      <c r="BV101" s="481"/>
      <c r="BW101" s="482"/>
      <c r="BX101" s="482"/>
      <c r="BY101" s="482"/>
      <c r="BZ101" s="482"/>
      <c r="CA101" s="482"/>
      <c r="CB101" s="482"/>
      <c r="CC101" s="482"/>
      <c r="CD101" s="482"/>
      <c r="CE101" s="483"/>
      <c r="CF101" s="481"/>
      <c r="CG101" s="482"/>
      <c r="CH101" s="482"/>
      <c r="CI101" s="482"/>
      <c r="CJ101" s="482"/>
      <c r="CK101" s="482"/>
      <c r="CL101" s="482"/>
      <c r="CM101" s="483"/>
      <c r="CN101" s="481"/>
      <c r="CO101" s="484"/>
      <c r="CP101" s="485"/>
      <c r="CQ101" s="473"/>
      <c r="CR101" s="474"/>
      <c r="CS101" s="475"/>
      <c r="CT101" s="473"/>
      <c r="CU101" s="474"/>
      <c r="CV101" s="474"/>
      <c r="CW101" s="475"/>
      <c r="CX101" s="476"/>
      <c r="CY101" s="486"/>
    </row>
    <row r="102" spans="1:103" s="413" customFormat="1">
      <c r="A102" s="390">
        <v>93</v>
      </c>
      <c r="B102" s="454" t="s">
        <v>770</v>
      </c>
      <c r="C102" s="455" t="s">
        <v>771</v>
      </c>
      <c r="D102" s="393" t="s">
        <v>742</v>
      </c>
      <c r="E102" s="397">
        <v>0</v>
      </c>
      <c r="F102" s="398">
        <v>0</v>
      </c>
      <c r="G102" s="398">
        <v>0</v>
      </c>
      <c r="H102" s="398">
        <v>0</v>
      </c>
      <c r="I102" s="396">
        <f t="shared" si="60"/>
        <v>0</v>
      </c>
      <c r="J102" s="397">
        <v>0</v>
      </c>
      <c r="K102" s="398">
        <v>0</v>
      </c>
      <c r="L102" s="398">
        <v>0</v>
      </c>
      <c r="M102" s="398">
        <v>0</v>
      </c>
      <c r="N102" s="396">
        <f t="shared" si="61"/>
        <v>0</v>
      </c>
      <c r="O102" s="397">
        <v>0</v>
      </c>
      <c r="P102" s="398">
        <v>0</v>
      </c>
      <c r="Q102" s="396">
        <f t="shared" si="62"/>
        <v>0</v>
      </c>
      <c r="R102" s="397">
        <v>0</v>
      </c>
      <c r="S102" s="398">
        <v>0</v>
      </c>
      <c r="T102" s="398">
        <v>0</v>
      </c>
      <c r="U102" s="398">
        <v>0</v>
      </c>
      <c r="V102" s="398">
        <v>0</v>
      </c>
      <c r="W102" s="398">
        <v>0</v>
      </c>
      <c r="X102" s="396">
        <f t="shared" si="63"/>
        <v>0</v>
      </c>
      <c r="Y102" s="397">
        <v>0</v>
      </c>
      <c r="Z102" s="398">
        <v>0</v>
      </c>
      <c r="AA102" s="398">
        <v>488.78155141611444</v>
      </c>
      <c r="AB102" s="396">
        <f t="shared" si="53"/>
        <v>488.78155141611444</v>
      </c>
      <c r="AC102" s="399">
        <f t="shared" ref="AC102:AC116" si="76">+IF(D102="",0,I102+N102+Q102+X102+AB102)</f>
        <v>488.78155141611444</v>
      </c>
      <c r="AD102" s="456" t="s">
        <v>729</v>
      </c>
      <c r="AE102" s="457" t="s">
        <v>729</v>
      </c>
      <c r="AF102" s="458">
        <f t="shared" si="64"/>
        <v>0</v>
      </c>
      <c r="AG102" s="456" t="s">
        <v>729</v>
      </c>
      <c r="AH102" s="457" t="s">
        <v>729</v>
      </c>
      <c r="AI102" s="457" t="s">
        <v>729</v>
      </c>
      <c r="AJ102" s="457" t="s">
        <v>729</v>
      </c>
      <c r="AK102" s="457" t="s">
        <v>729</v>
      </c>
      <c r="AL102" s="457" t="s">
        <v>729</v>
      </c>
      <c r="AM102" s="457" t="s">
        <v>729</v>
      </c>
      <c r="AN102" s="457" t="s">
        <v>729</v>
      </c>
      <c r="AO102" s="457" t="s">
        <v>729</v>
      </c>
      <c r="AP102" s="457" t="s">
        <v>729</v>
      </c>
      <c r="AQ102" s="458">
        <f t="shared" si="65"/>
        <v>0</v>
      </c>
      <c r="AR102" s="456" t="s">
        <v>729</v>
      </c>
      <c r="AS102" s="457" t="s">
        <v>729</v>
      </c>
      <c r="AT102" s="457" t="s">
        <v>729</v>
      </c>
      <c r="AU102" s="458">
        <f t="shared" si="66"/>
        <v>0</v>
      </c>
      <c r="AV102" s="456" t="s">
        <v>729</v>
      </c>
      <c r="AW102" s="457" t="s">
        <v>729</v>
      </c>
      <c r="AX102" s="457" t="s">
        <v>729</v>
      </c>
      <c r="AY102" s="457" t="s">
        <v>729</v>
      </c>
      <c r="AZ102" s="457" t="s">
        <v>729</v>
      </c>
      <c r="BA102" s="458">
        <f t="shared" si="67"/>
        <v>0</v>
      </c>
      <c r="BB102" s="456" t="s">
        <v>729</v>
      </c>
      <c r="BC102" s="457" t="s">
        <v>729</v>
      </c>
      <c r="BD102" s="457" t="s">
        <v>729</v>
      </c>
      <c r="BE102" s="457" t="s">
        <v>729</v>
      </c>
      <c r="BF102" s="457" t="s">
        <v>729</v>
      </c>
      <c r="BG102" s="457" t="s">
        <v>729</v>
      </c>
      <c r="BH102" s="457" t="s">
        <v>729</v>
      </c>
      <c r="BI102" s="458">
        <f t="shared" si="55"/>
        <v>0</v>
      </c>
      <c r="BJ102" s="403">
        <f t="shared" ref="BJ102:BJ116" si="77">IF(D102="",0,AF102+AQ102+AU102+BA102+BI102)</f>
        <v>0</v>
      </c>
      <c r="BK102" s="459"/>
      <c r="BL102" s="460"/>
      <c r="BM102" s="460"/>
      <c r="BN102" s="460"/>
      <c r="BO102" s="409">
        <f t="shared" ref="BO102:BO116" si="78">+BK102+BL102+BM102+BN102</f>
        <v>0</v>
      </c>
      <c r="BP102" s="459"/>
      <c r="BQ102" s="460"/>
      <c r="BR102" s="460"/>
      <c r="BS102" s="409">
        <f t="shared" si="33"/>
        <v>0</v>
      </c>
      <c r="BT102" s="459"/>
      <c r="BU102" s="409">
        <f t="shared" si="68"/>
        <v>0</v>
      </c>
      <c r="BV102" s="459"/>
      <c r="BW102" s="460"/>
      <c r="BX102" s="460"/>
      <c r="BY102" s="460"/>
      <c r="BZ102" s="460"/>
      <c r="CA102" s="460"/>
      <c r="CB102" s="460"/>
      <c r="CC102" s="460"/>
      <c r="CD102" s="460"/>
      <c r="CE102" s="409">
        <f t="shared" si="69"/>
        <v>0</v>
      </c>
      <c r="CF102" s="459"/>
      <c r="CG102" s="460"/>
      <c r="CH102" s="460"/>
      <c r="CI102" s="460"/>
      <c r="CJ102" s="460"/>
      <c r="CK102" s="460"/>
      <c r="CL102" s="460"/>
      <c r="CM102" s="409">
        <f t="shared" si="70"/>
        <v>0</v>
      </c>
      <c r="CN102" s="459"/>
      <c r="CO102" s="461">
        <f t="shared" si="71"/>
        <v>0</v>
      </c>
      <c r="CP102" s="462">
        <f t="shared" si="58"/>
        <v>0</v>
      </c>
      <c r="CQ102" s="397"/>
      <c r="CR102" s="398"/>
      <c r="CS102" s="396">
        <f t="shared" ref="CS102:CS116" si="79">+CQ102+CR102</f>
        <v>0</v>
      </c>
      <c r="CT102" s="397"/>
      <c r="CU102" s="398"/>
      <c r="CV102" s="398"/>
      <c r="CW102" s="396">
        <f t="shared" ref="CW102:CW116" si="80">+CT102+CU102+CV102</f>
        <v>0</v>
      </c>
      <c r="CX102" s="399">
        <f t="shared" ref="CX102:CX116" si="81">+CS102+CW102</f>
        <v>0</v>
      </c>
      <c r="CY102" s="463">
        <f t="shared" ref="CY102:CY116" si="82">IF(D102="",0,AC102+BJ102+CP102+CX102)</f>
        <v>488.78155141611444</v>
      </c>
    </row>
    <row r="103" spans="1:103" s="413" customFormat="1" hidden="1">
      <c r="A103" s="390">
        <v>94</v>
      </c>
      <c r="B103" s="454" t="s">
        <v>772</v>
      </c>
      <c r="C103" s="455" t="s">
        <v>773</v>
      </c>
      <c r="D103" s="393" t="s">
        <v>742</v>
      </c>
      <c r="E103" s="397">
        <v>0</v>
      </c>
      <c r="F103" s="398">
        <v>0</v>
      </c>
      <c r="G103" s="398">
        <v>0</v>
      </c>
      <c r="H103" s="398">
        <v>0</v>
      </c>
      <c r="I103" s="396">
        <f t="shared" si="60"/>
        <v>0</v>
      </c>
      <c r="J103" s="397">
        <v>0</v>
      </c>
      <c r="K103" s="398">
        <v>0</v>
      </c>
      <c r="L103" s="398">
        <v>0</v>
      </c>
      <c r="M103" s="398">
        <v>0</v>
      </c>
      <c r="N103" s="396">
        <f t="shared" si="61"/>
        <v>0</v>
      </c>
      <c r="O103" s="397">
        <v>0</v>
      </c>
      <c r="P103" s="398">
        <v>0</v>
      </c>
      <c r="Q103" s="396">
        <f t="shared" si="62"/>
        <v>0</v>
      </c>
      <c r="R103" s="397">
        <v>0</v>
      </c>
      <c r="S103" s="398">
        <v>0</v>
      </c>
      <c r="T103" s="398">
        <v>0</v>
      </c>
      <c r="U103" s="398">
        <v>0</v>
      </c>
      <c r="V103" s="398">
        <v>0</v>
      </c>
      <c r="W103" s="398">
        <v>0</v>
      </c>
      <c r="X103" s="396">
        <f t="shared" si="63"/>
        <v>0</v>
      </c>
      <c r="Y103" s="397">
        <v>0</v>
      </c>
      <c r="Z103" s="398">
        <v>0</v>
      </c>
      <c r="AA103" s="398">
        <v>0</v>
      </c>
      <c r="AB103" s="396">
        <f t="shared" si="53"/>
        <v>0</v>
      </c>
      <c r="AC103" s="399">
        <f t="shared" si="76"/>
        <v>0</v>
      </c>
      <c r="AD103" s="456" t="s">
        <v>729</v>
      </c>
      <c r="AE103" s="457" t="s">
        <v>729</v>
      </c>
      <c r="AF103" s="458">
        <f t="shared" si="64"/>
        <v>0</v>
      </c>
      <c r="AG103" s="456" t="s">
        <v>729</v>
      </c>
      <c r="AH103" s="457" t="s">
        <v>729</v>
      </c>
      <c r="AI103" s="457" t="s">
        <v>729</v>
      </c>
      <c r="AJ103" s="457" t="s">
        <v>729</v>
      </c>
      <c r="AK103" s="457" t="s">
        <v>729</v>
      </c>
      <c r="AL103" s="457" t="s">
        <v>729</v>
      </c>
      <c r="AM103" s="457" t="s">
        <v>729</v>
      </c>
      <c r="AN103" s="457" t="s">
        <v>729</v>
      </c>
      <c r="AO103" s="457" t="s">
        <v>729</v>
      </c>
      <c r="AP103" s="457" t="s">
        <v>729</v>
      </c>
      <c r="AQ103" s="458">
        <f t="shared" si="65"/>
        <v>0</v>
      </c>
      <c r="AR103" s="456" t="s">
        <v>729</v>
      </c>
      <c r="AS103" s="457" t="s">
        <v>729</v>
      </c>
      <c r="AT103" s="457" t="s">
        <v>729</v>
      </c>
      <c r="AU103" s="458">
        <f t="shared" si="66"/>
        <v>0</v>
      </c>
      <c r="AV103" s="456" t="s">
        <v>729</v>
      </c>
      <c r="AW103" s="457" t="s">
        <v>729</v>
      </c>
      <c r="AX103" s="457" t="s">
        <v>729</v>
      </c>
      <c r="AY103" s="457" t="s">
        <v>729</v>
      </c>
      <c r="AZ103" s="457" t="s">
        <v>729</v>
      </c>
      <c r="BA103" s="458">
        <f t="shared" si="67"/>
        <v>0</v>
      </c>
      <c r="BB103" s="456" t="s">
        <v>729</v>
      </c>
      <c r="BC103" s="457" t="s">
        <v>729</v>
      </c>
      <c r="BD103" s="457" t="s">
        <v>729</v>
      </c>
      <c r="BE103" s="457" t="s">
        <v>729</v>
      </c>
      <c r="BF103" s="457" t="s">
        <v>729</v>
      </c>
      <c r="BG103" s="457" t="s">
        <v>729</v>
      </c>
      <c r="BH103" s="457" t="s">
        <v>729</v>
      </c>
      <c r="BI103" s="458">
        <f t="shared" si="55"/>
        <v>0</v>
      </c>
      <c r="BJ103" s="403">
        <f t="shared" si="77"/>
        <v>0</v>
      </c>
      <c r="BK103" s="459"/>
      <c r="BL103" s="460"/>
      <c r="BM103" s="460"/>
      <c r="BN103" s="460"/>
      <c r="BO103" s="409">
        <f t="shared" si="78"/>
        <v>0</v>
      </c>
      <c r="BP103" s="459"/>
      <c r="BQ103" s="460"/>
      <c r="BR103" s="460"/>
      <c r="BS103" s="409">
        <f t="shared" si="33"/>
        <v>0</v>
      </c>
      <c r="BT103" s="459"/>
      <c r="BU103" s="409">
        <f t="shared" si="68"/>
        <v>0</v>
      </c>
      <c r="BV103" s="459"/>
      <c r="BW103" s="460"/>
      <c r="BX103" s="460"/>
      <c r="BY103" s="460"/>
      <c r="BZ103" s="460"/>
      <c r="CA103" s="460"/>
      <c r="CB103" s="460"/>
      <c r="CC103" s="460"/>
      <c r="CD103" s="460"/>
      <c r="CE103" s="409">
        <f t="shared" si="69"/>
        <v>0</v>
      </c>
      <c r="CF103" s="459"/>
      <c r="CG103" s="460"/>
      <c r="CH103" s="460"/>
      <c r="CI103" s="460"/>
      <c r="CJ103" s="460"/>
      <c r="CK103" s="460"/>
      <c r="CL103" s="460"/>
      <c r="CM103" s="409">
        <f t="shared" si="70"/>
        <v>0</v>
      </c>
      <c r="CN103" s="459"/>
      <c r="CO103" s="461">
        <f t="shared" si="71"/>
        <v>0</v>
      </c>
      <c r="CP103" s="462">
        <f t="shared" si="58"/>
        <v>0</v>
      </c>
      <c r="CQ103" s="397"/>
      <c r="CR103" s="398"/>
      <c r="CS103" s="396">
        <f t="shared" si="79"/>
        <v>0</v>
      </c>
      <c r="CT103" s="397"/>
      <c r="CU103" s="398"/>
      <c r="CV103" s="398"/>
      <c r="CW103" s="396">
        <f t="shared" si="80"/>
        <v>0</v>
      </c>
      <c r="CX103" s="399">
        <f t="shared" si="81"/>
        <v>0</v>
      </c>
      <c r="CY103" s="463">
        <f t="shared" si="82"/>
        <v>0</v>
      </c>
    </row>
    <row r="104" spans="1:103" s="413" customFormat="1" hidden="1">
      <c r="A104" s="390">
        <v>95</v>
      </c>
      <c r="B104" s="454" t="s">
        <v>433</v>
      </c>
      <c r="C104" s="455" t="s">
        <v>847</v>
      </c>
      <c r="D104" s="393" t="s">
        <v>740</v>
      </c>
      <c r="E104" s="397">
        <v>0</v>
      </c>
      <c r="F104" s="398">
        <v>0</v>
      </c>
      <c r="G104" s="398">
        <v>0</v>
      </c>
      <c r="H104" s="398">
        <v>0</v>
      </c>
      <c r="I104" s="396">
        <f t="shared" si="60"/>
        <v>0</v>
      </c>
      <c r="J104" s="397">
        <v>0</v>
      </c>
      <c r="K104" s="398">
        <v>0</v>
      </c>
      <c r="L104" s="398">
        <v>0</v>
      </c>
      <c r="M104" s="398">
        <v>0</v>
      </c>
      <c r="N104" s="396">
        <f t="shared" si="61"/>
        <v>0</v>
      </c>
      <c r="O104" s="397">
        <v>0</v>
      </c>
      <c r="P104" s="398">
        <v>0</v>
      </c>
      <c r="Q104" s="396">
        <f t="shared" si="62"/>
        <v>0</v>
      </c>
      <c r="R104" s="397">
        <v>0</v>
      </c>
      <c r="S104" s="398">
        <v>0</v>
      </c>
      <c r="T104" s="398">
        <v>0</v>
      </c>
      <c r="U104" s="398">
        <v>0</v>
      </c>
      <c r="V104" s="398">
        <v>0</v>
      </c>
      <c r="W104" s="398">
        <v>0</v>
      </c>
      <c r="X104" s="396">
        <f t="shared" si="63"/>
        <v>0</v>
      </c>
      <c r="Y104" s="397">
        <v>0</v>
      </c>
      <c r="Z104" s="398">
        <v>0</v>
      </c>
      <c r="AA104" s="398">
        <v>0</v>
      </c>
      <c r="AB104" s="396">
        <f t="shared" si="53"/>
        <v>0</v>
      </c>
      <c r="AC104" s="399">
        <f t="shared" si="76"/>
        <v>0</v>
      </c>
      <c r="AD104" s="456" t="s">
        <v>729</v>
      </c>
      <c r="AE104" s="457" t="s">
        <v>729</v>
      </c>
      <c r="AF104" s="458">
        <f t="shared" si="64"/>
        <v>0</v>
      </c>
      <c r="AG104" s="456" t="s">
        <v>729</v>
      </c>
      <c r="AH104" s="457" t="s">
        <v>729</v>
      </c>
      <c r="AI104" s="457" t="s">
        <v>729</v>
      </c>
      <c r="AJ104" s="457" t="s">
        <v>729</v>
      </c>
      <c r="AK104" s="457" t="s">
        <v>729</v>
      </c>
      <c r="AL104" s="457" t="s">
        <v>729</v>
      </c>
      <c r="AM104" s="457" t="s">
        <v>729</v>
      </c>
      <c r="AN104" s="457" t="s">
        <v>729</v>
      </c>
      <c r="AO104" s="457" t="s">
        <v>729</v>
      </c>
      <c r="AP104" s="457" t="s">
        <v>729</v>
      </c>
      <c r="AQ104" s="458">
        <f t="shared" si="65"/>
        <v>0</v>
      </c>
      <c r="AR104" s="456" t="s">
        <v>729</v>
      </c>
      <c r="AS104" s="457" t="s">
        <v>729</v>
      </c>
      <c r="AT104" s="457" t="s">
        <v>729</v>
      </c>
      <c r="AU104" s="458">
        <f t="shared" si="66"/>
        <v>0</v>
      </c>
      <c r="AV104" s="456" t="s">
        <v>729</v>
      </c>
      <c r="AW104" s="457" t="s">
        <v>729</v>
      </c>
      <c r="AX104" s="457" t="s">
        <v>729</v>
      </c>
      <c r="AY104" s="457" t="s">
        <v>729</v>
      </c>
      <c r="AZ104" s="457" t="s">
        <v>729</v>
      </c>
      <c r="BA104" s="458">
        <f t="shared" si="67"/>
        <v>0</v>
      </c>
      <c r="BB104" s="456" t="s">
        <v>729</v>
      </c>
      <c r="BC104" s="457" t="s">
        <v>729</v>
      </c>
      <c r="BD104" s="457" t="s">
        <v>729</v>
      </c>
      <c r="BE104" s="457" t="s">
        <v>729</v>
      </c>
      <c r="BF104" s="457" t="s">
        <v>729</v>
      </c>
      <c r="BG104" s="457" t="s">
        <v>729</v>
      </c>
      <c r="BH104" s="457" t="s">
        <v>729</v>
      </c>
      <c r="BI104" s="458">
        <f t="shared" si="55"/>
        <v>0</v>
      </c>
      <c r="BJ104" s="403">
        <f t="shared" si="77"/>
        <v>0</v>
      </c>
      <c r="BK104" s="459"/>
      <c r="BL104" s="460"/>
      <c r="BM104" s="460"/>
      <c r="BN104" s="460"/>
      <c r="BO104" s="409">
        <f t="shared" si="78"/>
        <v>0</v>
      </c>
      <c r="BP104" s="459"/>
      <c r="BQ104" s="460"/>
      <c r="BR104" s="460"/>
      <c r="BS104" s="409">
        <f t="shared" ref="BS104:BS167" si="83">+BP104+BQ104+BR104</f>
        <v>0</v>
      </c>
      <c r="BT104" s="459"/>
      <c r="BU104" s="409">
        <f t="shared" si="68"/>
        <v>0</v>
      </c>
      <c r="BV104" s="459"/>
      <c r="BW104" s="460"/>
      <c r="BX104" s="460"/>
      <c r="BY104" s="460"/>
      <c r="BZ104" s="460"/>
      <c r="CA104" s="460"/>
      <c r="CB104" s="460"/>
      <c r="CC104" s="460"/>
      <c r="CD104" s="460"/>
      <c r="CE104" s="409">
        <f t="shared" si="69"/>
        <v>0</v>
      </c>
      <c r="CF104" s="459"/>
      <c r="CG104" s="460"/>
      <c r="CH104" s="460"/>
      <c r="CI104" s="460"/>
      <c r="CJ104" s="460"/>
      <c r="CK104" s="460"/>
      <c r="CL104" s="460"/>
      <c r="CM104" s="409">
        <f t="shared" si="70"/>
        <v>0</v>
      </c>
      <c r="CN104" s="459"/>
      <c r="CO104" s="461">
        <f t="shared" si="71"/>
        <v>0</v>
      </c>
      <c r="CP104" s="462">
        <f t="shared" si="58"/>
        <v>0</v>
      </c>
      <c r="CQ104" s="397"/>
      <c r="CR104" s="398"/>
      <c r="CS104" s="396">
        <f t="shared" si="79"/>
        <v>0</v>
      </c>
      <c r="CT104" s="397"/>
      <c r="CU104" s="398"/>
      <c r="CV104" s="398"/>
      <c r="CW104" s="396">
        <f t="shared" si="80"/>
        <v>0</v>
      </c>
      <c r="CX104" s="399">
        <f t="shared" si="81"/>
        <v>0</v>
      </c>
      <c r="CY104" s="463">
        <f t="shared" si="82"/>
        <v>0</v>
      </c>
    </row>
    <row r="105" spans="1:103" s="413" customFormat="1" ht="30" hidden="1">
      <c r="A105" s="390">
        <v>96</v>
      </c>
      <c r="B105" s="454" t="s">
        <v>327</v>
      </c>
      <c r="C105" s="455" t="s">
        <v>776</v>
      </c>
      <c r="D105" s="393" t="s">
        <v>742</v>
      </c>
      <c r="E105" s="397">
        <v>0</v>
      </c>
      <c r="F105" s="398">
        <v>0</v>
      </c>
      <c r="G105" s="398">
        <v>0</v>
      </c>
      <c r="H105" s="398">
        <v>0</v>
      </c>
      <c r="I105" s="396">
        <f t="shared" si="60"/>
        <v>0</v>
      </c>
      <c r="J105" s="397">
        <v>0</v>
      </c>
      <c r="K105" s="398">
        <v>0</v>
      </c>
      <c r="L105" s="398">
        <v>0</v>
      </c>
      <c r="M105" s="398">
        <v>0</v>
      </c>
      <c r="N105" s="396">
        <f t="shared" si="61"/>
        <v>0</v>
      </c>
      <c r="O105" s="397">
        <v>0</v>
      </c>
      <c r="P105" s="398">
        <v>0</v>
      </c>
      <c r="Q105" s="396">
        <f t="shared" si="62"/>
        <v>0</v>
      </c>
      <c r="R105" s="397">
        <v>0</v>
      </c>
      <c r="S105" s="398">
        <v>0</v>
      </c>
      <c r="T105" s="398">
        <v>0</v>
      </c>
      <c r="U105" s="398">
        <v>0</v>
      </c>
      <c r="V105" s="398">
        <v>0</v>
      </c>
      <c r="W105" s="398">
        <v>0</v>
      </c>
      <c r="X105" s="396">
        <f t="shared" si="63"/>
        <v>0</v>
      </c>
      <c r="Y105" s="397">
        <v>0</v>
      </c>
      <c r="Z105" s="398">
        <v>0</v>
      </c>
      <c r="AA105" s="398">
        <v>0</v>
      </c>
      <c r="AB105" s="396">
        <f t="shared" si="53"/>
        <v>0</v>
      </c>
      <c r="AC105" s="399">
        <f t="shared" si="76"/>
        <v>0</v>
      </c>
      <c r="AD105" s="456" t="s">
        <v>729</v>
      </c>
      <c r="AE105" s="457" t="s">
        <v>729</v>
      </c>
      <c r="AF105" s="458">
        <f t="shared" si="64"/>
        <v>0</v>
      </c>
      <c r="AG105" s="456" t="s">
        <v>729</v>
      </c>
      <c r="AH105" s="457" t="s">
        <v>729</v>
      </c>
      <c r="AI105" s="457" t="s">
        <v>729</v>
      </c>
      <c r="AJ105" s="457" t="s">
        <v>729</v>
      </c>
      <c r="AK105" s="457" t="s">
        <v>729</v>
      </c>
      <c r="AL105" s="457" t="s">
        <v>729</v>
      </c>
      <c r="AM105" s="457" t="s">
        <v>729</v>
      </c>
      <c r="AN105" s="457" t="s">
        <v>729</v>
      </c>
      <c r="AO105" s="457" t="s">
        <v>729</v>
      </c>
      <c r="AP105" s="457" t="s">
        <v>729</v>
      </c>
      <c r="AQ105" s="458">
        <f t="shared" si="65"/>
        <v>0</v>
      </c>
      <c r="AR105" s="456" t="s">
        <v>729</v>
      </c>
      <c r="AS105" s="457" t="s">
        <v>729</v>
      </c>
      <c r="AT105" s="457" t="s">
        <v>729</v>
      </c>
      <c r="AU105" s="458">
        <f t="shared" si="66"/>
        <v>0</v>
      </c>
      <c r="AV105" s="456" t="s">
        <v>729</v>
      </c>
      <c r="AW105" s="457" t="s">
        <v>729</v>
      </c>
      <c r="AX105" s="457" t="s">
        <v>729</v>
      </c>
      <c r="AY105" s="457" t="s">
        <v>729</v>
      </c>
      <c r="AZ105" s="457" t="s">
        <v>729</v>
      </c>
      <c r="BA105" s="458">
        <f t="shared" si="67"/>
        <v>0</v>
      </c>
      <c r="BB105" s="456" t="s">
        <v>729</v>
      </c>
      <c r="BC105" s="457" t="s">
        <v>729</v>
      </c>
      <c r="BD105" s="457" t="s">
        <v>729</v>
      </c>
      <c r="BE105" s="457" t="s">
        <v>729</v>
      </c>
      <c r="BF105" s="457" t="s">
        <v>729</v>
      </c>
      <c r="BG105" s="457" t="s">
        <v>729</v>
      </c>
      <c r="BH105" s="457" t="s">
        <v>729</v>
      </c>
      <c r="BI105" s="458">
        <f t="shared" si="55"/>
        <v>0</v>
      </c>
      <c r="BJ105" s="403">
        <f t="shared" si="77"/>
        <v>0</v>
      </c>
      <c r="BK105" s="459"/>
      <c r="BL105" s="460"/>
      <c r="BM105" s="460"/>
      <c r="BN105" s="460"/>
      <c r="BO105" s="409">
        <f t="shared" si="78"/>
        <v>0</v>
      </c>
      <c r="BP105" s="459"/>
      <c r="BQ105" s="460"/>
      <c r="BR105" s="460"/>
      <c r="BS105" s="409">
        <f t="shared" si="83"/>
        <v>0</v>
      </c>
      <c r="BT105" s="459"/>
      <c r="BU105" s="409">
        <f t="shared" si="68"/>
        <v>0</v>
      </c>
      <c r="BV105" s="459"/>
      <c r="BW105" s="460"/>
      <c r="BX105" s="460"/>
      <c r="BY105" s="460"/>
      <c r="BZ105" s="460"/>
      <c r="CA105" s="460"/>
      <c r="CB105" s="460"/>
      <c r="CC105" s="460"/>
      <c r="CD105" s="460"/>
      <c r="CE105" s="409">
        <f t="shared" si="69"/>
        <v>0</v>
      </c>
      <c r="CF105" s="459"/>
      <c r="CG105" s="460"/>
      <c r="CH105" s="460"/>
      <c r="CI105" s="460"/>
      <c r="CJ105" s="460"/>
      <c r="CK105" s="460"/>
      <c r="CL105" s="460"/>
      <c r="CM105" s="409">
        <f t="shared" si="70"/>
        <v>0</v>
      </c>
      <c r="CN105" s="459"/>
      <c r="CO105" s="461">
        <f t="shared" si="71"/>
        <v>0</v>
      </c>
      <c r="CP105" s="462">
        <f t="shared" si="58"/>
        <v>0</v>
      </c>
      <c r="CQ105" s="397"/>
      <c r="CR105" s="398"/>
      <c r="CS105" s="396">
        <f t="shared" si="79"/>
        <v>0</v>
      </c>
      <c r="CT105" s="397"/>
      <c r="CU105" s="398"/>
      <c r="CV105" s="398"/>
      <c r="CW105" s="396">
        <f t="shared" si="80"/>
        <v>0</v>
      </c>
      <c r="CX105" s="399">
        <f t="shared" si="81"/>
        <v>0</v>
      </c>
      <c r="CY105" s="463">
        <f t="shared" si="82"/>
        <v>0</v>
      </c>
    </row>
    <row r="106" spans="1:103" s="413" customFormat="1" ht="30">
      <c r="A106" s="390">
        <v>97</v>
      </c>
      <c r="B106" s="454" t="s">
        <v>848</v>
      </c>
      <c r="C106" s="455" t="s">
        <v>849</v>
      </c>
      <c r="D106" s="393" t="s">
        <v>4</v>
      </c>
      <c r="E106" s="397">
        <v>0</v>
      </c>
      <c r="F106" s="398">
        <v>0</v>
      </c>
      <c r="G106" s="398">
        <v>0</v>
      </c>
      <c r="H106" s="398">
        <v>0</v>
      </c>
      <c r="I106" s="396">
        <f t="shared" si="60"/>
        <v>0</v>
      </c>
      <c r="J106" s="397">
        <v>0</v>
      </c>
      <c r="K106" s="398">
        <v>0</v>
      </c>
      <c r="L106" s="398">
        <v>0</v>
      </c>
      <c r="M106" s="398">
        <v>0</v>
      </c>
      <c r="N106" s="396">
        <f t="shared" si="61"/>
        <v>0</v>
      </c>
      <c r="O106" s="397">
        <v>0</v>
      </c>
      <c r="P106" s="398">
        <v>0</v>
      </c>
      <c r="Q106" s="396">
        <f t="shared" si="62"/>
        <v>0</v>
      </c>
      <c r="R106" s="397">
        <v>0</v>
      </c>
      <c r="S106" s="398">
        <v>0</v>
      </c>
      <c r="T106" s="398">
        <v>0</v>
      </c>
      <c r="U106" s="398">
        <v>0</v>
      </c>
      <c r="V106" s="398">
        <v>0</v>
      </c>
      <c r="W106" s="398">
        <v>0</v>
      </c>
      <c r="X106" s="396">
        <f t="shared" si="63"/>
        <v>0</v>
      </c>
      <c r="Y106" s="397">
        <v>0</v>
      </c>
      <c r="Z106" s="398">
        <v>0</v>
      </c>
      <c r="AA106" s="398">
        <v>243.1</v>
      </c>
      <c r="AB106" s="396">
        <f t="shared" si="53"/>
        <v>243.1</v>
      </c>
      <c r="AC106" s="399">
        <f t="shared" si="76"/>
        <v>243.1</v>
      </c>
      <c r="AD106" s="456" t="s">
        <v>729</v>
      </c>
      <c r="AE106" s="457" t="s">
        <v>729</v>
      </c>
      <c r="AF106" s="458">
        <f t="shared" si="64"/>
        <v>0</v>
      </c>
      <c r="AG106" s="456" t="s">
        <v>729</v>
      </c>
      <c r="AH106" s="457" t="s">
        <v>729</v>
      </c>
      <c r="AI106" s="457" t="s">
        <v>729</v>
      </c>
      <c r="AJ106" s="457" t="s">
        <v>729</v>
      </c>
      <c r="AK106" s="457" t="s">
        <v>729</v>
      </c>
      <c r="AL106" s="457" t="s">
        <v>729</v>
      </c>
      <c r="AM106" s="457" t="s">
        <v>729</v>
      </c>
      <c r="AN106" s="457" t="s">
        <v>729</v>
      </c>
      <c r="AO106" s="457" t="s">
        <v>729</v>
      </c>
      <c r="AP106" s="457" t="s">
        <v>729</v>
      </c>
      <c r="AQ106" s="458">
        <f t="shared" si="65"/>
        <v>0</v>
      </c>
      <c r="AR106" s="456" t="s">
        <v>729</v>
      </c>
      <c r="AS106" s="457" t="s">
        <v>729</v>
      </c>
      <c r="AT106" s="457" t="s">
        <v>729</v>
      </c>
      <c r="AU106" s="458">
        <f t="shared" si="66"/>
        <v>0</v>
      </c>
      <c r="AV106" s="456" t="s">
        <v>729</v>
      </c>
      <c r="AW106" s="457" t="s">
        <v>729</v>
      </c>
      <c r="AX106" s="457" t="s">
        <v>729</v>
      </c>
      <c r="AY106" s="457" t="s">
        <v>729</v>
      </c>
      <c r="AZ106" s="457" t="s">
        <v>729</v>
      </c>
      <c r="BA106" s="458">
        <f t="shared" si="67"/>
        <v>0</v>
      </c>
      <c r="BB106" s="456" t="s">
        <v>729</v>
      </c>
      <c r="BC106" s="457" t="s">
        <v>729</v>
      </c>
      <c r="BD106" s="457" t="s">
        <v>729</v>
      </c>
      <c r="BE106" s="457" t="s">
        <v>729</v>
      </c>
      <c r="BF106" s="457" t="s">
        <v>729</v>
      </c>
      <c r="BG106" s="457" t="s">
        <v>729</v>
      </c>
      <c r="BH106" s="457" t="s">
        <v>729</v>
      </c>
      <c r="BI106" s="458">
        <f t="shared" si="55"/>
        <v>0</v>
      </c>
      <c r="BJ106" s="403">
        <f t="shared" si="77"/>
        <v>0</v>
      </c>
      <c r="BK106" s="459"/>
      <c r="BL106" s="460"/>
      <c r="BM106" s="460"/>
      <c r="BN106" s="460"/>
      <c r="BO106" s="409">
        <f t="shared" si="78"/>
        <v>0</v>
      </c>
      <c r="BP106" s="459"/>
      <c r="BQ106" s="460"/>
      <c r="BR106" s="460"/>
      <c r="BS106" s="409">
        <f t="shared" si="83"/>
        <v>0</v>
      </c>
      <c r="BT106" s="459"/>
      <c r="BU106" s="409">
        <f t="shared" si="68"/>
        <v>0</v>
      </c>
      <c r="BV106" s="459"/>
      <c r="BW106" s="460"/>
      <c r="BX106" s="460"/>
      <c r="BY106" s="460"/>
      <c r="BZ106" s="460"/>
      <c r="CA106" s="460"/>
      <c r="CB106" s="460"/>
      <c r="CC106" s="460"/>
      <c r="CD106" s="460"/>
      <c r="CE106" s="409">
        <f t="shared" si="69"/>
        <v>0</v>
      </c>
      <c r="CF106" s="459"/>
      <c r="CG106" s="460"/>
      <c r="CH106" s="460"/>
      <c r="CI106" s="460"/>
      <c r="CJ106" s="460"/>
      <c r="CK106" s="460"/>
      <c r="CL106" s="460"/>
      <c r="CM106" s="409">
        <f t="shared" si="70"/>
        <v>0</v>
      </c>
      <c r="CN106" s="459"/>
      <c r="CO106" s="461">
        <f t="shared" si="71"/>
        <v>0</v>
      </c>
      <c r="CP106" s="462">
        <f t="shared" si="58"/>
        <v>0</v>
      </c>
      <c r="CQ106" s="397"/>
      <c r="CR106" s="398"/>
      <c r="CS106" s="396">
        <f t="shared" si="79"/>
        <v>0</v>
      </c>
      <c r="CT106" s="397"/>
      <c r="CU106" s="398"/>
      <c r="CV106" s="398"/>
      <c r="CW106" s="396">
        <f t="shared" si="80"/>
        <v>0</v>
      </c>
      <c r="CX106" s="399">
        <f t="shared" si="81"/>
        <v>0</v>
      </c>
      <c r="CY106" s="463">
        <f t="shared" si="82"/>
        <v>243.1</v>
      </c>
    </row>
    <row r="107" spans="1:103" s="413" customFormat="1">
      <c r="A107" s="390">
        <v>98</v>
      </c>
      <c r="B107" s="454" t="s">
        <v>850</v>
      </c>
      <c r="C107" s="455" t="s">
        <v>851</v>
      </c>
      <c r="D107" s="393" t="s">
        <v>742</v>
      </c>
      <c r="E107" s="397">
        <v>0</v>
      </c>
      <c r="F107" s="398">
        <v>0</v>
      </c>
      <c r="G107" s="398">
        <v>0</v>
      </c>
      <c r="H107" s="398">
        <v>0</v>
      </c>
      <c r="I107" s="396">
        <f t="shared" si="60"/>
        <v>0</v>
      </c>
      <c r="J107" s="397">
        <v>0</v>
      </c>
      <c r="K107" s="398">
        <v>0</v>
      </c>
      <c r="L107" s="398">
        <v>0</v>
      </c>
      <c r="M107" s="398">
        <v>0</v>
      </c>
      <c r="N107" s="396">
        <f t="shared" si="61"/>
        <v>0</v>
      </c>
      <c r="O107" s="397">
        <v>0</v>
      </c>
      <c r="P107" s="398">
        <v>0</v>
      </c>
      <c r="Q107" s="396">
        <f t="shared" si="62"/>
        <v>0</v>
      </c>
      <c r="R107" s="397">
        <v>0</v>
      </c>
      <c r="S107" s="398">
        <v>0</v>
      </c>
      <c r="T107" s="398">
        <v>0</v>
      </c>
      <c r="U107" s="398">
        <v>0</v>
      </c>
      <c r="V107" s="398">
        <v>0</v>
      </c>
      <c r="W107" s="398">
        <v>0</v>
      </c>
      <c r="X107" s="396">
        <f t="shared" si="63"/>
        <v>0</v>
      </c>
      <c r="Y107" s="397">
        <v>0</v>
      </c>
      <c r="Z107" s="398">
        <v>0</v>
      </c>
      <c r="AA107" s="398">
        <v>397.13501052559297</v>
      </c>
      <c r="AB107" s="396">
        <f t="shared" si="53"/>
        <v>397.13501052559297</v>
      </c>
      <c r="AC107" s="399">
        <f t="shared" si="76"/>
        <v>397.13501052559297</v>
      </c>
      <c r="AD107" s="456" t="s">
        <v>729</v>
      </c>
      <c r="AE107" s="457" t="s">
        <v>729</v>
      </c>
      <c r="AF107" s="458">
        <f t="shared" si="64"/>
        <v>0</v>
      </c>
      <c r="AG107" s="456" t="s">
        <v>729</v>
      </c>
      <c r="AH107" s="457" t="s">
        <v>729</v>
      </c>
      <c r="AI107" s="457" t="s">
        <v>729</v>
      </c>
      <c r="AJ107" s="457" t="s">
        <v>729</v>
      </c>
      <c r="AK107" s="457" t="s">
        <v>729</v>
      </c>
      <c r="AL107" s="457" t="s">
        <v>729</v>
      </c>
      <c r="AM107" s="457" t="s">
        <v>729</v>
      </c>
      <c r="AN107" s="457" t="s">
        <v>729</v>
      </c>
      <c r="AO107" s="457" t="s">
        <v>729</v>
      </c>
      <c r="AP107" s="457" t="s">
        <v>729</v>
      </c>
      <c r="AQ107" s="458">
        <f t="shared" si="65"/>
        <v>0</v>
      </c>
      <c r="AR107" s="456" t="s">
        <v>729</v>
      </c>
      <c r="AS107" s="457" t="s">
        <v>729</v>
      </c>
      <c r="AT107" s="457" t="s">
        <v>729</v>
      </c>
      <c r="AU107" s="458">
        <f t="shared" si="66"/>
        <v>0</v>
      </c>
      <c r="AV107" s="456" t="s">
        <v>729</v>
      </c>
      <c r="AW107" s="457" t="s">
        <v>729</v>
      </c>
      <c r="AX107" s="457" t="s">
        <v>729</v>
      </c>
      <c r="AY107" s="457" t="s">
        <v>729</v>
      </c>
      <c r="AZ107" s="457" t="s">
        <v>729</v>
      </c>
      <c r="BA107" s="458">
        <f t="shared" si="67"/>
        <v>0</v>
      </c>
      <c r="BB107" s="456" t="s">
        <v>729</v>
      </c>
      <c r="BC107" s="457" t="s">
        <v>729</v>
      </c>
      <c r="BD107" s="457" t="s">
        <v>729</v>
      </c>
      <c r="BE107" s="457" t="s">
        <v>729</v>
      </c>
      <c r="BF107" s="457" t="s">
        <v>729</v>
      </c>
      <c r="BG107" s="457" t="s">
        <v>729</v>
      </c>
      <c r="BH107" s="457" t="s">
        <v>729</v>
      </c>
      <c r="BI107" s="458">
        <f t="shared" si="55"/>
        <v>0</v>
      </c>
      <c r="BJ107" s="403">
        <f t="shared" si="77"/>
        <v>0</v>
      </c>
      <c r="BK107" s="459"/>
      <c r="BL107" s="460"/>
      <c r="BM107" s="460"/>
      <c r="BN107" s="460"/>
      <c r="BO107" s="409">
        <f t="shared" si="78"/>
        <v>0</v>
      </c>
      <c r="BP107" s="459"/>
      <c r="BQ107" s="460"/>
      <c r="BR107" s="460"/>
      <c r="BS107" s="409">
        <f t="shared" si="83"/>
        <v>0</v>
      </c>
      <c r="BT107" s="459"/>
      <c r="BU107" s="409">
        <f t="shared" si="68"/>
        <v>0</v>
      </c>
      <c r="BV107" s="459"/>
      <c r="BW107" s="460"/>
      <c r="BX107" s="460"/>
      <c r="BY107" s="460"/>
      <c r="BZ107" s="460"/>
      <c r="CA107" s="460"/>
      <c r="CB107" s="460"/>
      <c r="CC107" s="460"/>
      <c r="CD107" s="460"/>
      <c r="CE107" s="409">
        <f t="shared" si="69"/>
        <v>0</v>
      </c>
      <c r="CF107" s="459"/>
      <c r="CG107" s="460"/>
      <c r="CH107" s="460"/>
      <c r="CI107" s="460"/>
      <c r="CJ107" s="460"/>
      <c r="CK107" s="460"/>
      <c r="CL107" s="460"/>
      <c r="CM107" s="409">
        <f t="shared" si="70"/>
        <v>0</v>
      </c>
      <c r="CN107" s="459"/>
      <c r="CO107" s="461">
        <f t="shared" si="71"/>
        <v>0</v>
      </c>
      <c r="CP107" s="462">
        <f t="shared" si="58"/>
        <v>0</v>
      </c>
      <c r="CQ107" s="397"/>
      <c r="CR107" s="398"/>
      <c r="CS107" s="396">
        <f t="shared" si="79"/>
        <v>0</v>
      </c>
      <c r="CT107" s="397"/>
      <c r="CU107" s="398"/>
      <c r="CV107" s="398"/>
      <c r="CW107" s="396">
        <f t="shared" si="80"/>
        <v>0</v>
      </c>
      <c r="CX107" s="399">
        <f t="shared" si="81"/>
        <v>0</v>
      </c>
      <c r="CY107" s="463">
        <f t="shared" si="82"/>
        <v>397.13501052559297</v>
      </c>
    </row>
    <row r="108" spans="1:103" s="413" customFormat="1">
      <c r="A108" s="390">
        <v>99</v>
      </c>
      <c r="B108" s="454" t="s">
        <v>51</v>
      </c>
      <c r="C108" s="455" t="s">
        <v>741</v>
      </c>
      <c r="D108" s="393" t="s">
        <v>742</v>
      </c>
      <c r="E108" s="397">
        <v>0</v>
      </c>
      <c r="F108" s="398">
        <v>0</v>
      </c>
      <c r="G108" s="398">
        <v>0</v>
      </c>
      <c r="H108" s="398">
        <v>0</v>
      </c>
      <c r="I108" s="396">
        <f t="shared" si="60"/>
        <v>0</v>
      </c>
      <c r="J108" s="397">
        <v>0</v>
      </c>
      <c r="K108" s="398">
        <v>0</v>
      </c>
      <c r="L108" s="398">
        <v>0</v>
      </c>
      <c r="M108" s="398">
        <v>0</v>
      </c>
      <c r="N108" s="396">
        <f t="shared" si="61"/>
        <v>0</v>
      </c>
      <c r="O108" s="397">
        <v>0</v>
      </c>
      <c r="P108" s="398">
        <v>0</v>
      </c>
      <c r="Q108" s="396">
        <f t="shared" si="62"/>
        <v>0</v>
      </c>
      <c r="R108" s="397">
        <v>0</v>
      </c>
      <c r="S108" s="398">
        <v>0</v>
      </c>
      <c r="T108" s="398">
        <v>0</v>
      </c>
      <c r="U108" s="398">
        <v>0</v>
      </c>
      <c r="V108" s="398">
        <v>0</v>
      </c>
      <c r="W108" s="398">
        <v>0</v>
      </c>
      <c r="X108" s="396">
        <f t="shared" si="63"/>
        <v>0</v>
      </c>
      <c r="Y108" s="397">
        <v>0</v>
      </c>
      <c r="Z108" s="398">
        <v>0</v>
      </c>
      <c r="AA108" s="398">
        <v>55.493092633010114</v>
      </c>
      <c r="AB108" s="396">
        <f t="shared" si="53"/>
        <v>55.493092633010114</v>
      </c>
      <c r="AC108" s="399">
        <f t="shared" si="76"/>
        <v>55.493092633010114</v>
      </c>
      <c r="AD108" s="456" t="s">
        <v>729</v>
      </c>
      <c r="AE108" s="457" t="s">
        <v>729</v>
      </c>
      <c r="AF108" s="458">
        <f t="shared" si="64"/>
        <v>0</v>
      </c>
      <c r="AG108" s="456" t="s">
        <v>729</v>
      </c>
      <c r="AH108" s="457" t="s">
        <v>729</v>
      </c>
      <c r="AI108" s="457" t="s">
        <v>729</v>
      </c>
      <c r="AJ108" s="457" t="s">
        <v>729</v>
      </c>
      <c r="AK108" s="457" t="s">
        <v>729</v>
      </c>
      <c r="AL108" s="457" t="s">
        <v>729</v>
      </c>
      <c r="AM108" s="457" t="s">
        <v>729</v>
      </c>
      <c r="AN108" s="457" t="s">
        <v>729</v>
      </c>
      <c r="AO108" s="457" t="s">
        <v>729</v>
      </c>
      <c r="AP108" s="457" t="s">
        <v>729</v>
      </c>
      <c r="AQ108" s="458">
        <f t="shared" si="65"/>
        <v>0</v>
      </c>
      <c r="AR108" s="456" t="s">
        <v>729</v>
      </c>
      <c r="AS108" s="457" t="s">
        <v>729</v>
      </c>
      <c r="AT108" s="457" t="s">
        <v>729</v>
      </c>
      <c r="AU108" s="458">
        <f t="shared" si="66"/>
        <v>0</v>
      </c>
      <c r="AV108" s="456" t="s">
        <v>729</v>
      </c>
      <c r="AW108" s="457" t="s">
        <v>729</v>
      </c>
      <c r="AX108" s="457" t="s">
        <v>729</v>
      </c>
      <c r="AY108" s="457" t="s">
        <v>729</v>
      </c>
      <c r="AZ108" s="457" t="s">
        <v>729</v>
      </c>
      <c r="BA108" s="458">
        <f t="shared" si="67"/>
        <v>0</v>
      </c>
      <c r="BB108" s="456" t="s">
        <v>729</v>
      </c>
      <c r="BC108" s="457" t="s">
        <v>729</v>
      </c>
      <c r="BD108" s="457" t="s">
        <v>729</v>
      </c>
      <c r="BE108" s="457" t="s">
        <v>729</v>
      </c>
      <c r="BF108" s="457" t="s">
        <v>729</v>
      </c>
      <c r="BG108" s="457" t="s">
        <v>729</v>
      </c>
      <c r="BH108" s="457" t="s">
        <v>729</v>
      </c>
      <c r="BI108" s="458">
        <f t="shared" si="55"/>
        <v>0</v>
      </c>
      <c r="BJ108" s="403">
        <f t="shared" si="77"/>
        <v>0</v>
      </c>
      <c r="BK108" s="459"/>
      <c r="BL108" s="460"/>
      <c r="BM108" s="460"/>
      <c r="BN108" s="460"/>
      <c r="BO108" s="409">
        <f t="shared" si="78"/>
        <v>0</v>
      </c>
      <c r="BP108" s="459"/>
      <c r="BQ108" s="460"/>
      <c r="BR108" s="460"/>
      <c r="BS108" s="409">
        <f t="shared" si="83"/>
        <v>0</v>
      </c>
      <c r="BT108" s="459"/>
      <c r="BU108" s="409">
        <f t="shared" si="68"/>
        <v>0</v>
      </c>
      <c r="BV108" s="459"/>
      <c r="BW108" s="460"/>
      <c r="BX108" s="460"/>
      <c r="BY108" s="460"/>
      <c r="BZ108" s="460"/>
      <c r="CA108" s="460"/>
      <c r="CB108" s="460"/>
      <c r="CC108" s="460"/>
      <c r="CD108" s="460"/>
      <c r="CE108" s="409">
        <f t="shared" si="69"/>
        <v>0</v>
      </c>
      <c r="CF108" s="459"/>
      <c r="CG108" s="460"/>
      <c r="CH108" s="460"/>
      <c r="CI108" s="460"/>
      <c r="CJ108" s="460"/>
      <c r="CK108" s="460"/>
      <c r="CL108" s="460"/>
      <c r="CM108" s="409">
        <f t="shared" si="70"/>
        <v>0</v>
      </c>
      <c r="CN108" s="459"/>
      <c r="CO108" s="461">
        <f t="shared" si="71"/>
        <v>0</v>
      </c>
      <c r="CP108" s="462">
        <f t="shared" si="58"/>
        <v>0</v>
      </c>
      <c r="CQ108" s="397"/>
      <c r="CR108" s="398"/>
      <c r="CS108" s="396">
        <f t="shared" si="79"/>
        <v>0</v>
      </c>
      <c r="CT108" s="397"/>
      <c r="CU108" s="398"/>
      <c r="CV108" s="398"/>
      <c r="CW108" s="396">
        <f t="shared" si="80"/>
        <v>0</v>
      </c>
      <c r="CX108" s="399">
        <f t="shared" si="81"/>
        <v>0</v>
      </c>
      <c r="CY108" s="463">
        <f t="shared" si="82"/>
        <v>55.493092633010114</v>
      </c>
    </row>
    <row r="109" spans="1:103" s="413" customFormat="1">
      <c r="A109" s="390">
        <v>100</v>
      </c>
      <c r="B109" s="454" t="s">
        <v>59</v>
      </c>
      <c r="C109" s="455" t="s">
        <v>220</v>
      </c>
      <c r="D109" s="393" t="s">
        <v>742</v>
      </c>
      <c r="E109" s="397">
        <v>0</v>
      </c>
      <c r="F109" s="398">
        <v>0</v>
      </c>
      <c r="G109" s="398">
        <v>0</v>
      </c>
      <c r="H109" s="398">
        <v>0</v>
      </c>
      <c r="I109" s="396">
        <f t="shared" si="60"/>
        <v>0</v>
      </c>
      <c r="J109" s="397">
        <v>0</v>
      </c>
      <c r="K109" s="398">
        <v>0</v>
      </c>
      <c r="L109" s="398">
        <v>0</v>
      </c>
      <c r="M109" s="398">
        <v>0</v>
      </c>
      <c r="N109" s="396">
        <f t="shared" si="61"/>
        <v>0</v>
      </c>
      <c r="O109" s="397">
        <v>0</v>
      </c>
      <c r="P109" s="398">
        <v>0</v>
      </c>
      <c r="Q109" s="396">
        <f t="shared" si="62"/>
        <v>0</v>
      </c>
      <c r="R109" s="397">
        <v>0</v>
      </c>
      <c r="S109" s="398">
        <v>0</v>
      </c>
      <c r="T109" s="398">
        <v>0</v>
      </c>
      <c r="U109" s="398">
        <v>0</v>
      </c>
      <c r="V109" s="398">
        <v>0</v>
      </c>
      <c r="W109" s="398">
        <v>0</v>
      </c>
      <c r="X109" s="396">
        <f t="shared" si="63"/>
        <v>0</v>
      </c>
      <c r="Y109" s="397">
        <v>0</v>
      </c>
      <c r="Z109" s="398">
        <v>0</v>
      </c>
      <c r="AA109" s="398">
        <v>899.91231200000004</v>
      </c>
      <c r="AB109" s="396">
        <f t="shared" si="53"/>
        <v>899.91231200000004</v>
      </c>
      <c r="AC109" s="399">
        <f t="shared" si="76"/>
        <v>899.91231200000004</v>
      </c>
      <c r="AD109" s="456" t="s">
        <v>729</v>
      </c>
      <c r="AE109" s="457" t="s">
        <v>729</v>
      </c>
      <c r="AF109" s="458">
        <f t="shared" si="64"/>
        <v>0</v>
      </c>
      <c r="AG109" s="456" t="s">
        <v>729</v>
      </c>
      <c r="AH109" s="457" t="s">
        <v>729</v>
      </c>
      <c r="AI109" s="457" t="s">
        <v>729</v>
      </c>
      <c r="AJ109" s="457" t="s">
        <v>729</v>
      </c>
      <c r="AK109" s="457" t="s">
        <v>729</v>
      </c>
      <c r="AL109" s="457" t="s">
        <v>729</v>
      </c>
      <c r="AM109" s="457" t="s">
        <v>729</v>
      </c>
      <c r="AN109" s="457" t="s">
        <v>729</v>
      </c>
      <c r="AO109" s="457" t="s">
        <v>729</v>
      </c>
      <c r="AP109" s="457" t="s">
        <v>729</v>
      </c>
      <c r="AQ109" s="458">
        <f t="shared" si="65"/>
        <v>0</v>
      </c>
      <c r="AR109" s="456" t="s">
        <v>729</v>
      </c>
      <c r="AS109" s="457" t="s">
        <v>729</v>
      </c>
      <c r="AT109" s="457" t="s">
        <v>729</v>
      </c>
      <c r="AU109" s="458">
        <f t="shared" si="66"/>
        <v>0</v>
      </c>
      <c r="AV109" s="456" t="s">
        <v>729</v>
      </c>
      <c r="AW109" s="457" t="s">
        <v>729</v>
      </c>
      <c r="AX109" s="457" t="s">
        <v>729</v>
      </c>
      <c r="AY109" s="457" t="s">
        <v>729</v>
      </c>
      <c r="AZ109" s="457" t="s">
        <v>729</v>
      </c>
      <c r="BA109" s="458">
        <f t="shared" si="67"/>
        <v>0</v>
      </c>
      <c r="BB109" s="456" t="s">
        <v>729</v>
      </c>
      <c r="BC109" s="457" t="s">
        <v>729</v>
      </c>
      <c r="BD109" s="457" t="s">
        <v>729</v>
      </c>
      <c r="BE109" s="457" t="s">
        <v>729</v>
      </c>
      <c r="BF109" s="457" t="s">
        <v>729</v>
      </c>
      <c r="BG109" s="457" t="s">
        <v>729</v>
      </c>
      <c r="BH109" s="457" t="s">
        <v>729</v>
      </c>
      <c r="BI109" s="458">
        <f t="shared" si="55"/>
        <v>0</v>
      </c>
      <c r="BJ109" s="403">
        <f t="shared" si="77"/>
        <v>0</v>
      </c>
      <c r="BK109" s="459"/>
      <c r="BL109" s="460">
        <v>90.12</v>
      </c>
      <c r="BM109" s="460"/>
      <c r="BN109" s="460"/>
      <c r="BO109" s="409">
        <f t="shared" si="78"/>
        <v>90.12</v>
      </c>
      <c r="BP109" s="459"/>
      <c r="BQ109" s="460"/>
      <c r="BR109" s="460"/>
      <c r="BS109" s="409">
        <f t="shared" si="83"/>
        <v>0</v>
      </c>
      <c r="BT109" s="459"/>
      <c r="BU109" s="409">
        <f t="shared" si="68"/>
        <v>0</v>
      </c>
      <c r="BV109" s="459"/>
      <c r="BW109" s="460"/>
      <c r="BX109" s="460"/>
      <c r="BY109" s="460"/>
      <c r="BZ109" s="460"/>
      <c r="CA109" s="460"/>
      <c r="CB109" s="460"/>
      <c r="CC109" s="460"/>
      <c r="CD109" s="460"/>
      <c r="CE109" s="409">
        <f t="shared" si="69"/>
        <v>0</v>
      </c>
      <c r="CF109" s="459"/>
      <c r="CG109" s="460"/>
      <c r="CH109" s="460"/>
      <c r="CI109" s="460"/>
      <c r="CJ109" s="460"/>
      <c r="CK109" s="460"/>
      <c r="CL109" s="460"/>
      <c r="CM109" s="409">
        <f t="shared" si="70"/>
        <v>0</v>
      </c>
      <c r="CN109" s="459"/>
      <c r="CO109" s="461">
        <f t="shared" si="71"/>
        <v>0</v>
      </c>
      <c r="CP109" s="462">
        <f t="shared" si="58"/>
        <v>90.12</v>
      </c>
      <c r="CQ109" s="397"/>
      <c r="CR109" s="398"/>
      <c r="CS109" s="396">
        <f t="shared" si="79"/>
        <v>0</v>
      </c>
      <c r="CT109" s="397"/>
      <c r="CU109" s="398"/>
      <c r="CV109" s="398"/>
      <c r="CW109" s="396">
        <f t="shared" si="80"/>
        <v>0</v>
      </c>
      <c r="CX109" s="399">
        <f t="shared" si="81"/>
        <v>0</v>
      </c>
      <c r="CY109" s="463">
        <f t="shared" si="82"/>
        <v>990.03231200000005</v>
      </c>
    </row>
    <row r="110" spans="1:103" s="413" customFormat="1">
      <c r="A110" s="390">
        <v>101</v>
      </c>
      <c r="B110" s="454" t="s">
        <v>277</v>
      </c>
      <c r="C110" s="455" t="s">
        <v>175</v>
      </c>
      <c r="D110" s="393" t="s">
        <v>742</v>
      </c>
      <c r="E110" s="397">
        <v>0</v>
      </c>
      <c r="F110" s="398">
        <v>0</v>
      </c>
      <c r="G110" s="398">
        <v>0</v>
      </c>
      <c r="H110" s="398">
        <v>0</v>
      </c>
      <c r="I110" s="396">
        <f t="shared" si="60"/>
        <v>0</v>
      </c>
      <c r="J110" s="397">
        <v>0</v>
      </c>
      <c r="K110" s="398">
        <v>0</v>
      </c>
      <c r="L110" s="398">
        <v>0</v>
      </c>
      <c r="M110" s="398">
        <v>0</v>
      </c>
      <c r="N110" s="396">
        <f t="shared" si="61"/>
        <v>0</v>
      </c>
      <c r="O110" s="397">
        <v>0</v>
      </c>
      <c r="P110" s="398">
        <v>0</v>
      </c>
      <c r="Q110" s="396">
        <f t="shared" si="62"/>
        <v>0</v>
      </c>
      <c r="R110" s="397">
        <v>0</v>
      </c>
      <c r="S110" s="398">
        <v>0</v>
      </c>
      <c r="T110" s="398">
        <v>0</v>
      </c>
      <c r="U110" s="398">
        <v>0</v>
      </c>
      <c r="V110" s="398">
        <v>0</v>
      </c>
      <c r="W110" s="398">
        <v>0</v>
      </c>
      <c r="X110" s="396">
        <f t="shared" si="63"/>
        <v>0</v>
      </c>
      <c r="Y110" s="397">
        <v>0</v>
      </c>
      <c r="Z110" s="398">
        <v>0</v>
      </c>
      <c r="AA110" s="398">
        <v>198.34999999999997</v>
      </c>
      <c r="AB110" s="396">
        <f t="shared" si="53"/>
        <v>198.34999999999997</v>
      </c>
      <c r="AC110" s="399">
        <f t="shared" si="76"/>
        <v>198.34999999999997</v>
      </c>
      <c r="AD110" s="456" t="s">
        <v>729</v>
      </c>
      <c r="AE110" s="457" t="s">
        <v>729</v>
      </c>
      <c r="AF110" s="458">
        <f t="shared" si="64"/>
        <v>0</v>
      </c>
      <c r="AG110" s="456" t="s">
        <v>729</v>
      </c>
      <c r="AH110" s="457" t="s">
        <v>729</v>
      </c>
      <c r="AI110" s="457" t="s">
        <v>729</v>
      </c>
      <c r="AJ110" s="457" t="s">
        <v>729</v>
      </c>
      <c r="AK110" s="457" t="s">
        <v>729</v>
      </c>
      <c r="AL110" s="457" t="s">
        <v>729</v>
      </c>
      <c r="AM110" s="457" t="s">
        <v>729</v>
      </c>
      <c r="AN110" s="457" t="s">
        <v>729</v>
      </c>
      <c r="AO110" s="457" t="s">
        <v>729</v>
      </c>
      <c r="AP110" s="457" t="s">
        <v>729</v>
      </c>
      <c r="AQ110" s="458">
        <f t="shared" si="65"/>
        <v>0</v>
      </c>
      <c r="AR110" s="456" t="s">
        <v>729</v>
      </c>
      <c r="AS110" s="457" t="s">
        <v>729</v>
      </c>
      <c r="AT110" s="457" t="s">
        <v>729</v>
      </c>
      <c r="AU110" s="458">
        <f t="shared" si="66"/>
        <v>0</v>
      </c>
      <c r="AV110" s="456" t="s">
        <v>729</v>
      </c>
      <c r="AW110" s="457" t="s">
        <v>729</v>
      </c>
      <c r="AX110" s="457" t="s">
        <v>729</v>
      </c>
      <c r="AY110" s="457" t="s">
        <v>729</v>
      </c>
      <c r="AZ110" s="457" t="s">
        <v>729</v>
      </c>
      <c r="BA110" s="458">
        <f t="shared" si="67"/>
        <v>0</v>
      </c>
      <c r="BB110" s="456" t="s">
        <v>729</v>
      </c>
      <c r="BC110" s="457" t="s">
        <v>729</v>
      </c>
      <c r="BD110" s="457" t="s">
        <v>729</v>
      </c>
      <c r="BE110" s="457" t="s">
        <v>729</v>
      </c>
      <c r="BF110" s="457" t="s">
        <v>729</v>
      </c>
      <c r="BG110" s="457" t="s">
        <v>729</v>
      </c>
      <c r="BH110" s="457" t="s">
        <v>729</v>
      </c>
      <c r="BI110" s="458">
        <f t="shared" si="55"/>
        <v>0</v>
      </c>
      <c r="BJ110" s="403">
        <f t="shared" si="77"/>
        <v>0</v>
      </c>
      <c r="BK110" s="459"/>
      <c r="BL110" s="460"/>
      <c r="BM110" s="460"/>
      <c r="BN110" s="460"/>
      <c r="BO110" s="409">
        <f t="shared" si="78"/>
        <v>0</v>
      </c>
      <c r="BP110" s="459"/>
      <c r="BQ110" s="460"/>
      <c r="BR110" s="460"/>
      <c r="BS110" s="409">
        <f t="shared" si="83"/>
        <v>0</v>
      </c>
      <c r="BT110" s="459"/>
      <c r="BU110" s="409">
        <f t="shared" si="68"/>
        <v>0</v>
      </c>
      <c r="BV110" s="459"/>
      <c r="BW110" s="460"/>
      <c r="BX110" s="460"/>
      <c r="BY110" s="460"/>
      <c r="BZ110" s="460"/>
      <c r="CA110" s="460"/>
      <c r="CB110" s="460"/>
      <c r="CC110" s="460"/>
      <c r="CD110" s="460"/>
      <c r="CE110" s="409">
        <f t="shared" si="69"/>
        <v>0</v>
      </c>
      <c r="CF110" s="459"/>
      <c r="CG110" s="460"/>
      <c r="CH110" s="460"/>
      <c r="CI110" s="460"/>
      <c r="CJ110" s="460"/>
      <c r="CK110" s="460"/>
      <c r="CL110" s="460"/>
      <c r="CM110" s="409">
        <f t="shared" si="70"/>
        <v>0</v>
      </c>
      <c r="CN110" s="459"/>
      <c r="CO110" s="461">
        <f t="shared" si="71"/>
        <v>0</v>
      </c>
      <c r="CP110" s="462">
        <f t="shared" si="58"/>
        <v>0</v>
      </c>
      <c r="CQ110" s="397"/>
      <c r="CR110" s="398"/>
      <c r="CS110" s="396">
        <f t="shared" si="79"/>
        <v>0</v>
      </c>
      <c r="CT110" s="397"/>
      <c r="CU110" s="398"/>
      <c r="CV110" s="398"/>
      <c r="CW110" s="396">
        <f t="shared" si="80"/>
        <v>0</v>
      </c>
      <c r="CX110" s="399">
        <f t="shared" si="81"/>
        <v>0</v>
      </c>
      <c r="CY110" s="463">
        <f t="shared" si="82"/>
        <v>198.34999999999997</v>
      </c>
    </row>
    <row r="111" spans="1:103" s="413" customFormat="1">
      <c r="A111" s="390">
        <v>102</v>
      </c>
      <c r="B111" s="454" t="s">
        <v>796</v>
      </c>
      <c r="C111" s="455" t="s">
        <v>797</v>
      </c>
      <c r="D111" s="393" t="s">
        <v>45</v>
      </c>
      <c r="E111" s="397">
        <v>0</v>
      </c>
      <c r="F111" s="398">
        <v>0</v>
      </c>
      <c r="G111" s="398">
        <v>0</v>
      </c>
      <c r="H111" s="398">
        <v>0</v>
      </c>
      <c r="I111" s="396">
        <f t="shared" si="60"/>
        <v>0</v>
      </c>
      <c r="J111" s="397">
        <v>0</v>
      </c>
      <c r="K111" s="398">
        <v>0</v>
      </c>
      <c r="L111" s="398">
        <v>0</v>
      </c>
      <c r="M111" s="398">
        <v>0</v>
      </c>
      <c r="N111" s="396">
        <f t="shared" si="61"/>
        <v>0</v>
      </c>
      <c r="O111" s="397">
        <v>0</v>
      </c>
      <c r="P111" s="398">
        <v>0</v>
      </c>
      <c r="Q111" s="396">
        <f t="shared" si="62"/>
        <v>0</v>
      </c>
      <c r="R111" s="397">
        <v>0</v>
      </c>
      <c r="S111" s="398">
        <v>0</v>
      </c>
      <c r="T111" s="398">
        <v>0</v>
      </c>
      <c r="U111" s="398">
        <v>0</v>
      </c>
      <c r="V111" s="398">
        <v>0</v>
      </c>
      <c r="W111" s="398">
        <v>0</v>
      </c>
      <c r="X111" s="396">
        <f t="shared" si="63"/>
        <v>0</v>
      </c>
      <c r="Y111" s="397">
        <v>0</v>
      </c>
      <c r="Z111" s="398">
        <v>0</v>
      </c>
      <c r="AA111" s="398">
        <v>161135.26169999992</v>
      </c>
      <c r="AB111" s="396">
        <f t="shared" si="53"/>
        <v>161135.26169999992</v>
      </c>
      <c r="AC111" s="399">
        <f t="shared" si="76"/>
        <v>161135.26169999992</v>
      </c>
      <c r="AD111" s="456" t="s">
        <v>729</v>
      </c>
      <c r="AE111" s="457" t="s">
        <v>729</v>
      </c>
      <c r="AF111" s="458">
        <f t="shared" si="64"/>
        <v>0</v>
      </c>
      <c r="AG111" s="456" t="s">
        <v>729</v>
      </c>
      <c r="AH111" s="457" t="s">
        <v>729</v>
      </c>
      <c r="AI111" s="457" t="s">
        <v>729</v>
      </c>
      <c r="AJ111" s="457" t="s">
        <v>729</v>
      </c>
      <c r="AK111" s="457" t="s">
        <v>729</v>
      </c>
      <c r="AL111" s="457" t="s">
        <v>729</v>
      </c>
      <c r="AM111" s="457" t="s">
        <v>729</v>
      </c>
      <c r="AN111" s="457" t="s">
        <v>729</v>
      </c>
      <c r="AO111" s="457" t="s">
        <v>729</v>
      </c>
      <c r="AP111" s="457" t="s">
        <v>729</v>
      </c>
      <c r="AQ111" s="458">
        <f t="shared" si="65"/>
        <v>0</v>
      </c>
      <c r="AR111" s="456" t="s">
        <v>729</v>
      </c>
      <c r="AS111" s="457" t="s">
        <v>729</v>
      </c>
      <c r="AT111" s="457" t="s">
        <v>729</v>
      </c>
      <c r="AU111" s="458">
        <f t="shared" si="66"/>
        <v>0</v>
      </c>
      <c r="AV111" s="456" t="s">
        <v>729</v>
      </c>
      <c r="AW111" s="457" t="s">
        <v>729</v>
      </c>
      <c r="AX111" s="457" t="s">
        <v>729</v>
      </c>
      <c r="AY111" s="457" t="s">
        <v>729</v>
      </c>
      <c r="AZ111" s="457" t="s">
        <v>729</v>
      </c>
      <c r="BA111" s="458">
        <f t="shared" si="67"/>
        <v>0</v>
      </c>
      <c r="BB111" s="456" t="s">
        <v>729</v>
      </c>
      <c r="BC111" s="457" t="s">
        <v>729</v>
      </c>
      <c r="BD111" s="457" t="s">
        <v>729</v>
      </c>
      <c r="BE111" s="457" t="s">
        <v>729</v>
      </c>
      <c r="BF111" s="457" t="s">
        <v>729</v>
      </c>
      <c r="BG111" s="457" t="s">
        <v>729</v>
      </c>
      <c r="BH111" s="457" t="s">
        <v>729</v>
      </c>
      <c r="BI111" s="458">
        <f t="shared" si="55"/>
        <v>0</v>
      </c>
      <c r="BJ111" s="403">
        <f t="shared" si="77"/>
        <v>0</v>
      </c>
      <c r="BK111" s="459"/>
      <c r="BL111" s="460">
        <v>11596.33</v>
      </c>
      <c r="BM111" s="460"/>
      <c r="BN111" s="460"/>
      <c r="BO111" s="409">
        <f t="shared" si="78"/>
        <v>11596.33</v>
      </c>
      <c r="BP111" s="459"/>
      <c r="BQ111" s="460"/>
      <c r="BR111" s="460"/>
      <c r="BS111" s="409">
        <f t="shared" si="83"/>
        <v>0</v>
      </c>
      <c r="BT111" s="459"/>
      <c r="BU111" s="409">
        <f t="shared" si="68"/>
        <v>0</v>
      </c>
      <c r="BV111" s="459"/>
      <c r="BW111" s="460"/>
      <c r="BX111" s="460"/>
      <c r="BY111" s="460"/>
      <c r="BZ111" s="460"/>
      <c r="CA111" s="460"/>
      <c r="CB111" s="460"/>
      <c r="CC111" s="460"/>
      <c r="CD111" s="460"/>
      <c r="CE111" s="409">
        <f t="shared" si="69"/>
        <v>0</v>
      </c>
      <c r="CF111" s="459"/>
      <c r="CG111" s="460"/>
      <c r="CH111" s="460"/>
      <c r="CI111" s="460"/>
      <c r="CJ111" s="460"/>
      <c r="CK111" s="460"/>
      <c r="CL111" s="460"/>
      <c r="CM111" s="409">
        <f t="shared" si="70"/>
        <v>0</v>
      </c>
      <c r="CN111" s="459"/>
      <c r="CO111" s="461">
        <f t="shared" si="71"/>
        <v>0</v>
      </c>
      <c r="CP111" s="462">
        <f t="shared" si="58"/>
        <v>11596.33</v>
      </c>
      <c r="CQ111" s="397"/>
      <c r="CR111" s="398"/>
      <c r="CS111" s="396">
        <f t="shared" si="79"/>
        <v>0</v>
      </c>
      <c r="CT111" s="397"/>
      <c r="CU111" s="398"/>
      <c r="CV111" s="398"/>
      <c r="CW111" s="396">
        <f t="shared" si="80"/>
        <v>0</v>
      </c>
      <c r="CX111" s="399">
        <f t="shared" si="81"/>
        <v>0</v>
      </c>
      <c r="CY111" s="463">
        <f t="shared" si="82"/>
        <v>172731.5916999999</v>
      </c>
    </row>
    <row r="112" spans="1:103" s="413" customFormat="1">
      <c r="A112" s="390">
        <v>103</v>
      </c>
      <c r="B112" s="454" t="s">
        <v>290</v>
      </c>
      <c r="C112" s="455" t="s">
        <v>852</v>
      </c>
      <c r="D112" s="393" t="s">
        <v>853</v>
      </c>
      <c r="E112" s="397">
        <v>0</v>
      </c>
      <c r="F112" s="398">
        <v>0</v>
      </c>
      <c r="G112" s="398">
        <v>0</v>
      </c>
      <c r="H112" s="398">
        <v>0</v>
      </c>
      <c r="I112" s="396">
        <f t="shared" si="60"/>
        <v>0</v>
      </c>
      <c r="J112" s="397">
        <v>0</v>
      </c>
      <c r="K112" s="398">
        <v>0</v>
      </c>
      <c r="L112" s="398">
        <v>0</v>
      </c>
      <c r="M112" s="398">
        <v>0</v>
      </c>
      <c r="N112" s="396">
        <f t="shared" si="61"/>
        <v>0</v>
      </c>
      <c r="O112" s="397">
        <v>0</v>
      </c>
      <c r="P112" s="398">
        <v>0</v>
      </c>
      <c r="Q112" s="396">
        <f t="shared" si="62"/>
        <v>0</v>
      </c>
      <c r="R112" s="397">
        <v>0</v>
      </c>
      <c r="S112" s="398">
        <v>0</v>
      </c>
      <c r="T112" s="398">
        <v>0</v>
      </c>
      <c r="U112" s="398">
        <v>0</v>
      </c>
      <c r="V112" s="398">
        <v>0</v>
      </c>
      <c r="W112" s="398">
        <v>0</v>
      </c>
      <c r="X112" s="396">
        <f t="shared" si="63"/>
        <v>0</v>
      </c>
      <c r="Y112" s="397">
        <v>0</v>
      </c>
      <c r="Z112" s="398">
        <v>0</v>
      </c>
      <c r="AA112" s="398">
        <v>160133.31200000001</v>
      </c>
      <c r="AB112" s="396">
        <f t="shared" si="53"/>
        <v>160133.31200000001</v>
      </c>
      <c r="AC112" s="399">
        <f t="shared" si="76"/>
        <v>160133.31200000001</v>
      </c>
      <c r="AD112" s="456" t="s">
        <v>729</v>
      </c>
      <c r="AE112" s="457" t="s">
        <v>729</v>
      </c>
      <c r="AF112" s="458">
        <f t="shared" si="64"/>
        <v>0</v>
      </c>
      <c r="AG112" s="456" t="s">
        <v>729</v>
      </c>
      <c r="AH112" s="457" t="s">
        <v>729</v>
      </c>
      <c r="AI112" s="457" t="s">
        <v>729</v>
      </c>
      <c r="AJ112" s="457" t="s">
        <v>729</v>
      </c>
      <c r="AK112" s="457" t="s">
        <v>729</v>
      </c>
      <c r="AL112" s="457" t="s">
        <v>729</v>
      </c>
      <c r="AM112" s="457" t="s">
        <v>729</v>
      </c>
      <c r="AN112" s="457" t="s">
        <v>729</v>
      </c>
      <c r="AO112" s="457" t="s">
        <v>729</v>
      </c>
      <c r="AP112" s="457" t="s">
        <v>729</v>
      </c>
      <c r="AQ112" s="458">
        <f t="shared" si="65"/>
        <v>0</v>
      </c>
      <c r="AR112" s="456" t="s">
        <v>729</v>
      </c>
      <c r="AS112" s="457" t="s">
        <v>729</v>
      </c>
      <c r="AT112" s="457" t="s">
        <v>729</v>
      </c>
      <c r="AU112" s="458">
        <f t="shared" si="66"/>
        <v>0</v>
      </c>
      <c r="AV112" s="456" t="s">
        <v>729</v>
      </c>
      <c r="AW112" s="457" t="s">
        <v>729</v>
      </c>
      <c r="AX112" s="457" t="s">
        <v>729</v>
      </c>
      <c r="AY112" s="457" t="s">
        <v>729</v>
      </c>
      <c r="AZ112" s="457" t="s">
        <v>729</v>
      </c>
      <c r="BA112" s="458">
        <f t="shared" si="67"/>
        <v>0</v>
      </c>
      <c r="BB112" s="456" t="s">
        <v>729</v>
      </c>
      <c r="BC112" s="457" t="s">
        <v>729</v>
      </c>
      <c r="BD112" s="457" t="s">
        <v>729</v>
      </c>
      <c r="BE112" s="457" t="s">
        <v>729</v>
      </c>
      <c r="BF112" s="457" t="s">
        <v>729</v>
      </c>
      <c r="BG112" s="457" t="s">
        <v>729</v>
      </c>
      <c r="BH112" s="457" t="s">
        <v>729</v>
      </c>
      <c r="BI112" s="458">
        <f t="shared" si="55"/>
        <v>0</v>
      </c>
      <c r="BJ112" s="403">
        <f t="shared" si="77"/>
        <v>0</v>
      </c>
      <c r="BK112" s="459"/>
      <c r="BL112" s="460"/>
      <c r="BM112" s="460"/>
      <c r="BN112" s="460"/>
      <c r="BO112" s="409">
        <f t="shared" si="78"/>
        <v>0</v>
      </c>
      <c r="BP112" s="459"/>
      <c r="BQ112" s="460"/>
      <c r="BR112" s="460"/>
      <c r="BS112" s="409">
        <f t="shared" si="83"/>
        <v>0</v>
      </c>
      <c r="BT112" s="459"/>
      <c r="BU112" s="409">
        <f t="shared" si="68"/>
        <v>0</v>
      </c>
      <c r="BV112" s="459"/>
      <c r="BW112" s="460"/>
      <c r="BX112" s="460"/>
      <c r="BY112" s="460"/>
      <c r="BZ112" s="460"/>
      <c r="CA112" s="460"/>
      <c r="CB112" s="460"/>
      <c r="CC112" s="460"/>
      <c r="CD112" s="460"/>
      <c r="CE112" s="409">
        <f t="shared" si="69"/>
        <v>0</v>
      </c>
      <c r="CF112" s="459"/>
      <c r="CG112" s="460"/>
      <c r="CH112" s="460"/>
      <c r="CI112" s="460"/>
      <c r="CJ112" s="460"/>
      <c r="CK112" s="460"/>
      <c r="CL112" s="460"/>
      <c r="CM112" s="409">
        <f t="shared" si="70"/>
        <v>0</v>
      </c>
      <c r="CN112" s="459"/>
      <c r="CO112" s="461">
        <f t="shared" si="71"/>
        <v>0</v>
      </c>
      <c r="CP112" s="462">
        <f t="shared" si="58"/>
        <v>0</v>
      </c>
      <c r="CQ112" s="397"/>
      <c r="CR112" s="398"/>
      <c r="CS112" s="396">
        <f t="shared" si="79"/>
        <v>0</v>
      </c>
      <c r="CT112" s="397"/>
      <c r="CU112" s="398"/>
      <c r="CV112" s="398"/>
      <c r="CW112" s="396">
        <f t="shared" si="80"/>
        <v>0</v>
      </c>
      <c r="CX112" s="399">
        <f t="shared" si="81"/>
        <v>0</v>
      </c>
      <c r="CY112" s="463">
        <f t="shared" si="82"/>
        <v>160133.31200000001</v>
      </c>
    </row>
    <row r="113" spans="1:103" s="413" customFormat="1">
      <c r="A113" s="390">
        <v>104</v>
      </c>
      <c r="B113" s="454" t="s">
        <v>854</v>
      </c>
      <c r="C113" s="455" t="s">
        <v>855</v>
      </c>
      <c r="D113" s="393" t="s">
        <v>856</v>
      </c>
      <c r="E113" s="397">
        <v>0</v>
      </c>
      <c r="F113" s="398">
        <v>0</v>
      </c>
      <c r="G113" s="398">
        <v>0</v>
      </c>
      <c r="H113" s="398">
        <v>0</v>
      </c>
      <c r="I113" s="396">
        <f t="shared" si="60"/>
        <v>0</v>
      </c>
      <c r="J113" s="397">
        <v>0</v>
      </c>
      <c r="K113" s="398">
        <v>0</v>
      </c>
      <c r="L113" s="398">
        <v>0</v>
      </c>
      <c r="M113" s="398">
        <v>0</v>
      </c>
      <c r="N113" s="396">
        <f t="shared" si="61"/>
        <v>0</v>
      </c>
      <c r="O113" s="397">
        <v>0</v>
      </c>
      <c r="P113" s="398">
        <v>0</v>
      </c>
      <c r="Q113" s="396">
        <f t="shared" si="62"/>
        <v>0</v>
      </c>
      <c r="R113" s="397">
        <v>0</v>
      </c>
      <c r="S113" s="398">
        <v>0</v>
      </c>
      <c r="T113" s="398">
        <v>0</v>
      </c>
      <c r="U113" s="398">
        <v>0</v>
      </c>
      <c r="V113" s="398">
        <v>0</v>
      </c>
      <c r="W113" s="398">
        <v>0</v>
      </c>
      <c r="X113" s="396">
        <f t="shared" si="63"/>
        <v>0</v>
      </c>
      <c r="Y113" s="397">
        <v>0</v>
      </c>
      <c r="Z113" s="398">
        <v>0</v>
      </c>
      <c r="AA113" s="398">
        <v>224</v>
      </c>
      <c r="AB113" s="396">
        <f t="shared" si="53"/>
        <v>224</v>
      </c>
      <c r="AC113" s="399">
        <f t="shared" si="76"/>
        <v>224</v>
      </c>
      <c r="AD113" s="456" t="s">
        <v>729</v>
      </c>
      <c r="AE113" s="457" t="s">
        <v>729</v>
      </c>
      <c r="AF113" s="458">
        <f t="shared" si="64"/>
        <v>0</v>
      </c>
      <c r="AG113" s="456" t="s">
        <v>729</v>
      </c>
      <c r="AH113" s="457" t="s">
        <v>729</v>
      </c>
      <c r="AI113" s="457" t="s">
        <v>729</v>
      </c>
      <c r="AJ113" s="457" t="s">
        <v>729</v>
      </c>
      <c r="AK113" s="457" t="s">
        <v>729</v>
      </c>
      <c r="AL113" s="457" t="s">
        <v>729</v>
      </c>
      <c r="AM113" s="457" t="s">
        <v>729</v>
      </c>
      <c r="AN113" s="457" t="s">
        <v>729</v>
      </c>
      <c r="AO113" s="457" t="s">
        <v>729</v>
      </c>
      <c r="AP113" s="457" t="s">
        <v>729</v>
      </c>
      <c r="AQ113" s="458">
        <f t="shared" si="65"/>
        <v>0</v>
      </c>
      <c r="AR113" s="456" t="s">
        <v>729</v>
      </c>
      <c r="AS113" s="457" t="s">
        <v>729</v>
      </c>
      <c r="AT113" s="457" t="s">
        <v>729</v>
      </c>
      <c r="AU113" s="458">
        <f t="shared" si="66"/>
        <v>0</v>
      </c>
      <c r="AV113" s="456" t="s">
        <v>729</v>
      </c>
      <c r="AW113" s="457" t="s">
        <v>729</v>
      </c>
      <c r="AX113" s="457" t="s">
        <v>729</v>
      </c>
      <c r="AY113" s="457" t="s">
        <v>729</v>
      </c>
      <c r="AZ113" s="457" t="s">
        <v>729</v>
      </c>
      <c r="BA113" s="458">
        <f t="shared" si="67"/>
        <v>0</v>
      </c>
      <c r="BB113" s="456" t="s">
        <v>729</v>
      </c>
      <c r="BC113" s="457" t="s">
        <v>729</v>
      </c>
      <c r="BD113" s="457" t="s">
        <v>729</v>
      </c>
      <c r="BE113" s="457" t="s">
        <v>729</v>
      </c>
      <c r="BF113" s="457" t="s">
        <v>729</v>
      </c>
      <c r="BG113" s="457" t="s">
        <v>729</v>
      </c>
      <c r="BH113" s="457" t="s">
        <v>729</v>
      </c>
      <c r="BI113" s="458">
        <f t="shared" si="55"/>
        <v>0</v>
      </c>
      <c r="BJ113" s="403">
        <f t="shared" si="77"/>
        <v>0</v>
      </c>
      <c r="BK113" s="459"/>
      <c r="BL113" s="460"/>
      <c r="BM113" s="460"/>
      <c r="BN113" s="460"/>
      <c r="BO113" s="409">
        <f t="shared" si="78"/>
        <v>0</v>
      </c>
      <c r="BP113" s="459"/>
      <c r="BQ113" s="460"/>
      <c r="BR113" s="460"/>
      <c r="BS113" s="409">
        <f t="shared" si="83"/>
        <v>0</v>
      </c>
      <c r="BT113" s="459"/>
      <c r="BU113" s="409">
        <f t="shared" si="68"/>
        <v>0</v>
      </c>
      <c r="BV113" s="459"/>
      <c r="BW113" s="460"/>
      <c r="BX113" s="460"/>
      <c r="BY113" s="460"/>
      <c r="BZ113" s="460"/>
      <c r="CA113" s="460"/>
      <c r="CB113" s="460"/>
      <c r="CC113" s="460"/>
      <c r="CD113" s="460"/>
      <c r="CE113" s="409">
        <f t="shared" si="69"/>
        <v>0</v>
      </c>
      <c r="CF113" s="459"/>
      <c r="CG113" s="460"/>
      <c r="CH113" s="460"/>
      <c r="CI113" s="460"/>
      <c r="CJ113" s="460"/>
      <c r="CK113" s="460"/>
      <c r="CL113" s="460"/>
      <c r="CM113" s="409">
        <f t="shared" si="70"/>
        <v>0</v>
      </c>
      <c r="CN113" s="459"/>
      <c r="CO113" s="461">
        <f t="shared" si="71"/>
        <v>0</v>
      </c>
      <c r="CP113" s="462">
        <f t="shared" si="58"/>
        <v>0</v>
      </c>
      <c r="CQ113" s="397"/>
      <c r="CR113" s="398"/>
      <c r="CS113" s="396">
        <f t="shared" si="79"/>
        <v>0</v>
      </c>
      <c r="CT113" s="397"/>
      <c r="CU113" s="398"/>
      <c r="CV113" s="398"/>
      <c r="CW113" s="396">
        <f t="shared" si="80"/>
        <v>0</v>
      </c>
      <c r="CX113" s="399">
        <f t="shared" si="81"/>
        <v>0</v>
      </c>
      <c r="CY113" s="463">
        <f t="shared" si="82"/>
        <v>224</v>
      </c>
    </row>
    <row r="114" spans="1:103" s="413" customFormat="1">
      <c r="A114" s="390">
        <v>105</v>
      </c>
      <c r="B114" s="454" t="s">
        <v>857</v>
      </c>
      <c r="C114" s="455" t="s">
        <v>858</v>
      </c>
      <c r="D114" s="393" t="s">
        <v>4</v>
      </c>
      <c r="E114" s="397">
        <v>0</v>
      </c>
      <c r="F114" s="398">
        <v>0</v>
      </c>
      <c r="G114" s="398">
        <v>0</v>
      </c>
      <c r="H114" s="398">
        <v>0</v>
      </c>
      <c r="I114" s="396">
        <f t="shared" si="60"/>
        <v>0</v>
      </c>
      <c r="J114" s="397">
        <v>0</v>
      </c>
      <c r="K114" s="398">
        <v>0</v>
      </c>
      <c r="L114" s="398">
        <v>0</v>
      </c>
      <c r="M114" s="398">
        <v>0</v>
      </c>
      <c r="N114" s="396">
        <f t="shared" si="61"/>
        <v>0</v>
      </c>
      <c r="O114" s="397">
        <v>0</v>
      </c>
      <c r="P114" s="398">
        <v>0</v>
      </c>
      <c r="Q114" s="396">
        <f t="shared" si="62"/>
        <v>0</v>
      </c>
      <c r="R114" s="397">
        <v>0</v>
      </c>
      <c r="S114" s="398">
        <v>0</v>
      </c>
      <c r="T114" s="398">
        <v>0</v>
      </c>
      <c r="U114" s="398">
        <v>0</v>
      </c>
      <c r="V114" s="398">
        <v>0</v>
      </c>
      <c r="W114" s="398">
        <v>0</v>
      </c>
      <c r="X114" s="396">
        <f t="shared" si="63"/>
        <v>0</v>
      </c>
      <c r="Y114" s="397">
        <v>0</v>
      </c>
      <c r="Z114" s="398">
        <v>0</v>
      </c>
      <c r="AA114" s="398">
        <v>23.2</v>
      </c>
      <c r="AB114" s="396">
        <f t="shared" si="53"/>
        <v>23.2</v>
      </c>
      <c r="AC114" s="399">
        <f t="shared" si="76"/>
        <v>23.2</v>
      </c>
      <c r="AD114" s="456" t="s">
        <v>729</v>
      </c>
      <c r="AE114" s="457" t="s">
        <v>729</v>
      </c>
      <c r="AF114" s="458">
        <f t="shared" si="64"/>
        <v>0</v>
      </c>
      <c r="AG114" s="456" t="s">
        <v>729</v>
      </c>
      <c r="AH114" s="457" t="s">
        <v>729</v>
      </c>
      <c r="AI114" s="457" t="s">
        <v>729</v>
      </c>
      <c r="AJ114" s="457" t="s">
        <v>729</v>
      </c>
      <c r="AK114" s="457" t="s">
        <v>729</v>
      </c>
      <c r="AL114" s="457" t="s">
        <v>729</v>
      </c>
      <c r="AM114" s="457" t="s">
        <v>729</v>
      </c>
      <c r="AN114" s="457" t="s">
        <v>729</v>
      </c>
      <c r="AO114" s="457" t="s">
        <v>729</v>
      </c>
      <c r="AP114" s="457" t="s">
        <v>729</v>
      </c>
      <c r="AQ114" s="458">
        <f t="shared" si="65"/>
        <v>0</v>
      </c>
      <c r="AR114" s="456" t="s">
        <v>729</v>
      </c>
      <c r="AS114" s="457" t="s">
        <v>729</v>
      </c>
      <c r="AT114" s="457" t="s">
        <v>729</v>
      </c>
      <c r="AU114" s="458">
        <f t="shared" si="66"/>
        <v>0</v>
      </c>
      <c r="AV114" s="456" t="s">
        <v>729</v>
      </c>
      <c r="AW114" s="457" t="s">
        <v>729</v>
      </c>
      <c r="AX114" s="457" t="s">
        <v>729</v>
      </c>
      <c r="AY114" s="457" t="s">
        <v>729</v>
      </c>
      <c r="AZ114" s="457" t="s">
        <v>729</v>
      </c>
      <c r="BA114" s="458">
        <f t="shared" si="67"/>
        <v>0</v>
      </c>
      <c r="BB114" s="456" t="s">
        <v>729</v>
      </c>
      <c r="BC114" s="457" t="s">
        <v>729</v>
      </c>
      <c r="BD114" s="457" t="s">
        <v>729</v>
      </c>
      <c r="BE114" s="457" t="s">
        <v>729</v>
      </c>
      <c r="BF114" s="457" t="s">
        <v>729</v>
      </c>
      <c r="BG114" s="457" t="s">
        <v>729</v>
      </c>
      <c r="BH114" s="457" t="s">
        <v>729</v>
      </c>
      <c r="BI114" s="458">
        <f t="shared" si="55"/>
        <v>0</v>
      </c>
      <c r="BJ114" s="403">
        <f t="shared" si="77"/>
        <v>0</v>
      </c>
      <c r="BK114" s="459"/>
      <c r="BL114" s="460">
        <v>30</v>
      </c>
      <c r="BM114" s="460"/>
      <c r="BN114" s="460"/>
      <c r="BO114" s="409">
        <f t="shared" si="78"/>
        <v>30</v>
      </c>
      <c r="BP114" s="459"/>
      <c r="BQ114" s="460"/>
      <c r="BR114" s="460"/>
      <c r="BS114" s="409">
        <f t="shared" si="83"/>
        <v>0</v>
      </c>
      <c r="BT114" s="459"/>
      <c r="BU114" s="409">
        <f t="shared" si="68"/>
        <v>0</v>
      </c>
      <c r="BV114" s="459"/>
      <c r="BW114" s="460"/>
      <c r="BX114" s="460"/>
      <c r="BY114" s="460"/>
      <c r="BZ114" s="460"/>
      <c r="CA114" s="460"/>
      <c r="CB114" s="460"/>
      <c r="CC114" s="460"/>
      <c r="CD114" s="460"/>
      <c r="CE114" s="409">
        <f t="shared" si="69"/>
        <v>0</v>
      </c>
      <c r="CF114" s="459"/>
      <c r="CG114" s="460"/>
      <c r="CH114" s="460"/>
      <c r="CI114" s="460"/>
      <c r="CJ114" s="460"/>
      <c r="CK114" s="460"/>
      <c r="CL114" s="460"/>
      <c r="CM114" s="409">
        <f t="shared" si="70"/>
        <v>0</v>
      </c>
      <c r="CN114" s="459"/>
      <c r="CO114" s="461">
        <f t="shared" si="71"/>
        <v>0</v>
      </c>
      <c r="CP114" s="462">
        <f t="shared" si="58"/>
        <v>30</v>
      </c>
      <c r="CQ114" s="397"/>
      <c r="CR114" s="398"/>
      <c r="CS114" s="396">
        <f t="shared" si="79"/>
        <v>0</v>
      </c>
      <c r="CT114" s="397"/>
      <c r="CU114" s="398"/>
      <c r="CV114" s="398"/>
      <c r="CW114" s="396">
        <f t="shared" si="80"/>
        <v>0</v>
      </c>
      <c r="CX114" s="399">
        <f t="shared" si="81"/>
        <v>0</v>
      </c>
      <c r="CY114" s="463">
        <f t="shared" si="82"/>
        <v>53.2</v>
      </c>
    </row>
    <row r="115" spans="1:103" s="413" customFormat="1" hidden="1">
      <c r="A115" s="390">
        <v>106</v>
      </c>
      <c r="B115" s="454" t="s">
        <v>859</v>
      </c>
      <c r="C115" s="455" t="s">
        <v>860</v>
      </c>
      <c r="D115" s="393" t="s">
        <v>742</v>
      </c>
      <c r="E115" s="397">
        <v>0</v>
      </c>
      <c r="F115" s="398">
        <v>0</v>
      </c>
      <c r="G115" s="398">
        <v>0</v>
      </c>
      <c r="H115" s="398">
        <v>0</v>
      </c>
      <c r="I115" s="396">
        <f t="shared" si="60"/>
        <v>0</v>
      </c>
      <c r="J115" s="397">
        <v>0</v>
      </c>
      <c r="K115" s="398">
        <v>0</v>
      </c>
      <c r="L115" s="398">
        <v>0</v>
      </c>
      <c r="M115" s="398">
        <v>0</v>
      </c>
      <c r="N115" s="396">
        <f t="shared" si="61"/>
        <v>0</v>
      </c>
      <c r="O115" s="397">
        <v>0</v>
      </c>
      <c r="P115" s="398">
        <v>0</v>
      </c>
      <c r="Q115" s="396">
        <f t="shared" si="62"/>
        <v>0</v>
      </c>
      <c r="R115" s="397">
        <v>0</v>
      </c>
      <c r="S115" s="398">
        <v>0</v>
      </c>
      <c r="T115" s="398">
        <v>0</v>
      </c>
      <c r="U115" s="398">
        <v>0</v>
      </c>
      <c r="V115" s="398">
        <v>0</v>
      </c>
      <c r="W115" s="398">
        <v>0</v>
      </c>
      <c r="X115" s="396">
        <f t="shared" si="63"/>
        <v>0</v>
      </c>
      <c r="Y115" s="397">
        <v>0</v>
      </c>
      <c r="Z115" s="398">
        <v>0</v>
      </c>
      <c r="AA115" s="398">
        <v>0</v>
      </c>
      <c r="AB115" s="396">
        <f t="shared" si="53"/>
        <v>0</v>
      </c>
      <c r="AC115" s="399">
        <f t="shared" si="76"/>
        <v>0</v>
      </c>
      <c r="AD115" s="456" t="s">
        <v>729</v>
      </c>
      <c r="AE115" s="457" t="s">
        <v>729</v>
      </c>
      <c r="AF115" s="458">
        <f t="shared" si="64"/>
        <v>0</v>
      </c>
      <c r="AG115" s="456" t="s">
        <v>729</v>
      </c>
      <c r="AH115" s="457" t="s">
        <v>729</v>
      </c>
      <c r="AI115" s="457" t="s">
        <v>729</v>
      </c>
      <c r="AJ115" s="457" t="s">
        <v>729</v>
      </c>
      <c r="AK115" s="457" t="s">
        <v>729</v>
      </c>
      <c r="AL115" s="457" t="s">
        <v>729</v>
      </c>
      <c r="AM115" s="457" t="s">
        <v>729</v>
      </c>
      <c r="AN115" s="457" t="s">
        <v>729</v>
      </c>
      <c r="AO115" s="457" t="s">
        <v>729</v>
      </c>
      <c r="AP115" s="457" t="s">
        <v>729</v>
      </c>
      <c r="AQ115" s="458">
        <f t="shared" si="65"/>
        <v>0</v>
      </c>
      <c r="AR115" s="456" t="s">
        <v>729</v>
      </c>
      <c r="AS115" s="457" t="s">
        <v>729</v>
      </c>
      <c r="AT115" s="457" t="s">
        <v>729</v>
      </c>
      <c r="AU115" s="458">
        <f t="shared" si="66"/>
        <v>0</v>
      </c>
      <c r="AV115" s="456" t="s">
        <v>729</v>
      </c>
      <c r="AW115" s="457" t="s">
        <v>729</v>
      </c>
      <c r="AX115" s="457" t="s">
        <v>729</v>
      </c>
      <c r="AY115" s="457" t="s">
        <v>729</v>
      </c>
      <c r="AZ115" s="457" t="s">
        <v>729</v>
      </c>
      <c r="BA115" s="458">
        <f t="shared" si="67"/>
        <v>0</v>
      </c>
      <c r="BB115" s="456" t="s">
        <v>729</v>
      </c>
      <c r="BC115" s="457" t="s">
        <v>729</v>
      </c>
      <c r="BD115" s="457" t="s">
        <v>729</v>
      </c>
      <c r="BE115" s="457" t="s">
        <v>729</v>
      </c>
      <c r="BF115" s="457" t="s">
        <v>729</v>
      </c>
      <c r="BG115" s="457" t="s">
        <v>729</v>
      </c>
      <c r="BH115" s="457" t="s">
        <v>729</v>
      </c>
      <c r="BI115" s="458">
        <f t="shared" si="55"/>
        <v>0</v>
      </c>
      <c r="BJ115" s="403">
        <f t="shared" si="77"/>
        <v>0</v>
      </c>
      <c r="BK115" s="459"/>
      <c r="BL115" s="460"/>
      <c r="BM115" s="460"/>
      <c r="BN115" s="460"/>
      <c r="BO115" s="409">
        <f t="shared" si="78"/>
        <v>0</v>
      </c>
      <c r="BP115" s="459"/>
      <c r="BQ115" s="460"/>
      <c r="BR115" s="460"/>
      <c r="BS115" s="409">
        <f t="shared" si="83"/>
        <v>0</v>
      </c>
      <c r="BT115" s="459"/>
      <c r="BU115" s="409">
        <f t="shared" si="68"/>
        <v>0</v>
      </c>
      <c r="BV115" s="459"/>
      <c r="BW115" s="460"/>
      <c r="BX115" s="460"/>
      <c r="BY115" s="460"/>
      <c r="BZ115" s="460"/>
      <c r="CA115" s="460"/>
      <c r="CB115" s="460"/>
      <c r="CC115" s="460"/>
      <c r="CD115" s="460"/>
      <c r="CE115" s="409">
        <f t="shared" si="69"/>
        <v>0</v>
      </c>
      <c r="CF115" s="459"/>
      <c r="CG115" s="460"/>
      <c r="CH115" s="460"/>
      <c r="CI115" s="460"/>
      <c r="CJ115" s="460"/>
      <c r="CK115" s="460"/>
      <c r="CL115" s="460"/>
      <c r="CM115" s="409">
        <f t="shared" si="70"/>
        <v>0</v>
      </c>
      <c r="CN115" s="459"/>
      <c r="CO115" s="461">
        <f t="shared" si="71"/>
        <v>0</v>
      </c>
      <c r="CP115" s="462">
        <f t="shared" si="58"/>
        <v>0</v>
      </c>
      <c r="CQ115" s="397"/>
      <c r="CR115" s="398"/>
      <c r="CS115" s="396">
        <f t="shared" si="79"/>
        <v>0</v>
      </c>
      <c r="CT115" s="397"/>
      <c r="CU115" s="398"/>
      <c r="CV115" s="398"/>
      <c r="CW115" s="396">
        <f t="shared" si="80"/>
        <v>0</v>
      </c>
      <c r="CX115" s="399">
        <f t="shared" si="81"/>
        <v>0</v>
      </c>
      <c r="CY115" s="463">
        <f t="shared" si="82"/>
        <v>0</v>
      </c>
    </row>
    <row r="116" spans="1:103" s="413" customFormat="1">
      <c r="A116" s="390">
        <v>107</v>
      </c>
      <c r="B116" s="454" t="s">
        <v>64</v>
      </c>
      <c r="C116" s="455" t="s">
        <v>861</v>
      </c>
      <c r="D116" s="393" t="s">
        <v>742</v>
      </c>
      <c r="E116" s="397">
        <v>0</v>
      </c>
      <c r="F116" s="398">
        <v>0</v>
      </c>
      <c r="G116" s="398">
        <v>0</v>
      </c>
      <c r="H116" s="398">
        <v>0</v>
      </c>
      <c r="I116" s="396">
        <f t="shared" si="60"/>
        <v>0</v>
      </c>
      <c r="J116" s="397">
        <v>0</v>
      </c>
      <c r="K116" s="398">
        <v>0</v>
      </c>
      <c r="L116" s="398">
        <v>0</v>
      </c>
      <c r="M116" s="398">
        <v>0</v>
      </c>
      <c r="N116" s="396">
        <f t="shared" si="61"/>
        <v>0</v>
      </c>
      <c r="O116" s="397">
        <v>0</v>
      </c>
      <c r="P116" s="398">
        <v>0</v>
      </c>
      <c r="Q116" s="396">
        <f t="shared" si="62"/>
        <v>0</v>
      </c>
      <c r="R116" s="397">
        <v>0</v>
      </c>
      <c r="S116" s="398">
        <v>0</v>
      </c>
      <c r="T116" s="398">
        <v>0</v>
      </c>
      <c r="U116" s="398">
        <v>0</v>
      </c>
      <c r="V116" s="398">
        <v>0</v>
      </c>
      <c r="W116" s="398">
        <v>0</v>
      </c>
      <c r="X116" s="396">
        <f t="shared" si="63"/>
        <v>0</v>
      </c>
      <c r="Y116" s="397">
        <v>0</v>
      </c>
      <c r="Z116" s="398">
        <v>0</v>
      </c>
      <c r="AA116" s="398">
        <v>576</v>
      </c>
      <c r="AB116" s="396">
        <f t="shared" si="53"/>
        <v>576</v>
      </c>
      <c r="AC116" s="399">
        <f t="shared" si="76"/>
        <v>576</v>
      </c>
      <c r="AD116" s="456" t="s">
        <v>729</v>
      </c>
      <c r="AE116" s="457" t="s">
        <v>729</v>
      </c>
      <c r="AF116" s="458">
        <f t="shared" si="64"/>
        <v>0</v>
      </c>
      <c r="AG116" s="456" t="s">
        <v>729</v>
      </c>
      <c r="AH116" s="457" t="s">
        <v>729</v>
      </c>
      <c r="AI116" s="457" t="s">
        <v>729</v>
      </c>
      <c r="AJ116" s="457" t="s">
        <v>729</v>
      </c>
      <c r="AK116" s="457" t="s">
        <v>729</v>
      </c>
      <c r="AL116" s="457" t="s">
        <v>729</v>
      </c>
      <c r="AM116" s="457" t="s">
        <v>729</v>
      </c>
      <c r="AN116" s="457" t="s">
        <v>729</v>
      </c>
      <c r="AO116" s="457" t="s">
        <v>729</v>
      </c>
      <c r="AP116" s="457" t="s">
        <v>729</v>
      </c>
      <c r="AQ116" s="458">
        <f t="shared" si="65"/>
        <v>0</v>
      </c>
      <c r="AR116" s="456" t="s">
        <v>729</v>
      </c>
      <c r="AS116" s="457" t="s">
        <v>729</v>
      </c>
      <c r="AT116" s="457" t="s">
        <v>729</v>
      </c>
      <c r="AU116" s="458">
        <f t="shared" si="66"/>
        <v>0</v>
      </c>
      <c r="AV116" s="456" t="s">
        <v>729</v>
      </c>
      <c r="AW116" s="457" t="s">
        <v>729</v>
      </c>
      <c r="AX116" s="457" t="s">
        <v>729</v>
      </c>
      <c r="AY116" s="457" t="s">
        <v>729</v>
      </c>
      <c r="AZ116" s="457" t="s">
        <v>729</v>
      </c>
      <c r="BA116" s="458">
        <f t="shared" si="67"/>
        <v>0</v>
      </c>
      <c r="BB116" s="456" t="s">
        <v>729</v>
      </c>
      <c r="BC116" s="457" t="s">
        <v>729</v>
      </c>
      <c r="BD116" s="457" t="s">
        <v>729</v>
      </c>
      <c r="BE116" s="457" t="s">
        <v>729</v>
      </c>
      <c r="BF116" s="457" t="s">
        <v>729</v>
      </c>
      <c r="BG116" s="457" t="s">
        <v>729</v>
      </c>
      <c r="BH116" s="457" t="s">
        <v>729</v>
      </c>
      <c r="BI116" s="458">
        <f t="shared" si="55"/>
        <v>0</v>
      </c>
      <c r="BJ116" s="403">
        <f t="shared" si="77"/>
        <v>0</v>
      </c>
      <c r="BK116" s="459"/>
      <c r="BL116" s="460"/>
      <c r="BM116" s="460"/>
      <c r="BN116" s="460"/>
      <c r="BO116" s="409">
        <f t="shared" si="78"/>
        <v>0</v>
      </c>
      <c r="BP116" s="459"/>
      <c r="BQ116" s="460"/>
      <c r="BR116" s="460"/>
      <c r="BS116" s="409">
        <f t="shared" si="83"/>
        <v>0</v>
      </c>
      <c r="BT116" s="459"/>
      <c r="BU116" s="409">
        <f t="shared" si="68"/>
        <v>0</v>
      </c>
      <c r="BV116" s="459"/>
      <c r="BW116" s="460"/>
      <c r="BX116" s="460"/>
      <c r="BY116" s="460"/>
      <c r="BZ116" s="460"/>
      <c r="CA116" s="460"/>
      <c r="CB116" s="460"/>
      <c r="CC116" s="460"/>
      <c r="CD116" s="460"/>
      <c r="CE116" s="409">
        <f t="shared" si="69"/>
        <v>0</v>
      </c>
      <c r="CF116" s="459"/>
      <c r="CG116" s="460"/>
      <c r="CH116" s="460"/>
      <c r="CI116" s="460"/>
      <c r="CJ116" s="460"/>
      <c r="CK116" s="460"/>
      <c r="CL116" s="460"/>
      <c r="CM116" s="409">
        <f t="shared" si="70"/>
        <v>0</v>
      </c>
      <c r="CN116" s="459"/>
      <c r="CO116" s="461">
        <f t="shared" si="71"/>
        <v>0</v>
      </c>
      <c r="CP116" s="462">
        <f t="shared" si="58"/>
        <v>0</v>
      </c>
      <c r="CQ116" s="397"/>
      <c r="CR116" s="398"/>
      <c r="CS116" s="396">
        <f t="shared" si="79"/>
        <v>0</v>
      </c>
      <c r="CT116" s="397"/>
      <c r="CU116" s="398"/>
      <c r="CV116" s="398"/>
      <c r="CW116" s="396">
        <f t="shared" si="80"/>
        <v>0</v>
      </c>
      <c r="CX116" s="399">
        <f t="shared" si="81"/>
        <v>0</v>
      </c>
      <c r="CY116" s="463">
        <f t="shared" si="82"/>
        <v>576</v>
      </c>
    </row>
    <row r="117" spans="1:103" s="487" customFormat="1">
      <c r="A117" s="469">
        <v>108</v>
      </c>
      <c r="B117" s="470"/>
      <c r="C117" s="471" t="s">
        <v>862</v>
      </c>
      <c r="D117" s="472"/>
      <c r="E117" s="473"/>
      <c r="F117" s="474"/>
      <c r="G117" s="474"/>
      <c r="H117" s="474"/>
      <c r="I117" s="475"/>
      <c r="J117" s="473"/>
      <c r="K117" s="474"/>
      <c r="L117" s="474"/>
      <c r="M117" s="474"/>
      <c r="N117" s="475"/>
      <c r="O117" s="473"/>
      <c r="P117" s="474"/>
      <c r="Q117" s="475"/>
      <c r="R117" s="473"/>
      <c r="S117" s="474"/>
      <c r="T117" s="474"/>
      <c r="U117" s="474"/>
      <c r="V117" s="474"/>
      <c r="W117" s="474"/>
      <c r="X117" s="475"/>
      <c r="Y117" s="473"/>
      <c r="Z117" s="474"/>
      <c r="AA117" s="474"/>
      <c r="AB117" s="475"/>
      <c r="AC117" s="476"/>
      <c r="AD117" s="477"/>
      <c r="AE117" s="478"/>
      <c r="AF117" s="479"/>
      <c r="AG117" s="477"/>
      <c r="AH117" s="478"/>
      <c r="AI117" s="478"/>
      <c r="AJ117" s="478"/>
      <c r="AK117" s="478"/>
      <c r="AL117" s="478"/>
      <c r="AM117" s="478"/>
      <c r="AN117" s="478"/>
      <c r="AO117" s="478"/>
      <c r="AP117" s="478"/>
      <c r="AQ117" s="479"/>
      <c r="AR117" s="477"/>
      <c r="AS117" s="478"/>
      <c r="AT117" s="478"/>
      <c r="AU117" s="479"/>
      <c r="AV117" s="477"/>
      <c r="AW117" s="478"/>
      <c r="AX117" s="478"/>
      <c r="AY117" s="478"/>
      <c r="AZ117" s="478"/>
      <c r="BA117" s="479"/>
      <c r="BB117" s="477"/>
      <c r="BC117" s="478"/>
      <c r="BD117" s="478"/>
      <c r="BE117" s="478"/>
      <c r="BF117" s="478"/>
      <c r="BG117" s="478"/>
      <c r="BH117" s="478"/>
      <c r="BI117" s="479"/>
      <c r="BJ117" s="480"/>
      <c r="BK117" s="481"/>
      <c r="BL117" s="482"/>
      <c r="BM117" s="482"/>
      <c r="BN117" s="482"/>
      <c r="BO117" s="483"/>
      <c r="BP117" s="481"/>
      <c r="BQ117" s="482"/>
      <c r="BR117" s="482"/>
      <c r="BS117" s="483"/>
      <c r="BT117" s="481"/>
      <c r="BU117" s="483"/>
      <c r="BV117" s="481"/>
      <c r="BW117" s="482"/>
      <c r="BX117" s="482"/>
      <c r="BY117" s="482"/>
      <c r="BZ117" s="482"/>
      <c r="CA117" s="482"/>
      <c r="CB117" s="482"/>
      <c r="CC117" s="482"/>
      <c r="CD117" s="482"/>
      <c r="CE117" s="483"/>
      <c r="CF117" s="481"/>
      <c r="CG117" s="482"/>
      <c r="CH117" s="482"/>
      <c r="CI117" s="482"/>
      <c r="CJ117" s="482"/>
      <c r="CK117" s="482"/>
      <c r="CL117" s="482"/>
      <c r="CM117" s="483"/>
      <c r="CN117" s="481"/>
      <c r="CO117" s="484"/>
      <c r="CP117" s="485"/>
      <c r="CQ117" s="473"/>
      <c r="CR117" s="474"/>
      <c r="CS117" s="475"/>
      <c r="CT117" s="473"/>
      <c r="CU117" s="474"/>
      <c r="CV117" s="474"/>
      <c r="CW117" s="475"/>
      <c r="CX117" s="476"/>
      <c r="CY117" s="486"/>
    </row>
    <row r="118" spans="1:103" s="413" customFormat="1" hidden="1">
      <c r="A118" s="390">
        <v>109</v>
      </c>
      <c r="B118" s="454" t="s">
        <v>770</v>
      </c>
      <c r="C118" s="455" t="s">
        <v>771</v>
      </c>
      <c r="D118" s="393" t="s">
        <v>742</v>
      </c>
      <c r="E118" s="397">
        <v>0</v>
      </c>
      <c r="F118" s="398">
        <v>0</v>
      </c>
      <c r="G118" s="398">
        <v>0</v>
      </c>
      <c r="H118" s="398">
        <v>0</v>
      </c>
      <c r="I118" s="396">
        <f t="shared" si="60"/>
        <v>0</v>
      </c>
      <c r="J118" s="397">
        <v>0</v>
      </c>
      <c r="K118" s="398">
        <v>0</v>
      </c>
      <c r="L118" s="398">
        <v>0</v>
      </c>
      <c r="M118" s="398">
        <v>0</v>
      </c>
      <c r="N118" s="396">
        <f t="shared" si="61"/>
        <v>0</v>
      </c>
      <c r="O118" s="397">
        <v>0</v>
      </c>
      <c r="P118" s="398">
        <v>0</v>
      </c>
      <c r="Q118" s="396">
        <f t="shared" si="62"/>
        <v>0</v>
      </c>
      <c r="R118" s="397">
        <v>0</v>
      </c>
      <c r="S118" s="398">
        <v>0</v>
      </c>
      <c r="T118" s="398">
        <v>0</v>
      </c>
      <c r="U118" s="398">
        <v>0</v>
      </c>
      <c r="V118" s="398">
        <v>0</v>
      </c>
      <c r="W118" s="398">
        <v>0</v>
      </c>
      <c r="X118" s="396">
        <f t="shared" si="63"/>
        <v>0</v>
      </c>
      <c r="Y118" s="397">
        <v>0</v>
      </c>
      <c r="Z118" s="398">
        <v>0</v>
      </c>
      <c r="AA118" s="398">
        <v>0</v>
      </c>
      <c r="AB118" s="396">
        <f t="shared" si="53"/>
        <v>0</v>
      </c>
      <c r="AC118" s="399">
        <f t="shared" ref="AC118:AC135" si="84">+IF(D118="",0,I118+N118+Q118+X118+AB118)</f>
        <v>0</v>
      </c>
      <c r="AD118" s="456" t="s">
        <v>729</v>
      </c>
      <c r="AE118" s="457" t="s">
        <v>729</v>
      </c>
      <c r="AF118" s="458">
        <f t="shared" si="64"/>
        <v>0</v>
      </c>
      <c r="AG118" s="456" t="s">
        <v>729</v>
      </c>
      <c r="AH118" s="457" t="s">
        <v>729</v>
      </c>
      <c r="AI118" s="457" t="s">
        <v>729</v>
      </c>
      <c r="AJ118" s="457" t="s">
        <v>729</v>
      </c>
      <c r="AK118" s="457" t="s">
        <v>729</v>
      </c>
      <c r="AL118" s="457" t="s">
        <v>729</v>
      </c>
      <c r="AM118" s="457" t="s">
        <v>729</v>
      </c>
      <c r="AN118" s="457" t="s">
        <v>729</v>
      </c>
      <c r="AO118" s="457" t="s">
        <v>729</v>
      </c>
      <c r="AP118" s="457" t="s">
        <v>729</v>
      </c>
      <c r="AQ118" s="458">
        <f t="shared" si="65"/>
        <v>0</v>
      </c>
      <c r="AR118" s="456" t="s">
        <v>729</v>
      </c>
      <c r="AS118" s="457" t="s">
        <v>729</v>
      </c>
      <c r="AT118" s="457" t="s">
        <v>729</v>
      </c>
      <c r="AU118" s="458">
        <f t="shared" si="66"/>
        <v>0</v>
      </c>
      <c r="AV118" s="456" t="s">
        <v>729</v>
      </c>
      <c r="AW118" s="457" t="s">
        <v>729</v>
      </c>
      <c r="AX118" s="457" t="s">
        <v>729</v>
      </c>
      <c r="AY118" s="457" t="s">
        <v>729</v>
      </c>
      <c r="AZ118" s="457" t="s">
        <v>729</v>
      </c>
      <c r="BA118" s="458">
        <f t="shared" si="67"/>
        <v>0</v>
      </c>
      <c r="BB118" s="456" t="s">
        <v>729</v>
      </c>
      <c r="BC118" s="457" t="s">
        <v>729</v>
      </c>
      <c r="BD118" s="457" t="s">
        <v>729</v>
      </c>
      <c r="BE118" s="457" t="s">
        <v>729</v>
      </c>
      <c r="BF118" s="457" t="s">
        <v>729</v>
      </c>
      <c r="BG118" s="457" t="s">
        <v>729</v>
      </c>
      <c r="BH118" s="457" t="s">
        <v>729</v>
      </c>
      <c r="BI118" s="458">
        <f t="shared" si="55"/>
        <v>0</v>
      </c>
      <c r="BJ118" s="403">
        <f t="shared" ref="BJ118:BJ135" si="85">IF(D118="",0,AF118+AQ118+AU118+BA118+BI118)</f>
        <v>0</v>
      </c>
      <c r="BK118" s="459"/>
      <c r="BL118" s="460"/>
      <c r="BM118" s="460"/>
      <c r="BN118" s="460"/>
      <c r="BO118" s="409">
        <f t="shared" ref="BO118:BO135" si="86">+BK118+BL118+BM118+BN118</f>
        <v>0</v>
      </c>
      <c r="BP118" s="459"/>
      <c r="BQ118" s="460"/>
      <c r="BR118" s="460"/>
      <c r="BS118" s="409">
        <f t="shared" si="83"/>
        <v>0</v>
      </c>
      <c r="BT118" s="459"/>
      <c r="BU118" s="409">
        <f t="shared" si="68"/>
        <v>0</v>
      </c>
      <c r="BV118" s="459"/>
      <c r="BW118" s="460"/>
      <c r="BX118" s="460"/>
      <c r="BY118" s="460"/>
      <c r="BZ118" s="460"/>
      <c r="CA118" s="460"/>
      <c r="CB118" s="460"/>
      <c r="CC118" s="460"/>
      <c r="CD118" s="460"/>
      <c r="CE118" s="409">
        <f t="shared" si="69"/>
        <v>0</v>
      </c>
      <c r="CF118" s="459"/>
      <c r="CG118" s="460"/>
      <c r="CH118" s="460"/>
      <c r="CI118" s="460"/>
      <c r="CJ118" s="460"/>
      <c r="CK118" s="460"/>
      <c r="CL118" s="460"/>
      <c r="CM118" s="409">
        <f t="shared" si="70"/>
        <v>0</v>
      </c>
      <c r="CN118" s="459"/>
      <c r="CO118" s="461">
        <f t="shared" si="71"/>
        <v>0</v>
      </c>
      <c r="CP118" s="462">
        <f t="shared" si="58"/>
        <v>0</v>
      </c>
      <c r="CQ118" s="397"/>
      <c r="CR118" s="398"/>
      <c r="CS118" s="396">
        <f t="shared" ref="CS118:CS135" si="87">+CQ118+CR118</f>
        <v>0</v>
      </c>
      <c r="CT118" s="397"/>
      <c r="CU118" s="398"/>
      <c r="CV118" s="398"/>
      <c r="CW118" s="396">
        <f t="shared" ref="CW118:CW135" si="88">+CT118+CU118+CV118</f>
        <v>0</v>
      </c>
      <c r="CX118" s="399">
        <f t="shared" ref="CX118:CX135" si="89">+CS118+CW118</f>
        <v>0</v>
      </c>
      <c r="CY118" s="463">
        <f t="shared" ref="CY118:CY135" si="90">IF(D118="",0,AC118+BJ118+CP118+CX118)</f>
        <v>0</v>
      </c>
    </row>
    <row r="119" spans="1:103" s="413" customFormat="1" hidden="1">
      <c r="A119" s="390">
        <v>110</v>
      </c>
      <c r="B119" s="454" t="s">
        <v>772</v>
      </c>
      <c r="C119" s="455" t="s">
        <v>773</v>
      </c>
      <c r="D119" s="393" t="s">
        <v>742</v>
      </c>
      <c r="E119" s="397">
        <v>0</v>
      </c>
      <c r="F119" s="398">
        <v>0</v>
      </c>
      <c r="G119" s="398">
        <v>0</v>
      </c>
      <c r="H119" s="398">
        <v>0</v>
      </c>
      <c r="I119" s="396">
        <f t="shared" si="60"/>
        <v>0</v>
      </c>
      <c r="J119" s="397">
        <v>0</v>
      </c>
      <c r="K119" s="398">
        <v>0</v>
      </c>
      <c r="L119" s="398">
        <v>0</v>
      </c>
      <c r="M119" s="398">
        <v>0</v>
      </c>
      <c r="N119" s="396">
        <f t="shared" si="61"/>
        <v>0</v>
      </c>
      <c r="O119" s="397">
        <v>0</v>
      </c>
      <c r="P119" s="398">
        <v>0</v>
      </c>
      <c r="Q119" s="396">
        <f t="shared" si="62"/>
        <v>0</v>
      </c>
      <c r="R119" s="397">
        <v>0</v>
      </c>
      <c r="S119" s="398">
        <v>0</v>
      </c>
      <c r="T119" s="398">
        <v>0</v>
      </c>
      <c r="U119" s="398">
        <v>0</v>
      </c>
      <c r="V119" s="398">
        <v>0</v>
      </c>
      <c r="W119" s="398">
        <v>0</v>
      </c>
      <c r="X119" s="396">
        <f t="shared" si="63"/>
        <v>0</v>
      </c>
      <c r="Y119" s="397">
        <v>0</v>
      </c>
      <c r="Z119" s="398">
        <v>0</v>
      </c>
      <c r="AA119" s="398">
        <v>0</v>
      </c>
      <c r="AB119" s="396">
        <f t="shared" si="53"/>
        <v>0</v>
      </c>
      <c r="AC119" s="399">
        <f t="shared" si="84"/>
        <v>0</v>
      </c>
      <c r="AD119" s="456" t="s">
        <v>729</v>
      </c>
      <c r="AE119" s="457" t="s">
        <v>729</v>
      </c>
      <c r="AF119" s="458">
        <f t="shared" si="64"/>
        <v>0</v>
      </c>
      <c r="AG119" s="456" t="s">
        <v>729</v>
      </c>
      <c r="AH119" s="457" t="s">
        <v>729</v>
      </c>
      <c r="AI119" s="457" t="s">
        <v>729</v>
      </c>
      <c r="AJ119" s="457" t="s">
        <v>729</v>
      </c>
      <c r="AK119" s="457" t="s">
        <v>729</v>
      </c>
      <c r="AL119" s="457" t="s">
        <v>729</v>
      </c>
      <c r="AM119" s="457" t="s">
        <v>729</v>
      </c>
      <c r="AN119" s="457" t="s">
        <v>729</v>
      </c>
      <c r="AO119" s="457" t="s">
        <v>729</v>
      </c>
      <c r="AP119" s="457" t="s">
        <v>729</v>
      </c>
      <c r="AQ119" s="458">
        <f t="shared" si="65"/>
        <v>0</v>
      </c>
      <c r="AR119" s="456" t="s">
        <v>729</v>
      </c>
      <c r="AS119" s="457" t="s">
        <v>729</v>
      </c>
      <c r="AT119" s="457" t="s">
        <v>729</v>
      </c>
      <c r="AU119" s="458">
        <f t="shared" si="66"/>
        <v>0</v>
      </c>
      <c r="AV119" s="456" t="s">
        <v>729</v>
      </c>
      <c r="AW119" s="457" t="s">
        <v>729</v>
      </c>
      <c r="AX119" s="457" t="s">
        <v>729</v>
      </c>
      <c r="AY119" s="457" t="s">
        <v>729</v>
      </c>
      <c r="AZ119" s="457" t="s">
        <v>729</v>
      </c>
      <c r="BA119" s="458">
        <f t="shared" si="67"/>
        <v>0</v>
      </c>
      <c r="BB119" s="456" t="s">
        <v>729</v>
      </c>
      <c r="BC119" s="457" t="s">
        <v>729</v>
      </c>
      <c r="BD119" s="457" t="s">
        <v>729</v>
      </c>
      <c r="BE119" s="457" t="s">
        <v>729</v>
      </c>
      <c r="BF119" s="457" t="s">
        <v>729</v>
      </c>
      <c r="BG119" s="457" t="s">
        <v>729</v>
      </c>
      <c r="BH119" s="457" t="s">
        <v>729</v>
      </c>
      <c r="BI119" s="458">
        <f t="shared" si="55"/>
        <v>0</v>
      </c>
      <c r="BJ119" s="403">
        <f t="shared" si="85"/>
        <v>0</v>
      </c>
      <c r="BK119" s="459"/>
      <c r="BL119" s="460"/>
      <c r="BM119" s="460"/>
      <c r="BN119" s="460"/>
      <c r="BO119" s="409">
        <f t="shared" si="86"/>
        <v>0</v>
      </c>
      <c r="BP119" s="459"/>
      <c r="BQ119" s="460"/>
      <c r="BR119" s="460"/>
      <c r="BS119" s="409">
        <f t="shared" si="83"/>
        <v>0</v>
      </c>
      <c r="BT119" s="459"/>
      <c r="BU119" s="409">
        <f t="shared" si="68"/>
        <v>0</v>
      </c>
      <c r="BV119" s="459"/>
      <c r="BW119" s="460"/>
      <c r="BX119" s="460"/>
      <c r="BY119" s="460"/>
      <c r="BZ119" s="460"/>
      <c r="CA119" s="460"/>
      <c r="CB119" s="460"/>
      <c r="CC119" s="460"/>
      <c r="CD119" s="460"/>
      <c r="CE119" s="409">
        <f t="shared" si="69"/>
        <v>0</v>
      </c>
      <c r="CF119" s="459"/>
      <c r="CG119" s="460"/>
      <c r="CH119" s="460"/>
      <c r="CI119" s="460"/>
      <c r="CJ119" s="460"/>
      <c r="CK119" s="460"/>
      <c r="CL119" s="460"/>
      <c r="CM119" s="409">
        <f t="shared" si="70"/>
        <v>0</v>
      </c>
      <c r="CN119" s="459"/>
      <c r="CO119" s="461">
        <f t="shared" si="71"/>
        <v>0</v>
      </c>
      <c r="CP119" s="462">
        <f t="shared" si="58"/>
        <v>0</v>
      </c>
      <c r="CQ119" s="397"/>
      <c r="CR119" s="398"/>
      <c r="CS119" s="396">
        <f t="shared" si="87"/>
        <v>0</v>
      </c>
      <c r="CT119" s="397"/>
      <c r="CU119" s="398"/>
      <c r="CV119" s="398"/>
      <c r="CW119" s="396">
        <f t="shared" si="88"/>
        <v>0</v>
      </c>
      <c r="CX119" s="399">
        <f t="shared" si="89"/>
        <v>0</v>
      </c>
      <c r="CY119" s="463">
        <f t="shared" si="90"/>
        <v>0</v>
      </c>
    </row>
    <row r="120" spans="1:103" s="413" customFormat="1" hidden="1">
      <c r="A120" s="390">
        <v>111</v>
      </c>
      <c r="B120" s="454" t="s">
        <v>433</v>
      </c>
      <c r="C120" s="455" t="s">
        <v>847</v>
      </c>
      <c r="D120" s="393" t="s">
        <v>740</v>
      </c>
      <c r="E120" s="397">
        <v>0</v>
      </c>
      <c r="F120" s="398">
        <v>0</v>
      </c>
      <c r="G120" s="398">
        <v>0</v>
      </c>
      <c r="H120" s="398">
        <v>0</v>
      </c>
      <c r="I120" s="396">
        <f t="shared" si="60"/>
        <v>0</v>
      </c>
      <c r="J120" s="397">
        <v>0</v>
      </c>
      <c r="K120" s="398">
        <v>0</v>
      </c>
      <c r="L120" s="398">
        <v>0</v>
      </c>
      <c r="M120" s="398">
        <v>0</v>
      </c>
      <c r="N120" s="396">
        <f t="shared" si="61"/>
        <v>0</v>
      </c>
      <c r="O120" s="397">
        <v>0</v>
      </c>
      <c r="P120" s="398">
        <v>0</v>
      </c>
      <c r="Q120" s="396">
        <f t="shared" si="62"/>
        <v>0</v>
      </c>
      <c r="R120" s="397">
        <v>0</v>
      </c>
      <c r="S120" s="398">
        <v>0</v>
      </c>
      <c r="T120" s="398">
        <v>0</v>
      </c>
      <c r="U120" s="398">
        <v>0</v>
      </c>
      <c r="V120" s="398">
        <v>0</v>
      </c>
      <c r="W120" s="398">
        <v>0</v>
      </c>
      <c r="X120" s="396">
        <f t="shared" si="63"/>
        <v>0</v>
      </c>
      <c r="Y120" s="397">
        <v>0</v>
      </c>
      <c r="Z120" s="398">
        <v>0</v>
      </c>
      <c r="AA120" s="398">
        <v>0</v>
      </c>
      <c r="AB120" s="396">
        <f t="shared" si="53"/>
        <v>0</v>
      </c>
      <c r="AC120" s="399">
        <f t="shared" si="84"/>
        <v>0</v>
      </c>
      <c r="AD120" s="456" t="s">
        <v>729</v>
      </c>
      <c r="AE120" s="457" t="s">
        <v>729</v>
      </c>
      <c r="AF120" s="458">
        <f t="shared" si="64"/>
        <v>0</v>
      </c>
      <c r="AG120" s="456" t="s">
        <v>729</v>
      </c>
      <c r="AH120" s="457" t="s">
        <v>729</v>
      </c>
      <c r="AI120" s="457" t="s">
        <v>729</v>
      </c>
      <c r="AJ120" s="457" t="s">
        <v>729</v>
      </c>
      <c r="AK120" s="457" t="s">
        <v>729</v>
      </c>
      <c r="AL120" s="457" t="s">
        <v>729</v>
      </c>
      <c r="AM120" s="457" t="s">
        <v>729</v>
      </c>
      <c r="AN120" s="457" t="s">
        <v>729</v>
      </c>
      <c r="AO120" s="457" t="s">
        <v>729</v>
      </c>
      <c r="AP120" s="457" t="s">
        <v>729</v>
      </c>
      <c r="AQ120" s="458">
        <f t="shared" si="65"/>
        <v>0</v>
      </c>
      <c r="AR120" s="456" t="s">
        <v>729</v>
      </c>
      <c r="AS120" s="457" t="s">
        <v>729</v>
      </c>
      <c r="AT120" s="457" t="s">
        <v>729</v>
      </c>
      <c r="AU120" s="458">
        <f t="shared" si="66"/>
        <v>0</v>
      </c>
      <c r="AV120" s="456" t="s">
        <v>729</v>
      </c>
      <c r="AW120" s="457" t="s">
        <v>729</v>
      </c>
      <c r="AX120" s="457" t="s">
        <v>729</v>
      </c>
      <c r="AY120" s="457" t="s">
        <v>729</v>
      </c>
      <c r="AZ120" s="457" t="s">
        <v>729</v>
      </c>
      <c r="BA120" s="458">
        <f t="shared" si="67"/>
        <v>0</v>
      </c>
      <c r="BB120" s="456" t="s">
        <v>729</v>
      </c>
      <c r="BC120" s="457" t="s">
        <v>729</v>
      </c>
      <c r="BD120" s="457" t="s">
        <v>729</v>
      </c>
      <c r="BE120" s="457" t="s">
        <v>729</v>
      </c>
      <c r="BF120" s="457" t="s">
        <v>729</v>
      </c>
      <c r="BG120" s="457" t="s">
        <v>729</v>
      </c>
      <c r="BH120" s="457" t="s">
        <v>729</v>
      </c>
      <c r="BI120" s="458">
        <f t="shared" si="55"/>
        <v>0</v>
      </c>
      <c r="BJ120" s="403">
        <f t="shared" si="85"/>
        <v>0</v>
      </c>
      <c r="BK120" s="459"/>
      <c r="BL120" s="460"/>
      <c r="BM120" s="460"/>
      <c r="BN120" s="460"/>
      <c r="BO120" s="409">
        <f t="shared" si="86"/>
        <v>0</v>
      </c>
      <c r="BP120" s="459"/>
      <c r="BQ120" s="460"/>
      <c r="BR120" s="460"/>
      <c r="BS120" s="409">
        <f t="shared" si="83"/>
        <v>0</v>
      </c>
      <c r="BT120" s="459"/>
      <c r="BU120" s="409">
        <f t="shared" si="68"/>
        <v>0</v>
      </c>
      <c r="BV120" s="459"/>
      <c r="BW120" s="460"/>
      <c r="BX120" s="460"/>
      <c r="BY120" s="460"/>
      <c r="BZ120" s="460"/>
      <c r="CA120" s="460"/>
      <c r="CB120" s="460"/>
      <c r="CC120" s="460"/>
      <c r="CD120" s="460"/>
      <c r="CE120" s="409">
        <f t="shared" si="69"/>
        <v>0</v>
      </c>
      <c r="CF120" s="459"/>
      <c r="CG120" s="460"/>
      <c r="CH120" s="460"/>
      <c r="CI120" s="460"/>
      <c r="CJ120" s="460"/>
      <c r="CK120" s="460"/>
      <c r="CL120" s="460"/>
      <c r="CM120" s="409">
        <f t="shared" si="70"/>
        <v>0</v>
      </c>
      <c r="CN120" s="459"/>
      <c r="CO120" s="461">
        <f t="shared" si="71"/>
        <v>0</v>
      </c>
      <c r="CP120" s="462">
        <f t="shared" si="58"/>
        <v>0</v>
      </c>
      <c r="CQ120" s="397"/>
      <c r="CR120" s="398"/>
      <c r="CS120" s="396">
        <f t="shared" si="87"/>
        <v>0</v>
      </c>
      <c r="CT120" s="397"/>
      <c r="CU120" s="398"/>
      <c r="CV120" s="398"/>
      <c r="CW120" s="396">
        <f t="shared" si="88"/>
        <v>0</v>
      </c>
      <c r="CX120" s="399">
        <f t="shared" si="89"/>
        <v>0</v>
      </c>
      <c r="CY120" s="463">
        <f t="shared" si="90"/>
        <v>0</v>
      </c>
    </row>
    <row r="121" spans="1:103" s="413" customFormat="1" ht="30" hidden="1">
      <c r="A121" s="390">
        <v>112</v>
      </c>
      <c r="B121" s="454" t="s">
        <v>327</v>
      </c>
      <c r="C121" s="455" t="s">
        <v>776</v>
      </c>
      <c r="D121" s="393" t="s">
        <v>742</v>
      </c>
      <c r="E121" s="397">
        <v>0</v>
      </c>
      <c r="F121" s="398">
        <v>0</v>
      </c>
      <c r="G121" s="398">
        <v>0</v>
      </c>
      <c r="H121" s="398">
        <v>0</v>
      </c>
      <c r="I121" s="396">
        <f t="shared" si="60"/>
        <v>0</v>
      </c>
      <c r="J121" s="397">
        <v>0</v>
      </c>
      <c r="K121" s="398">
        <v>0</v>
      </c>
      <c r="L121" s="398">
        <v>0</v>
      </c>
      <c r="M121" s="398">
        <v>0</v>
      </c>
      <c r="N121" s="396">
        <f t="shared" si="61"/>
        <v>0</v>
      </c>
      <c r="O121" s="397">
        <v>0</v>
      </c>
      <c r="P121" s="398">
        <v>0</v>
      </c>
      <c r="Q121" s="396">
        <f t="shared" si="62"/>
        <v>0</v>
      </c>
      <c r="R121" s="397">
        <v>0</v>
      </c>
      <c r="S121" s="398">
        <v>0</v>
      </c>
      <c r="T121" s="398">
        <v>0</v>
      </c>
      <c r="U121" s="398">
        <v>0</v>
      </c>
      <c r="V121" s="398">
        <v>0</v>
      </c>
      <c r="W121" s="398">
        <v>0</v>
      </c>
      <c r="X121" s="396">
        <f t="shared" si="63"/>
        <v>0</v>
      </c>
      <c r="Y121" s="397">
        <v>0</v>
      </c>
      <c r="Z121" s="398">
        <v>0</v>
      </c>
      <c r="AA121" s="398">
        <v>0</v>
      </c>
      <c r="AB121" s="396">
        <f t="shared" si="53"/>
        <v>0</v>
      </c>
      <c r="AC121" s="399">
        <f t="shared" si="84"/>
        <v>0</v>
      </c>
      <c r="AD121" s="456" t="s">
        <v>729</v>
      </c>
      <c r="AE121" s="457" t="s">
        <v>729</v>
      </c>
      <c r="AF121" s="458">
        <f t="shared" si="64"/>
        <v>0</v>
      </c>
      <c r="AG121" s="456" t="s">
        <v>729</v>
      </c>
      <c r="AH121" s="457" t="s">
        <v>729</v>
      </c>
      <c r="AI121" s="457" t="s">
        <v>729</v>
      </c>
      <c r="AJ121" s="457" t="s">
        <v>729</v>
      </c>
      <c r="AK121" s="457" t="s">
        <v>729</v>
      </c>
      <c r="AL121" s="457" t="s">
        <v>729</v>
      </c>
      <c r="AM121" s="457" t="s">
        <v>729</v>
      </c>
      <c r="AN121" s="457" t="s">
        <v>729</v>
      </c>
      <c r="AO121" s="457" t="s">
        <v>729</v>
      </c>
      <c r="AP121" s="457" t="s">
        <v>729</v>
      </c>
      <c r="AQ121" s="458">
        <f t="shared" si="65"/>
        <v>0</v>
      </c>
      <c r="AR121" s="456" t="s">
        <v>729</v>
      </c>
      <c r="AS121" s="457" t="s">
        <v>729</v>
      </c>
      <c r="AT121" s="457" t="s">
        <v>729</v>
      </c>
      <c r="AU121" s="458">
        <f t="shared" si="66"/>
        <v>0</v>
      </c>
      <c r="AV121" s="456" t="s">
        <v>729</v>
      </c>
      <c r="AW121" s="457" t="s">
        <v>729</v>
      </c>
      <c r="AX121" s="457" t="s">
        <v>729</v>
      </c>
      <c r="AY121" s="457" t="s">
        <v>729</v>
      </c>
      <c r="AZ121" s="457" t="s">
        <v>729</v>
      </c>
      <c r="BA121" s="458">
        <f t="shared" si="67"/>
        <v>0</v>
      </c>
      <c r="BB121" s="456" t="s">
        <v>729</v>
      </c>
      <c r="BC121" s="457" t="s">
        <v>729</v>
      </c>
      <c r="BD121" s="457" t="s">
        <v>729</v>
      </c>
      <c r="BE121" s="457" t="s">
        <v>729</v>
      </c>
      <c r="BF121" s="457" t="s">
        <v>729</v>
      </c>
      <c r="BG121" s="457" t="s">
        <v>729</v>
      </c>
      <c r="BH121" s="457" t="s">
        <v>729</v>
      </c>
      <c r="BI121" s="458">
        <f t="shared" si="55"/>
        <v>0</v>
      </c>
      <c r="BJ121" s="403">
        <f t="shared" si="85"/>
        <v>0</v>
      </c>
      <c r="BK121" s="459"/>
      <c r="BL121" s="460"/>
      <c r="BM121" s="460"/>
      <c r="BN121" s="460"/>
      <c r="BO121" s="409">
        <f t="shared" si="86"/>
        <v>0</v>
      </c>
      <c r="BP121" s="459"/>
      <c r="BQ121" s="460"/>
      <c r="BR121" s="460"/>
      <c r="BS121" s="409">
        <f t="shared" si="83"/>
        <v>0</v>
      </c>
      <c r="BT121" s="459"/>
      <c r="BU121" s="409">
        <f t="shared" si="68"/>
        <v>0</v>
      </c>
      <c r="BV121" s="459"/>
      <c r="BW121" s="460"/>
      <c r="BX121" s="460"/>
      <c r="BY121" s="460"/>
      <c r="BZ121" s="460"/>
      <c r="CA121" s="460"/>
      <c r="CB121" s="460"/>
      <c r="CC121" s="460"/>
      <c r="CD121" s="460"/>
      <c r="CE121" s="409">
        <f t="shared" si="69"/>
        <v>0</v>
      </c>
      <c r="CF121" s="459"/>
      <c r="CG121" s="460"/>
      <c r="CH121" s="460"/>
      <c r="CI121" s="460"/>
      <c r="CJ121" s="460"/>
      <c r="CK121" s="460"/>
      <c r="CL121" s="460"/>
      <c r="CM121" s="409">
        <f t="shared" si="70"/>
        <v>0</v>
      </c>
      <c r="CN121" s="459"/>
      <c r="CO121" s="461">
        <f t="shared" si="71"/>
        <v>0</v>
      </c>
      <c r="CP121" s="462">
        <f t="shared" si="58"/>
        <v>0</v>
      </c>
      <c r="CQ121" s="397"/>
      <c r="CR121" s="398"/>
      <c r="CS121" s="396">
        <f t="shared" si="87"/>
        <v>0</v>
      </c>
      <c r="CT121" s="397"/>
      <c r="CU121" s="398"/>
      <c r="CV121" s="398"/>
      <c r="CW121" s="396">
        <f t="shared" si="88"/>
        <v>0</v>
      </c>
      <c r="CX121" s="399">
        <f t="shared" si="89"/>
        <v>0</v>
      </c>
      <c r="CY121" s="463">
        <f t="shared" si="90"/>
        <v>0</v>
      </c>
    </row>
    <row r="122" spans="1:103" s="413" customFormat="1" ht="30" hidden="1">
      <c r="A122" s="390">
        <v>113</v>
      </c>
      <c r="B122" s="454" t="s">
        <v>848</v>
      </c>
      <c r="C122" s="455" t="s">
        <v>849</v>
      </c>
      <c r="D122" s="393" t="s">
        <v>4</v>
      </c>
      <c r="E122" s="397">
        <v>0</v>
      </c>
      <c r="F122" s="398">
        <v>0</v>
      </c>
      <c r="G122" s="398">
        <v>0</v>
      </c>
      <c r="H122" s="398">
        <v>0</v>
      </c>
      <c r="I122" s="396">
        <f t="shared" si="60"/>
        <v>0</v>
      </c>
      <c r="J122" s="397">
        <v>0</v>
      </c>
      <c r="K122" s="398">
        <v>0</v>
      </c>
      <c r="L122" s="398">
        <v>0</v>
      </c>
      <c r="M122" s="398">
        <v>0</v>
      </c>
      <c r="N122" s="396">
        <f t="shared" si="61"/>
        <v>0</v>
      </c>
      <c r="O122" s="397">
        <v>0</v>
      </c>
      <c r="P122" s="398">
        <v>0</v>
      </c>
      <c r="Q122" s="396">
        <f t="shared" si="62"/>
        <v>0</v>
      </c>
      <c r="R122" s="397">
        <v>0</v>
      </c>
      <c r="S122" s="398">
        <v>0</v>
      </c>
      <c r="T122" s="398">
        <v>0</v>
      </c>
      <c r="U122" s="398">
        <v>0</v>
      </c>
      <c r="V122" s="398">
        <v>0</v>
      </c>
      <c r="W122" s="398">
        <v>0</v>
      </c>
      <c r="X122" s="396">
        <f t="shared" si="63"/>
        <v>0</v>
      </c>
      <c r="Y122" s="397">
        <v>0</v>
      </c>
      <c r="Z122" s="398">
        <v>0</v>
      </c>
      <c r="AA122" s="398">
        <v>0</v>
      </c>
      <c r="AB122" s="396">
        <f t="shared" si="53"/>
        <v>0</v>
      </c>
      <c r="AC122" s="399">
        <f t="shared" si="84"/>
        <v>0</v>
      </c>
      <c r="AD122" s="456" t="s">
        <v>729</v>
      </c>
      <c r="AE122" s="457" t="s">
        <v>729</v>
      </c>
      <c r="AF122" s="458">
        <f t="shared" si="64"/>
        <v>0</v>
      </c>
      <c r="AG122" s="456" t="s">
        <v>729</v>
      </c>
      <c r="AH122" s="457" t="s">
        <v>729</v>
      </c>
      <c r="AI122" s="457" t="s">
        <v>729</v>
      </c>
      <c r="AJ122" s="457" t="s">
        <v>729</v>
      </c>
      <c r="AK122" s="457" t="s">
        <v>729</v>
      </c>
      <c r="AL122" s="457" t="s">
        <v>729</v>
      </c>
      <c r="AM122" s="457" t="s">
        <v>729</v>
      </c>
      <c r="AN122" s="457" t="s">
        <v>729</v>
      </c>
      <c r="AO122" s="457" t="s">
        <v>729</v>
      </c>
      <c r="AP122" s="457" t="s">
        <v>729</v>
      </c>
      <c r="AQ122" s="458">
        <f t="shared" si="65"/>
        <v>0</v>
      </c>
      <c r="AR122" s="456" t="s">
        <v>729</v>
      </c>
      <c r="AS122" s="457" t="s">
        <v>729</v>
      </c>
      <c r="AT122" s="457" t="s">
        <v>729</v>
      </c>
      <c r="AU122" s="458">
        <f t="shared" si="66"/>
        <v>0</v>
      </c>
      <c r="AV122" s="456" t="s">
        <v>729</v>
      </c>
      <c r="AW122" s="457" t="s">
        <v>729</v>
      </c>
      <c r="AX122" s="457" t="s">
        <v>729</v>
      </c>
      <c r="AY122" s="457" t="s">
        <v>729</v>
      </c>
      <c r="AZ122" s="457" t="s">
        <v>729</v>
      </c>
      <c r="BA122" s="458">
        <f t="shared" si="67"/>
        <v>0</v>
      </c>
      <c r="BB122" s="456" t="s">
        <v>729</v>
      </c>
      <c r="BC122" s="457" t="s">
        <v>729</v>
      </c>
      <c r="BD122" s="457" t="s">
        <v>729</v>
      </c>
      <c r="BE122" s="457" t="s">
        <v>729</v>
      </c>
      <c r="BF122" s="457" t="s">
        <v>729</v>
      </c>
      <c r="BG122" s="457" t="s">
        <v>729</v>
      </c>
      <c r="BH122" s="457" t="s">
        <v>729</v>
      </c>
      <c r="BI122" s="458">
        <f t="shared" si="55"/>
        <v>0</v>
      </c>
      <c r="BJ122" s="403">
        <f t="shared" si="85"/>
        <v>0</v>
      </c>
      <c r="BK122" s="459"/>
      <c r="BL122" s="460"/>
      <c r="BM122" s="460"/>
      <c r="BN122" s="460"/>
      <c r="BO122" s="409">
        <f t="shared" si="86"/>
        <v>0</v>
      </c>
      <c r="BP122" s="459"/>
      <c r="BQ122" s="460"/>
      <c r="BR122" s="460"/>
      <c r="BS122" s="409">
        <f t="shared" si="83"/>
        <v>0</v>
      </c>
      <c r="BT122" s="459"/>
      <c r="BU122" s="409">
        <f t="shared" si="68"/>
        <v>0</v>
      </c>
      <c r="BV122" s="459"/>
      <c r="BW122" s="460"/>
      <c r="BX122" s="460"/>
      <c r="BY122" s="460"/>
      <c r="BZ122" s="460"/>
      <c r="CA122" s="460"/>
      <c r="CB122" s="460"/>
      <c r="CC122" s="460"/>
      <c r="CD122" s="460"/>
      <c r="CE122" s="409">
        <f t="shared" si="69"/>
        <v>0</v>
      </c>
      <c r="CF122" s="459"/>
      <c r="CG122" s="460"/>
      <c r="CH122" s="460"/>
      <c r="CI122" s="460"/>
      <c r="CJ122" s="460"/>
      <c r="CK122" s="460"/>
      <c r="CL122" s="460"/>
      <c r="CM122" s="409">
        <f t="shared" si="70"/>
        <v>0</v>
      </c>
      <c r="CN122" s="459"/>
      <c r="CO122" s="461">
        <f t="shared" si="71"/>
        <v>0</v>
      </c>
      <c r="CP122" s="462">
        <f t="shared" si="58"/>
        <v>0</v>
      </c>
      <c r="CQ122" s="397"/>
      <c r="CR122" s="398"/>
      <c r="CS122" s="396">
        <f t="shared" si="87"/>
        <v>0</v>
      </c>
      <c r="CT122" s="397"/>
      <c r="CU122" s="398"/>
      <c r="CV122" s="398"/>
      <c r="CW122" s="396">
        <f t="shared" si="88"/>
        <v>0</v>
      </c>
      <c r="CX122" s="399">
        <f t="shared" si="89"/>
        <v>0</v>
      </c>
      <c r="CY122" s="463">
        <f t="shared" si="90"/>
        <v>0</v>
      </c>
    </row>
    <row r="123" spans="1:103" s="413" customFormat="1" hidden="1">
      <c r="A123" s="390">
        <v>114</v>
      </c>
      <c r="B123" s="454" t="s">
        <v>850</v>
      </c>
      <c r="C123" s="455" t="s">
        <v>851</v>
      </c>
      <c r="D123" s="393" t="s">
        <v>742</v>
      </c>
      <c r="E123" s="397">
        <v>0</v>
      </c>
      <c r="F123" s="398">
        <v>0</v>
      </c>
      <c r="G123" s="398">
        <v>0</v>
      </c>
      <c r="H123" s="398">
        <v>0</v>
      </c>
      <c r="I123" s="396">
        <f t="shared" si="60"/>
        <v>0</v>
      </c>
      <c r="J123" s="397">
        <v>0</v>
      </c>
      <c r="K123" s="398">
        <v>0</v>
      </c>
      <c r="L123" s="398">
        <v>0</v>
      </c>
      <c r="M123" s="398">
        <v>0</v>
      </c>
      <c r="N123" s="396">
        <f t="shared" si="61"/>
        <v>0</v>
      </c>
      <c r="O123" s="397">
        <v>0</v>
      </c>
      <c r="P123" s="398">
        <v>0</v>
      </c>
      <c r="Q123" s="396">
        <f t="shared" si="62"/>
        <v>0</v>
      </c>
      <c r="R123" s="397">
        <v>0</v>
      </c>
      <c r="S123" s="398">
        <v>0</v>
      </c>
      <c r="T123" s="398">
        <v>0</v>
      </c>
      <c r="U123" s="398">
        <v>0</v>
      </c>
      <c r="V123" s="398">
        <v>0</v>
      </c>
      <c r="W123" s="398">
        <v>0</v>
      </c>
      <c r="X123" s="396">
        <f t="shared" si="63"/>
        <v>0</v>
      </c>
      <c r="Y123" s="397">
        <v>0</v>
      </c>
      <c r="Z123" s="398">
        <v>0</v>
      </c>
      <c r="AA123" s="398">
        <v>0</v>
      </c>
      <c r="AB123" s="396">
        <f t="shared" si="53"/>
        <v>0</v>
      </c>
      <c r="AC123" s="399">
        <f t="shared" si="84"/>
        <v>0</v>
      </c>
      <c r="AD123" s="456" t="s">
        <v>729</v>
      </c>
      <c r="AE123" s="457" t="s">
        <v>729</v>
      </c>
      <c r="AF123" s="458">
        <f t="shared" si="64"/>
        <v>0</v>
      </c>
      <c r="AG123" s="456" t="s">
        <v>729</v>
      </c>
      <c r="AH123" s="457" t="s">
        <v>729</v>
      </c>
      <c r="AI123" s="457" t="s">
        <v>729</v>
      </c>
      <c r="AJ123" s="457" t="s">
        <v>729</v>
      </c>
      <c r="AK123" s="457" t="s">
        <v>729</v>
      </c>
      <c r="AL123" s="457" t="s">
        <v>729</v>
      </c>
      <c r="AM123" s="457" t="s">
        <v>729</v>
      </c>
      <c r="AN123" s="457" t="s">
        <v>729</v>
      </c>
      <c r="AO123" s="457" t="s">
        <v>729</v>
      </c>
      <c r="AP123" s="457" t="s">
        <v>729</v>
      </c>
      <c r="AQ123" s="458">
        <f t="shared" si="65"/>
        <v>0</v>
      </c>
      <c r="AR123" s="456" t="s">
        <v>729</v>
      </c>
      <c r="AS123" s="457" t="s">
        <v>729</v>
      </c>
      <c r="AT123" s="457" t="s">
        <v>729</v>
      </c>
      <c r="AU123" s="458">
        <f t="shared" si="66"/>
        <v>0</v>
      </c>
      <c r="AV123" s="456" t="s">
        <v>729</v>
      </c>
      <c r="AW123" s="457" t="s">
        <v>729</v>
      </c>
      <c r="AX123" s="457" t="s">
        <v>729</v>
      </c>
      <c r="AY123" s="457" t="s">
        <v>729</v>
      </c>
      <c r="AZ123" s="457" t="s">
        <v>729</v>
      </c>
      <c r="BA123" s="458">
        <f t="shared" si="67"/>
        <v>0</v>
      </c>
      <c r="BB123" s="456" t="s">
        <v>729</v>
      </c>
      <c r="BC123" s="457" t="s">
        <v>729</v>
      </c>
      <c r="BD123" s="457" t="s">
        <v>729</v>
      </c>
      <c r="BE123" s="457" t="s">
        <v>729</v>
      </c>
      <c r="BF123" s="457" t="s">
        <v>729</v>
      </c>
      <c r="BG123" s="457" t="s">
        <v>729</v>
      </c>
      <c r="BH123" s="457" t="s">
        <v>729</v>
      </c>
      <c r="BI123" s="458">
        <f t="shared" si="55"/>
        <v>0</v>
      </c>
      <c r="BJ123" s="403">
        <f t="shared" si="85"/>
        <v>0</v>
      </c>
      <c r="BK123" s="459"/>
      <c r="BL123" s="460"/>
      <c r="BM123" s="460"/>
      <c r="BN123" s="460"/>
      <c r="BO123" s="409">
        <f t="shared" si="86"/>
        <v>0</v>
      </c>
      <c r="BP123" s="459"/>
      <c r="BQ123" s="460"/>
      <c r="BR123" s="460"/>
      <c r="BS123" s="409">
        <f t="shared" si="83"/>
        <v>0</v>
      </c>
      <c r="BT123" s="459"/>
      <c r="BU123" s="409">
        <f t="shared" si="68"/>
        <v>0</v>
      </c>
      <c r="BV123" s="459"/>
      <c r="BW123" s="460"/>
      <c r="BX123" s="460"/>
      <c r="BY123" s="460"/>
      <c r="BZ123" s="460"/>
      <c r="CA123" s="460"/>
      <c r="CB123" s="460"/>
      <c r="CC123" s="460"/>
      <c r="CD123" s="460"/>
      <c r="CE123" s="409">
        <f t="shared" si="69"/>
        <v>0</v>
      </c>
      <c r="CF123" s="459"/>
      <c r="CG123" s="460"/>
      <c r="CH123" s="460"/>
      <c r="CI123" s="460"/>
      <c r="CJ123" s="460"/>
      <c r="CK123" s="460"/>
      <c r="CL123" s="460"/>
      <c r="CM123" s="409">
        <f t="shared" si="70"/>
        <v>0</v>
      </c>
      <c r="CN123" s="459"/>
      <c r="CO123" s="461">
        <f t="shared" si="71"/>
        <v>0</v>
      </c>
      <c r="CP123" s="462">
        <f t="shared" si="58"/>
        <v>0</v>
      </c>
      <c r="CQ123" s="397"/>
      <c r="CR123" s="398"/>
      <c r="CS123" s="396">
        <f t="shared" si="87"/>
        <v>0</v>
      </c>
      <c r="CT123" s="397"/>
      <c r="CU123" s="398"/>
      <c r="CV123" s="398"/>
      <c r="CW123" s="396">
        <f t="shared" si="88"/>
        <v>0</v>
      </c>
      <c r="CX123" s="399">
        <f t="shared" si="89"/>
        <v>0</v>
      </c>
      <c r="CY123" s="463">
        <f t="shared" si="90"/>
        <v>0</v>
      </c>
    </row>
    <row r="124" spans="1:103" s="413" customFormat="1" hidden="1">
      <c r="A124" s="390">
        <v>115</v>
      </c>
      <c r="B124" s="454" t="s">
        <v>51</v>
      </c>
      <c r="C124" s="455" t="s">
        <v>741</v>
      </c>
      <c r="D124" s="393" t="s">
        <v>742</v>
      </c>
      <c r="E124" s="397">
        <v>0</v>
      </c>
      <c r="F124" s="398">
        <v>0</v>
      </c>
      <c r="G124" s="398">
        <v>0</v>
      </c>
      <c r="H124" s="398">
        <v>0</v>
      </c>
      <c r="I124" s="396">
        <f t="shared" si="60"/>
        <v>0</v>
      </c>
      <c r="J124" s="397">
        <v>0</v>
      </c>
      <c r="K124" s="398">
        <v>0</v>
      </c>
      <c r="L124" s="398">
        <v>0</v>
      </c>
      <c r="M124" s="398">
        <v>0</v>
      </c>
      <c r="N124" s="396">
        <f t="shared" si="61"/>
        <v>0</v>
      </c>
      <c r="O124" s="397">
        <v>0</v>
      </c>
      <c r="P124" s="398">
        <v>0</v>
      </c>
      <c r="Q124" s="396">
        <f t="shared" si="62"/>
        <v>0</v>
      </c>
      <c r="R124" s="397">
        <v>0</v>
      </c>
      <c r="S124" s="398">
        <v>0</v>
      </c>
      <c r="T124" s="398">
        <v>0</v>
      </c>
      <c r="U124" s="398">
        <v>0</v>
      </c>
      <c r="V124" s="398">
        <v>0</v>
      </c>
      <c r="W124" s="398">
        <v>0</v>
      </c>
      <c r="X124" s="396">
        <f t="shared" si="63"/>
        <v>0</v>
      </c>
      <c r="Y124" s="397">
        <v>0</v>
      </c>
      <c r="Z124" s="398">
        <v>0</v>
      </c>
      <c r="AA124" s="398">
        <v>0</v>
      </c>
      <c r="AB124" s="396">
        <f t="shared" si="53"/>
        <v>0</v>
      </c>
      <c r="AC124" s="399">
        <f t="shared" si="84"/>
        <v>0</v>
      </c>
      <c r="AD124" s="456" t="s">
        <v>729</v>
      </c>
      <c r="AE124" s="457" t="s">
        <v>729</v>
      </c>
      <c r="AF124" s="458">
        <f t="shared" si="64"/>
        <v>0</v>
      </c>
      <c r="AG124" s="456" t="s">
        <v>729</v>
      </c>
      <c r="AH124" s="457" t="s">
        <v>729</v>
      </c>
      <c r="AI124" s="457" t="s">
        <v>729</v>
      </c>
      <c r="AJ124" s="457" t="s">
        <v>729</v>
      </c>
      <c r="AK124" s="457" t="s">
        <v>729</v>
      </c>
      <c r="AL124" s="457" t="s">
        <v>729</v>
      </c>
      <c r="AM124" s="457" t="s">
        <v>729</v>
      </c>
      <c r="AN124" s="457" t="s">
        <v>729</v>
      </c>
      <c r="AO124" s="457" t="s">
        <v>729</v>
      </c>
      <c r="AP124" s="457" t="s">
        <v>729</v>
      </c>
      <c r="AQ124" s="458">
        <f t="shared" si="65"/>
        <v>0</v>
      </c>
      <c r="AR124" s="456" t="s">
        <v>729</v>
      </c>
      <c r="AS124" s="457" t="s">
        <v>729</v>
      </c>
      <c r="AT124" s="457" t="s">
        <v>729</v>
      </c>
      <c r="AU124" s="458">
        <f t="shared" si="66"/>
        <v>0</v>
      </c>
      <c r="AV124" s="456" t="s">
        <v>729</v>
      </c>
      <c r="AW124" s="457" t="s">
        <v>729</v>
      </c>
      <c r="AX124" s="457" t="s">
        <v>729</v>
      </c>
      <c r="AY124" s="457" t="s">
        <v>729</v>
      </c>
      <c r="AZ124" s="457" t="s">
        <v>729</v>
      </c>
      <c r="BA124" s="458">
        <f t="shared" si="67"/>
        <v>0</v>
      </c>
      <c r="BB124" s="456" t="s">
        <v>729</v>
      </c>
      <c r="BC124" s="457" t="s">
        <v>729</v>
      </c>
      <c r="BD124" s="457" t="s">
        <v>729</v>
      </c>
      <c r="BE124" s="457" t="s">
        <v>729</v>
      </c>
      <c r="BF124" s="457" t="s">
        <v>729</v>
      </c>
      <c r="BG124" s="457" t="s">
        <v>729</v>
      </c>
      <c r="BH124" s="457" t="s">
        <v>729</v>
      </c>
      <c r="BI124" s="458">
        <f t="shared" si="55"/>
        <v>0</v>
      </c>
      <c r="BJ124" s="403">
        <f t="shared" si="85"/>
        <v>0</v>
      </c>
      <c r="BK124" s="459"/>
      <c r="BL124" s="460"/>
      <c r="BM124" s="460"/>
      <c r="BN124" s="460"/>
      <c r="BO124" s="409">
        <f t="shared" si="86"/>
        <v>0</v>
      </c>
      <c r="BP124" s="459"/>
      <c r="BQ124" s="460"/>
      <c r="BR124" s="460"/>
      <c r="BS124" s="409">
        <f t="shared" si="83"/>
        <v>0</v>
      </c>
      <c r="BT124" s="459"/>
      <c r="BU124" s="409">
        <f t="shared" si="68"/>
        <v>0</v>
      </c>
      <c r="BV124" s="459"/>
      <c r="BW124" s="460"/>
      <c r="BX124" s="460"/>
      <c r="BY124" s="460"/>
      <c r="BZ124" s="460"/>
      <c r="CA124" s="460"/>
      <c r="CB124" s="460"/>
      <c r="CC124" s="460"/>
      <c r="CD124" s="460"/>
      <c r="CE124" s="409">
        <f t="shared" si="69"/>
        <v>0</v>
      </c>
      <c r="CF124" s="459"/>
      <c r="CG124" s="460"/>
      <c r="CH124" s="460"/>
      <c r="CI124" s="460"/>
      <c r="CJ124" s="460"/>
      <c r="CK124" s="460"/>
      <c r="CL124" s="460"/>
      <c r="CM124" s="409">
        <f t="shared" si="70"/>
        <v>0</v>
      </c>
      <c r="CN124" s="459"/>
      <c r="CO124" s="461">
        <f t="shared" si="71"/>
        <v>0</v>
      </c>
      <c r="CP124" s="462">
        <f t="shared" si="58"/>
        <v>0</v>
      </c>
      <c r="CQ124" s="397"/>
      <c r="CR124" s="398"/>
      <c r="CS124" s="396">
        <f t="shared" si="87"/>
        <v>0</v>
      </c>
      <c r="CT124" s="397"/>
      <c r="CU124" s="398"/>
      <c r="CV124" s="398"/>
      <c r="CW124" s="396">
        <f t="shared" si="88"/>
        <v>0</v>
      </c>
      <c r="CX124" s="399">
        <f t="shared" si="89"/>
        <v>0</v>
      </c>
      <c r="CY124" s="463">
        <f t="shared" si="90"/>
        <v>0</v>
      </c>
    </row>
    <row r="125" spans="1:103" s="413" customFormat="1" hidden="1">
      <c r="A125" s="390">
        <v>116</v>
      </c>
      <c r="B125" s="454" t="s">
        <v>59</v>
      </c>
      <c r="C125" s="455" t="s">
        <v>220</v>
      </c>
      <c r="D125" s="393" t="s">
        <v>742</v>
      </c>
      <c r="E125" s="397">
        <v>0</v>
      </c>
      <c r="F125" s="398">
        <v>0</v>
      </c>
      <c r="G125" s="398">
        <v>0</v>
      </c>
      <c r="H125" s="398">
        <v>0</v>
      </c>
      <c r="I125" s="396">
        <f t="shared" si="60"/>
        <v>0</v>
      </c>
      <c r="J125" s="397">
        <v>0</v>
      </c>
      <c r="K125" s="398">
        <v>0</v>
      </c>
      <c r="L125" s="398">
        <v>0</v>
      </c>
      <c r="M125" s="398">
        <v>0</v>
      </c>
      <c r="N125" s="396">
        <f t="shared" si="61"/>
        <v>0</v>
      </c>
      <c r="O125" s="397">
        <v>0</v>
      </c>
      <c r="P125" s="398">
        <v>0</v>
      </c>
      <c r="Q125" s="396">
        <f t="shared" si="62"/>
        <v>0</v>
      </c>
      <c r="R125" s="397">
        <v>0</v>
      </c>
      <c r="S125" s="398">
        <v>0</v>
      </c>
      <c r="T125" s="398">
        <v>0</v>
      </c>
      <c r="U125" s="398">
        <v>0</v>
      </c>
      <c r="V125" s="398">
        <v>0</v>
      </c>
      <c r="W125" s="398">
        <v>0</v>
      </c>
      <c r="X125" s="396">
        <f t="shared" si="63"/>
        <v>0</v>
      </c>
      <c r="Y125" s="397">
        <v>0</v>
      </c>
      <c r="Z125" s="398">
        <v>0</v>
      </c>
      <c r="AA125" s="398">
        <v>0</v>
      </c>
      <c r="AB125" s="396">
        <f t="shared" si="53"/>
        <v>0</v>
      </c>
      <c r="AC125" s="399">
        <f t="shared" si="84"/>
        <v>0</v>
      </c>
      <c r="AD125" s="456" t="s">
        <v>729</v>
      </c>
      <c r="AE125" s="457" t="s">
        <v>729</v>
      </c>
      <c r="AF125" s="458">
        <f t="shared" si="64"/>
        <v>0</v>
      </c>
      <c r="AG125" s="456" t="s">
        <v>729</v>
      </c>
      <c r="AH125" s="457" t="s">
        <v>729</v>
      </c>
      <c r="AI125" s="457" t="s">
        <v>729</v>
      </c>
      <c r="AJ125" s="457" t="s">
        <v>729</v>
      </c>
      <c r="AK125" s="457" t="s">
        <v>729</v>
      </c>
      <c r="AL125" s="457" t="s">
        <v>729</v>
      </c>
      <c r="AM125" s="457" t="s">
        <v>729</v>
      </c>
      <c r="AN125" s="457" t="s">
        <v>729</v>
      </c>
      <c r="AO125" s="457" t="s">
        <v>729</v>
      </c>
      <c r="AP125" s="457" t="s">
        <v>729</v>
      </c>
      <c r="AQ125" s="458">
        <f t="shared" si="65"/>
        <v>0</v>
      </c>
      <c r="AR125" s="456" t="s">
        <v>729</v>
      </c>
      <c r="AS125" s="457" t="s">
        <v>729</v>
      </c>
      <c r="AT125" s="457" t="s">
        <v>729</v>
      </c>
      <c r="AU125" s="458">
        <f t="shared" si="66"/>
        <v>0</v>
      </c>
      <c r="AV125" s="456" t="s">
        <v>729</v>
      </c>
      <c r="AW125" s="457" t="s">
        <v>729</v>
      </c>
      <c r="AX125" s="457" t="s">
        <v>729</v>
      </c>
      <c r="AY125" s="457" t="s">
        <v>729</v>
      </c>
      <c r="AZ125" s="457" t="s">
        <v>729</v>
      </c>
      <c r="BA125" s="458">
        <f t="shared" si="67"/>
        <v>0</v>
      </c>
      <c r="BB125" s="456" t="s">
        <v>729</v>
      </c>
      <c r="BC125" s="457" t="s">
        <v>729</v>
      </c>
      <c r="BD125" s="457" t="s">
        <v>729</v>
      </c>
      <c r="BE125" s="457" t="s">
        <v>729</v>
      </c>
      <c r="BF125" s="457" t="s">
        <v>729</v>
      </c>
      <c r="BG125" s="457" t="s">
        <v>729</v>
      </c>
      <c r="BH125" s="457" t="s">
        <v>729</v>
      </c>
      <c r="BI125" s="458">
        <f t="shared" si="55"/>
        <v>0</v>
      </c>
      <c r="BJ125" s="403">
        <f t="shared" si="85"/>
        <v>0</v>
      </c>
      <c r="BK125" s="459"/>
      <c r="BL125" s="460"/>
      <c r="BM125" s="460"/>
      <c r="BN125" s="460"/>
      <c r="BO125" s="409">
        <f t="shared" si="86"/>
        <v>0</v>
      </c>
      <c r="BP125" s="459"/>
      <c r="BQ125" s="460"/>
      <c r="BR125" s="460"/>
      <c r="BS125" s="409">
        <f t="shared" si="83"/>
        <v>0</v>
      </c>
      <c r="BT125" s="459"/>
      <c r="BU125" s="409">
        <f t="shared" si="68"/>
        <v>0</v>
      </c>
      <c r="BV125" s="459"/>
      <c r="BW125" s="460"/>
      <c r="BX125" s="460"/>
      <c r="BY125" s="460"/>
      <c r="BZ125" s="460"/>
      <c r="CA125" s="460"/>
      <c r="CB125" s="460"/>
      <c r="CC125" s="460"/>
      <c r="CD125" s="460"/>
      <c r="CE125" s="409">
        <f t="shared" si="69"/>
        <v>0</v>
      </c>
      <c r="CF125" s="459"/>
      <c r="CG125" s="460"/>
      <c r="CH125" s="460"/>
      <c r="CI125" s="460"/>
      <c r="CJ125" s="460"/>
      <c r="CK125" s="460"/>
      <c r="CL125" s="460"/>
      <c r="CM125" s="409">
        <f t="shared" si="70"/>
        <v>0</v>
      </c>
      <c r="CN125" s="459"/>
      <c r="CO125" s="461">
        <f t="shared" si="71"/>
        <v>0</v>
      </c>
      <c r="CP125" s="462">
        <f t="shared" si="58"/>
        <v>0</v>
      </c>
      <c r="CQ125" s="397"/>
      <c r="CR125" s="398"/>
      <c r="CS125" s="396">
        <f t="shared" si="87"/>
        <v>0</v>
      </c>
      <c r="CT125" s="397"/>
      <c r="CU125" s="398"/>
      <c r="CV125" s="398"/>
      <c r="CW125" s="396">
        <f t="shared" si="88"/>
        <v>0</v>
      </c>
      <c r="CX125" s="399">
        <f t="shared" si="89"/>
        <v>0</v>
      </c>
      <c r="CY125" s="463">
        <f t="shared" si="90"/>
        <v>0</v>
      </c>
    </row>
    <row r="126" spans="1:103" s="413" customFormat="1" hidden="1">
      <c r="A126" s="390">
        <v>117</v>
      </c>
      <c r="B126" s="454" t="s">
        <v>277</v>
      </c>
      <c r="C126" s="455" t="s">
        <v>175</v>
      </c>
      <c r="D126" s="393" t="s">
        <v>742</v>
      </c>
      <c r="E126" s="397">
        <v>0</v>
      </c>
      <c r="F126" s="398">
        <v>0</v>
      </c>
      <c r="G126" s="398">
        <v>0</v>
      </c>
      <c r="H126" s="398">
        <v>0</v>
      </c>
      <c r="I126" s="396">
        <f t="shared" si="60"/>
        <v>0</v>
      </c>
      <c r="J126" s="397">
        <v>0</v>
      </c>
      <c r="K126" s="398">
        <v>0</v>
      </c>
      <c r="L126" s="398">
        <v>0</v>
      </c>
      <c r="M126" s="398">
        <v>0</v>
      </c>
      <c r="N126" s="396">
        <f t="shared" si="61"/>
        <v>0</v>
      </c>
      <c r="O126" s="397">
        <v>0</v>
      </c>
      <c r="P126" s="398">
        <v>0</v>
      </c>
      <c r="Q126" s="396">
        <f t="shared" si="62"/>
        <v>0</v>
      </c>
      <c r="R126" s="397">
        <v>0</v>
      </c>
      <c r="S126" s="398">
        <v>0</v>
      </c>
      <c r="T126" s="398">
        <v>0</v>
      </c>
      <c r="U126" s="398">
        <v>0</v>
      </c>
      <c r="V126" s="398">
        <v>0</v>
      </c>
      <c r="W126" s="398">
        <v>0</v>
      </c>
      <c r="X126" s="396">
        <f t="shared" si="63"/>
        <v>0</v>
      </c>
      <c r="Y126" s="397">
        <v>0</v>
      </c>
      <c r="Z126" s="398">
        <v>0</v>
      </c>
      <c r="AA126" s="398">
        <v>0</v>
      </c>
      <c r="AB126" s="396">
        <f t="shared" si="53"/>
        <v>0</v>
      </c>
      <c r="AC126" s="399">
        <f t="shared" si="84"/>
        <v>0</v>
      </c>
      <c r="AD126" s="456" t="s">
        <v>729</v>
      </c>
      <c r="AE126" s="457" t="s">
        <v>729</v>
      </c>
      <c r="AF126" s="458">
        <f t="shared" si="64"/>
        <v>0</v>
      </c>
      <c r="AG126" s="456" t="s">
        <v>729</v>
      </c>
      <c r="AH126" s="457" t="s">
        <v>729</v>
      </c>
      <c r="AI126" s="457" t="s">
        <v>729</v>
      </c>
      <c r="AJ126" s="457" t="s">
        <v>729</v>
      </c>
      <c r="AK126" s="457" t="s">
        <v>729</v>
      </c>
      <c r="AL126" s="457" t="s">
        <v>729</v>
      </c>
      <c r="AM126" s="457" t="s">
        <v>729</v>
      </c>
      <c r="AN126" s="457" t="s">
        <v>729</v>
      </c>
      <c r="AO126" s="457" t="s">
        <v>729</v>
      </c>
      <c r="AP126" s="457" t="s">
        <v>729</v>
      </c>
      <c r="AQ126" s="458">
        <f t="shared" si="65"/>
        <v>0</v>
      </c>
      <c r="AR126" s="456" t="s">
        <v>729</v>
      </c>
      <c r="AS126" s="457" t="s">
        <v>729</v>
      </c>
      <c r="AT126" s="457" t="s">
        <v>729</v>
      </c>
      <c r="AU126" s="458">
        <f t="shared" si="66"/>
        <v>0</v>
      </c>
      <c r="AV126" s="456" t="s">
        <v>729</v>
      </c>
      <c r="AW126" s="457" t="s">
        <v>729</v>
      </c>
      <c r="AX126" s="457" t="s">
        <v>729</v>
      </c>
      <c r="AY126" s="457" t="s">
        <v>729</v>
      </c>
      <c r="AZ126" s="457" t="s">
        <v>729</v>
      </c>
      <c r="BA126" s="458">
        <f t="shared" si="67"/>
        <v>0</v>
      </c>
      <c r="BB126" s="456" t="s">
        <v>729</v>
      </c>
      <c r="BC126" s="457" t="s">
        <v>729</v>
      </c>
      <c r="BD126" s="457" t="s">
        <v>729</v>
      </c>
      <c r="BE126" s="457" t="s">
        <v>729</v>
      </c>
      <c r="BF126" s="457" t="s">
        <v>729</v>
      </c>
      <c r="BG126" s="457" t="s">
        <v>729</v>
      </c>
      <c r="BH126" s="457" t="s">
        <v>729</v>
      </c>
      <c r="BI126" s="458">
        <f t="shared" si="55"/>
        <v>0</v>
      </c>
      <c r="BJ126" s="403">
        <f t="shared" si="85"/>
        <v>0</v>
      </c>
      <c r="BK126" s="459"/>
      <c r="BL126" s="460"/>
      <c r="BM126" s="460"/>
      <c r="BN126" s="460"/>
      <c r="BO126" s="409">
        <f t="shared" si="86"/>
        <v>0</v>
      </c>
      <c r="BP126" s="459"/>
      <c r="BQ126" s="460"/>
      <c r="BR126" s="460"/>
      <c r="BS126" s="409">
        <f t="shared" si="83"/>
        <v>0</v>
      </c>
      <c r="BT126" s="459"/>
      <c r="BU126" s="409">
        <f t="shared" si="68"/>
        <v>0</v>
      </c>
      <c r="BV126" s="459"/>
      <c r="BW126" s="460"/>
      <c r="BX126" s="460"/>
      <c r="BY126" s="460"/>
      <c r="BZ126" s="460"/>
      <c r="CA126" s="460"/>
      <c r="CB126" s="460"/>
      <c r="CC126" s="460"/>
      <c r="CD126" s="460"/>
      <c r="CE126" s="409">
        <f t="shared" si="69"/>
        <v>0</v>
      </c>
      <c r="CF126" s="459"/>
      <c r="CG126" s="460"/>
      <c r="CH126" s="460"/>
      <c r="CI126" s="460"/>
      <c r="CJ126" s="460"/>
      <c r="CK126" s="460"/>
      <c r="CL126" s="460"/>
      <c r="CM126" s="409">
        <f t="shared" si="70"/>
        <v>0</v>
      </c>
      <c r="CN126" s="459"/>
      <c r="CO126" s="461">
        <f t="shared" si="71"/>
        <v>0</v>
      </c>
      <c r="CP126" s="462">
        <f t="shared" si="58"/>
        <v>0</v>
      </c>
      <c r="CQ126" s="397"/>
      <c r="CR126" s="398"/>
      <c r="CS126" s="396">
        <f t="shared" si="87"/>
        <v>0</v>
      </c>
      <c r="CT126" s="397"/>
      <c r="CU126" s="398"/>
      <c r="CV126" s="398"/>
      <c r="CW126" s="396">
        <f t="shared" si="88"/>
        <v>0</v>
      </c>
      <c r="CX126" s="399">
        <f t="shared" si="89"/>
        <v>0</v>
      </c>
      <c r="CY126" s="463">
        <f t="shared" si="90"/>
        <v>0</v>
      </c>
    </row>
    <row r="127" spans="1:103" s="413" customFormat="1" hidden="1">
      <c r="A127" s="390">
        <v>118</v>
      </c>
      <c r="B127" s="454" t="s">
        <v>604</v>
      </c>
      <c r="C127" s="455" t="s">
        <v>863</v>
      </c>
      <c r="D127" s="393" t="s">
        <v>45</v>
      </c>
      <c r="E127" s="397">
        <v>0</v>
      </c>
      <c r="F127" s="398">
        <v>0</v>
      </c>
      <c r="G127" s="398">
        <v>0</v>
      </c>
      <c r="H127" s="398">
        <v>0</v>
      </c>
      <c r="I127" s="396">
        <f t="shared" si="60"/>
        <v>0</v>
      </c>
      <c r="J127" s="397">
        <v>0</v>
      </c>
      <c r="K127" s="398">
        <v>0</v>
      </c>
      <c r="L127" s="398">
        <v>0</v>
      </c>
      <c r="M127" s="398">
        <v>0</v>
      </c>
      <c r="N127" s="396">
        <f t="shared" si="61"/>
        <v>0</v>
      </c>
      <c r="O127" s="397">
        <v>0</v>
      </c>
      <c r="P127" s="398">
        <v>0</v>
      </c>
      <c r="Q127" s="396">
        <f t="shared" si="62"/>
        <v>0</v>
      </c>
      <c r="R127" s="397">
        <v>0</v>
      </c>
      <c r="S127" s="398">
        <v>0</v>
      </c>
      <c r="T127" s="398">
        <v>0</v>
      </c>
      <c r="U127" s="398">
        <v>0</v>
      </c>
      <c r="V127" s="398">
        <v>0</v>
      </c>
      <c r="W127" s="398">
        <v>0</v>
      </c>
      <c r="X127" s="396">
        <f t="shared" si="63"/>
        <v>0</v>
      </c>
      <c r="Y127" s="397">
        <v>0</v>
      </c>
      <c r="Z127" s="398">
        <v>0</v>
      </c>
      <c r="AA127" s="398">
        <v>0</v>
      </c>
      <c r="AB127" s="396">
        <f t="shared" si="53"/>
        <v>0</v>
      </c>
      <c r="AC127" s="399">
        <f t="shared" si="84"/>
        <v>0</v>
      </c>
      <c r="AD127" s="456" t="s">
        <v>729</v>
      </c>
      <c r="AE127" s="457" t="s">
        <v>729</v>
      </c>
      <c r="AF127" s="458">
        <f t="shared" si="64"/>
        <v>0</v>
      </c>
      <c r="AG127" s="456" t="s">
        <v>729</v>
      </c>
      <c r="AH127" s="457" t="s">
        <v>729</v>
      </c>
      <c r="AI127" s="457" t="s">
        <v>729</v>
      </c>
      <c r="AJ127" s="457" t="s">
        <v>729</v>
      </c>
      <c r="AK127" s="457" t="s">
        <v>729</v>
      </c>
      <c r="AL127" s="457" t="s">
        <v>729</v>
      </c>
      <c r="AM127" s="457" t="s">
        <v>729</v>
      </c>
      <c r="AN127" s="457" t="s">
        <v>729</v>
      </c>
      <c r="AO127" s="457" t="s">
        <v>729</v>
      </c>
      <c r="AP127" s="457" t="s">
        <v>729</v>
      </c>
      <c r="AQ127" s="458">
        <f t="shared" si="65"/>
        <v>0</v>
      </c>
      <c r="AR127" s="456" t="s">
        <v>729</v>
      </c>
      <c r="AS127" s="457" t="s">
        <v>729</v>
      </c>
      <c r="AT127" s="457" t="s">
        <v>729</v>
      </c>
      <c r="AU127" s="458">
        <f t="shared" si="66"/>
        <v>0</v>
      </c>
      <c r="AV127" s="456" t="s">
        <v>729</v>
      </c>
      <c r="AW127" s="457" t="s">
        <v>729</v>
      </c>
      <c r="AX127" s="457" t="s">
        <v>729</v>
      </c>
      <c r="AY127" s="457" t="s">
        <v>729</v>
      </c>
      <c r="AZ127" s="457" t="s">
        <v>729</v>
      </c>
      <c r="BA127" s="458">
        <f t="shared" si="67"/>
        <v>0</v>
      </c>
      <c r="BB127" s="456" t="s">
        <v>729</v>
      </c>
      <c r="BC127" s="457" t="s">
        <v>729</v>
      </c>
      <c r="BD127" s="457" t="s">
        <v>729</v>
      </c>
      <c r="BE127" s="457" t="s">
        <v>729</v>
      </c>
      <c r="BF127" s="457" t="s">
        <v>729</v>
      </c>
      <c r="BG127" s="457" t="s">
        <v>729</v>
      </c>
      <c r="BH127" s="457" t="s">
        <v>729</v>
      </c>
      <c r="BI127" s="458">
        <f t="shared" si="55"/>
        <v>0</v>
      </c>
      <c r="BJ127" s="403">
        <f t="shared" si="85"/>
        <v>0</v>
      </c>
      <c r="BK127" s="459"/>
      <c r="BL127" s="460"/>
      <c r="BM127" s="460"/>
      <c r="BN127" s="460"/>
      <c r="BO127" s="409">
        <f t="shared" si="86"/>
        <v>0</v>
      </c>
      <c r="BP127" s="459"/>
      <c r="BQ127" s="460"/>
      <c r="BR127" s="460"/>
      <c r="BS127" s="409">
        <f t="shared" si="83"/>
        <v>0</v>
      </c>
      <c r="BT127" s="459"/>
      <c r="BU127" s="409">
        <f t="shared" si="68"/>
        <v>0</v>
      </c>
      <c r="BV127" s="459"/>
      <c r="BW127" s="460"/>
      <c r="BX127" s="460"/>
      <c r="BY127" s="460"/>
      <c r="BZ127" s="460"/>
      <c r="CA127" s="460"/>
      <c r="CB127" s="460"/>
      <c r="CC127" s="460"/>
      <c r="CD127" s="460"/>
      <c r="CE127" s="409">
        <f t="shared" si="69"/>
        <v>0</v>
      </c>
      <c r="CF127" s="459"/>
      <c r="CG127" s="460"/>
      <c r="CH127" s="460"/>
      <c r="CI127" s="460"/>
      <c r="CJ127" s="460"/>
      <c r="CK127" s="460"/>
      <c r="CL127" s="460"/>
      <c r="CM127" s="409">
        <f t="shared" si="70"/>
        <v>0</v>
      </c>
      <c r="CN127" s="459"/>
      <c r="CO127" s="461">
        <f t="shared" si="71"/>
        <v>0</v>
      </c>
      <c r="CP127" s="462">
        <f t="shared" si="58"/>
        <v>0</v>
      </c>
      <c r="CQ127" s="397"/>
      <c r="CR127" s="398"/>
      <c r="CS127" s="396">
        <f t="shared" si="87"/>
        <v>0</v>
      </c>
      <c r="CT127" s="397"/>
      <c r="CU127" s="398"/>
      <c r="CV127" s="398"/>
      <c r="CW127" s="396">
        <f t="shared" si="88"/>
        <v>0</v>
      </c>
      <c r="CX127" s="399">
        <f t="shared" si="89"/>
        <v>0</v>
      </c>
      <c r="CY127" s="463">
        <f t="shared" si="90"/>
        <v>0</v>
      </c>
    </row>
    <row r="128" spans="1:103" s="413" customFormat="1" hidden="1">
      <c r="A128" s="390">
        <v>119</v>
      </c>
      <c r="B128" s="454" t="s">
        <v>605</v>
      </c>
      <c r="C128" s="455" t="s">
        <v>864</v>
      </c>
      <c r="D128" s="393" t="s">
        <v>45</v>
      </c>
      <c r="E128" s="397">
        <v>0</v>
      </c>
      <c r="F128" s="398">
        <v>0</v>
      </c>
      <c r="G128" s="398">
        <v>0</v>
      </c>
      <c r="H128" s="398">
        <v>0</v>
      </c>
      <c r="I128" s="396">
        <f t="shared" si="60"/>
        <v>0</v>
      </c>
      <c r="J128" s="397">
        <v>0</v>
      </c>
      <c r="K128" s="398">
        <v>0</v>
      </c>
      <c r="L128" s="398">
        <v>0</v>
      </c>
      <c r="M128" s="398">
        <v>0</v>
      </c>
      <c r="N128" s="396">
        <f t="shared" si="61"/>
        <v>0</v>
      </c>
      <c r="O128" s="397">
        <v>0</v>
      </c>
      <c r="P128" s="398">
        <v>0</v>
      </c>
      <c r="Q128" s="396">
        <f t="shared" si="62"/>
        <v>0</v>
      </c>
      <c r="R128" s="397">
        <v>0</v>
      </c>
      <c r="S128" s="398">
        <v>0</v>
      </c>
      <c r="T128" s="398">
        <v>0</v>
      </c>
      <c r="U128" s="398">
        <v>0</v>
      </c>
      <c r="V128" s="398">
        <v>0</v>
      </c>
      <c r="W128" s="398">
        <v>0</v>
      </c>
      <c r="X128" s="396">
        <f t="shared" si="63"/>
        <v>0</v>
      </c>
      <c r="Y128" s="397">
        <v>0</v>
      </c>
      <c r="Z128" s="398">
        <v>0</v>
      </c>
      <c r="AA128" s="398">
        <v>0</v>
      </c>
      <c r="AB128" s="396">
        <f t="shared" si="53"/>
        <v>0</v>
      </c>
      <c r="AC128" s="399">
        <f t="shared" si="84"/>
        <v>0</v>
      </c>
      <c r="AD128" s="456" t="s">
        <v>729</v>
      </c>
      <c r="AE128" s="457" t="s">
        <v>729</v>
      </c>
      <c r="AF128" s="458">
        <f t="shared" si="64"/>
        <v>0</v>
      </c>
      <c r="AG128" s="456" t="s">
        <v>729</v>
      </c>
      <c r="AH128" s="457" t="s">
        <v>729</v>
      </c>
      <c r="AI128" s="457" t="s">
        <v>729</v>
      </c>
      <c r="AJ128" s="457" t="s">
        <v>729</v>
      </c>
      <c r="AK128" s="457" t="s">
        <v>729</v>
      </c>
      <c r="AL128" s="457" t="s">
        <v>729</v>
      </c>
      <c r="AM128" s="457" t="s">
        <v>729</v>
      </c>
      <c r="AN128" s="457" t="s">
        <v>729</v>
      </c>
      <c r="AO128" s="457" t="s">
        <v>729</v>
      </c>
      <c r="AP128" s="457" t="s">
        <v>729</v>
      </c>
      <c r="AQ128" s="458">
        <f t="shared" si="65"/>
        <v>0</v>
      </c>
      <c r="AR128" s="456" t="s">
        <v>729</v>
      </c>
      <c r="AS128" s="457" t="s">
        <v>729</v>
      </c>
      <c r="AT128" s="457" t="s">
        <v>729</v>
      </c>
      <c r="AU128" s="458">
        <f t="shared" si="66"/>
        <v>0</v>
      </c>
      <c r="AV128" s="456" t="s">
        <v>729</v>
      </c>
      <c r="AW128" s="457" t="s">
        <v>729</v>
      </c>
      <c r="AX128" s="457" t="s">
        <v>729</v>
      </c>
      <c r="AY128" s="457" t="s">
        <v>729</v>
      </c>
      <c r="AZ128" s="457" t="s">
        <v>729</v>
      </c>
      <c r="BA128" s="458">
        <f t="shared" si="67"/>
        <v>0</v>
      </c>
      <c r="BB128" s="456" t="s">
        <v>729</v>
      </c>
      <c r="BC128" s="457" t="s">
        <v>729</v>
      </c>
      <c r="BD128" s="457" t="s">
        <v>729</v>
      </c>
      <c r="BE128" s="457" t="s">
        <v>729</v>
      </c>
      <c r="BF128" s="457" t="s">
        <v>729</v>
      </c>
      <c r="BG128" s="457" t="s">
        <v>729</v>
      </c>
      <c r="BH128" s="457" t="s">
        <v>729</v>
      </c>
      <c r="BI128" s="458">
        <f t="shared" si="55"/>
        <v>0</v>
      </c>
      <c r="BJ128" s="403">
        <f t="shared" si="85"/>
        <v>0</v>
      </c>
      <c r="BK128" s="459"/>
      <c r="BL128" s="460"/>
      <c r="BM128" s="460"/>
      <c r="BN128" s="460"/>
      <c r="BO128" s="409">
        <f t="shared" si="86"/>
        <v>0</v>
      </c>
      <c r="BP128" s="459"/>
      <c r="BQ128" s="460"/>
      <c r="BR128" s="460"/>
      <c r="BS128" s="409">
        <f t="shared" si="83"/>
        <v>0</v>
      </c>
      <c r="BT128" s="459"/>
      <c r="BU128" s="409">
        <f t="shared" si="68"/>
        <v>0</v>
      </c>
      <c r="BV128" s="459"/>
      <c r="BW128" s="460"/>
      <c r="BX128" s="460"/>
      <c r="BY128" s="460"/>
      <c r="BZ128" s="460"/>
      <c r="CA128" s="460"/>
      <c r="CB128" s="460"/>
      <c r="CC128" s="460"/>
      <c r="CD128" s="460"/>
      <c r="CE128" s="409">
        <f t="shared" si="69"/>
        <v>0</v>
      </c>
      <c r="CF128" s="459"/>
      <c r="CG128" s="460"/>
      <c r="CH128" s="460"/>
      <c r="CI128" s="460"/>
      <c r="CJ128" s="460"/>
      <c r="CK128" s="460"/>
      <c r="CL128" s="460"/>
      <c r="CM128" s="409">
        <f t="shared" si="70"/>
        <v>0</v>
      </c>
      <c r="CN128" s="459"/>
      <c r="CO128" s="461">
        <f t="shared" si="71"/>
        <v>0</v>
      </c>
      <c r="CP128" s="462">
        <f t="shared" si="58"/>
        <v>0</v>
      </c>
      <c r="CQ128" s="397"/>
      <c r="CR128" s="398"/>
      <c r="CS128" s="396">
        <f t="shared" si="87"/>
        <v>0</v>
      </c>
      <c r="CT128" s="397"/>
      <c r="CU128" s="398"/>
      <c r="CV128" s="398"/>
      <c r="CW128" s="396">
        <f t="shared" si="88"/>
        <v>0</v>
      </c>
      <c r="CX128" s="399">
        <f t="shared" si="89"/>
        <v>0</v>
      </c>
      <c r="CY128" s="463">
        <f t="shared" si="90"/>
        <v>0</v>
      </c>
    </row>
    <row r="129" spans="1:103" s="413" customFormat="1" hidden="1">
      <c r="A129" s="390">
        <v>120</v>
      </c>
      <c r="B129" s="454" t="s">
        <v>607</v>
      </c>
      <c r="C129" s="455" t="s">
        <v>865</v>
      </c>
      <c r="D129" s="393" t="s">
        <v>45</v>
      </c>
      <c r="E129" s="397">
        <v>0</v>
      </c>
      <c r="F129" s="398">
        <v>0</v>
      </c>
      <c r="G129" s="398">
        <v>0</v>
      </c>
      <c r="H129" s="398">
        <v>0</v>
      </c>
      <c r="I129" s="396">
        <f t="shared" si="60"/>
        <v>0</v>
      </c>
      <c r="J129" s="397">
        <v>0</v>
      </c>
      <c r="K129" s="398">
        <v>0</v>
      </c>
      <c r="L129" s="398">
        <v>0</v>
      </c>
      <c r="M129" s="398">
        <v>0</v>
      </c>
      <c r="N129" s="396">
        <f t="shared" si="61"/>
        <v>0</v>
      </c>
      <c r="O129" s="397">
        <v>0</v>
      </c>
      <c r="P129" s="398">
        <v>0</v>
      </c>
      <c r="Q129" s="396">
        <f t="shared" si="62"/>
        <v>0</v>
      </c>
      <c r="R129" s="397">
        <v>0</v>
      </c>
      <c r="S129" s="398">
        <v>0</v>
      </c>
      <c r="T129" s="398">
        <v>0</v>
      </c>
      <c r="U129" s="398">
        <v>0</v>
      </c>
      <c r="V129" s="398">
        <v>0</v>
      </c>
      <c r="W129" s="398">
        <v>0</v>
      </c>
      <c r="X129" s="396">
        <f t="shared" si="63"/>
        <v>0</v>
      </c>
      <c r="Y129" s="397">
        <v>0</v>
      </c>
      <c r="Z129" s="398">
        <v>0</v>
      </c>
      <c r="AA129" s="398">
        <v>0</v>
      </c>
      <c r="AB129" s="396">
        <f t="shared" si="53"/>
        <v>0</v>
      </c>
      <c r="AC129" s="399">
        <f t="shared" si="84"/>
        <v>0</v>
      </c>
      <c r="AD129" s="456" t="s">
        <v>729</v>
      </c>
      <c r="AE129" s="457" t="s">
        <v>729</v>
      </c>
      <c r="AF129" s="458">
        <f t="shared" si="64"/>
        <v>0</v>
      </c>
      <c r="AG129" s="456" t="s">
        <v>729</v>
      </c>
      <c r="AH129" s="457" t="s">
        <v>729</v>
      </c>
      <c r="AI129" s="457" t="s">
        <v>729</v>
      </c>
      <c r="AJ129" s="457" t="s">
        <v>729</v>
      </c>
      <c r="AK129" s="457" t="s">
        <v>729</v>
      </c>
      <c r="AL129" s="457" t="s">
        <v>729</v>
      </c>
      <c r="AM129" s="457" t="s">
        <v>729</v>
      </c>
      <c r="AN129" s="457" t="s">
        <v>729</v>
      </c>
      <c r="AO129" s="457" t="s">
        <v>729</v>
      </c>
      <c r="AP129" s="457" t="s">
        <v>729</v>
      </c>
      <c r="AQ129" s="458">
        <f t="shared" si="65"/>
        <v>0</v>
      </c>
      <c r="AR129" s="456" t="s">
        <v>729</v>
      </c>
      <c r="AS129" s="457" t="s">
        <v>729</v>
      </c>
      <c r="AT129" s="457" t="s">
        <v>729</v>
      </c>
      <c r="AU129" s="458">
        <f t="shared" si="66"/>
        <v>0</v>
      </c>
      <c r="AV129" s="456" t="s">
        <v>729</v>
      </c>
      <c r="AW129" s="457" t="s">
        <v>729</v>
      </c>
      <c r="AX129" s="457" t="s">
        <v>729</v>
      </c>
      <c r="AY129" s="457" t="s">
        <v>729</v>
      </c>
      <c r="AZ129" s="457" t="s">
        <v>729</v>
      </c>
      <c r="BA129" s="458">
        <f t="shared" si="67"/>
        <v>0</v>
      </c>
      <c r="BB129" s="456" t="s">
        <v>729</v>
      </c>
      <c r="BC129" s="457" t="s">
        <v>729</v>
      </c>
      <c r="BD129" s="457" t="s">
        <v>729</v>
      </c>
      <c r="BE129" s="457" t="s">
        <v>729</v>
      </c>
      <c r="BF129" s="457" t="s">
        <v>729</v>
      </c>
      <c r="BG129" s="457" t="s">
        <v>729</v>
      </c>
      <c r="BH129" s="457" t="s">
        <v>729</v>
      </c>
      <c r="BI129" s="458">
        <f t="shared" si="55"/>
        <v>0</v>
      </c>
      <c r="BJ129" s="403">
        <f t="shared" si="85"/>
        <v>0</v>
      </c>
      <c r="BK129" s="459"/>
      <c r="BL129" s="460"/>
      <c r="BM129" s="460"/>
      <c r="BN129" s="460"/>
      <c r="BO129" s="409">
        <f t="shared" si="86"/>
        <v>0</v>
      </c>
      <c r="BP129" s="459"/>
      <c r="BQ129" s="460"/>
      <c r="BR129" s="460"/>
      <c r="BS129" s="409">
        <f t="shared" si="83"/>
        <v>0</v>
      </c>
      <c r="BT129" s="459"/>
      <c r="BU129" s="409">
        <f t="shared" si="68"/>
        <v>0</v>
      </c>
      <c r="BV129" s="459"/>
      <c r="BW129" s="460"/>
      <c r="BX129" s="460"/>
      <c r="BY129" s="460"/>
      <c r="BZ129" s="460"/>
      <c r="CA129" s="460"/>
      <c r="CB129" s="460"/>
      <c r="CC129" s="460"/>
      <c r="CD129" s="460"/>
      <c r="CE129" s="409">
        <f t="shared" si="69"/>
        <v>0</v>
      </c>
      <c r="CF129" s="459"/>
      <c r="CG129" s="460"/>
      <c r="CH129" s="460"/>
      <c r="CI129" s="460"/>
      <c r="CJ129" s="460"/>
      <c r="CK129" s="460"/>
      <c r="CL129" s="460"/>
      <c r="CM129" s="409">
        <f t="shared" si="70"/>
        <v>0</v>
      </c>
      <c r="CN129" s="459"/>
      <c r="CO129" s="461">
        <f t="shared" si="71"/>
        <v>0</v>
      </c>
      <c r="CP129" s="462">
        <f t="shared" si="58"/>
        <v>0</v>
      </c>
      <c r="CQ129" s="397"/>
      <c r="CR129" s="398"/>
      <c r="CS129" s="396">
        <f t="shared" si="87"/>
        <v>0</v>
      </c>
      <c r="CT129" s="397"/>
      <c r="CU129" s="398"/>
      <c r="CV129" s="398"/>
      <c r="CW129" s="396">
        <f t="shared" si="88"/>
        <v>0</v>
      </c>
      <c r="CX129" s="399">
        <f t="shared" si="89"/>
        <v>0</v>
      </c>
      <c r="CY129" s="463">
        <f t="shared" si="90"/>
        <v>0</v>
      </c>
    </row>
    <row r="130" spans="1:103" s="413" customFormat="1" hidden="1">
      <c r="A130" s="390">
        <v>121</v>
      </c>
      <c r="B130" s="454" t="s">
        <v>796</v>
      </c>
      <c r="C130" s="455" t="s">
        <v>797</v>
      </c>
      <c r="D130" s="393" t="s">
        <v>45</v>
      </c>
      <c r="E130" s="397">
        <v>0</v>
      </c>
      <c r="F130" s="398">
        <v>0</v>
      </c>
      <c r="G130" s="398">
        <v>0</v>
      </c>
      <c r="H130" s="398">
        <v>0</v>
      </c>
      <c r="I130" s="396">
        <f t="shared" si="60"/>
        <v>0</v>
      </c>
      <c r="J130" s="397">
        <v>0</v>
      </c>
      <c r="K130" s="398">
        <v>0</v>
      </c>
      <c r="L130" s="398">
        <v>0</v>
      </c>
      <c r="M130" s="398">
        <v>0</v>
      </c>
      <c r="N130" s="396">
        <f t="shared" si="61"/>
        <v>0</v>
      </c>
      <c r="O130" s="397">
        <v>0</v>
      </c>
      <c r="P130" s="398">
        <v>0</v>
      </c>
      <c r="Q130" s="396">
        <f t="shared" si="62"/>
        <v>0</v>
      </c>
      <c r="R130" s="397">
        <v>0</v>
      </c>
      <c r="S130" s="398">
        <v>0</v>
      </c>
      <c r="T130" s="398">
        <v>0</v>
      </c>
      <c r="U130" s="398">
        <v>0</v>
      </c>
      <c r="V130" s="398">
        <v>0</v>
      </c>
      <c r="W130" s="398">
        <v>0</v>
      </c>
      <c r="X130" s="396">
        <f t="shared" si="63"/>
        <v>0</v>
      </c>
      <c r="Y130" s="397">
        <v>0</v>
      </c>
      <c r="Z130" s="398">
        <v>0</v>
      </c>
      <c r="AA130" s="398">
        <v>0</v>
      </c>
      <c r="AB130" s="396">
        <f t="shared" si="53"/>
        <v>0</v>
      </c>
      <c r="AC130" s="399">
        <f t="shared" si="84"/>
        <v>0</v>
      </c>
      <c r="AD130" s="456" t="s">
        <v>729</v>
      </c>
      <c r="AE130" s="457" t="s">
        <v>729</v>
      </c>
      <c r="AF130" s="458">
        <f t="shared" si="64"/>
        <v>0</v>
      </c>
      <c r="AG130" s="456" t="s">
        <v>729</v>
      </c>
      <c r="AH130" s="457" t="s">
        <v>729</v>
      </c>
      <c r="AI130" s="457" t="s">
        <v>729</v>
      </c>
      <c r="AJ130" s="457" t="s">
        <v>729</v>
      </c>
      <c r="AK130" s="457" t="s">
        <v>729</v>
      </c>
      <c r="AL130" s="457" t="s">
        <v>729</v>
      </c>
      <c r="AM130" s="457" t="s">
        <v>729</v>
      </c>
      <c r="AN130" s="457" t="s">
        <v>729</v>
      </c>
      <c r="AO130" s="457" t="s">
        <v>729</v>
      </c>
      <c r="AP130" s="457" t="s">
        <v>729</v>
      </c>
      <c r="AQ130" s="458">
        <f t="shared" si="65"/>
        <v>0</v>
      </c>
      <c r="AR130" s="456" t="s">
        <v>729</v>
      </c>
      <c r="AS130" s="457" t="s">
        <v>729</v>
      </c>
      <c r="AT130" s="457" t="s">
        <v>729</v>
      </c>
      <c r="AU130" s="458">
        <f t="shared" si="66"/>
        <v>0</v>
      </c>
      <c r="AV130" s="456" t="s">
        <v>729</v>
      </c>
      <c r="AW130" s="457" t="s">
        <v>729</v>
      </c>
      <c r="AX130" s="457" t="s">
        <v>729</v>
      </c>
      <c r="AY130" s="457" t="s">
        <v>729</v>
      </c>
      <c r="AZ130" s="457" t="s">
        <v>729</v>
      </c>
      <c r="BA130" s="458">
        <f t="shared" si="67"/>
        <v>0</v>
      </c>
      <c r="BB130" s="456" t="s">
        <v>729</v>
      </c>
      <c r="BC130" s="457" t="s">
        <v>729</v>
      </c>
      <c r="BD130" s="457" t="s">
        <v>729</v>
      </c>
      <c r="BE130" s="457" t="s">
        <v>729</v>
      </c>
      <c r="BF130" s="457" t="s">
        <v>729</v>
      </c>
      <c r="BG130" s="457" t="s">
        <v>729</v>
      </c>
      <c r="BH130" s="457" t="s">
        <v>729</v>
      </c>
      <c r="BI130" s="458">
        <f t="shared" si="55"/>
        <v>0</v>
      </c>
      <c r="BJ130" s="403">
        <f t="shared" si="85"/>
        <v>0</v>
      </c>
      <c r="BK130" s="459"/>
      <c r="BL130" s="460"/>
      <c r="BM130" s="460"/>
      <c r="BN130" s="460"/>
      <c r="BO130" s="409">
        <f t="shared" si="86"/>
        <v>0</v>
      </c>
      <c r="BP130" s="459"/>
      <c r="BQ130" s="460"/>
      <c r="BR130" s="460"/>
      <c r="BS130" s="409">
        <f t="shared" si="83"/>
        <v>0</v>
      </c>
      <c r="BT130" s="459"/>
      <c r="BU130" s="409">
        <f t="shared" si="68"/>
        <v>0</v>
      </c>
      <c r="BV130" s="459"/>
      <c r="BW130" s="460"/>
      <c r="BX130" s="460"/>
      <c r="BY130" s="460"/>
      <c r="BZ130" s="460"/>
      <c r="CA130" s="460"/>
      <c r="CB130" s="460"/>
      <c r="CC130" s="460"/>
      <c r="CD130" s="460"/>
      <c r="CE130" s="409">
        <f t="shared" si="69"/>
        <v>0</v>
      </c>
      <c r="CF130" s="459"/>
      <c r="CG130" s="460"/>
      <c r="CH130" s="460"/>
      <c r="CI130" s="460"/>
      <c r="CJ130" s="460"/>
      <c r="CK130" s="460"/>
      <c r="CL130" s="460"/>
      <c r="CM130" s="409">
        <f t="shared" si="70"/>
        <v>0</v>
      </c>
      <c r="CN130" s="459"/>
      <c r="CO130" s="461">
        <f t="shared" si="71"/>
        <v>0</v>
      </c>
      <c r="CP130" s="462">
        <f t="shared" si="58"/>
        <v>0</v>
      </c>
      <c r="CQ130" s="397"/>
      <c r="CR130" s="398"/>
      <c r="CS130" s="396">
        <f t="shared" si="87"/>
        <v>0</v>
      </c>
      <c r="CT130" s="397"/>
      <c r="CU130" s="398"/>
      <c r="CV130" s="398"/>
      <c r="CW130" s="396">
        <f t="shared" si="88"/>
        <v>0</v>
      </c>
      <c r="CX130" s="399">
        <f t="shared" si="89"/>
        <v>0</v>
      </c>
      <c r="CY130" s="463">
        <f t="shared" si="90"/>
        <v>0</v>
      </c>
    </row>
    <row r="131" spans="1:103" s="413" customFormat="1" hidden="1">
      <c r="A131" s="390">
        <v>122</v>
      </c>
      <c r="B131" s="454" t="s">
        <v>290</v>
      </c>
      <c r="C131" s="455" t="s">
        <v>852</v>
      </c>
      <c r="D131" s="393" t="s">
        <v>853</v>
      </c>
      <c r="E131" s="397">
        <v>0</v>
      </c>
      <c r="F131" s="398">
        <v>0</v>
      </c>
      <c r="G131" s="398">
        <v>0</v>
      </c>
      <c r="H131" s="398">
        <v>0</v>
      </c>
      <c r="I131" s="396">
        <f t="shared" si="60"/>
        <v>0</v>
      </c>
      <c r="J131" s="397">
        <v>0</v>
      </c>
      <c r="K131" s="398">
        <v>0</v>
      </c>
      <c r="L131" s="398">
        <v>0</v>
      </c>
      <c r="M131" s="398">
        <v>0</v>
      </c>
      <c r="N131" s="396">
        <f t="shared" si="61"/>
        <v>0</v>
      </c>
      <c r="O131" s="397">
        <v>0</v>
      </c>
      <c r="P131" s="398">
        <v>0</v>
      </c>
      <c r="Q131" s="396">
        <f t="shared" si="62"/>
        <v>0</v>
      </c>
      <c r="R131" s="397">
        <v>0</v>
      </c>
      <c r="S131" s="398">
        <v>0</v>
      </c>
      <c r="T131" s="398">
        <v>0</v>
      </c>
      <c r="U131" s="398">
        <v>0</v>
      </c>
      <c r="V131" s="398">
        <v>0</v>
      </c>
      <c r="W131" s="398">
        <v>0</v>
      </c>
      <c r="X131" s="396">
        <f t="shared" si="63"/>
        <v>0</v>
      </c>
      <c r="Y131" s="397">
        <v>0</v>
      </c>
      <c r="Z131" s="398">
        <v>0</v>
      </c>
      <c r="AA131" s="398">
        <v>0</v>
      </c>
      <c r="AB131" s="396">
        <f t="shared" si="53"/>
        <v>0</v>
      </c>
      <c r="AC131" s="399">
        <f t="shared" si="84"/>
        <v>0</v>
      </c>
      <c r="AD131" s="456" t="s">
        <v>729</v>
      </c>
      <c r="AE131" s="457" t="s">
        <v>729</v>
      </c>
      <c r="AF131" s="458">
        <f t="shared" si="64"/>
        <v>0</v>
      </c>
      <c r="AG131" s="456" t="s">
        <v>729</v>
      </c>
      <c r="AH131" s="457" t="s">
        <v>729</v>
      </c>
      <c r="AI131" s="457" t="s">
        <v>729</v>
      </c>
      <c r="AJ131" s="457" t="s">
        <v>729</v>
      </c>
      <c r="AK131" s="457" t="s">
        <v>729</v>
      </c>
      <c r="AL131" s="457" t="s">
        <v>729</v>
      </c>
      <c r="AM131" s="457" t="s">
        <v>729</v>
      </c>
      <c r="AN131" s="457" t="s">
        <v>729</v>
      </c>
      <c r="AO131" s="457" t="s">
        <v>729</v>
      </c>
      <c r="AP131" s="457" t="s">
        <v>729</v>
      </c>
      <c r="AQ131" s="458">
        <f t="shared" si="65"/>
        <v>0</v>
      </c>
      <c r="AR131" s="456" t="s">
        <v>729</v>
      </c>
      <c r="AS131" s="457" t="s">
        <v>729</v>
      </c>
      <c r="AT131" s="457" t="s">
        <v>729</v>
      </c>
      <c r="AU131" s="458">
        <f t="shared" si="66"/>
        <v>0</v>
      </c>
      <c r="AV131" s="456" t="s">
        <v>729</v>
      </c>
      <c r="AW131" s="457" t="s">
        <v>729</v>
      </c>
      <c r="AX131" s="457" t="s">
        <v>729</v>
      </c>
      <c r="AY131" s="457" t="s">
        <v>729</v>
      </c>
      <c r="AZ131" s="457" t="s">
        <v>729</v>
      </c>
      <c r="BA131" s="458">
        <f t="shared" si="67"/>
        <v>0</v>
      </c>
      <c r="BB131" s="456" t="s">
        <v>729</v>
      </c>
      <c r="BC131" s="457" t="s">
        <v>729</v>
      </c>
      <c r="BD131" s="457" t="s">
        <v>729</v>
      </c>
      <c r="BE131" s="457" t="s">
        <v>729</v>
      </c>
      <c r="BF131" s="457" t="s">
        <v>729</v>
      </c>
      <c r="BG131" s="457" t="s">
        <v>729</v>
      </c>
      <c r="BH131" s="457" t="s">
        <v>729</v>
      </c>
      <c r="BI131" s="458">
        <f t="shared" si="55"/>
        <v>0</v>
      </c>
      <c r="BJ131" s="403">
        <f t="shared" si="85"/>
        <v>0</v>
      </c>
      <c r="BK131" s="459"/>
      <c r="BL131" s="460"/>
      <c r="BM131" s="460"/>
      <c r="BN131" s="460"/>
      <c r="BO131" s="409">
        <f t="shared" si="86"/>
        <v>0</v>
      </c>
      <c r="BP131" s="459"/>
      <c r="BQ131" s="460"/>
      <c r="BR131" s="460"/>
      <c r="BS131" s="409">
        <f t="shared" si="83"/>
        <v>0</v>
      </c>
      <c r="BT131" s="459"/>
      <c r="BU131" s="409">
        <f t="shared" si="68"/>
        <v>0</v>
      </c>
      <c r="BV131" s="459"/>
      <c r="BW131" s="460"/>
      <c r="BX131" s="460"/>
      <c r="BY131" s="460"/>
      <c r="BZ131" s="460"/>
      <c r="CA131" s="460"/>
      <c r="CB131" s="460"/>
      <c r="CC131" s="460"/>
      <c r="CD131" s="460"/>
      <c r="CE131" s="409">
        <f t="shared" si="69"/>
        <v>0</v>
      </c>
      <c r="CF131" s="459"/>
      <c r="CG131" s="460"/>
      <c r="CH131" s="460"/>
      <c r="CI131" s="460"/>
      <c r="CJ131" s="460"/>
      <c r="CK131" s="460"/>
      <c r="CL131" s="460"/>
      <c r="CM131" s="409">
        <f t="shared" si="70"/>
        <v>0</v>
      </c>
      <c r="CN131" s="459"/>
      <c r="CO131" s="461">
        <f t="shared" si="71"/>
        <v>0</v>
      </c>
      <c r="CP131" s="462">
        <f t="shared" si="58"/>
        <v>0</v>
      </c>
      <c r="CQ131" s="397"/>
      <c r="CR131" s="398"/>
      <c r="CS131" s="396">
        <f t="shared" si="87"/>
        <v>0</v>
      </c>
      <c r="CT131" s="397"/>
      <c r="CU131" s="398"/>
      <c r="CV131" s="398"/>
      <c r="CW131" s="396">
        <f t="shared" si="88"/>
        <v>0</v>
      </c>
      <c r="CX131" s="399">
        <f t="shared" si="89"/>
        <v>0</v>
      </c>
      <c r="CY131" s="463">
        <f t="shared" si="90"/>
        <v>0</v>
      </c>
    </row>
    <row r="132" spans="1:103" s="413" customFormat="1" hidden="1">
      <c r="A132" s="390">
        <v>123</v>
      </c>
      <c r="B132" s="454" t="s">
        <v>854</v>
      </c>
      <c r="C132" s="455" t="s">
        <v>855</v>
      </c>
      <c r="D132" s="393" t="s">
        <v>856</v>
      </c>
      <c r="E132" s="397">
        <v>0</v>
      </c>
      <c r="F132" s="398">
        <v>0</v>
      </c>
      <c r="G132" s="398">
        <v>0</v>
      </c>
      <c r="H132" s="398">
        <v>0</v>
      </c>
      <c r="I132" s="396">
        <f t="shared" si="60"/>
        <v>0</v>
      </c>
      <c r="J132" s="397">
        <v>0</v>
      </c>
      <c r="K132" s="398">
        <v>0</v>
      </c>
      <c r="L132" s="398">
        <v>0</v>
      </c>
      <c r="M132" s="398">
        <v>0</v>
      </c>
      <c r="N132" s="396">
        <f t="shared" si="61"/>
        <v>0</v>
      </c>
      <c r="O132" s="397">
        <v>0</v>
      </c>
      <c r="P132" s="398">
        <v>0</v>
      </c>
      <c r="Q132" s="396">
        <f t="shared" si="62"/>
        <v>0</v>
      </c>
      <c r="R132" s="397">
        <v>0</v>
      </c>
      <c r="S132" s="398">
        <v>0</v>
      </c>
      <c r="T132" s="398">
        <v>0</v>
      </c>
      <c r="U132" s="398">
        <v>0</v>
      </c>
      <c r="V132" s="398">
        <v>0</v>
      </c>
      <c r="W132" s="398">
        <v>0</v>
      </c>
      <c r="X132" s="396">
        <f t="shared" si="63"/>
        <v>0</v>
      </c>
      <c r="Y132" s="397">
        <v>0</v>
      </c>
      <c r="Z132" s="398">
        <v>0</v>
      </c>
      <c r="AA132" s="398">
        <v>0</v>
      </c>
      <c r="AB132" s="396">
        <f t="shared" si="53"/>
        <v>0</v>
      </c>
      <c r="AC132" s="399">
        <f t="shared" si="84"/>
        <v>0</v>
      </c>
      <c r="AD132" s="456" t="s">
        <v>729</v>
      </c>
      <c r="AE132" s="457" t="s">
        <v>729</v>
      </c>
      <c r="AF132" s="458">
        <f t="shared" si="64"/>
        <v>0</v>
      </c>
      <c r="AG132" s="456" t="s">
        <v>729</v>
      </c>
      <c r="AH132" s="457" t="s">
        <v>729</v>
      </c>
      <c r="AI132" s="457" t="s">
        <v>729</v>
      </c>
      <c r="AJ132" s="457" t="s">
        <v>729</v>
      </c>
      <c r="AK132" s="457" t="s">
        <v>729</v>
      </c>
      <c r="AL132" s="457" t="s">
        <v>729</v>
      </c>
      <c r="AM132" s="457" t="s">
        <v>729</v>
      </c>
      <c r="AN132" s="457" t="s">
        <v>729</v>
      </c>
      <c r="AO132" s="457" t="s">
        <v>729</v>
      </c>
      <c r="AP132" s="457" t="s">
        <v>729</v>
      </c>
      <c r="AQ132" s="458">
        <f t="shared" si="65"/>
        <v>0</v>
      </c>
      <c r="AR132" s="456" t="s">
        <v>729</v>
      </c>
      <c r="AS132" s="457" t="s">
        <v>729</v>
      </c>
      <c r="AT132" s="457" t="s">
        <v>729</v>
      </c>
      <c r="AU132" s="458">
        <f t="shared" si="66"/>
        <v>0</v>
      </c>
      <c r="AV132" s="456" t="s">
        <v>729</v>
      </c>
      <c r="AW132" s="457" t="s">
        <v>729</v>
      </c>
      <c r="AX132" s="457" t="s">
        <v>729</v>
      </c>
      <c r="AY132" s="457" t="s">
        <v>729</v>
      </c>
      <c r="AZ132" s="457" t="s">
        <v>729</v>
      </c>
      <c r="BA132" s="458">
        <f t="shared" si="67"/>
        <v>0</v>
      </c>
      <c r="BB132" s="456" t="s">
        <v>729</v>
      </c>
      <c r="BC132" s="457" t="s">
        <v>729</v>
      </c>
      <c r="BD132" s="457" t="s">
        <v>729</v>
      </c>
      <c r="BE132" s="457" t="s">
        <v>729</v>
      </c>
      <c r="BF132" s="457" t="s">
        <v>729</v>
      </c>
      <c r="BG132" s="457" t="s">
        <v>729</v>
      </c>
      <c r="BH132" s="457" t="s">
        <v>729</v>
      </c>
      <c r="BI132" s="458">
        <f t="shared" si="55"/>
        <v>0</v>
      </c>
      <c r="BJ132" s="403">
        <f t="shared" si="85"/>
        <v>0</v>
      </c>
      <c r="BK132" s="459"/>
      <c r="BL132" s="460"/>
      <c r="BM132" s="460"/>
      <c r="BN132" s="460"/>
      <c r="BO132" s="409">
        <f t="shared" si="86"/>
        <v>0</v>
      </c>
      <c r="BP132" s="459"/>
      <c r="BQ132" s="460"/>
      <c r="BR132" s="460"/>
      <c r="BS132" s="409">
        <f t="shared" si="83"/>
        <v>0</v>
      </c>
      <c r="BT132" s="459"/>
      <c r="BU132" s="409">
        <f t="shared" si="68"/>
        <v>0</v>
      </c>
      <c r="BV132" s="459"/>
      <c r="BW132" s="460"/>
      <c r="BX132" s="460"/>
      <c r="BY132" s="460"/>
      <c r="BZ132" s="460"/>
      <c r="CA132" s="460"/>
      <c r="CB132" s="460"/>
      <c r="CC132" s="460"/>
      <c r="CD132" s="460"/>
      <c r="CE132" s="409">
        <f t="shared" si="69"/>
        <v>0</v>
      </c>
      <c r="CF132" s="459"/>
      <c r="CG132" s="460"/>
      <c r="CH132" s="460"/>
      <c r="CI132" s="460"/>
      <c r="CJ132" s="460"/>
      <c r="CK132" s="460"/>
      <c r="CL132" s="460"/>
      <c r="CM132" s="409">
        <f t="shared" si="70"/>
        <v>0</v>
      </c>
      <c r="CN132" s="459"/>
      <c r="CO132" s="461">
        <f t="shared" si="71"/>
        <v>0</v>
      </c>
      <c r="CP132" s="462">
        <f t="shared" si="58"/>
        <v>0</v>
      </c>
      <c r="CQ132" s="397"/>
      <c r="CR132" s="398"/>
      <c r="CS132" s="396">
        <f t="shared" si="87"/>
        <v>0</v>
      </c>
      <c r="CT132" s="397"/>
      <c r="CU132" s="398"/>
      <c r="CV132" s="398"/>
      <c r="CW132" s="396">
        <f t="shared" si="88"/>
        <v>0</v>
      </c>
      <c r="CX132" s="399">
        <f t="shared" si="89"/>
        <v>0</v>
      </c>
      <c r="CY132" s="463">
        <f t="shared" si="90"/>
        <v>0</v>
      </c>
    </row>
    <row r="133" spans="1:103" s="413" customFormat="1" hidden="1">
      <c r="A133" s="390">
        <v>124</v>
      </c>
      <c r="B133" s="454" t="s">
        <v>857</v>
      </c>
      <c r="C133" s="455" t="s">
        <v>858</v>
      </c>
      <c r="D133" s="393" t="s">
        <v>4</v>
      </c>
      <c r="E133" s="397">
        <v>0</v>
      </c>
      <c r="F133" s="398">
        <v>0</v>
      </c>
      <c r="G133" s="398">
        <v>0</v>
      </c>
      <c r="H133" s="398">
        <v>0</v>
      </c>
      <c r="I133" s="396">
        <f t="shared" si="60"/>
        <v>0</v>
      </c>
      <c r="J133" s="397">
        <v>0</v>
      </c>
      <c r="K133" s="398">
        <v>0</v>
      </c>
      <c r="L133" s="398">
        <v>0</v>
      </c>
      <c r="M133" s="398">
        <v>0</v>
      </c>
      <c r="N133" s="396">
        <f t="shared" si="61"/>
        <v>0</v>
      </c>
      <c r="O133" s="397">
        <v>0</v>
      </c>
      <c r="P133" s="398">
        <v>0</v>
      </c>
      <c r="Q133" s="396">
        <f t="shared" si="62"/>
        <v>0</v>
      </c>
      <c r="R133" s="397">
        <v>0</v>
      </c>
      <c r="S133" s="398">
        <v>0</v>
      </c>
      <c r="T133" s="398">
        <v>0</v>
      </c>
      <c r="U133" s="398">
        <v>0</v>
      </c>
      <c r="V133" s="398">
        <v>0</v>
      </c>
      <c r="W133" s="398">
        <v>0</v>
      </c>
      <c r="X133" s="396">
        <f t="shared" si="63"/>
        <v>0</v>
      </c>
      <c r="Y133" s="397">
        <v>0</v>
      </c>
      <c r="Z133" s="398">
        <v>0</v>
      </c>
      <c r="AA133" s="398">
        <v>0</v>
      </c>
      <c r="AB133" s="396">
        <f t="shared" si="53"/>
        <v>0</v>
      </c>
      <c r="AC133" s="399">
        <f t="shared" si="84"/>
        <v>0</v>
      </c>
      <c r="AD133" s="456" t="s">
        <v>729</v>
      </c>
      <c r="AE133" s="457" t="s">
        <v>729</v>
      </c>
      <c r="AF133" s="458">
        <f t="shared" si="64"/>
        <v>0</v>
      </c>
      <c r="AG133" s="456" t="s">
        <v>729</v>
      </c>
      <c r="AH133" s="457" t="s">
        <v>729</v>
      </c>
      <c r="AI133" s="457" t="s">
        <v>729</v>
      </c>
      <c r="AJ133" s="457" t="s">
        <v>729</v>
      </c>
      <c r="AK133" s="457" t="s">
        <v>729</v>
      </c>
      <c r="AL133" s="457" t="s">
        <v>729</v>
      </c>
      <c r="AM133" s="457" t="s">
        <v>729</v>
      </c>
      <c r="AN133" s="457" t="s">
        <v>729</v>
      </c>
      <c r="AO133" s="457" t="s">
        <v>729</v>
      </c>
      <c r="AP133" s="457" t="s">
        <v>729</v>
      </c>
      <c r="AQ133" s="458">
        <f t="shared" si="65"/>
        <v>0</v>
      </c>
      <c r="AR133" s="456" t="s">
        <v>729</v>
      </c>
      <c r="AS133" s="457" t="s">
        <v>729</v>
      </c>
      <c r="AT133" s="457" t="s">
        <v>729</v>
      </c>
      <c r="AU133" s="458">
        <f t="shared" si="66"/>
        <v>0</v>
      </c>
      <c r="AV133" s="456" t="s">
        <v>729</v>
      </c>
      <c r="AW133" s="457" t="s">
        <v>729</v>
      </c>
      <c r="AX133" s="457" t="s">
        <v>729</v>
      </c>
      <c r="AY133" s="457" t="s">
        <v>729</v>
      </c>
      <c r="AZ133" s="457" t="s">
        <v>729</v>
      </c>
      <c r="BA133" s="458">
        <f t="shared" si="67"/>
        <v>0</v>
      </c>
      <c r="BB133" s="456" t="s">
        <v>729</v>
      </c>
      <c r="BC133" s="457" t="s">
        <v>729</v>
      </c>
      <c r="BD133" s="457" t="s">
        <v>729</v>
      </c>
      <c r="BE133" s="457" t="s">
        <v>729</v>
      </c>
      <c r="BF133" s="457" t="s">
        <v>729</v>
      </c>
      <c r="BG133" s="457" t="s">
        <v>729</v>
      </c>
      <c r="BH133" s="457" t="s">
        <v>729</v>
      </c>
      <c r="BI133" s="458">
        <f t="shared" si="55"/>
        <v>0</v>
      </c>
      <c r="BJ133" s="403">
        <f t="shared" si="85"/>
        <v>0</v>
      </c>
      <c r="BK133" s="459"/>
      <c r="BL133" s="460"/>
      <c r="BM133" s="460"/>
      <c r="BN133" s="460"/>
      <c r="BO133" s="409">
        <f t="shared" si="86"/>
        <v>0</v>
      </c>
      <c r="BP133" s="459"/>
      <c r="BQ133" s="460"/>
      <c r="BR133" s="460"/>
      <c r="BS133" s="409">
        <f t="shared" si="83"/>
        <v>0</v>
      </c>
      <c r="BT133" s="459"/>
      <c r="BU133" s="409">
        <f t="shared" si="68"/>
        <v>0</v>
      </c>
      <c r="BV133" s="459"/>
      <c r="BW133" s="460"/>
      <c r="BX133" s="460"/>
      <c r="BY133" s="460"/>
      <c r="BZ133" s="460"/>
      <c r="CA133" s="460"/>
      <c r="CB133" s="460"/>
      <c r="CC133" s="460"/>
      <c r="CD133" s="460"/>
      <c r="CE133" s="409">
        <f t="shared" si="69"/>
        <v>0</v>
      </c>
      <c r="CF133" s="459"/>
      <c r="CG133" s="460"/>
      <c r="CH133" s="460"/>
      <c r="CI133" s="460"/>
      <c r="CJ133" s="460"/>
      <c r="CK133" s="460"/>
      <c r="CL133" s="460"/>
      <c r="CM133" s="409">
        <f t="shared" si="70"/>
        <v>0</v>
      </c>
      <c r="CN133" s="459"/>
      <c r="CO133" s="461">
        <f t="shared" si="71"/>
        <v>0</v>
      </c>
      <c r="CP133" s="462">
        <f t="shared" si="58"/>
        <v>0</v>
      </c>
      <c r="CQ133" s="397"/>
      <c r="CR133" s="398"/>
      <c r="CS133" s="396">
        <f t="shared" si="87"/>
        <v>0</v>
      </c>
      <c r="CT133" s="397"/>
      <c r="CU133" s="398"/>
      <c r="CV133" s="398"/>
      <c r="CW133" s="396">
        <f t="shared" si="88"/>
        <v>0</v>
      </c>
      <c r="CX133" s="399">
        <f t="shared" si="89"/>
        <v>0</v>
      </c>
      <c r="CY133" s="463">
        <f t="shared" si="90"/>
        <v>0</v>
      </c>
    </row>
    <row r="134" spans="1:103" s="413" customFormat="1" hidden="1">
      <c r="A134" s="390">
        <v>125</v>
      </c>
      <c r="B134" s="454" t="s">
        <v>859</v>
      </c>
      <c r="C134" s="455" t="s">
        <v>860</v>
      </c>
      <c r="D134" s="393" t="s">
        <v>742</v>
      </c>
      <c r="E134" s="397">
        <v>0</v>
      </c>
      <c r="F134" s="398">
        <v>0</v>
      </c>
      <c r="G134" s="398">
        <v>0</v>
      </c>
      <c r="H134" s="398">
        <v>0</v>
      </c>
      <c r="I134" s="396">
        <f t="shared" si="60"/>
        <v>0</v>
      </c>
      <c r="J134" s="397">
        <v>0</v>
      </c>
      <c r="K134" s="398">
        <v>0</v>
      </c>
      <c r="L134" s="398">
        <v>0</v>
      </c>
      <c r="M134" s="398">
        <v>0</v>
      </c>
      <c r="N134" s="396">
        <f t="shared" si="61"/>
        <v>0</v>
      </c>
      <c r="O134" s="397">
        <v>0</v>
      </c>
      <c r="P134" s="398">
        <v>0</v>
      </c>
      <c r="Q134" s="396">
        <f t="shared" si="62"/>
        <v>0</v>
      </c>
      <c r="R134" s="397">
        <v>0</v>
      </c>
      <c r="S134" s="398">
        <v>0</v>
      </c>
      <c r="T134" s="398">
        <v>0</v>
      </c>
      <c r="U134" s="398">
        <v>0</v>
      </c>
      <c r="V134" s="398">
        <v>0</v>
      </c>
      <c r="W134" s="398">
        <v>0</v>
      </c>
      <c r="X134" s="396">
        <f t="shared" si="63"/>
        <v>0</v>
      </c>
      <c r="Y134" s="397">
        <v>0</v>
      </c>
      <c r="Z134" s="398">
        <v>0</v>
      </c>
      <c r="AA134" s="398">
        <v>0</v>
      </c>
      <c r="AB134" s="396">
        <f t="shared" si="53"/>
        <v>0</v>
      </c>
      <c r="AC134" s="399">
        <f t="shared" si="84"/>
        <v>0</v>
      </c>
      <c r="AD134" s="456" t="s">
        <v>729</v>
      </c>
      <c r="AE134" s="457" t="s">
        <v>729</v>
      </c>
      <c r="AF134" s="458">
        <f t="shared" si="64"/>
        <v>0</v>
      </c>
      <c r="AG134" s="456" t="s">
        <v>729</v>
      </c>
      <c r="AH134" s="457" t="s">
        <v>729</v>
      </c>
      <c r="AI134" s="457" t="s">
        <v>729</v>
      </c>
      <c r="AJ134" s="457" t="s">
        <v>729</v>
      </c>
      <c r="AK134" s="457" t="s">
        <v>729</v>
      </c>
      <c r="AL134" s="457" t="s">
        <v>729</v>
      </c>
      <c r="AM134" s="457" t="s">
        <v>729</v>
      </c>
      <c r="AN134" s="457" t="s">
        <v>729</v>
      </c>
      <c r="AO134" s="457" t="s">
        <v>729</v>
      </c>
      <c r="AP134" s="457" t="s">
        <v>729</v>
      </c>
      <c r="AQ134" s="458">
        <f t="shared" si="65"/>
        <v>0</v>
      </c>
      <c r="AR134" s="456" t="s">
        <v>729</v>
      </c>
      <c r="AS134" s="457" t="s">
        <v>729</v>
      </c>
      <c r="AT134" s="457" t="s">
        <v>729</v>
      </c>
      <c r="AU134" s="458">
        <f t="shared" si="66"/>
        <v>0</v>
      </c>
      <c r="AV134" s="456" t="s">
        <v>729</v>
      </c>
      <c r="AW134" s="457" t="s">
        <v>729</v>
      </c>
      <c r="AX134" s="457" t="s">
        <v>729</v>
      </c>
      <c r="AY134" s="457" t="s">
        <v>729</v>
      </c>
      <c r="AZ134" s="457" t="s">
        <v>729</v>
      </c>
      <c r="BA134" s="458">
        <f t="shared" si="67"/>
        <v>0</v>
      </c>
      <c r="BB134" s="456" t="s">
        <v>729</v>
      </c>
      <c r="BC134" s="457" t="s">
        <v>729</v>
      </c>
      <c r="BD134" s="457" t="s">
        <v>729</v>
      </c>
      <c r="BE134" s="457" t="s">
        <v>729</v>
      </c>
      <c r="BF134" s="457" t="s">
        <v>729</v>
      </c>
      <c r="BG134" s="457" t="s">
        <v>729</v>
      </c>
      <c r="BH134" s="457" t="s">
        <v>729</v>
      </c>
      <c r="BI134" s="458">
        <f t="shared" si="55"/>
        <v>0</v>
      </c>
      <c r="BJ134" s="403">
        <f t="shared" si="85"/>
        <v>0</v>
      </c>
      <c r="BK134" s="459"/>
      <c r="BL134" s="460"/>
      <c r="BM134" s="460"/>
      <c r="BN134" s="460"/>
      <c r="BO134" s="409">
        <f t="shared" si="86"/>
        <v>0</v>
      </c>
      <c r="BP134" s="459"/>
      <c r="BQ134" s="460"/>
      <c r="BR134" s="460"/>
      <c r="BS134" s="409">
        <f t="shared" si="83"/>
        <v>0</v>
      </c>
      <c r="BT134" s="459"/>
      <c r="BU134" s="409">
        <f t="shared" si="68"/>
        <v>0</v>
      </c>
      <c r="BV134" s="459"/>
      <c r="BW134" s="460"/>
      <c r="BX134" s="460"/>
      <c r="BY134" s="460"/>
      <c r="BZ134" s="460"/>
      <c r="CA134" s="460"/>
      <c r="CB134" s="460"/>
      <c r="CC134" s="460"/>
      <c r="CD134" s="460"/>
      <c r="CE134" s="409">
        <f t="shared" si="69"/>
        <v>0</v>
      </c>
      <c r="CF134" s="459"/>
      <c r="CG134" s="460"/>
      <c r="CH134" s="460"/>
      <c r="CI134" s="460"/>
      <c r="CJ134" s="460"/>
      <c r="CK134" s="460"/>
      <c r="CL134" s="460"/>
      <c r="CM134" s="409">
        <f t="shared" si="70"/>
        <v>0</v>
      </c>
      <c r="CN134" s="459"/>
      <c r="CO134" s="461">
        <f t="shared" si="71"/>
        <v>0</v>
      </c>
      <c r="CP134" s="462">
        <f t="shared" si="58"/>
        <v>0</v>
      </c>
      <c r="CQ134" s="397"/>
      <c r="CR134" s="398"/>
      <c r="CS134" s="396">
        <f t="shared" si="87"/>
        <v>0</v>
      </c>
      <c r="CT134" s="397"/>
      <c r="CU134" s="398"/>
      <c r="CV134" s="398"/>
      <c r="CW134" s="396">
        <f t="shared" si="88"/>
        <v>0</v>
      </c>
      <c r="CX134" s="399">
        <f t="shared" si="89"/>
        <v>0</v>
      </c>
      <c r="CY134" s="463">
        <f t="shared" si="90"/>
        <v>0</v>
      </c>
    </row>
    <row r="135" spans="1:103" s="413" customFormat="1" hidden="1">
      <c r="A135" s="390">
        <v>126</v>
      </c>
      <c r="B135" s="454" t="s">
        <v>64</v>
      </c>
      <c r="C135" s="455" t="s">
        <v>861</v>
      </c>
      <c r="D135" s="393" t="s">
        <v>742</v>
      </c>
      <c r="E135" s="397">
        <v>0</v>
      </c>
      <c r="F135" s="398">
        <v>0</v>
      </c>
      <c r="G135" s="398">
        <v>0</v>
      </c>
      <c r="H135" s="398">
        <v>0</v>
      </c>
      <c r="I135" s="396">
        <f t="shared" si="60"/>
        <v>0</v>
      </c>
      <c r="J135" s="397">
        <v>0</v>
      </c>
      <c r="K135" s="398">
        <v>0</v>
      </c>
      <c r="L135" s="398">
        <v>0</v>
      </c>
      <c r="M135" s="398">
        <v>0</v>
      </c>
      <c r="N135" s="396">
        <f t="shared" si="61"/>
        <v>0</v>
      </c>
      <c r="O135" s="397">
        <v>0</v>
      </c>
      <c r="P135" s="398">
        <v>0</v>
      </c>
      <c r="Q135" s="396">
        <f t="shared" si="62"/>
        <v>0</v>
      </c>
      <c r="R135" s="397">
        <v>0</v>
      </c>
      <c r="S135" s="398">
        <v>0</v>
      </c>
      <c r="T135" s="398">
        <v>0</v>
      </c>
      <c r="U135" s="398">
        <v>0</v>
      </c>
      <c r="V135" s="398">
        <v>0</v>
      </c>
      <c r="W135" s="398">
        <v>0</v>
      </c>
      <c r="X135" s="396">
        <f t="shared" si="63"/>
        <v>0</v>
      </c>
      <c r="Y135" s="397">
        <v>0</v>
      </c>
      <c r="Z135" s="398">
        <v>0</v>
      </c>
      <c r="AA135" s="398">
        <v>0</v>
      </c>
      <c r="AB135" s="396">
        <f t="shared" si="53"/>
        <v>0</v>
      </c>
      <c r="AC135" s="399">
        <f t="shared" si="84"/>
        <v>0</v>
      </c>
      <c r="AD135" s="456" t="s">
        <v>729</v>
      </c>
      <c r="AE135" s="457" t="s">
        <v>729</v>
      </c>
      <c r="AF135" s="458">
        <f t="shared" si="64"/>
        <v>0</v>
      </c>
      <c r="AG135" s="456" t="s">
        <v>729</v>
      </c>
      <c r="AH135" s="457" t="s">
        <v>729</v>
      </c>
      <c r="AI135" s="457" t="s">
        <v>729</v>
      </c>
      <c r="AJ135" s="457" t="s">
        <v>729</v>
      </c>
      <c r="AK135" s="457" t="s">
        <v>729</v>
      </c>
      <c r="AL135" s="457" t="s">
        <v>729</v>
      </c>
      <c r="AM135" s="457" t="s">
        <v>729</v>
      </c>
      <c r="AN135" s="457" t="s">
        <v>729</v>
      </c>
      <c r="AO135" s="457" t="s">
        <v>729</v>
      </c>
      <c r="AP135" s="457" t="s">
        <v>729</v>
      </c>
      <c r="AQ135" s="458">
        <f t="shared" si="65"/>
        <v>0</v>
      </c>
      <c r="AR135" s="456" t="s">
        <v>729</v>
      </c>
      <c r="AS135" s="457" t="s">
        <v>729</v>
      </c>
      <c r="AT135" s="457" t="s">
        <v>729</v>
      </c>
      <c r="AU135" s="458">
        <f t="shared" si="66"/>
        <v>0</v>
      </c>
      <c r="AV135" s="456" t="s">
        <v>729</v>
      </c>
      <c r="AW135" s="457" t="s">
        <v>729</v>
      </c>
      <c r="AX135" s="457" t="s">
        <v>729</v>
      </c>
      <c r="AY135" s="457" t="s">
        <v>729</v>
      </c>
      <c r="AZ135" s="457" t="s">
        <v>729</v>
      </c>
      <c r="BA135" s="458">
        <f t="shared" si="67"/>
        <v>0</v>
      </c>
      <c r="BB135" s="456" t="s">
        <v>729</v>
      </c>
      <c r="BC135" s="457" t="s">
        <v>729</v>
      </c>
      <c r="BD135" s="457" t="s">
        <v>729</v>
      </c>
      <c r="BE135" s="457" t="s">
        <v>729</v>
      </c>
      <c r="BF135" s="457" t="s">
        <v>729</v>
      </c>
      <c r="BG135" s="457" t="s">
        <v>729</v>
      </c>
      <c r="BH135" s="457" t="s">
        <v>729</v>
      </c>
      <c r="BI135" s="458">
        <f t="shared" si="55"/>
        <v>0</v>
      </c>
      <c r="BJ135" s="403">
        <f t="shared" si="85"/>
        <v>0</v>
      </c>
      <c r="BK135" s="459"/>
      <c r="BL135" s="460"/>
      <c r="BM135" s="460"/>
      <c r="BN135" s="460"/>
      <c r="BO135" s="409">
        <f t="shared" si="86"/>
        <v>0</v>
      </c>
      <c r="BP135" s="459"/>
      <c r="BQ135" s="460"/>
      <c r="BR135" s="460"/>
      <c r="BS135" s="409">
        <f t="shared" si="83"/>
        <v>0</v>
      </c>
      <c r="BT135" s="459"/>
      <c r="BU135" s="409">
        <f t="shared" si="68"/>
        <v>0</v>
      </c>
      <c r="BV135" s="459"/>
      <c r="BW135" s="460"/>
      <c r="BX135" s="460"/>
      <c r="BY135" s="460"/>
      <c r="BZ135" s="460"/>
      <c r="CA135" s="460"/>
      <c r="CB135" s="460"/>
      <c r="CC135" s="460"/>
      <c r="CD135" s="460"/>
      <c r="CE135" s="409">
        <f t="shared" si="69"/>
        <v>0</v>
      </c>
      <c r="CF135" s="459"/>
      <c r="CG135" s="460"/>
      <c r="CH135" s="460"/>
      <c r="CI135" s="460"/>
      <c r="CJ135" s="460"/>
      <c r="CK135" s="460"/>
      <c r="CL135" s="460"/>
      <c r="CM135" s="409">
        <f t="shared" si="70"/>
        <v>0</v>
      </c>
      <c r="CN135" s="459"/>
      <c r="CO135" s="461">
        <f t="shared" si="71"/>
        <v>0</v>
      </c>
      <c r="CP135" s="462">
        <f t="shared" si="58"/>
        <v>0</v>
      </c>
      <c r="CQ135" s="397"/>
      <c r="CR135" s="398"/>
      <c r="CS135" s="396">
        <f t="shared" si="87"/>
        <v>0</v>
      </c>
      <c r="CT135" s="397"/>
      <c r="CU135" s="398"/>
      <c r="CV135" s="398"/>
      <c r="CW135" s="396">
        <f t="shared" si="88"/>
        <v>0</v>
      </c>
      <c r="CX135" s="399">
        <f t="shared" si="89"/>
        <v>0</v>
      </c>
      <c r="CY135" s="463">
        <f t="shared" si="90"/>
        <v>0</v>
      </c>
    </row>
    <row r="136" spans="1:103" s="453" customFormat="1">
      <c r="A136" s="436">
        <v>127</v>
      </c>
      <c r="B136" s="437"/>
      <c r="C136" s="438" t="s">
        <v>866</v>
      </c>
      <c r="D136" s="439"/>
      <c r="E136" s="440"/>
      <c r="F136" s="441"/>
      <c r="G136" s="441"/>
      <c r="H136" s="441"/>
      <c r="I136" s="442"/>
      <c r="J136" s="440"/>
      <c r="K136" s="441"/>
      <c r="L136" s="441"/>
      <c r="M136" s="441"/>
      <c r="N136" s="442"/>
      <c r="O136" s="440"/>
      <c r="P136" s="441"/>
      <c r="Q136" s="442"/>
      <c r="R136" s="440"/>
      <c r="S136" s="441"/>
      <c r="T136" s="441"/>
      <c r="U136" s="441"/>
      <c r="V136" s="441"/>
      <c r="W136" s="441"/>
      <c r="X136" s="442"/>
      <c r="Y136" s="440"/>
      <c r="Z136" s="441"/>
      <c r="AA136" s="441"/>
      <c r="AB136" s="442"/>
      <c r="AC136" s="443"/>
      <c r="AD136" s="464"/>
      <c r="AE136" s="465"/>
      <c r="AF136" s="466"/>
      <c r="AG136" s="464"/>
      <c r="AH136" s="465"/>
      <c r="AI136" s="465"/>
      <c r="AJ136" s="465"/>
      <c r="AK136" s="465"/>
      <c r="AL136" s="465"/>
      <c r="AM136" s="465"/>
      <c r="AN136" s="465"/>
      <c r="AO136" s="465"/>
      <c r="AP136" s="465"/>
      <c r="AQ136" s="466"/>
      <c r="AR136" s="464"/>
      <c r="AS136" s="465"/>
      <c r="AT136" s="465"/>
      <c r="AU136" s="466"/>
      <c r="AV136" s="464"/>
      <c r="AW136" s="465"/>
      <c r="AX136" s="465"/>
      <c r="AY136" s="465"/>
      <c r="AZ136" s="465"/>
      <c r="BA136" s="466"/>
      <c r="BB136" s="464"/>
      <c r="BC136" s="465"/>
      <c r="BD136" s="465"/>
      <c r="BE136" s="465"/>
      <c r="BF136" s="465"/>
      <c r="BG136" s="465"/>
      <c r="BH136" s="465"/>
      <c r="BI136" s="466"/>
      <c r="BJ136" s="447"/>
      <c r="BK136" s="448"/>
      <c r="BL136" s="449"/>
      <c r="BM136" s="449"/>
      <c r="BN136" s="449"/>
      <c r="BO136" s="450"/>
      <c r="BP136" s="448"/>
      <c r="BQ136" s="449"/>
      <c r="BR136" s="449"/>
      <c r="BS136" s="450"/>
      <c r="BT136" s="448"/>
      <c r="BU136" s="450"/>
      <c r="BV136" s="448"/>
      <c r="BW136" s="449"/>
      <c r="BX136" s="449"/>
      <c r="BY136" s="449"/>
      <c r="BZ136" s="449"/>
      <c r="CA136" s="449"/>
      <c r="CB136" s="449"/>
      <c r="CC136" s="449"/>
      <c r="CD136" s="449"/>
      <c r="CE136" s="450"/>
      <c r="CF136" s="448"/>
      <c r="CG136" s="449"/>
      <c r="CH136" s="449"/>
      <c r="CI136" s="449"/>
      <c r="CJ136" s="449"/>
      <c r="CK136" s="449"/>
      <c r="CL136" s="449"/>
      <c r="CM136" s="450"/>
      <c r="CN136" s="448"/>
      <c r="CO136" s="451"/>
      <c r="CP136" s="452"/>
      <c r="CQ136" s="440"/>
      <c r="CR136" s="441"/>
      <c r="CS136" s="442"/>
      <c r="CT136" s="440"/>
      <c r="CU136" s="441"/>
      <c r="CV136" s="441"/>
      <c r="CW136" s="442"/>
      <c r="CX136" s="443"/>
      <c r="CY136" s="467"/>
    </row>
    <row r="137" spans="1:103" s="413" customFormat="1">
      <c r="A137" s="390">
        <v>128</v>
      </c>
      <c r="B137" s="454" t="s">
        <v>66</v>
      </c>
      <c r="C137" s="455" t="s">
        <v>867</v>
      </c>
      <c r="D137" s="393" t="s">
        <v>4</v>
      </c>
      <c r="E137" s="397">
        <v>0</v>
      </c>
      <c r="F137" s="398">
        <v>0</v>
      </c>
      <c r="G137" s="398">
        <v>0</v>
      </c>
      <c r="H137" s="398">
        <v>0</v>
      </c>
      <c r="I137" s="396">
        <f t="shared" si="60"/>
        <v>0</v>
      </c>
      <c r="J137" s="397">
        <v>222</v>
      </c>
      <c r="K137" s="398">
        <v>18</v>
      </c>
      <c r="L137" s="398">
        <v>0</v>
      </c>
      <c r="M137" s="398">
        <v>0</v>
      </c>
      <c r="N137" s="396">
        <f t="shared" si="61"/>
        <v>240</v>
      </c>
      <c r="O137" s="397">
        <v>0</v>
      </c>
      <c r="P137" s="398">
        <v>0</v>
      </c>
      <c r="Q137" s="396">
        <f t="shared" si="62"/>
        <v>0</v>
      </c>
      <c r="R137" s="397">
        <v>0</v>
      </c>
      <c r="S137" s="398">
        <v>0</v>
      </c>
      <c r="T137" s="398">
        <v>0</v>
      </c>
      <c r="U137" s="398">
        <v>0</v>
      </c>
      <c r="V137" s="398">
        <v>0</v>
      </c>
      <c r="W137" s="398">
        <v>0</v>
      </c>
      <c r="X137" s="396">
        <f t="shared" si="63"/>
        <v>0</v>
      </c>
      <c r="Y137" s="397">
        <v>0</v>
      </c>
      <c r="Z137" s="398">
        <v>0</v>
      </c>
      <c r="AA137" s="398">
        <v>0</v>
      </c>
      <c r="AB137" s="396">
        <f t="shared" si="53"/>
        <v>0</v>
      </c>
      <c r="AC137" s="399">
        <f t="shared" ref="AC137:AC149" si="91">+IF(D137="",0,I137+N137+Q137+X137+AB137)</f>
        <v>240</v>
      </c>
      <c r="AD137" s="456">
        <v>90</v>
      </c>
      <c r="AE137" s="457">
        <v>0</v>
      </c>
      <c r="AF137" s="458">
        <f t="shared" si="64"/>
        <v>90</v>
      </c>
      <c r="AG137" s="456">
        <v>0</v>
      </c>
      <c r="AH137" s="457">
        <v>116</v>
      </c>
      <c r="AI137" s="457">
        <v>349</v>
      </c>
      <c r="AJ137" s="457">
        <v>91</v>
      </c>
      <c r="AK137" s="457">
        <v>126</v>
      </c>
      <c r="AL137" s="457">
        <v>18</v>
      </c>
      <c r="AM137" s="457">
        <v>86</v>
      </c>
      <c r="AN137" s="457">
        <v>1181</v>
      </c>
      <c r="AO137" s="457">
        <v>33</v>
      </c>
      <c r="AP137" s="457">
        <v>0</v>
      </c>
      <c r="AQ137" s="458">
        <f t="shared" si="65"/>
        <v>2000</v>
      </c>
      <c r="AR137" s="456">
        <v>3060</v>
      </c>
      <c r="AS137" s="457">
        <v>0</v>
      </c>
      <c r="AT137" s="457">
        <v>0</v>
      </c>
      <c r="AU137" s="458">
        <f t="shared" si="66"/>
        <v>3060</v>
      </c>
      <c r="AV137" s="456">
        <v>0</v>
      </c>
      <c r="AW137" s="457">
        <v>660</v>
      </c>
      <c r="AX137" s="457">
        <v>0</v>
      </c>
      <c r="AY137" s="457">
        <v>480</v>
      </c>
      <c r="AZ137" s="457">
        <v>0</v>
      </c>
      <c r="BA137" s="458">
        <f t="shared" si="67"/>
        <v>1140</v>
      </c>
      <c r="BB137" s="456">
        <v>0</v>
      </c>
      <c r="BC137" s="457">
        <v>60</v>
      </c>
      <c r="BD137" s="457">
        <v>180</v>
      </c>
      <c r="BE137" s="457">
        <v>584</v>
      </c>
      <c r="BF137" s="457">
        <v>76</v>
      </c>
      <c r="BG137" s="457">
        <v>0</v>
      </c>
      <c r="BH137" s="457">
        <v>0</v>
      </c>
      <c r="BI137" s="458">
        <f t="shared" si="55"/>
        <v>900</v>
      </c>
      <c r="BJ137" s="403">
        <f t="shared" ref="BJ137:BJ149" si="92">IF(D137="",0,AF137+AQ137+AU137+BA137+BI137)</f>
        <v>7190</v>
      </c>
      <c r="BK137" s="459">
        <v>107</v>
      </c>
      <c r="BL137" s="460">
        <v>544</v>
      </c>
      <c r="BM137" s="460">
        <v>45</v>
      </c>
      <c r="BN137" s="460"/>
      <c r="BO137" s="409">
        <f t="shared" ref="BO137:BO149" si="93">+BK137+BL137+BM137+BN137</f>
        <v>696</v>
      </c>
      <c r="BP137" s="459"/>
      <c r="BQ137" s="460">
        <v>44</v>
      </c>
      <c r="BR137" s="460"/>
      <c r="BS137" s="409">
        <f t="shared" si="83"/>
        <v>44</v>
      </c>
      <c r="BT137" s="459">
        <v>24</v>
      </c>
      <c r="BU137" s="409">
        <f t="shared" si="68"/>
        <v>24</v>
      </c>
      <c r="BV137" s="459">
        <v>45</v>
      </c>
      <c r="BW137" s="460">
        <v>171</v>
      </c>
      <c r="BX137" s="460">
        <v>121</v>
      </c>
      <c r="BY137" s="460">
        <v>345</v>
      </c>
      <c r="BZ137" s="460"/>
      <c r="CA137" s="460">
        <v>370</v>
      </c>
      <c r="CB137" s="460"/>
      <c r="CC137" s="460"/>
      <c r="CD137" s="460"/>
      <c r="CE137" s="409">
        <f t="shared" si="69"/>
        <v>1052</v>
      </c>
      <c r="CF137" s="459"/>
      <c r="CG137" s="460">
        <v>343</v>
      </c>
      <c r="CH137" s="460"/>
      <c r="CI137" s="460"/>
      <c r="CJ137" s="460"/>
      <c r="CK137" s="460"/>
      <c r="CL137" s="460"/>
      <c r="CM137" s="409">
        <f t="shared" si="70"/>
        <v>343</v>
      </c>
      <c r="CN137" s="459"/>
      <c r="CO137" s="461">
        <f t="shared" si="71"/>
        <v>0</v>
      </c>
      <c r="CP137" s="462">
        <f t="shared" si="58"/>
        <v>2159</v>
      </c>
      <c r="CQ137" s="397"/>
      <c r="CR137" s="398"/>
      <c r="CS137" s="396">
        <f t="shared" ref="CS137:CS149" si="94">+CQ137+CR137</f>
        <v>0</v>
      </c>
      <c r="CT137" s="397"/>
      <c r="CU137" s="398"/>
      <c r="CV137" s="398"/>
      <c r="CW137" s="396">
        <f t="shared" ref="CW137:CW149" si="95">+CT137+CU137+CV137</f>
        <v>0</v>
      </c>
      <c r="CX137" s="399">
        <f t="shared" ref="CX137:CX149" si="96">+CS137+CW137</f>
        <v>0</v>
      </c>
      <c r="CY137" s="463">
        <f t="shared" ref="CY137:CY149" si="97">IF(D137="",0,AC137+BJ137+CP137+CX137)</f>
        <v>9589</v>
      </c>
    </row>
    <row r="138" spans="1:103" s="413" customFormat="1">
      <c r="A138" s="390">
        <v>129</v>
      </c>
      <c r="B138" s="454" t="s">
        <v>5</v>
      </c>
      <c r="C138" s="455" t="s">
        <v>3</v>
      </c>
      <c r="D138" s="393" t="s">
        <v>742</v>
      </c>
      <c r="E138" s="397">
        <v>0</v>
      </c>
      <c r="F138" s="398">
        <v>0</v>
      </c>
      <c r="G138" s="398">
        <v>0</v>
      </c>
      <c r="H138" s="398">
        <v>0</v>
      </c>
      <c r="I138" s="396">
        <f t="shared" si="60"/>
        <v>0</v>
      </c>
      <c r="J138" s="397">
        <v>0</v>
      </c>
      <c r="K138" s="398">
        <v>0</v>
      </c>
      <c r="L138" s="398">
        <v>0</v>
      </c>
      <c r="M138" s="398">
        <v>0</v>
      </c>
      <c r="N138" s="396">
        <f t="shared" si="61"/>
        <v>0</v>
      </c>
      <c r="O138" s="397">
        <v>0</v>
      </c>
      <c r="P138" s="398">
        <v>0</v>
      </c>
      <c r="Q138" s="396">
        <f t="shared" si="62"/>
        <v>0</v>
      </c>
      <c r="R138" s="397">
        <v>0</v>
      </c>
      <c r="S138" s="398">
        <v>0</v>
      </c>
      <c r="T138" s="398">
        <v>0</v>
      </c>
      <c r="U138" s="398">
        <v>0</v>
      </c>
      <c r="V138" s="398">
        <v>0</v>
      </c>
      <c r="W138" s="398">
        <v>0</v>
      </c>
      <c r="X138" s="396">
        <f t="shared" si="63"/>
        <v>0</v>
      </c>
      <c r="Y138" s="397">
        <v>0</v>
      </c>
      <c r="Z138" s="398">
        <v>0</v>
      </c>
      <c r="AA138" s="398">
        <v>0</v>
      </c>
      <c r="AB138" s="396">
        <f t="shared" si="53"/>
        <v>0</v>
      </c>
      <c r="AC138" s="399">
        <f t="shared" si="91"/>
        <v>0</v>
      </c>
      <c r="AD138" s="456">
        <v>0</v>
      </c>
      <c r="AE138" s="457">
        <v>0</v>
      </c>
      <c r="AF138" s="458">
        <f t="shared" si="64"/>
        <v>0</v>
      </c>
      <c r="AG138" s="456">
        <v>0</v>
      </c>
      <c r="AH138" s="457">
        <v>0</v>
      </c>
      <c r="AI138" s="457">
        <v>0</v>
      </c>
      <c r="AJ138" s="457">
        <v>0</v>
      </c>
      <c r="AK138" s="457">
        <v>0</v>
      </c>
      <c r="AL138" s="457">
        <v>0</v>
      </c>
      <c r="AM138" s="457">
        <v>0</v>
      </c>
      <c r="AN138" s="457">
        <v>0</v>
      </c>
      <c r="AO138" s="457">
        <v>0</v>
      </c>
      <c r="AP138" s="457">
        <v>0</v>
      </c>
      <c r="AQ138" s="458">
        <f t="shared" si="65"/>
        <v>0</v>
      </c>
      <c r="AR138" s="456">
        <v>0</v>
      </c>
      <c r="AS138" s="457">
        <v>0</v>
      </c>
      <c r="AT138" s="457">
        <v>0</v>
      </c>
      <c r="AU138" s="458">
        <f t="shared" si="66"/>
        <v>0</v>
      </c>
      <c r="AV138" s="456">
        <v>0</v>
      </c>
      <c r="AW138" s="457">
        <v>0</v>
      </c>
      <c r="AX138" s="457">
        <v>0</v>
      </c>
      <c r="AY138" s="457">
        <v>0</v>
      </c>
      <c r="AZ138" s="457">
        <v>0</v>
      </c>
      <c r="BA138" s="458">
        <f t="shared" si="67"/>
        <v>0</v>
      </c>
      <c r="BB138" s="456">
        <v>0</v>
      </c>
      <c r="BC138" s="457">
        <v>0</v>
      </c>
      <c r="BD138" s="457">
        <v>0</v>
      </c>
      <c r="BE138" s="457">
        <v>0</v>
      </c>
      <c r="BF138" s="457">
        <v>0</v>
      </c>
      <c r="BG138" s="457">
        <v>0</v>
      </c>
      <c r="BH138" s="457">
        <v>0</v>
      </c>
      <c r="BI138" s="458">
        <f t="shared" si="55"/>
        <v>0</v>
      </c>
      <c r="BJ138" s="403">
        <f t="shared" si="92"/>
        <v>0</v>
      </c>
      <c r="BK138" s="459"/>
      <c r="BL138" s="460">
        <v>6</v>
      </c>
      <c r="BM138" s="460"/>
      <c r="BN138" s="460"/>
      <c r="BO138" s="409">
        <f t="shared" si="93"/>
        <v>6</v>
      </c>
      <c r="BP138" s="459"/>
      <c r="BQ138" s="460"/>
      <c r="BR138" s="460"/>
      <c r="BS138" s="409">
        <f t="shared" si="83"/>
        <v>0</v>
      </c>
      <c r="BT138" s="459"/>
      <c r="BU138" s="409">
        <f t="shared" si="68"/>
        <v>0</v>
      </c>
      <c r="BV138" s="459"/>
      <c r="BW138" s="460"/>
      <c r="BX138" s="460"/>
      <c r="BY138" s="460"/>
      <c r="BZ138" s="460"/>
      <c r="CA138" s="460"/>
      <c r="CB138" s="460"/>
      <c r="CC138" s="460"/>
      <c r="CD138" s="460"/>
      <c r="CE138" s="409">
        <f t="shared" si="69"/>
        <v>0</v>
      </c>
      <c r="CF138" s="459"/>
      <c r="CG138" s="460"/>
      <c r="CH138" s="460"/>
      <c r="CI138" s="460"/>
      <c r="CJ138" s="460"/>
      <c r="CK138" s="460"/>
      <c r="CL138" s="460"/>
      <c r="CM138" s="409">
        <f t="shared" si="70"/>
        <v>0</v>
      </c>
      <c r="CN138" s="459"/>
      <c r="CO138" s="461">
        <f t="shared" si="71"/>
        <v>0</v>
      </c>
      <c r="CP138" s="462">
        <f t="shared" si="58"/>
        <v>6</v>
      </c>
      <c r="CQ138" s="397"/>
      <c r="CR138" s="398"/>
      <c r="CS138" s="396">
        <f t="shared" si="94"/>
        <v>0</v>
      </c>
      <c r="CT138" s="397"/>
      <c r="CU138" s="398"/>
      <c r="CV138" s="398"/>
      <c r="CW138" s="396">
        <f t="shared" si="95"/>
        <v>0</v>
      </c>
      <c r="CX138" s="399">
        <f t="shared" si="96"/>
        <v>0</v>
      </c>
      <c r="CY138" s="463">
        <f t="shared" si="97"/>
        <v>6</v>
      </c>
    </row>
    <row r="139" spans="1:103" s="413" customFormat="1">
      <c r="A139" s="390">
        <v>130</v>
      </c>
      <c r="B139" s="454" t="s">
        <v>868</v>
      </c>
      <c r="C139" s="455" t="s">
        <v>869</v>
      </c>
      <c r="D139" s="393" t="s">
        <v>4</v>
      </c>
      <c r="E139" s="397">
        <v>4606.18</v>
      </c>
      <c r="F139" s="398">
        <v>2013</v>
      </c>
      <c r="G139" s="398">
        <v>540</v>
      </c>
      <c r="H139" s="398">
        <v>5101.08</v>
      </c>
      <c r="I139" s="396">
        <f t="shared" si="60"/>
        <v>12260.26</v>
      </c>
      <c r="J139" s="397">
        <v>6105</v>
      </c>
      <c r="K139" s="398">
        <v>12207</v>
      </c>
      <c r="L139" s="398">
        <v>6102</v>
      </c>
      <c r="M139" s="398">
        <v>6105</v>
      </c>
      <c r="N139" s="396">
        <f t="shared" si="61"/>
        <v>30519</v>
      </c>
      <c r="O139" s="397">
        <v>4596</v>
      </c>
      <c r="P139" s="398">
        <v>6210</v>
      </c>
      <c r="Q139" s="396">
        <f t="shared" si="62"/>
        <v>10806</v>
      </c>
      <c r="R139" s="397">
        <v>1380</v>
      </c>
      <c r="S139" s="398">
        <v>420</v>
      </c>
      <c r="T139" s="398">
        <v>600</v>
      </c>
      <c r="U139" s="398">
        <v>2215.5</v>
      </c>
      <c r="V139" s="398">
        <v>1890</v>
      </c>
      <c r="W139" s="398">
        <v>360</v>
      </c>
      <c r="X139" s="396">
        <f t="shared" si="63"/>
        <v>6865.5</v>
      </c>
      <c r="Y139" s="397">
        <v>3300</v>
      </c>
      <c r="Z139" s="398">
        <v>1680</v>
      </c>
      <c r="AA139" s="398">
        <v>4200</v>
      </c>
      <c r="AB139" s="396">
        <f t="shared" si="53"/>
        <v>9180</v>
      </c>
      <c r="AC139" s="399">
        <f t="shared" si="91"/>
        <v>69630.760000000009</v>
      </c>
      <c r="AD139" s="456">
        <v>4077</v>
      </c>
      <c r="AE139" s="457">
        <v>2700</v>
      </c>
      <c r="AF139" s="458">
        <f t="shared" si="64"/>
        <v>6777</v>
      </c>
      <c r="AG139" s="456">
        <v>1065.6000000000001</v>
      </c>
      <c r="AH139" s="457">
        <v>17506.050000000003</v>
      </c>
      <c r="AI139" s="457">
        <v>2529</v>
      </c>
      <c r="AJ139" s="457">
        <v>110.63999999999999</v>
      </c>
      <c r="AK139" s="457">
        <v>449.99999999999994</v>
      </c>
      <c r="AL139" s="457">
        <v>110.99999999999999</v>
      </c>
      <c r="AM139" s="457">
        <v>2718</v>
      </c>
      <c r="AN139" s="457">
        <v>5233.1699999999992</v>
      </c>
      <c r="AO139" s="457">
        <v>283.71000000000004</v>
      </c>
      <c r="AP139" s="457">
        <v>570.00000000000011</v>
      </c>
      <c r="AQ139" s="458">
        <f t="shared" si="65"/>
        <v>30577.17</v>
      </c>
      <c r="AR139" s="456">
        <v>9444.4199999999983</v>
      </c>
      <c r="AS139" s="457">
        <v>7546.5599999999995</v>
      </c>
      <c r="AT139" s="457">
        <v>1739.9999999999998</v>
      </c>
      <c r="AU139" s="458">
        <f t="shared" si="66"/>
        <v>18730.979999999996</v>
      </c>
      <c r="AV139" s="456">
        <v>66</v>
      </c>
      <c r="AW139" s="457">
        <v>6675.0000000000009</v>
      </c>
      <c r="AX139" s="457">
        <v>150.00000000000003</v>
      </c>
      <c r="AY139" s="457">
        <v>4350</v>
      </c>
      <c r="AZ139" s="457">
        <v>210.00000000000003</v>
      </c>
      <c r="BA139" s="458">
        <f t="shared" si="67"/>
        <v>11451</v>
      </c>
      <c r="BB139" s="456">
        <v>6240</v>
      </c>
      <c r="BC139" s="457">
        <v>165</v>
      </c>
      <c r="BD139" s="457">
        <v>1560</v>
      </c>
      <c r="BE139" s="457">
        <v>4199.9999999999991</v>
      </c>
      <c r="BF139" s="457">
        <v>990</v>
      </c>
      <c r="BG139" s="457">
        <v>165</v>
      </c>
      <c r="BH139" s="457">
        <v>390</v>
      </c>
      <c r="BI139" s="458">
        <f t="shared" si="55"/>
        <v>13710</v>
      </c>
      <c r="BJ139" s="403">
        <f t="shared" si="92"/>
        <v>81246.149999999994</v>
      </c>
      <c r="BK139" s="459">
        <v>6300</v>
      </c>
      <c r="BL139" s="460">
        <v>14100</v>
      </c>
      <c r="BM139" s="460">
        <v>4290</v>
      </c>
      <c r="BN139" s="460">
        <v>567</v>
      </c>
      <c r="BO139" s="409">
        <f t="shared" si="93"/>
        <v>25257</v>
      </c>
      <c r="BP139" s="459">
        <v>1800</v>
      </c>
      <c r="BQ139" s="460">
        <v>1590</v>
      </c>
      <c r="BR139" s="460">
        <v>3210</v>
      </c>
      <c r="BS139" s="409">
        <f t="shared" si="83"/>
        <v>6600</v>
      </c>
      <c r="BT139" s="459">
        <v>2.34</v>
      </c>
      <c r="BU139" s="409">
        <f t="shared" si="68"/>
        <v>2.34</v>
      </c>
      <c r="BV139" s="459">
        <v>810</v>
      </c>
      <c r="BW139" s="460"/>
      <c r="BX139" s="460"/>
      <c r="BY139" s="460">
        <v>1860</v>
      </c>
      <c r="BZ139" s="460">
        <v>1011.51</v>
      </c>
      <c r="CA139" s="460"/>
      <c r="CB139" s="460">
        <v>1200</v>
      </c>
      <c r="CC139" s="460">
        <v>540</v>
      </c>
      <c r="CD139" s="460">
        <v>825</v>
      </c>
      <c r="CE139" s="409">
        <f t="shared" si="69"/>
        <v>6246.51</v>
      </c>
      <c r="CF139" s="459"/>
      <c r="CG139" s="460">
        <v>9450</v>
      </c>
      <c r="CH139" s="460">
        <v>1110</v>
      </c>
      <c r="CI139" s="460">
        <v>540</v>
      </c>
      <c r="CJ139" s="460">
        <v>330</v>
      </c>
      <c r="CK139" s="460">
        <v>330</v>
      </c>
      <c r="CL139" s="460">
        <v>150</v>
      </c>
      <c r="CM139" s="409">
        <f t="shared" si="70"/>
        <v>11910</v>
      </c>
      <c r="CN139" s="459">
        <v>720</v>
      </c>
      <c r="CO139" s="461">
        <f t="shared" si="71"/>
        <v>720</v>
      </c>
      <c r="CP139" s="462">
        <f t="shared" si="58"/>
        <v>50735.850000000006</v>
      </c>
      <c r="CQ139" s="397"/>
      <c r="CR139" s="398"/>
      <c r="CS139" s="396">
        <f t="shared" si="94"/>
        <v>0</v>
      </c>
      <c r="CT139" s="397"/>
      <c r="CU139" s="398"/>
      <c r="CV139" s="398"/>
      <c r="CW139" s="396">
        <f t="shared" si="95"/>
        <v>0</v>
      </c>
      <c r="CX139" s="399">
        <f t="shared" si="96"/>
        <v>0</v>
      </c>
      <c r="CY139" s="463">
        <f t="shared" si="97"/>
        <v>201612.76</v>
      </c>
    </row>
    <row r="140" spans="1:103" s="413" customFormat="1">
      <c r="A140" s="390">
        <v>131</v>
      </c>
      <c r="B140" s="454" t="s">
        <v>870</v>
      </c>
      <c r="C140" s="455" t="s">
        <v>10</v>
      </c>
      <c r="D140" s="393" t="s">
        <v>740</v>
      </c>
      <c r="E140" s="397">
        <v>160</v>
      </c>
      <c r="F140" s="398">
        <v>66</v>
      </c>
      <c r="G140" s="398">
        <v>23</v>
      </c>
      <c r="H140" s="398">
        <v>213</v>
      </c>
      <c r="I140" s="396">
        <f t="shared" si="60"/>
        <v>462</v>
      </c>
      <c r="J140" s="397">
        <v>169.58333333333334</v>
      </c>
      <c r="K140" s="398">
        <v>339.08333333333331</v>
      </c>
      <c r="L140" s="398">
        <v>169.5</v>
      </c>
      <c r="M140" s="398">
        <v>169.58333333333334</v>
      </c>
      <c r="N140" s="396">
        <f t="shared" si="61"/>
        <v>847.75</v>
      </c>
      <c r="O140" s="397">
        <v>127.66666666666667</v>
      </c>
      <c r="P140" s="398">
        <v>172.5</v>
      </c>
      <c r="Q140" s="396">
        <f t="shared" si="62"/>
        <v>300.16666666666669</v>
      </c>
      <c r="R140" s="397">
        <v>57</v>
      </c>
      <c r="S140" s="398">
        <v>18</v>
      </c>
      <c r="T140" s="398">
        <v>24</v>
      </c>
      <c r="U140" s="398">
        <v>63</v>
      </c>
      <c r="V140" s="398">
        <v>54</v>
      </c>
      <c r="W140" s="398">
        <v>9</v>
      </c>
      <c r="X140" s="396">
        <f t="shared" si="63"/>
        <v>225</v>
      </c>
      <c r="Y140" s="397">
        <v>96</v>
      </c>
      <c r="Z140" s="398">
        <v>73</v>
      </c>
      <c r="AA140" s="398">
        <v>121</v>
      </c>
      <c r="AB140" s="396">
        <f t="shared" si="53"/>
        <v>290</v>
      </c>
      <c r="AC140" s="399">
        <f t="shared" si="91"/>
        <v>2124.916666666667</v>
      </c>
      <c r="AD140" s="456">
        <v>113</v>
      </c>
      <c r="AE140" s="457">
        <v>75</v>
      </c>
      <c r="AF140" s="458">
        <f t="shared" si="64"/>
        <v>188</v>
      </c>
      <c r="AG140" s="456">
        <v>30</v>
      </c>
      <c r="AH140" s="457">
        <v>487</v>
      </c>
      <c r="AI140" s="457">
        <v>71</v>
      </c>
      <c r="AJ140" s="457">
        <v>4</v>
      </c>
      <c r="AK140" s="457">
        <v>13</v>
      </c>
      <c r="AL140" s="457">
        <v>4</v>
      </c>
      <c r="AM140" s="457">
        <v>76</v>
      </c>
      <c r="AN140" s="457">
        <v>146</v>
      </c>
      <c r="AO140" s="457">
        <v>8</v>
      </c>
      <c r="AP140" s="457">
        <v>16</v>
      </c>
      <c r="AQ140" s="458">
        <f t="shared" si="65"/>
        <v>855</v>
      </c>
      <c r="AR140" s="456">
        <v>263</v>
      </c>
      <c r="AS140" s="457">
        <v>210</v>
      </c>
      <c r="AT140" s="457">
        <v>49</v>
      </c>
      <c r="AU140" s="458">
        <f t="shared" si="66"/>
        <v>522</v>
      </c>
      <c r="AV140" s="456">
        <v>2</v>
      </c>
      <c r="AW140" s="457">
        <v>185</v>
      </c>
      <c r="AX140" s="457">
        <v>4</v>
      </c>
      <c r="AY140" s="457">
        <v>121</v>
      </c>
      <c r="AZ140" s="457">
        <v>6</v>
      </c>
      <c r="BA140" s="458">
        <f t="shared" si="67"/>
        <v>318</v>
      </c>
      <c r="BB140" s="456">
        <v>174</v>
      </c>
      <c r="BC140" s="457">
        <v>5</v>
      </c>
      <c r="BD140" s="457">
        <v>44</v>
      </c>
      <c r="BE140" s="457">
        <v>117</v>
      </c>
      <c r="BF140" s="457">
        <v>28</v>
      </c>
      <c r="BG140" s="457">
        <v>5</v>
      </c>
      <c r="BH140" s="457">
        <v>11</v>
      </c>
      <c r="BI140" s="458">
        <f t="shared" si="55"/>
        <v>384</v>
      </c>
      <c r="BJ140" s="403">
        <f t="shared" si="92"/>
        <v>2267</v>
      </c>
      <c r="BK140" s="459">
        <v>175</v>
      </c>
      <c r="BL140" s="460">
        <v>392</v>
      </c>
      <c r="BM140" s="460">
        <v>120</v>
      </c>
      <c r="BN140" s="460">
        <v>16</v>
      </c>
      <c r="BO140" s="409">
        <f t="shared" si="93"/>
        <v>703</v>
      </c>
      <c r="BP140" s="459">
        <v>50</v>
      </c>
      <c r="BQ140" s="460">
        <v>45</v>
      </c>
      <c r="BR140" s="460">
        <v>90</v>
      </c>
      <c r="BS140" s="409">
        <f t="shared" si="83"/>
        <v>185</v>
      </c>
      <c r="BT140" s="459"/>
      <c r="BU140" s="409">
        <f t="shared" si="68"/>
        <v>0</v>
      </c>
      <c r="BV140" s="459">
        <v>36.75</v>
      </c>
      <c r="BW140" s="460">
        <v>198</v>
      </c>
      <c r="BX140" s="460">
        <v>136</v>
      </c>
      <c r="BY140" s="460">
        <v>81</v>
      </c>
      <c r="BZ140" s="460">
        <v>45</v>
      </c>
      <c r="CA140" s="460">
        <v>449</v>
      </c>
      <c r="CB140" s="460">
        <v>50</v>
      </c>
      <c r="CC140" s="460">
        <v>23</v>
      </c>
      <c r="CD140" s="460">
        <v>34.28</v>
      </c>
      <c r="CE140" s="409">
        <f t="shared" si="69"/>
        <v>1053.03</v>
      </c>
      <c r="CF140" s="459"/>
      <c r="CG140" s="460">
        <v>393.75</v>
      </c>
      <c r="CH140" s="460">
        <v>46.25</v>
      </c>
      <c r="CI140" s="460">
        <v>22.5</v>
      </c>
      <c r="CJ140" s="460">
        <v>13.75</v>
      </c>
      <c r="CK140" s="460">
        <v>13.75</v>
      </c>
      <c r="CL140" s="460">
        <v>6.25</v>
      </c>
      <c r="CM140" s="409">
        <f t="shared" si="70"/>
        <v>496.25</v>
      </c>
      <c r="CN140" s="459">
        <v>33</v>
      </c>
      <c r="CO140" s="461">
        <f t="shared" si="71"/>
        <v>33</v>
      </c>
      <c r="CP140" s="462">
        <f t="shared" si="58"/>
        <v>2470.2799999999997</v>
      </c>
      <c r="CQ140" s="397"/>
      <c r="CR140" s="398"/>
      <c r="CS140" s="396">
        <f t="shared" si="94"/>
        <v>0</v>
      </c>
      <c r="CT140" s="397"/>
      <c r="CU140" s="398"/>
      <c r="CV140" s="398"/>
      <c r="CW140" s="396">
        <f t="shared" si="95"/>
        <v>0</v>
      </c>
      <c r="CX140" s="399">
        <f t="shared" si="96"/>
        <v>0</v>
      </c>
      <c r="CY140" s="463">
        <f t="shared" si="97"/>
        <v>6862.1966666666667</v>
      </c>
    </row>
    <row r="141" spans="1:103" s="413" customFormat="1">
      <c r="A141" s="390">
        <v>132</v>
      </c>
      <c r="B141" s="454" t="s">
        <v>871</v>
      </c>
      <c r="C141" s="455" t="s">
        <v>872</v>
      </c>
      <c r="D141" s="393" t="s">
        <v>756</v>
      </c>
      <c r="E141" s="397">
        <v>15</v>
      </c>
      <c r="F141" s="398">
        <v>0</v>
      </c>
      <c r="G141" s="398">
        <v>0</v>
      </c>
      <c r="H141" s="398">
        <v>0</v>
      </c>
      <c r="I141" s="396">
        <f t="shared" si="60"/>
        <v>15</v>
      </c>
      <c r="J141" s="397">
        <v>0</v>
      </c>
      <c r="K141" s="398">
        <v>0</v>
      </c>
      <c r="L141" s="398">
        <v>0</v>
      </c>
      <c r="M141" s="398">
        <v>0</v>
      </c>
      <c r="N141" s="396">
        <f t="shared" si="61"/>
        <v>0</v>
      </c>
      <c r="O141" s="397">
        <v>15</v>
      </c>
      <c r="P141" s="398">
        <v>30</v>
      </c>
      <c r="Q141" s="396">
        <f t="shared" si="62"/>
        <v>45</v>
      </c>
      <c r="R141" s="397">
        <v>0</v>
      </c>
      <c r="S141" s="398">
        <v>0</v>
      </c>
      <c r="T141" s="398">
        <v>0</v>
      </c>
      <c r="U141" s="398">
        <v>0</v>
      </c>
      <c r="V141" s="398">
        <v>0</v>
      </c>
      <c r="W141" s="398">
        <v>0</v>
      </c>
      <c r="X141" s="396">
        <f t="shared" si="63"/>
        <v>0</v>
      </c>
      <c r="Y141" s="397">
        <v>4.1399999999999997</v>
      </c>
      <c r="Z141" s="398">
        <v>0</v>
      </c>
      <c r="AA141" s="398">
        <v>0</v>
      </c>
      <c r="AB141" s="396">
        <f t="shared" si="53"/>
        <v>4.1399999999999997</v>
      </c>
      <c r="AC141" s="399">
        <f t="shared" si="91"/>
        <v>64.14</v>
      </c>
      <c r="AD141" s="456">
        <v>0</v>
      </c>
      <c r="AE141" s="457">
        <v>0</v>
      </c>
      <c r="AF141" s="458">
        <f t="shared" si="64"/>
        <v>0</v>
      </c>
      <c r="AG141" s="456">
        <v>0</v>
      </c>
      <c r="AH141" s="457">
        <v>0</v>
      </c>
      <c r="AI141" s="457">
        <v>0</v>
      </c>
      <c r="AJ141" s="457">
        <v>0</v>
      </c>
      <c r="AK141" s="457">
        <v>0</v>
      </c>
      <c r="AL141" s="457">
        <v>0</v>
      </c>
      <c r="AM141" s="457">
        <v>0</v>
      </c>
      <c r="AN141" s="457">
        <v>0</v>
      </c>
      <c r="AO141" s="457">
        <v>0</v>
      </c>
      <c r="AP141" s="457">
        <v>0</v>
      </c>
      <c r="AQ141" s="458">
        <f t="shared" si="65"/>
        <v>0</v>
      </c>
      <c r="AR141" s="456">
        <v>0</v>
      </c>
      <c r="AS141" s="457">
        <v>0</v>
      </c>
      <c r="AT141" s="457">
        <v>0</v>
      </c>
      <c r="AU141" s="458">
        <f t="shared" si="66"/>
        <v>0</v>
      </c>
      <c r="AV141" s="456">
        <v>0</v>
      </c>
      <c r="AW141" s="457">
        <v>0</v>
      </c>
      <c r="AX141" s="457">
        <v>0</v>
      </c>
      <c r="AY141" s="457">
        <v>0</v>
      </c>
      <c r="AZ141" s="457">
        <v>0</v>
      </c>
      <c r="BA141" s="458">
        <f t="shared" si="67"/>
        <v>0</v>
      </c>
      <c r="BB141" s="456">
        <v>0</v>
      </c>
      <c r="BC141" s="457">
        <v>0</v>
      </c>
      <c r="BD141" s="457">
        <v>0</v>
      </c>
      <c r="BE141" s="457">
        <v>0</v>
      </c>
      <c r="BF141" s="457">
        <v>0</v>
      </c>
      <c r="BG141" s="457">
        <v>0</v>
      </c>
      <c r="BH141" s="457">
        <v>0</v>
      </c>
      <c r="BI141" s="458">
        <f t="shared" si="55"/>
        <v>0</v>
      </c>
      <c r="BJ141" s="403">
        <f t="shared" si="92"/>
        <v>0</v>
      </c>
      <c r="BK141" s="459"/>
      <c r="BL141" s="460"/>
      <c r="BM141" s="460"/>
      <c r="BN141" s="460"/>
      <c r="BO141" s="409">
        <f t="shared" si="93"/>
        <v>0</v>
      </c>
      <c r="BP141" s="459"/>
      <c r="BQ141" s="460"/>
      <c r="BR141" s="460"/>
      <c r="BS141" s="409">
        <f t="shared" si="83"/>
        <v>0</v>
      </c>
      <c r="BT141" s="459"/>
      <c r="BU141" s="409">
        <f t="shared" si="68"/>
        <v>0</v>
      </c>
      <c r="BV141" s="459"/>
      <c r="BW141" s="460"/>
      <c r="BX141" s="460"/>
      <c r="BY141" s="460"/>
      <c r="BZ141" s="460"/>
      <c r="CA141" s="460"/>
      <c r="CB141" s="460"/>
      <c r="CC141" s="460"/>
      <c r="CD141" s="460"/>
      <c r="CE141" s="409">
        <f t="shared" si="69"/>
        <v>0</v>
      </c>
      <c r="CF141" s="459"/>
      <c r="CG141" s="460"/>
      <c r="CH141" s="460"/>
      <c r="CI141" s="460"/>
      <c r="CJ141" s="460"/>
      <c r="CK141" s="460"/>
      <c r="CL141" s="460"/>
      <c r="CM141" s="409">
        <f t="shared" si="70"/>
        <v>0</v>
      </c>
      <c r="CN141" s="459"/>
      <c r="CO141" s="461">
        <f t="shared" si="71"/>
        <v>0</v>
      </c>
      <c r="CP141" s="462">
        <f t="shared" si="58"/>
        <v>0</v>
      </c>
      <c r="CQ141" s="397"/>
      <c r="CR141" s="398"/>
      <c r="CS141" s="396">
        <f t="shared" si="94"/>
        <v>0</v>
      </c>
      <c r="CT141" s="397"/>
      <c r="CU141" s="398"/>
      <c r="CV141" s="398"/>
      <c r="CW141" s="396">
        <f t="shared" si="95"/>
        <v>0</v>
      </c>
      <c r="CX141" s="399">
        <f t="shared" si="96"/>
        <v>0</v>
      </c>
      <c r="CY141" s="463">
        <f t="shared" si="97"/>
        <v>64.14</v>
      </c>
    </row>
    <row r="142" spans="1:103" s="413" customFormat="1">
      <c r="A142" s="390">
        <v>133</v>
      </c>
      <c r="B142" s="454" t="s">
        <v>873</v>
      </c>
      <c r="C142" s="455" t="s">
        <v>874</v>
      </c>
      <c r="D142" s="393" t="s">
        <v>740</v>
      </c>
      <c r="E142" s="397">
        <v>0</v>
      </c>
      <c r="F142" s="398">
        <v>0</v>
      </c>
      <c r="G142" s="398">
        <v>0</v>
      </c>
      <c r="H142" s="398">
        <v>0</v>
      </c>
      <c r="I142" s="396">
        <f t="shared" si="60"/>
        <v>0</v>
      </c>
      <c r="J142" s="397">
        <v>0</v>
      </c>
      <c r="K142" s="398">
        <v>0</v>
      </c>
      <c r="L142" s="398">
        <v>0</v>
      </c>
      <c r="M142" s="398">
        <v>0</v>
      </c>
      <c r="N142" s="396">
        <f t="shared" si="61"/>
        <v>0</v>
      </c>
      <c r="O142" s="397">
        <v>0</v>
      </c>
      <c r="P142" s="398">
        <v>0</v>
      </c>
      <c r="Q142" s="396">
        <f t="shared" si="62"/>
        <v>0</v>
      </c>
      <c r="R142" s="397">
        <v>0</v>
      </c>
      <c r="S142" s="398">
        <v>0</v>
      </c>
      <c r="T142" s="398">
        <v>0</v>
      </c>
      <c r="U142" s="398">
        <v>0</v>
      </c>
      <c r="V142" s="398">
        <v>0</v>
      </c>
      <c r="W142" s="398">
        <v>0</v>
      </c>
      <c r="X142" s="396">
        <f t="shared" si="63"/>
        <v>0</v>
      </c>
      <c r="Y142" s="397">
        <v>0</v>
      </c>
      <c r="Z142" s="398">
        <v>0</v>
      </c>
      <c r="AA142" s="398">
        <v>0</v>
      </c>
      <c r="AB142" s="396">
        <f t="shared" si="53"/>
        <v>0</v>
      </c>
      <c r="AC142" s="399">
        <f t="shared" si="91"/>
        <v>0</v>
      </c>
      <c r="AD142" s="456">
        <v>0</v>
      </c>
      <c r="AE142" s="457">
        <v>0</v>
      </c>
      <c r="AF142" s="458">
        <f t="shared" si="64"/>
        <v>0</v>
      </c>
      <c r="AG142" s="456">
        <v>0</v>
      </c>
      <c r="AH142" s="457">
        <v>4</v>
      </c>
      <c r="AI142" s="457">
        <v>0</v>
      </c>
      <c r="AJ142" s="457">
        <v>0</v>
      </c>
      <c r="AK142" s="457">
        <v>0</v>
      </c>
      <c r="AL142" s="457">
        <v>0</v>
      </c>
      <c r="AM142" s="457">
        <v>0</v>
      </c>
      <c r="AN142" s="457">
        <v>2</v>
      </c>
      <c r="AO142" s="457">
        <v>0</v>
      </c>
      <c r="AP142" s="457">
        <v>0</v>
      </c>
      <c r="AQ142" s="458">
        <f t="shared" si="65"/>
        <v>6</v>
      </c>
      <c r="AR142" s="456">
        <v>1</v>
      </c>
      <c r="AS142" s="457">
        <v>1</v>
      </c>
      <c r="AT142" s="457">
        <v>5</v>
      </c>
      <c r="AU142" s="458">
        <f t="shared" si="66"/>
        <v>7</v>
      </c>
      <c r="AV142" s="456">
        <v>0</v>
      </c>
      <c r="AW142" s="457">
        <v>1</v>
      </c>
      <c r="AX142" s="457">
        <v>2</v>
      </c>
      <c r="AY142" s="457">
        <v>4</v>
      </c>
      <c r="AZ142" s="457">
        <v>0</v>
      </c>
      <c r="BA142" s="458">
        <f t="shared" si="67"/>
        <v>7</v>
      </c>
      <c r="BB142" s="456">
        <v>6</v>
      </c>
      <c r="BC142" s="457">
        <v>0</v>
      </c>
      <c r="BD142" s="457">
        <v>4</v>
      </c>
      <c r="BE142" s="457">
        <v>1</v>
      </c>
      <c r="BF142" s="457">
        <v>2</v>
      </c>
      <c r="BG142" s="457">
        <v>0</v>
      </c>
      <c r="BH142" s="457">
        <v>0</v>
      </c>
      <c r="BI142" s="458">
        <f t="shared" si="55"/>
        <v>13</v>
      </c>
      <c r="BJ142" s="403">
        <f t="shared" si="92"/>
        <v>33</v>
      </c>
      <c r="BK142" s="459">
        <v>6</v>
      </c>
      <c r="BL142" s="460">
        <v>17</v>
      </c>
      <c r="BM142" s="460">
        <v>1</v>
      </c>
      <c r="BN142" s="460"/>
      <c r="BO142" s="409">
        <f t="shared" si="93"/>
        <v>24</v>
      </c>
      <c r="BP142" s="459">
        <v>1</v>
      </c>
      <c r="BQ142" s="460"/>
      <c r="BR142" s="460"/>
      <c r="BS142" s="409">
        <f t="shared" si="83"/>
        <v>1</v>
      </c>
      <c r="BT142" s="459"/>
      <c r="BU142" s="409">
        <f t="shared" si="68"/>
        <v>0</v>
      </c>
      <c r="BV142" s="459">
        <v>2</v>
      </c>
      <c r="BW142" s="460">
        <v>18</v>
      </c>
      <c r="BX142" s="460">
        <v>15</v>
      </c>
      <c r="BY142" s="460">
        <v>5</v>
      </c>
      <c r="BZ142" s="460"/>
      <c r="CA142" s="460">
        <v>14</v>
      </c>
      <c r="CB142" s="460"/>
      <c r="CC142" s="460"/>
      <c r="CD142" s="460"/>
      <c r="CE142" s="409">
        <f t="shared" si="69"/>
        <v>54</v>
      </c>
      <c r="CF142" s="459">
        <v>8</v>
      </c>
      <c r="CG142" s="460">
        <v>18</v>
      </c>
      <c r="CH142" s="460"/>
      <c r="CI142" s="460"/>
      <c r="CJ142" s="460"/>
      <c r="CK142" s="460"/>
      <c r="CL142" s="460"/>
      <c r="CM142" s="409">
        <f t="shared" si="70"/>
        <v>26</v>
      </c>
      <c r="CN142" s="459"/>
      <c r="CO142" s="461">
        <f t="shared" si="71"/>
        <v>0</v>
      </c>
      <c r="CP142" s="462">
        <f t="shared" si="58"/>
        <v>105</v>
      </c>
      <c r="CQ142" s="397"/>
      <c r="CR142" s="398"/>
      <c r="CS142" s="396">
        <f t="shared" si="94"/>
        <v>0</v>
      </c>
      <c r="CT142" s="397"/>
      <c r="CU142" s="398"/>
      <c r="CV142" s="398"/>
      <c r="CW142" s="396">
        <f t="shared" si="95"/>
        <v>0</v>
      </c>
      <c r="CX142" s="399">
        <f t="shared" si="96"/>
        <v>0</v>
      </c>
      <c r="CY142" s="463">
        <f t="shared" si="97"/>
        <v>138</v>
      </c>
    </row>
    <row r="143" spans="1:103" s="413" customFormat="1">
      <c r="A143" s="390">
        <v>134</v>
      </c>
      <c r="B143" s="454" t="s">
        <v>875</v>
      </c>
      <c r="C143" s="455" t="s">
        <v>876</v>
      </c>
      <c r="D143" s="393" t="s">
        <v>740</v>
      </c>
      <c r="E143" s="397">
        <v>6</v>
      </c>
      <c r="F143" s="398">
        <v>0</v>
      </c>
      <c r="G143" s="398">
        <v>0</v>
      </c>
      <c r="H143" s="398">
        <v>1</v>
      </c>
      <c r="I143" s="396">
        <f t="shared" si="60"/>
        <v>7</v>
      </c>
      <c r="J143" s="397">
        <v>1</v>
      </c>
      <c r="K143" s="398">
        <v>2</v>
      </c>
      <c r="L143" s="398">
        <v>3</v>
      </c>
      <c r="M143" s="398">
        <v>7</v>
      </c>
      <c r="N143" s="396">
        <f t="shared" si="61"/>
        <v>13</v>
      </c>
      <c r="O143" s="397">
        <v>3</v>
      </c>
      <c r="P143" s="398">
        <v>1</v>
      </c>
      <c r="Q143" s="396">
        <f t="shared" si="62"/>
        <v>4</v>
      </c>
      <c r="R143" s="397">
        <v>0</v>
      </c>
      <c r="S143" s="398">
        <v>0</v>
      </c>
      <c r="T143" s="398">
        <v>0</v>
      </c>
      <c r="U143" s="398">
        <v>1.131</v>
      </c>
      <c r="V143" s="398">
        <v>0</v>
      </c>
      <c r="W143" s="398">
        <v>0</v>
      </c>
      <c r="X143" s="396">
        <f t="shared" si="63"/>
        <v>1.131</v>
      </c>
      <c r="Y143" s="397">
        <v>0</v>
      </c>
      <c r="Z143" s="398">
        <v>0</v>
      </c>
      <c r="AA143" s="398">
        <v>0</v>
      </c>
      <c r="AB143" s="396">
        <f t="shared" si="53"/>
        <v>0</v>
      </c>
      <c r="AC143" s="399">
        <f t="shared" si="91"/>
        <v>25.131</v>
      </c>
      <c r="AD143" s="456">
        <v>0</v>
      </c>
      <c r="AE143" s="457">
        <v>0</v>
      </c>
      <c r="AF143" s="458">
        <f t="shared" si="64"/>
        <v>0</v>
      </c>
      <c r="AG143" s="456">
        <v>0</v>
      </c>
      <c r="AH143" s="457">
        <v>2</v>
      </c>
      <c r="AI143" s="457">
        <v>0</v>
      </c>
      <c r="AJ143" s="457">
        <v>0</v>
      </c>
      <c r="AK143" s="457">
        <v>1</v>
      </c>
      <c r="AL143" s="457">
        <v>1</v>
      </c>
      <c r="AM143" s="457">
        <v>0</v>
      </c>
      <c r="AN143" s="457">
        <v>2</v>
      </c>
      <c r="AO143" s="457">
        <v>1</v>
      </c>
      <c r="AP143" s="457">
        <v>0</v>
      </c>
      <c r="AQ143" s="458">
        <f t="shared" si="65"/>
        <v>7</v>
      </c>
      <c r="AR143" s="456">
        <v>1</v>
      </c>
      <c r="AS143" s="457">
        <v>0</v>
      </c>
      <c r="AT143" s="457">
        <v>0</v>
      </c>
      <c r="AU143" s="458">
        <f t="shared" si="66"/>
        <v>1</v>
      </c>
      <c r="AV143" s="456">
        <v>0</v>
      </c>
      <c r="AW143" s="457">
        <v>0</v>
      </c>
      <c r="AX143" s="457">
        <v>0</v>
      </c>
      <c r="AY143" s="457">
        <v>1</v>
      </c>
      <c r="AZ143" s="457">
        <v>0</v>
      </c>
      <c r="BA143" s="458">
        <f t="shared" si="67"/>
        <v>1</v>
      </c>
      <c r="BB143" s="456">
        <v>0</v>
      </c>
      <c r="BC143" s="457">
        <v>0</v>
      </c>
      <c r="BD143" s="457">
        <v>0</v>
      </c>
      <c r="BE143" s="457">
        <v>0</v>
      </c>
      <c r="BF143" s="457">
        <v>0</v>
      </c>
      <c r="BG143" s="457">
        <v>0</v>
      </c>
      <c r="BH143" s="457">
        <v>0</v>
      </c>
      <c r="BI143" s="458">
        <f t="shared" si="55"/>
        <v>0</v>
      </c>
      <c r="BJ143" s="403">
        <f t="shared" si="92"/>
        <v>9</v>
      </c>
      <c r="BK143" s="459">
        <v>4</v>
      </c>
      <c r="BL143" s="460">
        <v>12</v>
      </c>
      <c r="BM143" s="460">
        <v>36</v>
      </c>
      <c r="BN143" s="460"/>
      <c r="BO143" s="409">
        <f t="shared" si="93"/>
        <v>52</v>
      </c>
      <c r="BP143" s="459">
        <v>3</v>
      </c>
      <c r="BQ143" s="460">
        <v>1</v>
      </c>
      <c r="BR143" s="460"/>
      <c r="BS143" s="409">
        <f t="shared" si="83"/>
        <v>4</v>
      </c>
      <c r="BT143" s="459"/>
      <c r="BU143" s="409">
        <f t="shared" si="68"/>
        <v>0</v>
      </c>
      <c r="BV143" s="459"/>
      <c r="BW143" s="460"/>
      <c r="BX143" s="460"/>
      <c r="BY143" s="460"/>
      <c r="BZ143" s="460"/>
      <c r="CA143" s="460"/>
      <c r="CB143" s="460"/>
      <c r="CC143" s="460"/>
      <c r="CD143" s="460"/>
      <c r="CE143" s="409">
        <f t="shared" si="69"/>
        <v>0</v>
      </c>
      <c r="CF143" s="459"/>
      <c r="CG143" s="460"/>
      <c r="CH143" s="460"/>
      <c r="CI143" s="460"/>
      <c r="CJ143" s="460"/>
      <c r="CK143" s="460"/>
      <c r="CL143" s="460"/>
      <c r="CM143" s="409">
        <f t="shared" si="70"/>
        <v>0</v>
      </c>
      <c r="CN143" s="459"/>
      <c r="CO143" s="461">
        <f t="shared" si="71"/>
        <v>0</v>
      </c>
      <c r="CP143" s="462">
        <f t="shared" si="58"/>
        <v>56</v>
      </c>
      <c r="CQ143" s="397"/>
      <c r="CR143" s="398"/>
      <c r="CS143" s="396">
        <f t="shared" si="94"/>
        <v>0</v>
      </c>
      <c r="CT143" s="397"/>
      <c r="CU143" s="398"/>
      <c r="CV143" s="398"/>
      <c r="CW143" s="396">
        <f t="shared" si="95"/>
        <v>0</v>
      </c>
      <c r="CX143" s="399">
        <f t="shared" si="96"/>
        <v>0</v>
      </c>
      <c r="CY143" s="463">
        <f t="shared" si="97"/>
        <v>90.131</v>
      </c>
    </row>
    <row r="144" spans="1:103" s="413" customFormat="1">
      <c r="A144" s="390">
        <v>135</v>
      </c>
      <c r="B144" s="454" t="s">
        <v>877</v>
      </c>
      <c r="C144" s="455" t="s">
        <v>878</v>
      </c>
      <c r="D144" s="393" t="s">
        <v>740</v>
      </c>
      <c r="E144" s="397">
        <v>0</v>
      </c>
      <c r="F144" s="398">
        <v>0</v>
      </c>
      <c r="G144" s="398">
        <v>0</v>
      </c>
      <c r="H144" s="398">
        <v>0</v>
      </c>
      <c r="I144" s="396">
        <f t="shared" si="60"/>
        <v>0</v>
      </c>
      <c r="J144" s="397">
        <v>0</v>
      </c>
      <c r="K144" s="398">
        <v>0</v>
      </c>
      <c r="L144" s="398">
        <v>0</v>
      </c>
      <c r="M144" s="398">
        <v>0</v>
      </c>
      <c r="N144" s="396">
        <f t="shared" si="61"/>
        <v>0</v>
      </c>
      <c r="O144" s="397">
        <v>0</v>
      </c>
      <c r="P144" s="398">
        <v>0</v>
      </c>
      <c r="Q144" s="396">
        <f t="shared" si="62"/>
        <v>0</v>
      </c>
      <c r="R144" s="397">
        <v>0</v>
      </c>
      <c r="S144" s="398">
        <v>0</v>
      </c>
      <c r="T144" s="398">
        <v>0</v>
      </c>
      <c r="U144" s="398">
        <v>0</v>
      </c>
      <c r="V144" s="398">
        <v>0</v>
      </c>
      <c r="W144" s="398">
        <v>0</v>
      </c>
      <c r="X144" s="396">
        <f t="shared" si="63"/>
        <v>0</v>
      </c>
      <c r="Y144" s="397">
        <v>0</v>
      </c>
      <c r="Z144" s="398">
        <v>0</v>
      </c>
      <c r="AA144" s="398">
        <v>0</v>
      </c>
      <c r="AB144" s="396">
        <f t="shared" si="53"/>
        <v>0</v>
      </c>
      <c r="AC144" s="399">
        <f t="shared" si="91"/>
        <v>0</v>
      </c>
      <c r="AD144" s="456">
        <v>0</v>
      </c>
      <c r="AE144" s="457">
        <v>0</v>
      </c>
      <c r="AF144" s="458">
        <f t="shared" si="64"/>
        <v>0</v>
      </c>
      <c r="AG144" s="456">
        <v>0</v>
      </c>
      <c r="AH144" s="457">
        <v>0</v>
      </c>
      <c r="AI144" s="457">
        <v>0</v>
      </c>
      <c r="AJ144" s="457">
        <v>0</v>
      </c>
      <c r="AK144" s="457">
        <v>0</v>
      </c>
      <c r="AL144" s="457">
        <v>0</v>
      </c>
      <c r="AM144" s="457">
        <v>0</v>
      </c>
      <c r="AN144" s="457">
        <v>0</v>
      </c>
      <c r="AO144" s="457">
        <v>0</v>
      </c>
      <c r="AP144" s="457">
        <v>0</v>
      </c>
      <c r="AQ144" s="458">
        <f t="shared" si="65"/>
        <v>0</v>
      </c>
      <c r="AR144" s="456">
        <v>0</v>
      </c>
      <c r="AS144" s="457">
        <v>0</v>
      </c>
      <c r="AT144" s="457">
        <v>0</v>
      </c>
      <c r="AU144" s="458">
        <f t="shared" si="66"/>
        <v>0</v>
      </c>
      <c r="AV144" s="456">
        <v>0</v>
      </c>
      <c r="AW144" s="457">
        <v>0</v>
      </c>
      <c r="AX144" s="457">
        <v>0</v>
      </c>
      <c r="AY144" s="457">
        <v>0</v>
      </c>
      <c r="AZ144" s="457">
        <v>0</v>
      </c>
      <c r="BA144" s="458">
        <f t="shared" si="67"/>
        <v>0</v>
      </c>
      <c r="BB144" s="456">
        <v>0</v>
      </c>
      <c r="BC144" s="457">
        <v>0</v>
      </c>
      <c r="BD144" s="457">
        <v>0</v>
      </c>
      <c r="BE144" s="457">
        <v>0</v>
      </c>
      <c r="BF144" s="457">
        <v>0</v>
      </c>
      <c r="BG144" s="457">
        <v>0</v>
      </c>
      <c r="BH144" s="457">
        <v>0</v>
      </c>
      <c r="BI144" s="458">
        <f t="shared" si="55"/>
        <v>0</v>
      </c>
      <c r="BJ144" s="403">
        <f t="shared" si="92"/>
        <v>0</v>
      </c>
      <c r="BK144" s="459"/>
      <c r="BL144" s="460"/>
      <c r="BM144" s="460"/>
      <c r="BN144" s="460"/>
      <c r="BO144" s="409">
        <f t="shared" si="93"/>
        <v>0</v>
      </c>
      <c r="BP144" s="459"/>
      <c r="BQ144" s="460">
        <v>4</v>
      </c>
      <c r="BR144" s="460"/>
      <c r="BS144" s="409">
        <f t="shared" si="83"/>
        <v>4</v>
      </c>
      <c r="BT144" s="459"/>
      <c r="BU144" s="409">
        <f t="shared" si="68"/>
        <v>0</v>
      </c>
      <c r="BV144" s="459">
        <v>2</v>
      </c>
      <c r="BW144" s="460"/>
      <c r="BX144" s="460"/>
      <c r="BY144" s="460"/>
      <c r="BZ144" s="460"/>
      <c r="CA144" s="460"/>
      <c r="CB144" s="460"/>
      <c r="CC144" s="460">
        <v>1</v>
      </c>
      <c r="CD144" s="460">
        <v>1</v>
      </c>
      <c r="CE144" s="409">
        <f t="shared" si="69"/>
        <v>4</v>
      </c>
      <c r="CF144" s="459"/>
      <c r="CG144" s="460"/>
      <c r="CH144" s="460"/>
      <c r="CI144" s="460"/>
      <c r="CJ144" s="460"/>
      <c r="CK144" s="460"/>
      <c r="CL144" s="460"/>
      <c r="CM144" s="409">
        <f t="shared" si="70"/>
        <v>0</v>
      </c>
      <c r="CN144" s="459"/>
      <c r="CO144" s="461">
        <f t="shared" si="71"/>
        <v>0</v>
      </c>
      <c r="CP144" s="462">
        <f t="shared" si="58"/>
        <v>8</v>
      </c>
      <c r="CQ144" s="397"/>
      <c r="CR144" s="398"/>
      <c r="CS144" s="396">
        <f t="shared" si="94"/>
        <v>0</v>
      </c>
      <c r="CT144" s="397"/>
      <c r="CU144" s="398"/>
      <c r="CV144" s="398"/>
      <c r="CW144" s="396">
        <f t="shared" si="95"/>
        <v>0</v>
      </c>
      <c r="CX144" s="399">
        <f t="shared" si="96"/>
        <v>0</v>
      </c>
      <c r="CY144" s="463">
        <f t="shared" si="97"/>
        <v>8</v>
      </c>
    </row>
    <row r="145" spans="1:103" s="413" customFormat="1" ht="30">
      <c r="A145" s="390">
        <v>136</v>
      </c>
      <c r="B145" s="454" t="s">
        <v>879</v>
      </c>
      <c r="C145" s="455" t="s">
        <v>880</v>
      </c>
      <c r="D145" s="393" t="s">
        <v>740</v>
      </c>
      <c r="E145" s="397">
        <v>12</v>
      </c>
      <c r="F145" s="398">
        <v>5</v>
      </c>
      <c r="G145" s="398">
        <v>0</v>
      </c>
      <c r="H145" s="398">
        <v>6</v>
      </c>
      <c r="I145" s="396">
        <f t="shared" si="60"/>
        <v>23</v>
      </c>
      <c r="J145" s="397">
        <v>0</v>
      </c>
      <c r="K145" s="398">
        <v>13</v>
      </c>
      <c r="L145" s="398">
        <v>3</v>
      </c>
      <c r="M145" s="398">
        <v>5</v>
      </c>
      <c r="N145" s="396">
        <f t="shared" si="61"/>
        <v>21</v>
      </c>
      <c r="O145" s="397">
        <v>0</v>
      </c>
      <c r="P145" s="398">
        <v>0</v>
      </c>
      <c r="Q145" s="396">
        <f t="shared" si="62"/>
        <v>0</v>
      </c>
      <c r="R145" s="397">
        <v>0</v>
      </c>
      <c r="S145" s="398">
        <v>0</v>
      </c>
      <c r="T145" s="398">
        <v>0</v>
      </c>
      <c r="U145" s="398">
        <v>0</v>
      </c>
      <c r="V145" s="398">
        <v>0</v>
      </c>
      <c r="W145" s="398">
        <v>0</v>
      </c>
      <c r="X145" s="396">
        <f t="shared" si="63"/>
        <v>0</v>
      </c>
      <c r="Y145" s="397">
        <v>0</v>
      </c>
      <c r="Z145" s="398">
        <v>0</v>
      </c>
      <c r="AA145" s="398">
        <v>0</v>
      </c>
      <c r="AB145" s="396">
        <f t="shared" si="53"/>
        <v>0</v>
      </c>
      <c r="AC145" s="399">
        <f t="shared" si="91"/>
        <v>44</v>
      </c>
      <c r="AD145" s="456">
        <v>1</v>
      </c>
      <c r="AE145" s="457">
        <v>1</v>
      </c>
      <c r="AF145" s="458">
        <f t="shared" si="64"/>
        <v>2</v>
      </c>
      <c r="AG145" s="456">
        <v>0</v>
      </c>
      <c r="AH145" s="457">
        <v>24</v>
      </c>
      <c r="AI145" s="457">
        <v>1</v>
      </c>
      <c r="AJ145" s="457">
        <v>0</v>
      </c>
      <c r="AK145" s="457">
        <v>0</v>
      </c>
      <c r="AL145" s="457">
        <v>0</v>
      </c>
      <c r="AM145" s="457">
        <v>1</v>
      </c>
      <c r="AN145" s="457">
        <v>13</v>
      </c>
      <c r="AO145" s="457">
        <v>1</v>
      </c>
      <c r="AP145" s="457">
        <v>0</v>
      </c>
      <c r="AQ145" s="458">
        <f t="shared" si="65"/>
        <v>40</v>
      </c>
      <c r="AR145" s="456">
        <v>4</v>
      </c>
      <c r="AS145" s="457">
        <v>2</v>
      </c>
      <c r="AT145" s="457">
        <v>1</v>
      </c>
      <c r="AU145" s="458">
        <f t="shared" si="66"/>
        <v>7</v>
      </c>
      <c r="AV145" s="456">
        <v>0</v>
      </c>
      <c r="AW145" s="457">
        <v>1</v>
      </c>
      <c r="AX145" s="457">
        <v>1</v>
      </c>
      <c r="AY145" s="457">
        <v>2</v>
      </c>
      <c r="AZ145" s="457">
        <v>0</v>
      </c>
      <c r="BA145" s="458">
        <f t="shared" si="67"/>
        <v>4</v>
      </c>
      <c r="BB145" s="456">
        <v>13</v>
      </c>
      <c r="BC145" s="457">
        <v>1</v>
      </c>
      <c r="BD145" s="457">
        <v>1</v>
      </c>
      <c r="BE145" s="457">
        <v>1</v>
      </c>
      <c r="BF145" s="457">
        <v>1</v>
      </c>
      <c r="BG145" s="457">
        <v>0</v>
      </c>
      <c r="BH145" s="457">
        <v>0</v>
      </c>
      <c r="BI145" s="458">
        <f t="shared" si="55"/>
        <v>17</v>
      </c>
      <c r="BJ145" s="403">
        <f t="shared" si="92"/>
        <v>70</v>
      </c>
      <c r="BK145" s="459">
        <v>9</v>
      </c>
      <c r="BL145" s="460">
        <v>21</v>
      </c>
      <c r="BM145" s="460"/>
      <c r="BN145" s="460"/>
      <c r="BO145" s="409">
        <f t="shared" si="93"/>
        <v>30</v>
      </c>
      <c r="BP145" s="459"/>
      <c r="BQ145" s="460">
        <v>1</v>
      </c>
      <c r="BR145" s="460">
        <v>7</v>
      </c>
      <c r="BS145" s="409">
        <f t="shared" si="83"/>
        <v>8</v>
      </c>
      <c r="BT145" s="459"/>
      <c r="BU145" s="409">
        <f t="shared" si="68"/>
        <v>0</v>
      </c>
      <c r="BV145" s="459"/>
      <c r="BW145" s="460"/>
      <c r="BX145" s="460"/>
      <c r="BY145" s="460"/>
      <c r="BZ145" s="460"/>
      <c r="CA145" s="460"/>
      <c r="CB145" s="460"/>
      <c r="CC145" s="460"/>
      <c r="CD145" s="460"/>
      <c r="CE145" s="409">
        <f t="shared" si="69"/>
        <v>0</v>
      </c>
      <c r="CF145" s="459"/>
      <c r="CG145" s="460"/>
      <c r="CH145" s="460"/>
      <c r="CI145" s="460"/>
      <c r="CJ145" s="460"/>
      <c r="CK145" s="460"/>
      <c r="CL145" s="460"/>
      <c r="CM145" s="409">
        <f t="shared" si="70"/>
        <v>0</v>
      </c>
      <c r="CN145" s="459"/>
      <c r="CO145" s="461">
        <f t="shared" si="71"/>
        <v>0</v>
      </c>
      <c r="CP145" s="462">
        <f t="shared" si="58"/>
        <v>38</v>
      </c>
      <c r="CQ145" s="397"/>
      <c r="CR145" s="398"/>
      <c r="CS145" s="396">
        <f t="shared" si="94"/>
        <v>0</v>
      </c>
      <c r="CT145" s="397"/>
      <c r="CU145" s="398"/>
      <c r="CV145" s="398"/>
      <c r="CW145" s="396">
        <f t="shared" si="95"/>
        <v>0</v>
      </c>
      <c r="CX145" s="399">
        <f t="shared" si="96"/>
        <v>0</v>
      </c>
      <c r="CY145" s="463">
        <f t="shared" si="97"/>
        <v>152</v>
      </c>
    </row>
    <row r="146" spans="1:103" s="413" customFormat="1">
      <c r="A146" s="390">
        <v>137</v>
      </c>
      <c r="B146" s="454" t="s">
        <v>881</v>
      </c>
      <c r="C146" s="455" t="s">
        <v>882</v>
      </c>
      <c r="D146" s="393" t="s">
        <v>756</v>
      </c>
      <c r="E146" s="397">
        <v>0.5625</v>
      </c>
      <c r="F146" s="398">
        <v>0</v>
      </c>
      <c r="G146" s="398">
        <v>0</v>
      </c>
      <c r="H146" s="398">
        <v>0</v>
      </c>
      <c r="I146" s="396">
        <f t="shared" si="60"/>
        <v>0.5625</v>
      </c>
      <c r="J146" s="397">
        <v>1.44</v>
      </c>
      <c r="K146" s="398">
        <v>2.7</v>
      </c>
      <c r="L146" s="398">
        <v>54.193200000000004</v>
      </c>
      <c r="M146" s="398">
        <v>50.863200000000006</v>
      </c>
      <c r="N146" s="396">
        <f t="shared" si="61"/>
        <v>109.19640000000001</v>
      </c>
      <c r="O146" s="397">
        <v>49.544400000000003</v>
      </c>
      <c r="P146" s="398">
        <v>0</v>
      </c>
      <c r="Q146" s="396">
        <f t="shared" si="62"/>
        <v>49.544400000000003</v>
      </c>
      <c r="R146" s="397">
        <v>0</v>
      </c>
      <c r="S146" s="398">
        <v>1.44</v>
      </c>
      <c r="T146" s="398">
        <v>0</v>
      </c>
      <c r="U146" s="398">
        <v>0</v>
      </c>
      <c r="V146" s="398">
        <v>0</v>
      </c>
      <c r="W146" s="398">
        <v>0</v>
      </c>
      <c r="X146" s="396">
        <f t="shared" si="63"/>
        <v>1.44</v>
      </c>
      <c r="Y146" s="397">
        <v>6.464946710584651</v>
      </c>
      <c r="Z146" s="398">
        <v>2.9234467105846509</v>
      </c>
      <c r="AA146" s="398">
        <v>7.5630000000000006</v>
      </c>
      <c r="AB146" s="396">
        <f t="shared" si="53"/>
        <v>16.9513934211693</v>
      </c>
      <c r="AC146" s="399">
        <f t="shared" si="91"/>
        <v>177.69469342116929</v>
      </c>
      <c r="AD146" s="456">
        <v>1</v>
      </c>
      <c r="AE146" s="457">
        <v>1</v>
      </c>
      <c r="AF146" s="458">
        <f t="shared" si="64"/>
        <v>2</v>
      </c>
      <c r="AG146" s="456">
        <v>0</v>
      </c>
      <c r="AH146" s="457">
        <v>2</v>
      </c>
      <c r="AI146" s="457">
        <v>0</v>
      </c>
      <c r="AJ146" s="457">
        <v>0</v>
      </c>
      <c r="AK146" s="457">
        <v>0</v>
      </c>
      <c r="AL146" s="457">
        <v>0</v>
      </c>
      <c r="AM146" s="457">
        <v>0</v>
      </c>
      <c r="AN146" s="457">
        <v>0</v>
      </c>
      <c r="AO146" s="457">
        <v>0</v>
      </c>
      <c r="AP146" s="457">
        <v>0</v>
      </c>
      <c r="AQ146" s="458">
        <f t="shared" si="65"/>
        <v>2</v>
      </c>
      <c r="AR146" s="456">
        <v>2</v>
      </c>
      <c r="AS146" s="457">
        <v>1</v>
      </c>
      <c r="AT146" s="457">
        <v>3</v>
      </c>
      <c r="AU146" s="458">
        <f t="shared" si="66"/>
        <v>6</v>
      </c>
      <c r="AV146" s="456">
        <v>0</v>
      </c>
      <c r="AW146" s="457">
        <v>0</v>
      </c>
      <c r="AX146" s="457">
        <v>0</v>
      </c>
      <c r="AY146" s="457">
        <v>0</v>
      </c>
      <c r="AZ146" s="457">
        <v>0</v>
      </c>
      <c r="BA146" s="458">
        <f t="shared" si="67"/>
        <v>0</v>
      </c>
      <c r="BB146" s="456">
        <v>2</v>
      </c>
      <c r="BC146" s="457">
        <v>0</v>
      </c>
      <c r="BD146" s="457">
        <v>1</v>
      </c>
      <c r="BE146" s="457">
        <v>2</v>
      </c>
      <c r="BF146" s="457">
        <v>0</v>
      </c>
      <c r="BG146" s="457">
        <v>0</v>
      </c>
      <c r="BH146" s="457">
        <v>0</v>
      </c>
      <c r="BI146" s="458">
        <f t="shared" si="55"/>
        <v>5</v>
      </c>
      <c r="BJ146" s="403">
        <f t="shared" si="92"/>
        <v>15</v>
      </c>
      <c r="BK146" s="459">
        <v>7</v>
      </c>
      <c r="BL146" s="460">
        <v>13</v>
      </c>
      <c r="BM146" s="460">
        <v>3</v>
      </c>
      <c r="BN146" s="460"/>
      <c r="BO146" s="409">
        <f t="shared" si="93"/>
        <v>23</v>
      </c>
      <c r="BP146" s="459"/>
      <c r="BQ146" s="460"/>
      <c r="BR146" s="460">
        <v>3</v>
      </c>
      <c r="BS146" s="409">
        <f t="shared" si="83"/>
        <v>3</v>
      </c>
      <c r="BT146" s="459"/>
      <c r="BU146" s="409">
        <f t="shared" si="68"/>
        <v>0</v>
      </c>
      <c r="BV146" s="459"/>
      <c r="BW146" s="460"/>
      <c r="BX146" s="460"/>
      <c r="BY146" s="460"/>
      <c r="BZ146" s="460"/>
      <c r="CA146" s="460"/>
      <c r="CB146" s="460"/>
      <c r="CC146" s="460"/>
      <c r="CD146" s="460"/>
      <c r="CE146" s="409">
        <f t="shared" si="69"/>
        <v>0</v>
      </c>
      <c r="CF146" s="459"/>
      <c r="CG146" s="460"/>
      <c r="CH146" s="460"/>
      <c r="CI146" s="460"/>
      <c r="CJ146" s="460"/>
      <c r="CK146" s="460"/>
      <c r="CL146" s="460"/>
      <c r="CM146" s="409">
        <f t="shared" si="70"/>
        <v>0</v>
      </c>
      <c r="CN146" s="459"/>
      <c r="CO146" s="461">
        <f t="shared" si="71"/>
        <v>0</v>
      </c>
      <c r="CP146" s="462">
        <f t="shared" si="58"/>
        <v>26</v>
      </c>
      <c r="CQ146" s="397"/>
      <c r="CR146" s="398"/>
      <c r="CS146" s="396">
        <f t="shared" si="94"/>
        <v>0</v>
      </c>
      <c r="CT146" s="397"/>
      <c r="CU146" s="398"/>
      <c r="CV146" s="398"/>
      <c r="CW146" s="396">
        <f t="shared" si="95"/>
        <v>0</v>
      </c>
      <c r="CX146" s="399">
        <f t="shared" si="96"/>
        <v>0</v>
      </c>
      <c r="CY146" s="463">
        <f t="shared" si="97"/>
        <v>218.69469342116929</v>
      </c>
    </row>
    <row r="147" spans="1:103" s="413" customFormat="1">
      <c r="A147" s="390">
        <v>138</v>
      </c>
      <c r="B147" s="454" t="s">
        <v>65</v>
      </c>
      <c r="C147" s="455" t="s">
        <v>883</v>
      </c>
      <c r="D147" s="393" t="s">
        <v>740</v>
      </c>
      <c r="E147" s="397">
        <v>2</v>
      </c>
      <c r="F147" s="398">
        <v>2</v>
      </c>
      <c r="G147" s="398">
        <v>0</v>
      </c>
      <c r="H147" s="398">
        <v>4</v>
      </c>
      <c r="I147" s="396">
        <f t="shared" si="60"/>
        <v>8</v>
      </c>
      <c r="J147" s="397">
        <v>0</v>
      </c>
      <c r="K147" s="398">
        <v>0</v>
      </c>
      <c r="L147" s="398">
        <v>0</v>
      </c>
      <c r="M147" s="398">
        <v>0</v>
      </c>
      <c r="N147" s="396">
        <f t="shared" si="61"/>
        <v>0</v>
      </c>
      <c r="O147" s="397">
        <v>1</v>
      </c>
      <c r="P147" s="398">
        <v>2</v>
      </c>
      <c r="Q147" s="396">
        <f t="shared" si="62"/>
        <v>3</v>
      </c>
      <c r="R147" s="397">
        <v>1</v>
      </c>
      <c r="S147" s="398">
        <v>0</v>
      </c>
      <c r="T147" s="398">
        <v>0</v>
      </c>
      <c r="U147" s="398">
        <v>1</v>
      </c>
      <c r="V147" s="398">
        <v>0</v>
      </c>
      <c r="W147" s="398">
        <v>1</v>
      </c>
      <c r="X147" s="396">
        <f t="shared" si="63"/>
        <v>3</v>
      </c>
      <c r="Y147" s="397">
        <v>0</v>
      </c>
      <c r="Z147" s="398">
        <v>0</v>
      </c>
      <c r="AA147" s="398">
        <v>0</v>
      </c>
      <c r="AB147" s="396">
        <f t="shared" si="53"/>
        <v>0</v>
      </c>
      <c r="AC147" s="399">
        <f t="shared" si="91"/>
        <v>14</v>
      </c>
      <c r="AD147" s="456">
        <v>1</v>
      </c>
      <c r="AE147" s="457">
        <v>1</v>
      </c>
      <c r="AF147" s="458">
        <f t="shared" si="64"/>
        <v>2</v>
      </c>
      <c r="AG147" s="456">
        <v>1</v>
      </c>
      <c r="AH147" s="457">
        <v>6</v>
      </c>
      <c r="AI147" s="457">
        <v>1</v>
      </c>
      <c r="AJ147" s="457">
        <v>1</v>
      </c>
      <c r="AK147" s="457">
        <v>1</v>
      </c>
      <c r="AL147" s="457">
        <v>1</v>
      </c>
      <c r="AM147" s="457">
        <v>1</v>
      </c>
      <c r="AN147" s="457">
        <v>2</v>
      </c>
      <c r="AO147" s="457">
        <v>1</v>
      </c>
      <c r="AP147" s="457">
        <v>1</v>
      </c>
      <c r="AQ147" s="458">
        <f t="shared" si="65"/>
        <v>16</v>
      </c>
      <c r="AR147" s="456">
        <v>4</v>
      </c>
      <c r="AS147" s="457">
        <v>3</v>
      </c>
      <c r="AT147" s="457">
        <v>1</v>
      </c>
      <c r="AU147" s="458">
        <f t="shared" si="66"/>
        <v>8</v>
      </c>
      <c r="AV147" s="456">
        <v>0</v>
      </c>
      <c r="AW147" s="457">
        <v>2</v>
      </c>
      <c r="AX147" s="457">
        <v>0</v>
      </c>
      <c r="AY147" s="457">
        <v>1</v>
      </c>
      <c r="AZ147" s="457">
        <v>0</v>
      </c>
      <c r="BA147" s="458">
        <f t="shared" si="67"/>
        <v>3</v>
      </c>
      <c r="BB147" s="456">
        <v>3</v>
      </c>
      <c r="BC147" s="457">
        <v>1</v>
      </c>
      <c r="BD147" s="457">
        <v>1</v>
      </c>
      <c r="BE147" s="457">
        <v>2</v>
      </c>
      <c r="BF147" s="457">
        <v>1</v>
      </c>
      <c r="BG147" s="457">
        <v>1</v>
      </c>
      <c r="BH147" s="457">
        <v>1</v>
      </c>
      <c r="BI147" s="458">
        <f t="shared" si="55"/>
        <v>10</v>
      </c>
      <c r="BJ147" s="403">
        <f t="shared" si="92"/>
        <v>39</v>
      </c>
      <c r="BK147" s="459"/>
      <c r="BL147" s="460"/>
      <c r="BM147" s="460"/>
      <c r="BN147" s="460"/>
      <c r="BO147" s="409">
        <f t="shared" si="93"/>
        <v>0</v>
      </c>
      <c r="BP147" s="459"/>
      <c r="BQ147" s="460"/>
      <c r="BR147" s="460"/>
      <c r="BS147" s="409">
        <f t="shared" si="83"/>
        <v>0</v>
      </c>
      <c r="BT147" s="459"/>
      <c r="BU147" s="409">
        <f t="shared" si="68"/>
        <v>0</v>
      </c>
      <c r="BV147" s="459"/>
      <c r="BW147" s="460"/>
      <c r="BX147" s="460"/>
      <c r="BY147" s="460"/>
      <c r="BZ147" s="460"/>
      <c r="CA147" s="460"/>
      <c r="CB147" s="460"/>
      <c r="CC147" s="460"/>
      <c r="CD147" s="460"/>
      <c r="CE147" s="409">
        <f t="shared" si="69"/>
        <v>0</v>
      </c>
      <c r="CF147" s="459"/>
      <c r="CG147" s="460"/>
      <c r="CH147" s="460"/>
      <c r="CI147" s="460"/>
      <c r="CJ147" s="460"/>
      <c r="CK147" s="460"/>
      <c r="CL147" s="460"/>
      <c r="CM147" s="409">
        <f t="shared" si="70"/>
        <v>0</v>
      </c>
      <c r="CN147" s="459"/>
      <c r="CO147" s="461">
        <f t="shared" si="71"/>
        <v>0</v>
      </c>
      <c r="CP147" s="462">
        <f t="shared" si="58"/>
        <v>0</v>
      </c>
      <c r="CQ147" s="397"/>
      <c r="CR147" s="398"/>
      <c r="CS147" s="396">
        <f t="shared" si="94"/>
        <v>0</v>
      </c>
      <c r="CT147" s="397"/>
      <c r="CU147" s="398"/>
      <c r="CV147" s="398"/>
      <c r="CW147" s="396">
        <f t="shared" si="95"/>
        <v>0</v>
      </c>
      <c r="CX147" s="399">
        <f t="shared" si="96"/>
        <v>0</v>
      </c>
      <c r="CY147" s="463">
        <f t="shared" si="97"/>
        <v>53</v>
      </c>
    </row>
    <row r="148" spans="1:103" s="413" customFormat="1">
      <c r="A148" s="390">
        <v>139</v>
      </c>
      <c r="B148" s="454" t="s">
        <v>67</v>
      </c>
      <c r="C148" s="455" t="s">
        <v>884</v>
      </c>
      <c r="D148" s="393" t="s">
        <v>740</v>
      </c>
      <c r="E148" s="397">
        <v>0</v>
      </c>
      <c r="F148" s="398">
        <v>0</v>
      </c>
      <c r="G148" s="398">
        <v>0</v>
      </c>
      <c r="H148" s="398">
        <v>0</v>
      </c>
      <c r="I148" s="396">
        <f t="shared" si="60"/>
        <v>0</v>
      </c>
      <c r="J148" s="397">
        <v>74</v>
      </c>
      <c r="K148" s="398">
        <v>3</v>
      </c>
      <c r="L148" s="398">
        <v>0</v>
      </c>
      <c r="M148" s="398">
        <v>0</v>
      </c>
      <c r="N148" s="396">
        <f t="shared" si="61"/>
        <v>77</v>
      </c>
      <c r="O148" s="397">
        <v>0</v>
      </c>
      <c r="P148" s="398">
        <v>0</v>
      </c>
      <c r="Q148" s="396">
        <f t="shared" si="62"/>
        <v>0</v>
      </c>
      <c r="R148" s="397">
        <v>0</v>
      </c>
      <c r="S148" s="398">
        <v>0</v>
      </c>
      <c r="T148" s="398">
        <v>0</v>
      </c>
      <c r="U148" s="398">
        <v>0</v>
      </c>
      <c r="V148" s="398">
        <v>0</v>
      </c>
      <c r="W148" s="398">
        <v>0</v>
      </c>
      <c r="X148" s="396">
        <f t="shared" si="63"/>
        <v>0</v>
      </c>
      <c r="Y148" s="397">
        <v>0</v>
      </c>
      <c r="Z148" s="398">
        <v>0</v>
      </c>
      <c r="AA148" s="398">
        <v>0</v>
      </c>
      <c r="AB148" s="396">
        <f t="shared" si="53"/>
        <v>0</v>
      </c>
      <c r="AC148" s="399">
        <f t="shared" si="91"/>
        <v>77</v>
      </c>
      <c r="AD148" s="456">
        <v>25</v>
      </c>
      <c r="AE148" s="457">
        <v>0</v>
      </c>
      <c r="AF148" s="458">
        <f t="shared" si="64"/>
        <v>25</v>
      </c>
      <c r="AG148" s="456">
        <v>0</v>
      </c>
      <c r="AH148" s="457">
        <v>32</v>
      </c>
      <c r="AI148" s="457">
        <v>93</v>
      </c>
      <c r="AJ148" s="457">
        <v>25</v>
      </c>
      <c r="AK148" s="457">
        <v>34</v>
      </c>
      <c r="AL148" s="457">
        <v>6</v>
      </c>
      <c r="AM148" s="457">
        <v>24</v>
      </c>
      <c r="AN148" s="457">
        <v>312</v>
      </c>
      <c r="AO148" s="457">
        <v>10</v>
      </c>
      <c r="AP148" s="457">
        <v>0</v>
      </c>
      <c r="AQ148" s="458">
        <f t="shared" si="65"/>
        <v>536</v>
      </c>
      <c r="AR148" s="456">
        <v>806</v>
      </c>
      <c r="AS148" s="457">
        <v>0</v>
      </c>
      <c r="AT148" s="457">
        <v>0</v>
      </c>
      <c r="AU148" s="458">
        <f t="shared" si="66"/>
        <v>806</v>
      </c>
      <c r="AV148" s="456">
        <v>0</v>
      </c>
      <c r="AW148" s="457">
        <v>175</v>
      </c>
      <c r="AX148" s="457">
        <v>0</v>
      </c>
      <c r="AY148" s="457">
        <v>127</v>
      </c>
      <c r="AZ148" s="457">
        <v>0</v>
      </c>
      <c r="BA148" s="458">
        <f t="shared" si="67"/>
        <v>302</v>
      </c>
      <c r="BB148" s="456">
        <v>0</v>
      </c>
      <c r="BC148" s="457">
        <v>17</v>
      </c>
      <c r="BD148" s="457">
        <v>48</v>
      </c>
      <c r="BE148" s="457">
        <v>155</v>
      </c>
      <c r="BF148" s="457">
        <v>21</v>
      </c>
      <c r="BG148" s="457">
        <v>0</v>
      </c>
      <c r="BH148" s="457">
        <v>0</v>
      </c>
      <c r="BI148" s="458">
        <f t="shared" si="55"/>
        <v>241</v>
      </c>
      <c r="BJ148" s="514">
        <f t="shared" si="92"/>
        <v>1910</v>
      </c>
      <c r="BK148" s="459"/>
      <c r="BL148" s="460"/>
      <c r="BM148" s="460"/>
      <c r="BN148" s="460"/>
      <c r="BO148" s="409">
        <f t="shared" si="93"/>
        <v>0</v>
      </c>
      <c r="BP148" s="459">
        <v>6.0367454068241466</v>
      </c>
      <c r="BQ148" s="460">
        <v>11.548556430446194</v>
      </c>
      <c r="BR148" s="460"/>
      <c r="BS148" s="409">
        <f t="shared" si="83"/>
        <v>17.58530183727034</v>
      </c>
      <c r="BT148" s="459">
        <v>6.2992125984251963</v>
      </c>
      <c r="BU148" s="409">
        <f t="shared" si="68"/>
        <v>6.2992125984251963</v>
      </c>
      <c r="BV148" s="459">
        <v>12.84</v>
      </c>
      <c r="BW148" s="460">
        <v>46</v>
      </c>
      <c r="BX148" s="460">
        <v>32.840000000000003</v>
      </c>
      <c r="BY148" s="460">
        <v>92</v>
      </c>
      <c r="BZ148" s="460"/>
      <c r="CA148" s="460">
        <v>98</v>
      </c>
      <c r="CB148" s="460"/>
      <c r="CC148" s="460"/>
      <c r="CD148" s="460"/>
      <c r="CE148" s="409">
        <f t="shared" si="69"/>
        <v>281.68</v>
      </c>
      <c r="CF148" s="459"/>
      <c r="CG148" s="460">
        <v>91</v>
      </c>
      <c r="CH148" s="460"/>
      <c r="CI148" s="460"/>
      <c r="CJ148" s="460"/>
      <c r="CK148" s="460"/>
      <c r="CL148" s="460"/>
      <c r="CM148" s="409">
        <f t="shared" si="70"/>
        <v>91</v>
      </c>
      <c r="CN148" s="459"/>
      <c r="CO148" s="461">
        <f t="shared" si="71"/>
        <v>0</v>
      </c>
      <c r="CP148" s="462">
        <f t="shared" si="58"/>
        <v>396.56451443569551</v>
      </c>
      <c r="CQ148" s="397"/>
      <c r="CR148" s="398"/>
      <c r="CS148" s="396">
        <f t="shared" si="94"/>
        <v>0</v>
      </c>
      <c r="CT148" s="397"/>
      <c r="CU148" s="398"/>
      <c r="CV148" s="398"/>
      <c r="CW148" s="396">
        <f t="shared" si="95"/>
        <v>0</v>
      </c>
      <c r="CX148" s="399">
        <f t="shared" si="96"/>
        <v>0</v>
      </c>
      <c r="CY148" s="463">
        <f t="shared" si="97"/>
        <v>2383.5645144356954</v>
      </c>
    </row>
    <row r="149" spans="1:103" s="413" customFormat="1" hidden="1">
      <c r="A149" s="390">
        <v>140</v>
      </c>
      <c r="B149" s="454" t="s">
        <v>885</v>
      </c>
      <c r="C149" s="455" t="s">
        <v>595</v>
      </c>
      <c r="D149" s="393" t="s">
        <v>740</v>
      </c>
      <c r="E149" s="397">
        <v>0</v>
      </c>
      <c r="F149" s="398">
        <v>0</v>
      </c>
      <c r="G149" s="398">
        <v>0</v>
      </c>
      <c r="H149" s="398">
        <v>0</v>
      </c>
      <c r="I149" s="396">
        <f t="shared" si="60"/>
        <v>0</v>
      </c>
      <c r="J149" s="397">
        <v>0</v>
      </c>
      <c r="K149" s="398">
        <v>0</v>
      </c>
      <c r="L149" s="398">
        <v>0</v>
      </c>
      <c r="M149" s="398">
        <v>0</v>
      </c>
      <c r="N149" s="396">
        <f t="shared" si="61"/>
        <v>0</v>
      </c>
      <c r="O149" s="397">
        <v>0</v>
      </c>
      <c r="P149" s="398">
        <v>0</v>
      </c>
      <c r="Q149" s="396">
        <f t="shared" si="62"/>
        <v>0</v>
      </c>
      <c r="R149" s="397">
        <v>0</v>
      </c>
      <c r="S149" s="398">
        <v>0</v>
      </c>
      <c r="T149" s="398">
        <v>0</v>
      </c>
      <c r="U149" s="398">
        <v>0</v>
      </c>
      <c r="V149" s="398">
        <v>0</v>
      </c>
      <c r="W149" s="398">
        <v>0</v>
      </c>
      <c r="X149" s="396">
        <f t="shared" si="63"/>
        <v>0</v>
      </c>
      <c r="Y149" s="397">
        <v>0</v>
      </c>
      <c r="Z149" s="398">
        <v>0</v>
      </c>
      <c r="AA149" s="398">
        <v>0</v>
      </c>
      <c r="AB149" s="396">
        <f t="shared" si="53"/>
        <v>0</v>
      </c>
      <c r="AC149" s="399">
        <f t="shared" si="91"/>
        <v>0</v>
      </c>
      <c r="AD149" s="456">
        <v>0</v>
      </c>
      <c r="AE149" s="457">
        <v>0</v>
      </c>
      <c r="AF149" s="458">
        <f t="shared" si="64"/>
        <v>0</v>
      </c>
      <c r="AG149" s="456">
        <v>0</v>
      </c>
      <c r="AH149" s="457">
        <v>0</v>
      </c>
      <c r="AI149" s="457">
        <v>0</v>
      </c>
      <c r="AJ149" s="457">
        <v>0</v>
      </c>
      <c r="AK149" s="457">
        <v>0</v>
      </c>
      <c r="AL149" s="457">
        <v>0</v>
      </c>
      <c r="AM149" s="457">
        <v>0</v>
      </c>
      <c r="AN149" s="457">
        <v>0</v>
      </c>
      <c r="AO149" s="457">
        <v>0</v>
      </c>
      <c r="AP149" s="457">
        <v>0</v>
      </c>
      <c r="AQ149" s="458">
        <f t="shared" si="65"/>
        <v>0</v>
      </c>
      <c r="AR149" s="456">
        <v>0</v>
      </c>
      <c r="AS149" s="457">
        <v>0</v>
      </c>
      <c r="AT149" s="457">
        <v>0</v>
      </c>
      <c r="AU149" s="458">
        <f t="shared" si="66"/>
        <v>0</v>
      </c>
      <c r="AV149" s="456">
        <v>0</v>
      </c>
      <c r="AW149" s="457">
        <v>0</v>
      </c>
      <c r="AX149" s="457">
        <v>0</v>
      </c>
      <c r="AY149" s="457">
        <v>0</v>
      </c>
      <c r="AZ149" s="457">
        <v>0</v>
      </c>
      <c r="BA149" s="458">
        <f t="shared" si="67"/>
        <v>0</v>
      </c>
      <c r="BB149" s="456">
        <v>0</v>
      </c>
      <c r="BC149" s="457">
        <v>0</v>
      </c>
      <c r="BD149" s="457">
        <v>0</v>
      </c>
      <c r="BE149" s="457">
        <v>0</v>
      </c>
      <c r="BF149" s="457">
        <v>0</v>
      </c>
      <c r="BG149" s="457">
        <v>0</v>
      </c>
      <c r="BH149" s="457">
        <v>0</v>
      </c>
      <c r="BI149" s="458">
        <f t="shared" si="55"/>
        <v>0</v>
      </c>
      <c r="BJ149" s="403">
        <f t="shared" si="92"/>
        <v>0</v>
      </c>
      <c r="BK149" s="459"/>
      <c r="BL149" s="460"/>
      <c r="BM149" s="460"/>
      <c r="BN149" s="460"/>
      <c r="BO149" s="409">
        <f t="shared" si="93"/>
        <v>0</v>
      </c>
      <c r="BP149" s="459"/>
      <c r="BQ149" s="460"/>
      <c r="BR149" s="460"/>
      <c r="BS149" s="409">
        <f t="shared" si="83"/>
        <v>0</v>
      </c>
      <c r="BT149" s="459"/>
      <c r="BU149" s="409">
        <f t="shared" si="68"/>
        <v>0</v>
      </c>
      <c r="BV149" s="459"/>
      <c r="BW149" s="460"/>
      <c r="BX149" s="460"/>
      <c r="BY149" s="460"/>
      <c r="BZ149" s="460"/>
      <c r="CA149" s="460"/>
      <c r="CB149" s="460"/>
      <c r="CC149" s="460"/>
      <c r="CD149" s="460"/>
      <c r="CE149" s="409">
        <f t="shared" si="69"/>
        <v>0</v>
      </c>
      <c r="CF149" s="459"/>
      <c r="CG149" s="460"/>
      <c r="CH149" s="460"/>
      <c r="CI149" s="460"/>
      <c r="CJ149" s="460"/>
      <c r="CK149" s="460"/>
      <c r="CL149" s="460"/>
      <c r="CM149" s="409">
        <f t="shared" si="70"/>
        <v>0</v>
      </c>
      <c r="CN149" s="459"/>
      <c r="CO149" s="461">
        <f t="shared" si="71"/>
        <v>0</v>
      </c>
      <c r="CP149" s="462">
        <f t="shared" ref="CP149:CP183" si="98">+IF(D149="",0,CO149+CM149+CE149+BU149+BS149+BO149)</f>
        <v>0</v>
      </c>
      <c r="CQ149" s="397"/>
      <c r="CR149" s="398"/>
      <c r="CS149" s="396">
        <f t="shared" si="94"/>
        <v>0</v>
      </c>
      <c r="CT149" s="397"/>
      <c r="CU149" s="398"/>
      <c r="CV149" s="398"/>
      <c r="CW149" s="396">
        <f t="shared" si="95"/>
        <v>0</v>
      </c>
      <c r="CX149" s="399">
        <f t="shared" si="96"/>
        <v>0</v>
      </c>
      <c r="CY149" s="463">
        <f t="shared" si="97"/>
        <v>0</v>
      </c>
    </row>
    <row r="150" spans="1:103" s="453" customFormat="1">
      <c r="A150" s="436">
        <v>141</v>
      </c>
      <c r="B150" s="437"/>
      <c r="C150" s="438" t="s">
        <v>886</v>
      </c>
      <c r="D150" s="439"/>
      <c r="E150" s="440"/>
      <c r="F150" s="441"/>
      <c r="G150" s="441"/>
      <c r="H150" s="441"/>
      <c r="I150" s="442"/>
      <c r="J150" s="440"/>
      <c r="K150" s="441"/>
      <c r="L150" s="441"/>
      <c r="M150" s="441"/>
      <c r="N150" s="442"/>
      <c r="O150" s="440"/>
      <c r="P150" s="441"/>
      <c r="Q150" s="442"/>
      <c r="R150" s="440"/>
      <c r="S150" s="441"/>
      <c r="T150" s="441"/>
      <c r="U150" s="441"/>
      <c r="V150" s="441"/>
      <c r="W150" s="441"/>
      <c r="X150" s="442"/>
      <c r="Y150" s="440"/>
      <c r="Z150" s="441"/>
      <c r="AA150" s="441"/>
      <c r="AB150" s="442"/>
      <c r="AC150" s="443"/>
      <c r="AD150" s="464"/>
      <c r="AE150" s="465"/>
      <c r="AF150" s="466"/>
      <c r="AG150" s="464"/>
      <c r="AH150" s="465"/>
      <c r="AI150" s="465"/>
      <c r="AJ150" s="465"/>
      <c r="AK150" s="465"/>
      <c r="AL150" s="465"/>
      <c r="AM150" s="465"/>
      <c r="AN150" s="465"/>
      <c r="AO150" s="465"/>
      <c r="AP150" s="465"/>
      <c r="AQ150" s="466"/>
      <c r="AR150" s="464"/>
      <c r="AS150" s="465"/>
      <c r="AT150" s="465"/>
      <c r="AU150" s="466"/>
      <c r="AV150" s="464"/>
      <c r="AW150" s="465"/>
      <c r="AX150" s="465"/>
      <c r="AY150" s="465"/>
      <c r="AZ150" s="465"/>
      <c r="BA150" s="466"/>
      <c r="BB150" s="464"/>
      <c r="BC150" s="465"/>
      <c r="BD150" s="465"/>
      <c r="BE150" s="465"/>
      <c r="BF150" s="465"/>
      <c r="BG150" s="465"/>
      <c r="BH150" s="465"/>
      <c r="BI150" s="466"/>
      <c r="BJ150" s="447"/>
      <c r="BK150" s="448"/>
      <c r="BL150" s="449"/>
      <c r="BM150" s="449"/>
      <c r="BN150" s="449"/>
      <c r="BO150" s="450"/>
      <c r="BP150" s="448"/>
      <c r="BQ150" s="449"/>
      <c r="BR150" s="449"/>
      <c r="BS150" s="450"/>
      <c r="BT150" s="448"/>
      <c r="BU150" s="450"/>
      <c r="BV150" s="448"/>
      <c r="BW150" s="449"/>
      <c r="BX150" s="449"/>
      <c r="BY150" s="449"/>
      <c r="BZ150" s="449"/>
      <c r="CA150" s="449"/>
      <c r="CB150" s="449"/>
      <c r="CC150" s="449"/>
      <c r="CD150" s="449"/>
      <c r="CE150" s="450"/>
      <c r="CF150" s="448"/>
      <c r="CG150" s="449"/>
      <c r="CH150" s="449"/>
      <c r="CI150" s="449"/>
      <c r="CJ150" s="449"/>
      <c r="CK150" s="449"/>
      <c r="CL150" s="449"/>
      <c r="CM150" s="450"/>
      <c r="CN150" s="448"/>
      <c r="CO150" s="451"/>
      <c r="CP150" s="452"/>
      <c r="CQ150" s="440"/>
      <c r="CR150" s="441"/>
      <c r="CS150" s="442"/>
      <c r="CT150" s="440"/>
      <c r="CU150" s="441"/>
      <c r="CV150" s="441"/>
      <c r="CW150" s="442"/>
      <c r="CX150" s="443"/>
      <c r="CY150" s="467"/>
    </row>
    <row r="151" spans="1:103" s="413" customFormat="1" hidden="1">
      <c r="A151" s="390">
        <v>142</v>
      </c>
      <c r="B151" s="454" t="s">
        <v>887</v>
      </c>
      <c r="C151" s="455" t="s">
        <v>888</v>
      </c>
      <c r="D151" s="393" t="s">
        <v>756</v>
      </c>
      <c r="E151" s="397">
        <v>0</v>
      </c>
      <c r="F151" s="398">
        <v>0</v>
      </c>
      <c r="G151" s="398">
        <v>0</v>
      </c>
      <c r="H151" s="398">
        <v>0</v>
      </c>
      <c r="I151" s="396">
        <f t="shared" ref="I151:I183" si="99">+IF(D151="", "",SUM(E151:H151))</f>
        <v>0</v>
      </c>
      <c r="J151" s="397">
        <v>0</v>
      </c>
      <c r="K151" s="398">
        <v>0</v>
      </c>
      <c r="L151" s="398">
        <v>0</v>
      </c>
      <c r="M151" s="398">
        <v>0</v>
      </c>
      <c r="N151" s="396">
        <f t="shared" ref="N151:N183" si="100">+IF(A151="", "",SUM(J151:M151))</f>
        <v>0</v>
      </c>
      <c r="O151" s="397">
        <v>0</v>
      </c>
      <c r="P151" s="398">
        <v>0</v>
      </c>
      <c r="Q151" s="396">
        <f t="shared" ref="Q151:Q183" si="101">+IF(D151="", "",SUM(O151:P151))</f>
        <v>0</v>
      </c>
      <c r="R151" s="397">
        <v>0</v>
      </c>
      <c r="S151" s="398">
        <v>0</v>
      </c>
      <c r="T151" s="398">
        <v>0</v>
      </c>
      <c r="U151" s="398">
        <v>0</v>
      </c>
      <c r="V151" s="398">
        <v>0</v>
      </c>
      <c r="W151" s="398">
        <v>0</v>
      </c>
      <c r="X151" s="396">
        <f t="shared" ref="X151:X183" si="102">+IF(D151="", "",SUM(R151:W151))</f>
        <v>0</v>
      </c>
      <c r="Y151" s="397">
        <v>0</v>
      </c>
      <c r="Z151" s="398">
        <v>0</v>
      </c>
      <c r="AA151" s="398">
        <v>0</v>
      </c>
      <c r="AB151" s="396">
        <f t="shared" ref="AB151:AB182" si="103">+IF(D151="", "",SUM(Y151:AA151))</f>
        <v>0</v>
      </c>
      <c r="AC151" s="399">
        <f t="shared" ref="AC151:AC183" si="104">+IF(D151="",0,I151+N151+Q151+X151+AB151)</f>
        <v>0</v>
      </c>
      <c r="AD151" s="456" t="s">
        <v>729</v>
      </c>
      <c r="AE151" s="457" t="s">
        <v>729</v>
      </c>
      <c r="AF151" s="458">
        <f t="shared" ref="AF151:AF183" si="105">SUM(AD151:AE151)</f>
        <v>0</v>
      </c>
      <c r="AG151" s="456" t="s">
        <v>729</v>
      </c>
      <c r="AH151" s="457" t="s">
        <v>729</v>
      </c>
      <c r="AI151" s="457" t="s">
        <v>729</v>
      </c>
      <c r="AJ151" s="457" t="s">
        <v>729</v>
      </c>
      <c r="AK151" s="457" t="s">
        <v>729</v>
      </c>
      <c r="AL151" s="457" t="s">
        <v>729</v>
      </c>
      <c r="AM151" s="457" t="s">
        <v>729</v>
      </c>
      <c r="AN151" s="457" t="s">
        <v>729</v>
      </c>
      <c r="AO151" s="457" t="s">
        <v>729</v>
      </c>
      <c r="AP151" s="457" t="s">
        <v>729</v>
      </c>
      <c r="AQ151" s="458">
        <f t="shared" ref="AQ151:AQ183" si="106">SUM(AG151:AP151)</f>
        <v>0</v>
      </c>
      <c r="AR151" s="456" t="s">
        <v>729</v>
      </c>
      <c r="AS151" s="457" t="s">
        <v>729</v>
      </c>
      <c r="AT151" s="457" t="s">
        <v>729</v>
      </c>
      <c r="AU151" s="458">
        <f t="shared" ref="AU151:AU183" si="107">SUM(AR151:AT151)</f>
        <v>0</v>
      </c>
      <c r="AV151" s="456" t="s">
        <v>729</v>
      </c>
      <c r="AW151" s="457" t="s">
        <v>729</v>
      </c>
      <c r="AX151" s="457" t="s">
        <v>729</v>
      </c>
      <c r="AY151" s="457" t="s">
        <v>729</v>
      </c>
      <c r="AZ151" s="457" t="s">
        <v>729</v>
      </c>
      <c r="BA151" s="458">
        <f t="shared" ref="BA151:BA183" si="108">SUM(AV151:AZ151)</f>
        <v>0</v>
      </c>
      <c r="BB151" s="456" t="s">
        <v>729</v>
      </c>
      <c r="BC151" s="457" t="s">
        <v>729</v>
      </c>
      <c r="BD151" s="457" t="s">
        <v>729</v>
      </c>
      <c r="BE151" s="457" t="s">
        <v>729</v>
      </c>
      <c r="BF151" s="457" t="s">
        <v>729</v>
      </c>
      <c r="BG151" s="457" t="s">
        <v>729</v>
      </c>
      <c r="BH151" s="457" t="s">
        <v>729</v>
      </c>
      <c r="BI151" s="458">
        <f t="shared" ref="BI151:BI183" si="109">SUM(BB151:BH151)</f>
        <v>0</v>
      </c>
      <c r="BJ151" s="403">
        <f t="shared" ref="BJ151:BJ183" si="110">IF(D151="",0,AF151+AQ151+AU151+BA151+BI151)</f>
        <v>0</v>
      </c>
      <c r="BK151" s="459"/>
      <c r="BL151" s="460"/>
      <c r="BM151" s="460"/>
      <c r="BN151" s="460"/>
      <c r="BO151" s="409">
        <f t="shared" ref="BO151:BO183" si="111">+BK151+BL151+BM151+BN151</f>
        <v>0</v>
      </c>
      <c r="BP151" s="459"/>
      <c r="BQ151" s="460"/>
      <c r="BR151" s="460"/>
      <c r="BS151" s="409">
        <f t="shared" si="83"/>
        <v>0</v>
      </c>
      <c r="BT151" s="459"/>
      <c r="BU151" s="409">
        <f t="shared" ref="BU151:BU183" si="112">+BT151</f>
        <v>0</v>
      </c>
      <c r="BV151" s="459"/>
      <c r="BW151" s="460"/>
      <c r="BX151" s="460"/>
      <c r="BY151" s="460"/>
      <c r="BZ151" s="460"/>
      <c r="CA151" s="460"/>
      <c r="CB151" s="460"/>
      <c r="CC151" s="460"/>
      <c r="CD151" s="460"/>
      <c r="CE151" s="409">
        <f t="shared" ref="CE151:CE183" si="113">+SUM(BV151:CD151)</f>
        <v>0</v>
      </c>
      <c r="CF151" s="459"/>
      <c r="CG151" s="460"/>
      <c r="CH151" s="460"/>
      <c r="CI151" s="460"/>
      <c r="CJ151" s="460"/>
      <c r="CK151" s="460"/>
      <c r="CL151" s="460"/>
      <c r="CM151" s="409">
        <f t="shared" ref="CM151:CM183" si="114">+SUM(CF151:CL151)</f>
        <v>0</v>
      </c>
      <c r="CN151" s="459"/>
      <c r="CO151" s="461">
        <f t="shared" ref="CO151:CO181" si="115">+CN151</f>
        <v>0</v>
      </c>
      <c r="CP151" s="462">
        <f t="shared" si="98"/>
        <v>0</v>
      </c>
      <c r="CQ151" s="397"/>
      <c r="CR151" s="398"/>
      <c r="CS151" s="396">
        <f t="shared" ref="CS151:CS183" si="116">+CQ151+CR151</f>
        <v>0</v>
      </c>
      <c r="CT151" s="397"/>
      <c r="CU151" s="398"/>
      <c r="CV151" s="398"/>
      <c r="CW151" s="396">
        <f t="shared" ref="CW151:CW183" si="117">+CT151+CU151+CV151</f>
        <v>0</v>
      </c>
      <c r="CX151" s="399">
        <f t="shared" ref="CX151:CX183" si="118">+CS151+CW151</f>
        <v>0</v>
      </c>
      <c r="CY151" s="463">
        <f t="shared" ref="CY151:CY183" si="119">IF(D151="",0,AC151+BJ151+CP151+CX151)</f>
        <v>0</v>
      </c>
    </row>
    <row r="152" spans="1:103" s="413" customFormat="1" ht="30" hidden="1">
      <c r="A152" s="390">
        <v>143</v>
      </c>
      <c r="B152" s="454" t="s">
        <v>889</v>
      </c>
      <c r="C152" s="455" t="s">
        <v>890</v>
      </c>
      <c r="D152" s="393" t="s">
        <v>853</v>
      </c>
      <c r="E152" s="397">
        <v>0</v>
      </c>
      <c r="F152" s="398">
        <v>0</v>
      </c>
      <c r="G152" s="398">
        <v>0</v>
      </c>
      <c r="H152" s="398">
        <v>0</v>
      </c>
      <c r="I152" s="396">
        <f t="shared" si="99"/>
        <v>0</v>
      </c>
      <c r="J152" s="397">
        <v>0</v>
      </c>
      <c r="K152" s="398">
        <v>0</v>
      </c>
      <c r="L152" s="398">
        <v>0</v>
      </c>
      <c r="M152" s="398">
        <v>0</v>
      </c>
      <c r="N152" s="396">
        <f t="shared" si="100"/>
        <v>0</v>
      </c>
      <c r="O152" s="397">
        <v>0</v>
      </c>
      <c r="P152" s="398">
        <v>0</v>
      </c>
      <c r="Q152" s="396">
        <f t="shared" si="101"/>
        <v>0</v>
      </c>
      <c r="R152" s="397">
        <v>0</v>
      </c>
      <c r="S152" s="398">
        <v>0</v>
      </c>
      <c r="T152" s="398">
        <v>0</v>
      </c>
      <c r="U152" s="398">
        <v>0</v>
      </c>
      <c r="V152" s="398">
        <v>0</v>
      </c>
      <c r="W152" s="398">
        <v>0</v>
      </c>
      <c r="X152" s="396">
        <f t="shared" si="102"/>
        <v>0</v>
      </c>
      <c r="Y152" s="397">
        <v>0</v>
      </c>
      <c r="Z152" s="398">
        <v>0</v>
      </c>
      <c r="AA152" s="398">
        <v>0</v>
      </c>
      <c r="AB152" s="396">
        <f t="shared" si="103"/>
        <v>0</v>
      </c>
      <c r="AC152" s="399">
        <f t="shared" si="104"/>
        <v>0</v>
      </c>
      <c r="AD152" s="456" t="s">
        <v>729</v>
      </c>
      <c r="AE152" s="457" t="s">
        <v>729</v>
      </c>
      <c r="AF152" s="458">
        <f t="shared" si="105"/>
        <v>0</v>
      </c>
      <c r="AG152" s="456" t="s">
        <v>729</v>
      </c>
      <c r="AH152" s="457" t="s">
        <v>729</v>
      </c>
      <c r="AI152" s="457" t="s">
        <v>729</v>
      </c>
      <c r="AJ152" s="457" t="s">
        <v>729</v>
      </c>
      <c r="AK152" s="457" t="s">
        <v>729</v>
      </c>
      <c r="AL152" s="457" t="s">
        <v>729</v>
      </c>
      <c r="AM152" s="457" t="s">
        <v>729</v>
      </c>
      <c r="AN152" s="457" t="s">
        <v>729</v>
      </c>
      <c r="AO152" s="457" t="s">
        <v>729</v>
      </c>
      <c r="AP152" s="457" t="s">
        <v>729</v>
      </c>
      <c r="AQ152" s="458">
        <f t="shared" si="106"/>
        <v>0</v>
      </c>
      <c r="AR152" s="456" t="s">
        <v>729</v>
      </c>
      <c r="AS152" s="457" t="s">
        <v>729</v>
      </c>
      <c r="AT152" s="457" t="s">
        <v>729</v>
      </c>
      <c r="AU152" s="458">
        <f t="shared" si="107"/>
        <v>0</v>
      </c>
      <c r="AV152" s="456" t="s">
        <v>729</v>
      </c>
      <c r="AW152" s="457" t="s">
        <v>729</v>
      </c>
      <c r="AX152" s="457" t="s">
        <v>729</v>
      </c>
      <c r="AY152" s="457" t="s">
        <v>729</v>
      </c>
      <c r="AZ152" s="457" t="s">
        <v>729</v>
      </c>
      <c r="BA152" s="458">
        <f t="shared" si="108"/>
        <v>0</v>
      </c>
      <c r="BB152" s="456" t="s">
        <v>729</v>
      </c>
      <c r="BC152" s="457" t="s">
        <v>729</v>
      </c>
      <c r="BD152" s="457" t="s">
        <v>729</v>
      </c>
      <c r="BE152" s="457" t="s">
        <v>729</v>
      </c>
      <c r="BF152" s="457" t="s">
        <v>729</v>
      </c>
      <c r="BG152" s="457" t="s">
        <v>729</v>
      </c>
      <c r="BH152" s="457" t="s">
        <v>729</v>
      </c>
      <c r="BI152" s="458">
        <f t="shared" si="109"/>
        <v>0</v>
      </c>
      <c r="BJ152" s="403">
        <f t="shared" si="110"/>
        <v>0</v>
      </c>
      <c r="BK152" s="459"/>
      <c r="BL152" s="460"/>
      <c r="BM152" s="460"/>
      <c r="BN152" s="460"/>
      <c r="BO152" s="409">
        <f t="shared" si="111"/>
        <v>0</v>
      </c>
      <c r="BP152" s="459"/>
      <c r="BQ152" s="460"/>
      <c r="BR152" s="460"/>
      <c r="BS152" s="409">
        <f t="shared" si="83"/>
        <v>0</v>
      </c>
      <c r="BT152" s="459"/>
      <c r="BU152" s="409">
        <f t="shared" si="112"/>
        <v>0</v>
      </c>
      <c r="BV152" s="459"/>
      <c r="BW152" s="460"/>
      <c r="BX152" s="460"/>
      <c r="BY152" s="460"/>
      <c r="BZ152" s="460"/>
      <c r="CA152" s="460"/>
      <c r="CB152" s="460"/>
      <c r="CC152" s="460"/>
      <c r="CD152" s="460"/>
      <c r="CE152" s="409">
        <f t="shared" si="113"/>
        <v>0</v>
      </c>
      <c r="CF152" s="459"/>
      <c r="CG152" s="460"/>
      <c r="CH152" s="460"/>
      <c r="CI152" s="460"/>
      <c r="CJ152" s="460"/>
      <c r="CK152" s="460"/>
      <c r="CL152" s="460"/>
      <c r="CM152" s="409">
        <f t="shared" si="114"/>
        <v>0</v>
      </c>
      <c r="CN152" s="459"/>
      <c r="CO152" s="461">
        <f t="shared" si="115"/>
        <v>0</v>
      </c>
      <c r="CP152" s="462">
        <f t="shared" si="98"/>
        <v>0</v>
      </c>
      <c r="CQ152" s="397"/>
      <c r="CR152" s="398"/>
      <c r="CS152" s="396">
        <f t="shared" si="116"/>
        <v>0</v>
      </c>
      <c r="CT152" s="397"/>
      <c r="CU152" s="398"/>
      <c r="CV152" s="398"/>
      <c r="CW152" s="396">
        <f t="shared" si="117"/>
        <v>0</v>
      </c>
      <c r="CX152" s="399">
        <f t="shared" si="118"/>
        <v>0</v>
      </c>
      <c r="CY152" s="463">
        <f t="shared" si="119"/>
        <v>0</v>
      </c>
    </row>
    <row r="153" spans="1:103" s="413" customFormat="1" hidden="1">
      <c r="A153" s="390">
        <v>144</v>
      </c>
      <c r="B153" s="454" t="s">
        <v>277</v>
      </c>
      <c r="C153" s="455" t="s">
        <v>175</v>
      </c>
      <c r="D153" s="393" t="s">
        <v>742</v>
      </c>
      <c r="E153" s="397">
        <v>0</v>
      </c>
      <c r="F153" s="398">
        <v>0</v>
      </c>
      <c r="G153" s="398">
        <v>0</v>
      </c>
      <c r="H153" s="398">
        <v>0</v>
      </c>
      <c r="I153" s="396">
        <f t="shared" si="99"/>
        <v>0</v>
      </c>
      <c r="J153" s="397">
        <v>0</v>
      </c>
      <c r="K153" s="398">
        <v>0</v>
      </c>
      <c r="L153" s="398">
        <v>0</v>
      </c>
      <c r="M153" s="398">
        <v>0</v>
      </c>
      <c r="N153" s="396">
        <f t="shared" si="100"/>
        <v>0</v>
      </c>
      <c r="O153" s="397">
        <v>0</v>
      </c>
      <c r="P153" s="398">
        <v>0</v>
      </c>
      <c r="Q153" s="396">
        <f t="shared" si="101"/>
        <v>0</v>
      </c>
      <c r="R153" s="397">
        <v>0</v>
      </c>
      <c r="S153" s="398">
        <v>0</v>
      </c>
      <c r="T153" s="398">
        <v>0</v>
      </c>
      <c r="U153" s="398">
        <v>0</v>
      </c>
      <c r="V153" s="398">
        <v>0</v>
      </c>
      <c r="W153" s="398">
        <v>0</v>
      </c>
      <c r="X153" s="396">
        <f t="shared" si="102"/>
        <v>0</v>
      </c>
      <c r="Y153" s="397">
        <v>0</v>
      </c>
      <c r="Z153" s="398">
        <v>0</v>
      </c>
      <c r="AA153" s="398">
        <v>0</v>
      </c>
      <c r="AB153" s="396">
        <f t="shared" si="103"/>
        <v>0</v>
      </c>
      <c r="AC153" s="399">
        <f t="shared" si="104"/>
        <v>0</v>
      </c>
      <c r="AD153" s="456" t="s">
        <v>729</v>
      </c>
      <c r="AE153" s="457" t="s">
        <v>729</v>
      </c>
      <c r="AF153" s="458">
        <f t="shared" si="105"/>
        <v>0</v>
      </c>
      <c r="AG153" s="456" t="s">
        <v>729</v>
      </c>
      <c r="AH153" s="457" t="s">
        <v>729</v>
      </c>
      <c r="AI153" s="457" t="s">
        <v>729</v>
      </c>
      <c r="AJ153" s="457" t="s">
        <v>729</v>
      </c>
      <c r="AK153" s="457" t="s">
        <v>729</v>
      </c>
      <c r="AL153" s="457" t="s">
        <v>729</v>
      </c>
      <c r="AM153" s="457" t="s">
        <v>729</v>
      </c>
      <c r="AN153" s="457" t="s">
        <v>729</v>
      </c>
      <c r="AO153" s="457" t="s">
        <v>729</v>
      </c>
      <c r="AP153" s="457" t="s">
        <v>729</v>
      </c>
      <c r="AQ153" s="458">
        <f t="shared" si="106"/>
        <v>0</v>
      </c>
      <c r="AR153" s="456" t="s">
        <v>729</v>
      </c>
      <c r="AS153" s="457" t="s">
        <v>729</v>
      </c>
      <c r="AT153" s="457" t="s">
        <v>729</v>
      </c>
      <c r="AU153" s="458">
        <f t="shared" si="107"/>
        <v>0</v>
      </c>
      <c r="AV153" s="456" t="s">
        <v>729</v>
      </c>
      <c r="AW153" s="457" t="s">
        <v>729</v>
      </c>
      <c r="AX153" s="457" t="s">
        <v>729</v>
      </c>
      <c r="AY153" s="457" t="s">
        <v>729</v>
      </c>
      <c r="AZ153" s="457" t="s">
        <v>729</v>
      </c>
      <c r="BA153" s="458">
        <f t="shared" si="108"/>
        <v>0</v>
      </c>
      <c r="BB153" s="456" t="s">
        <v>729</v>
      </c>
      <c r="BC153" s="457" t="s">
        <v>729</v>
      </c>
      <c r="BD153" s="457" t="s">
        <v>729</v>
      </c>
      <c r="BE153" s="457" t="s">
        <v>729</v>
      </c>
      <c r="BF153" s="457" t="s">
        <v>729</v>
      </c>
      <c r="BG153" s="457" t="s">
        <v>729</v>
      </c>
      <c r="BH153" s="457" t="s">
        <v>729</v>
      </c>
      <c r="BI153" s="458">
        <f t="shared" si="109"/>
        <v>0</v>
      </c>
      <c r="BJ153" s="403">
        <f t="shared" si="110"/>
        <v>0</v>
      </c>
      <c r="BK153" s="459"/>
      <c r="BL153" s="460"/>
      <c r="BM153" s="460"/>
      <c r="BN153" s="460"/>
      <c r="BO153" s="409">
        <f t="shared" si="111"/>
        <v>0</v>
      </c>
      <c r="BP153" s="459"/>
      <c r="BQ153" s="460"/>
      <c r="BR153" s="460"/>
      <c r="BS153" s="409">
        <f t="shared" si="83"/>
        <v>0</v>
      </c>
      <c r="BT153" s="459"/>
      <c r="BU153" s="409">
        <f t="shared" si="112"/>
        <v>0</v>
      </c>
      <c r="BV153" s="459"/>
      <c r="BW153" s="460"/>
      <c r="BX153" s="460"/>
      <c r="BY153" s="460"/>
      <c r="BZ153" s="460"/>
      <c r="CA153" s="460"/>
      <c r="CB153" s="460"/>
      <c r="CC153" s="460"/>
      <c r="CD153" s="460"/>
      <c r="CE153" s="409">
        <f t="shared" si="113"/>
        <v>0</v>
      </c>
      <c r="CF153" s="459"/>
      <c r="CG153" s="460"/>
      <c r="CH153" s="460"/>
      <c r="CI153" s="460"/>
      <c r="CJ153" s="460"/>
      <c r="CK153" s="460"/>
      <c r="CL153" s="460"/>
      <c r="CM153" s="409">
        <f t="shared" si="114"/>
        <v>0</v>
      </c>
      <c r="CN153" s="459"/>
      <c r="CO153" s="461">
        <f t="shared" si="115"/>
        <v>0</v>
      </c>
      <c r="CP153" s="462">
        <f t="shared" si="98"/>
        <v>0</v>
      </c>
      <c r="CQ153" s="397"/>
      <c r="CR153" s="398"/>
      <c r="CS153" s="396">
        <f t="shared" si="116"/>
        <v>0</v>
      </c>
      <c r="CT153" s="397"/>
      <c r="CU153" s="398"/>
      <c r="CV153" s="398"/>
      <c r="CW153" s="396">
        <f t="shared" si="117"/>
        <v>0</v>
      </c>
      <c r="CX153" s="399">
        <f t="shared" si="118"/>
        <v>0</v>
      </c>
      <c r="CY153" s="463">
        <f t="shared" si="119"/>
        <v>0</v>
      </c>
    </row>
    <row r="154" spans="1:103" s="413" customFormat="1" hidden="1">
      <c r="A154" s="390">
        <v>145</v>
      </c>
      <c r="B154" s="454" t="s">
        <v>891</v>
      </c>
      <c r="C154" s="455" t="s">
        <v>892</v>
      </c>
      <c r="D154" s="393" t="s">
        <v>742</v>
      </c>
      <c r="E154" s="397">
        <v>0</v>
      </c>
      <c r="F154" s="398">
        <v>0</v>
      </c>
      <c r="G154" s="398">
        <v>0</v>
      </c>
      <c r="H154" s="398">
        <v>0</v>
      </c>
      <c r="I154" s="396">
        <f t="shared" si="99"/>
        <v>0</v>
      </c>
      <c r="J154" s="397">
        <v>0</v>
      </c>
      <c r="K154" s="398">
        <v>0</v>
      </c>
      <c r="L154" s="398">
        <v>0</v>
      </c>
      <c r="M154" s="398">
        <v>0</v>
      </c>
      <c r="N154" s="396">
        <f t="shared" si="100"/>
        <v>0</v>
      </c>
      <c r="O154" s="397">
        <v>0</v>
      </c>
      <c r="P154" s="398">
        <v>0</v>
      </c>
      <c r="Q154" s="396">
        <f t="shared" si="101"/>
        <v>0</v>
      </c>
      <c r="R154" s="397">
        <v>0</v>
      </c>
      <c r="S154" s="398">
        <v>0</v>
      </c>
      <c r="T154" s="398">
        <v>0</v>
      </c>
      <c r="U154" s="398">
        <v>0</v>
      </c>
      <c r="V154" s="398">
        <v>0</v>
      </c>
      <c r="W154" s="398">
        <v>0</v>
      </c>
      <c r="X154" s="396">
        <f t="shared" si="102"/>
        <v>0</v>
      </c>
      <c r="Y154" s="397">
        <v>0</v>
      </c>
      <c r="Z154" s="398">
        <v>0</v>
      </c>
      <c r="AA154" s="398">
        <v>0</v>
      </c>
      <c r="AB154" s="396">
        <f t="shared" si="103"/>
        <v>0</v>
      </c>
      <c r="AC154" s="399">
        <f t="shared" si="104"/>
        <v>0</v>
      </c>
      <c r="AD154" s="456" t="s">
        <v>729</v>
      </c>
      <c r="AE154" s="457" t="s">
        <v>729</v>
      </c>
      <c r="AF154" s="458">
        <f t="shared" si="105"/>
        <v>0</v>
      </c>
      <c r="AG154" s="456" t="s">
        <v>729</v>
      </c>
      <c r="AH154" s="457" t="s">
        <v>729</v>
      </c>
      <c r="AI154" s="457" t="s">
        <v>729</v>
      </c>
      <c r="AJ154" s="457" t="s">
        <v>729</v>
      </c>
      <c r="AK154" s="457" t="s">
        <v>729</v>
      </c>
      <c r="AL154" s="457" t="s">
        <v>729</v>
      </c>
      <c r="AM154" s="457" t="s">
        <v>729</v>
      </c>
      <c r="AN154" s="457" t="s">
        <v>729</v>
      </c>
      <c r="AO154" s="457" t="s">
        <v>729</v>
      </c>
      <c r="AP154" s="457" t="s">
        <v>729</v>
      </c>
      <c r="AQ154" s="458">
        <f t="shared" si="106"/>
        <v>0</v>
      </c>
      <c r="AR154" s="456" t="s">
        <v>729</v>
      </c>
      <c r="AS154" s="457" t="s">
        <v>729</v>
      </c>
      <c r="AT154" s="457" t="s">
        <v>729</v>
      </c>
      <c r="AU154" s="458">
        <f t="shared" si="107"/>
        <v>0</v>
      </c>
      <c r="AV154" s="456" t="s">
        <v>729</v>
      </c>
      <c r="AW154" s="457" t="s">
        <v>729</v>
      </c>
      <c r="AX154" s="457" t="s">
        <v>729</v>
      </c>
      <c r="AY154" s="457" t="s">
        <v>729</v>
      </c>
      <c r="AZ154" s="457" t="s">
        <v>729</v>
      </c>
      <c r="BA154" s="458">
        <f t="shared" si="108"/>
        <v>0</v>
      </c>
      <c r="BB154" s="456" t="s">
        <v>729</v>
      </c>
      <c r="BC154" s="457" t="s">
        <v>729</v>
      </c>
      <c r="BD154" s="457" t="s">
        <v>729</v>
      </c>
      <c r="BE154" s="457" t="s">
        <v>729</v>
      </c>
      <c r="BF154" s="457" t="s">
        <v>729</v>
      </c>
      <c r="BG154" s="457" t="s">
        <v>729</v>
      </c>
      <c r="BH154" s="457" t="s">
        <v>729</v>
      </c>
      <c r="BI154" s="458">
        <f t="shared" si="109"/>
        <v>0</v>
      </c>
      <c r="BJ154" s="403">
        <f t="shared" si="110"/>
        <v>0</v>
      </c>
      <c r="BK154" s="459"/>
      <c r="BL154" s="460"/>
      <c r="BM154" s="460"/>
      <c r="BN154" s="460"/>
      <c r="BO154" s="409">
        <f t="shared" si="111"/>
        <v>0</v>
      </c>
      <c r="BP154" s="459"/>
      <c r="BQ154" s="460"/>
      <c r="BR154" s="460"/>
      <c r="BS154" s="409">
        <f t="shared" si="83"/>
        <v>0</v>
      </c>
      <c r="BT154" s="459"/>
      <c r="BU154" s="409">
        <f t="shared" si="112"/>
        <v>0</v>
      </c>
      <c r="BV154" s="459"/>
      <c r="BW154" s="460"/>
      <c r="BX154" s="460"/>
      <c r="BY154" s="460"/>
      <c r="BZ154" s="460"/>
      <c r="CA154" s="460"/>
      <c r="CB154" s="460"/>
      <c r="CC154" s="460"/>
      <c r="CD154" s="460"/>
      <c r="CE154" s="409">
        <f t="shared" si="113"/>
        <v>0</v>
      </c>
      <c r="CF154" s="459"/>
      <c r="CG154" s="460"/>
      <c r="CH154" s="460"/>
      <c r="CI154" s="460"/>
      <c r="CJ154" s="460"/>
      <c r="CK154" s="460"/>
      <c r="CL154" s="460"/>
      <c r="CM154" s="409">
        <f t="shared" si="114"/>
        <v>0</v>
      </c>
      <c r="CN154" s="459"/>
      <c r="CO154" s="461">
        <f t="shared" si="115"/>
        <v>0</v>
      </c>
      <c r="CP154" s="462">
        <f t="shared" si="98"/>
        <v>0</v>
      </c>
      <c r="CQ154" s="397"/>
      <c r="CR154" s="398"/>
      <c r="CS154" s="396">
        <f t="shared" si="116"/>
        <v>0</v>
      </c>
      <c r="CT154" s="397"/>
      <c r="CU154" s="398"/>
      <c r="CV154" s="398"/>
      <c r="CW154" s="396">
        <f t="shared" si="117"/>
        <v>0</v>
      </c>
      <c r="CX154" s="399">
        <f t="shared" si="118"/>
        <v>0</v>
      </c>
      <c r="CY154" s="463">
        <f t="shared" si="119"/>
        <v>0</v>
      </c>
    </row>
    <row r="155" spans="1:103" s="413" customFormat="1" hidden="1">
      <c r="A155" s="390">
        <v>146</v>
      </c>
      <c r="B155" s="454" t="s">
        <v>59</v>
      </c>
      <c r="C155" s="455" t="s">
        <v>220</v>
      </c>
      <c r="D155" s="393" t="s">
        <v>742</v>
      </c>
      <c r="E155" s="397">
        <v>0</v>
      </c>
      <c r="F155" s="398">
        <v>0</v>
      </c>
      <c r="G155" s="398">
        <v>0</v>
      </c>
      <c r="H155" s="398">
        <v>0</v>
      </c>
      <c r="I155" s="396">
        <f t="shared" si="99"/>
        <v>0</v>
      </c>
      <c r="J155" s="397">
        <v>0</v>
      </c>
      <c r="K155" s="398">
        <v>0</v>
      </c>
      <c r="L155" s="398">
        <v>0</v>
      </c>
      <c r="M155" s="398">
        <v>0</v>
      </c>
      <c r="N155" s="396">
        <f t="shared" si="100"/>
        <v>0</v>
      </c>
      <c r="O155" s="397">
        <v>0</v>
      </c>
      <c r="P155" s="398">
        <v>0</v>
      </c>
      <c r="Q155" s="396">
        <f t="shared" si="101"/>
        <v>0</v>
      </c>
      <c r="R155" s="397">
        <v>0</v>
      </c>
      <c r="S155" s="398">
        <v>0</v>
      </c>
      <c r="T155" s="398">
        <v>0</v>
      </c>
      <c r="U155" s="398">
        <v>0</v>
      </c>
      <c r="V155" s="398">
        <v>0</v>
      </c>
      <c r="W155" s="398">
        <v>0</v>
      </c>
      <c r="X155" s="396">
        <f t="shared" si="102"/>
        <v>0</v>
      </c>
      <c r="Y155" s="397">
        <v>0</v>
      </c>
      <c r="Z155" s="398">
        <v>0</v>
      </c>
      <c r="AA155" s="398">
        <v>0</v>
      </c>
      <c r="AB155" s="396">
        <f t="shared" si="103"/>
        <v>0</v>
      </c>
      <c r="AC155" s="399">
        <f t="shared" si="104"/>
        <v>0</v>
      </c>
      <c r="AD155" s="456" t="s">
        <v>729</v>
      </c>
      <c r="AE155" s="457" t="s">
        <v>729</v>
      </c>
      <c r="AF155" s="458">
        <f t="shared" si="105"/>
        <v>0</v>
      </c>
      <c r="AG155" s="456" t="s">
        <v>729</v>
      </c>
      <c r="AH155" s="457" t="s">
        <v>729</v>
      </c>
      <c r="AI155" s="457" t="s">
        <v>729</v>
      </c>
      <c r="AJ155" s="457" t="s">
        <v>729</v>
      </c>
      <c r="AK155" s="457" t="s">
        <v>729</v>
      </c>
      <c r="AL155" s="457" t="s">
        <v>729</v>
      </c>
      <c r="AM155" s="457" t="s">
        <v>729</v>
      </c>
      <c r="AN155" s="457" t="s">
        <v>729</v>
      </c>
      <c r="AO155" s="457" t="s">
        <v>729</v>
      </c>
      <c r="AP155" s="457" t="s">
        <v>729</v>
      </c>
      <c r="AQ155" s="458">
        <f t="shared" si="106"/>
        <v>0</v>
      </c>
      <c r="AR155" s="456" t="s">
        <v>729</v>
      </c>
      <c r="AS155" s="457" t="s">
        <v>729</v>
      </c>
      <c r="AT155" s="457" t="s">
        <v>729</v>
      </c>
      <c r="AU155" s="458">
        <f t="shared" si="107"/>
        <v>0</v>
      </c>
      <c r="AV155" s="456" t="s">
        <v>729</v>
      </c>
      <c r="AW155" s="457" t="s">
        <v>729</v>
      </c>
      <c r="AX155" s="457" t="s">
        <v>729</v>
      </c>
      <c r="AY155" s="457" t="s">
        <v>729</v>
      </c>
      <c r="AZ155" s="457" t="s">
        <v>729</v>
      </c>
      <c r="BA155" s="458">
        <f t="shared" si="108"/>
        <v>0</v>
      </c>
      <c r="BB155" s="456" t="s">
        <v>729</v>
      </c>
      <c r="BC155" s="457" t="s">
        <v>729</v>
      </c>
      <c r="BD155" s="457" t="s">
        <v>729</v>
      </c>
      <c r="BE155" s="457" t="s">
        <v>729</v>
      </c>
      <c r="BF155" s="457" t="s">
        <v>729</v>
      </c>
      <c r="BG155" s="457" t="s">
        <v>729</v>
      </c>
      <c r="BH155" s="457" t="s">
        <v>729</v>
      </c>
      <c r="BI155" s="458">
        <f t="shared" si="109"/>
        <v>0</v>
      </c>
      <c r="BJ155" s="403">
        <f t="shared" si="110"/>
        <v>0</v>
      </c>
      <c r="BK155" s="459"/>
      <c r="BL155" s="460"/>
      <c r="BM155" s="460"/>
      <c r="BN155" s="460"/>
      <c r="BO155" s="409">
        <f t="shared" si="111"/>
        <v>0</v>
      </c>
      <c r="BP155" s="459"/>
      <c r="BQ155" s="460"/>
      <c r="BR155" s="460"/>
      <c r="BS155" s="409">
        <f t="shared" si="83"/>
        <v>0</v>
      </c>
      <c r="BT155" s="459"/>
      <c r="BU155" s="409">
        <f t="shared" si="112"/>
        <v>0</v>
      </c>
      <c r="BV155" s="459"/>
      <c r="BW155" s="460"/>
      <c r="BX155" s="460"/>
      <c r="BY155" s="460"/>
      <c r="BZ155" s="460"/>
      <c r="CA155" s="460"/>
      <c r="CB155" s="460"/>
      <c r="CC155" s="460"/>
      <c r="CD155" s="460"/>
      <c r="CE155" s="409">
        <f t="shared" si="113"/>
        <v>0</v>
      </c>
      <c r="CF155" s="459"/>
      <c r="CG155" s="460"/>
      <c r="CH155" s="460"/>
      <c r="CI155" s="460"/>
      <c r="CJ155" s="460"/>
      <c r="CK155" s="460"/>
      <c r="CL155" s="460"/>
      <c r="CM155" s="409">
        <f t="shared" si="114"/>
        <v>0</v>
      </c>
      <c r="CN155" s="459"/>
      <c r="CO155" s="461">
        <f t="shared" si="115"/>
        <v>0</v>
      </c>
      <c r="CP155" s="462">
        <f t="shared" si="98"/>
        <v>0</v>
      </c>
      <c r="CQ155" s="397"/>
      <c r="CR155" s="398"/>
      <c r="CS155" s="396">
        <f t="shared" si="116"/>
        <v>0</v>
      </c>
      <c r="CT155" s="397"/>
      <c r="CU155" s="398"/>
      <c r="CV155" s="398"/>
      <c r="CW155" s="396">
        <f t="shared" si="117"/>
        <v>0</v>
      </c>
      <c r="CX155" s="399">
        <f t="shared" si="118"/>
        <v>0</v>
      </c>
      <c r="CY155" s="463">
        <f t="shared" si="119"/>
        <v>0</v>
      </c>
    </row>
    <row r="156" spans="1:103" s="413" customFormat="1" hidden="1">
      <c r="A156" s="390">
        <v>147</v>
      </c>
      <c r="B156" s="454" t="s">
        <v>5</v>
      </c>
      <c r="C156" s="455" t="s">
        <v>3</v>
      </c>
      <c r="D156" s="393" t="s">
        <v>742</v>
      </c>
      <c r="E156" s="397">
        <v>0</v>
      </c>
      <c r="F156" s="398">
        <v>0</v>
      </c>
      <c r="G156" s="398">
        <v>0</v>
      </c>
      <c r="H156" s="398">
        <v>0</v>
      </c>
      <c r="I156" s="396">
        <f t="shared" si="99"/>
        <v>0</v>
      </c>
      <c r="J156" s="397">
        <v>0</v>
      </c>
      <c r="K156" s="398">
        <v>0</v>
      </c>
      <c r="L156" s="398">
        <v>0</v>
      </c>
      <c r="M156" s="398">
        <v>0</v>
      </c>
      <c r="N156" s="396">
        <f t="shared" si="100"/>
        <v>0</v>
      </c>
      <c r="O156" s="397">
        <v>0</v>
      </c>
      <c r="P156" s="398">
        <v>0</v>
      </c>
      <c r="Q156" s="396">
        <f t="shared" si="101"/>
        <v>0</v>
      </c>
      <c r="R156" s="397">
        <v>0</v>
      </c>
      <c r="S156" s="398">
        <v>0</v>
      </c>
      <c r="T156" s="398">
        <v>0</v>
      </c>
      <c r="U156" s="398">
        <v>0</v>
      </c>
      <c r="V156" s="398">
        <v>0</v>
      </c>
      <c r="W156" s="398">
        <v>0</v>
      </c>
      <c r="X156" s="396">
        <f t="shared" si="102"/>
        <v>0</v>
      </c>
      <c r="Y156" s="397">
        <v>0</v>
      </c>
      <c r="Z156" s="398">
        <v>0</v>
      </c>
      <c r="AA156" s="398">
        <v>0</v>
      </c>
      <c r="AB156" s="396">
        <f t="shared" si="103"/>
        <v>0</v>
      </c>
      <c r="AC156" s="399">
        <f t="shared" si="104"/>
        <v>0</v>
      </c>
      <c r="AD156" s="456" t="s">
        <v>729</v>
      </c>
      <c r="AE156" s="457" t="s">
        <v>729</v>
      </c>
      <c r="AF156" s="458">
        <f t="shared" si="105"/>
        <v>0</v>
      </c>
      <c r="AG156" s="456" t="s">
        <v>729</v>
      </c>
      <c r="AH156" s="457" t="s">
        <v>729</v>
      </c>
      <c r="AI156" s="457" t="s">
        <v>729</v>
      </c>
      <c r="AJ156" s="457" t="s">
        <v>729</v>
      </c>
      <c r="AK156" s="457" t="s">
        <v>729</v>
      </c>
      <c r="AL156" s="457" t="s">
        <v>729</v>
      </c>
      <c r="AM156" s="457" t="s">
        <v>729</v>
      </c>
      <c r="AN156" s="457" t="s">
        <v>729</v>
      </c>
      <c r="AO156" s="457" t="s">
        <v>729</v>
      </c>
      <c r="AP156" s="457" t="s">
        <v>729</v>
      </c>
      <c r="AQ156" s="458">
        <f t="shared" si="106"/>
        <v>0</v>
      </c>
      <c r="AR156" s="456" t="s">
        <v>729</v>
      </c>
      <c r="AS156" s="457" t="s">
        <v>729</v>
      </c>
      <c r="AT156" s="457" t="s">
        <v>729</v>
      </c>
      <c r="AU156" s="458">
        <f t="shared" si="107"/>
        <v>0</v>
      </c>
      <c r="AV156" s="456" t="s">
        <v>729</v>
      </c>
      <c r="AW156" s="457" t="s">
        <v>729</v>
      </c>
      <c r="AX156" s="457" t="s">
        <v>729</v>
      </c>
      <c r="AY156" s="457" t="s">
        <v>729</v>
      </c>
      <c r="AZ156" s="457" t="s">
        <v>729</v>
      </c>
      <c r="BA156" s="458">
        <f t="shared" si="108"/>
        <v>0</v>
      </c>
      <c r="BB156" s="456" t="s">
        <v>729</v>
      </c>
      <c r="BC156" s="457" t="s">
        <v>729</v>
      </c>
      <c r="BD156" s="457" t="s">
        <v>729</v>
      </c>
      <c r="BE156" s="457" t="s">
        <v>729</v>
      </c>
      <c r="BF156" s="457" t="s">
        <v>729</v>
      </c>
      <c r="BG156" s="457" t="s">
        <v>729</v>
      </c>
      <c r="BH156" s="457" t="s">
        <v>729</v>
      </c>
      <c r="BI156" s="458">
        <f t="shared" si="109"/>
        <v>0</v>
      </c>
      <c r="BJ156" s="403">
        <f t="shared" si="110"/>
        <v>0</v>
      </c>
      <c r="BK156" s="459"/>
      <c r="BL156" s="460"/>
      <c r="BM156" s="460"/>
      <c r="BN156" s="460"/>
      <c r="BO156" s="409">
        <f t="shared" si="111"/>
        <v>0</v>
      </c>
      <c r="BP156" s="459"/>
      <c r="BQ156" s="460"/>
      <c r="BR156" s="460"/>
      <c r="BS156" s="409">
        <f t="shared" si="83"/>
        <v>0</v>
      </c>
      <c r="BT156" s="459"/>
      <c r="BU156" s="409">
        <f t="shared" si="112"/>
        <v>0</v>
      </c>
      <c r="BV156" s="459"/>
      <c r="BW156" s="460"/>
      <c r="BX156" s="460"/>
      <c r="BY156" s="460"/>
      <c r="BZ156" s="460"/>
      <c r="CA156" s="460"/>
      <c r="CB156" s="460"/>
      <c r="CC156" s="460"/>
      <c r="CD156" s="460"/>
      <c r="CE156" s="409">
        <f t="shared" si="113"/>
        <v>0</v>
      </c>
      <c r="CF156" s="459"/>
      <c r="CG156" s="460"/>
      <c r="CH156" s="460"/>
      <c r="CI156" s="460"/>
      <c r="CJ156" s="460"/>
      <c r="CK156" s="460"/>
      <c r="CL156" s="460"/>
      <c r="CM156" s="409">
        <f t="shared" si="114"/>
        <v>0</v>
      </c>
      <c r="CN156" s="459"/>
      <c r="CO156" s="461">
        <f t="shared" si="115"/>
        <v>0</v>
      </c>
      <c r="CP156" s="462">
        <f t="shared" si="98"/>
        <v>0</v>
      </c>
      <c r="CQ156" s="397"/>
      <c r="CR156" s="398"/>
      <c r="CS156" s="396">
        <f t="shared" si="116"/>
        <v>0</v>
      </c>
      <c r="CT156" s="397"/>
      <c r="CU156" s="398"/>
      <c r="CV156" s="398"/>
      <c r="CW156" s="396">
        <f t="shared" si="117"/>
        <v>0</v>
      </c>
      <c r="CX156" s="399">
        <f t="shared" si="118"/>
        <v>0</v>
      </c>
      <c r="CY156" s="463">
        <f t="shared" si="119"/>
        <v>0</v>
      </c>
    </row>
    <row r="157" spans="1:103" s="413" customFormat="1" hidden="1">
      <c r="A157" s="390">
        <v>148</v>
      </c>
      <c r="B157" s="454" t="s">
        <v>802</v>
      </c>
      <c r="C157" s="455" t="s">
        <v>803</v>
      </c>
      <c r="D157" s="393" t="s">
        <v>742</v>
      </c>
      <c r="E157" s="397">
        <v>0</v>
      </c>
      <c r="F157" s="398">
        <v>0</v>
      </c>
      <c r="G157" s="398">
        <v>0</v>
      </c>
      <c r="H157" s="398">
        <v>0</v>
      </c>
      <c r="I157" s="396">
        <f t="shared" si="99"/>
        <v>0</v>
      </c>
      <c r="J157" s="397">
        <v>0</v>
      </c>
      <c r="K157" s="398">
        <v>0</v>
      </c>
      <c r="L157" s="398">
        <v>0</v>
      </c>
      <c r="M157" s="398">
        <v>0</v>
      </c>
      <c r="N157" s="396">
        <f t="shared" si="100"/>
        <v>0</v>
      </c>
      <c r="O157" s="397">
        <v>0</v>
      </c>
      <c r="P157" s="398">
        <v>0</v>
      </c>
      <c r="Q157" s="396">
        <f t="shared" si="101"/>
        <v>0</v>
      </c>
      <c r="R157" s="397">
        <v>0</v>
      </c>
      <c r="S157" s="398">
        <v>0</v>
      </c>
      <c r="T157" s="398">
        <v>0</v>
      </c>
      <c r="U157" s="398">
        <v>0</v>
      </c>
      <c r="V157" s="398">
        <v>0</v>
      </c>
      <c r="W157" s="398">
        <v>0</v>
      </c>
      <c r="X157" s="396">
        <f t="shared" si="102"/>
        <v>0</v>
      </c>
      <c r="Y157" s="397">
        <v>0</v>
      </c>
      <c r="Z157" s="398">
        <v>0</v>
      </c>
      <c r="AA157" s="398">
        <v>0</v>
      </c>
      <c r="AB157" s="396">
        <f t="shared" si="103"/>
        <v>0</v>
      </c>
      <c r="AC157" s="399">
        <f t="shared" si="104"/>
        <v>0</v>
      </c>
      <c r="AD157" s="456" t="s">
        <v>729</v>
      </c>
      <c r="AE157" s="457" t="s">
        <v>729</v>
      </c>
      <c r="AF157" s="458">
        <f t="shared" si="105"/>
        <v>0</v>
      </c>
      <c r="AG157" s="456" t="s">
        <v>729</v>
      </c>
      <c r="AH157" s="457" t="s">
        <v>729</v>
      </c>
      <c r="AI157" s="457" t="s">
        <v>729</v>
      </c>
      <c r="AJ157" s="457" t="s">
        <v>729</v>
      </c>
      <c r="AK157" s="457" t="s">
        <v>729</v>
      </c>
      <c r="AL157" s="457" t="s">
        <v>729</v>
      </c>
      <c r="AM157" s="457" t="s">
        <v>729</v>
      </c>
      <c r="AN157" s="457" t="s">
        <v>729</v>
      </c>
      <c r="AO157" s="457" t="s">
        <v>729</v>
      </c>
      <c r="AP157" s="457" t="s">
        <v>729</v>
      </c>
      <c r="AQ157" s="458">
        <f t="shared" si="106"/>
        <v>0</v>
      </c>
      <c r="AR157" s="456" t="s">
        <v>729</v>
      </c>
      <c r="AS157" s="457" t="s">
        <v>729</v>
      </c>
      <c r="AT157" s="457" t="s">
        <v>729</v>
      </c>
      <c r="AU157" s="458">
        <f t="shared" si="107"/>
        <v>0</v>
      </c>
      <c r="AV157" s="456" t="s">
        <v>729</v>
      </c>
      <c r="AW157" s="457" t="s">
        <v>729</v>
      </c>
      <c r="AX157" s="457" t="s">
        <v>729</v>
      </c>
      <c r="AY157" s="457" t="s">
        <v>729</v>
      </c>
      <c r="AZ157" s="457" t="s">
        <v>729</v>
      </c>
      <c r="BA157" s="458">
        <f t="shared" si="108"/>
        <v>0</v>
      </c>
      <c r="BB157" s="456" t="s">
        <v>729</v>
      </c>
      <c r="BC157" s="457" t="s">
        <v>729</v>
      </c>
      <c r="BD157" s="457" t="s">
        <v>729</v>
      </c>
      <c r="BE157" s="457" t="s">
        <v>729</v>
      </c>
      <c r="BF157" s="457" t="s">
        <v>729</v>
      </c>
      <c r="BG157" s="457" t="s">
        <v>729</v>
      </c>
      <c r="BH157" s="457" t="s">
        <v>729</v>
      </c>
      <c r="BI157" s="458">
        <f t="shared" si="109"/>
        <v>0</v>
      </c>
      <c r="BJ157" s="403">
        <f t="shared" si="110"/>
        <v>0</v>
      </c>
      <c r="BK157" s="459"/>
      <c r="BL157" s="460"/>
      <c r="BM157" s="460"/>
      <c r="BN157" s="460"/>
      <c r="BO157" s="409">
        <f t="shared" si="111"/>
        <v>0</v>
      </c>
      <c r="BP157" s="459"/>
      <c r="BQ157" s="460"/>
      <c r="BR157" s="460"/>
      <c r="BS157" s="409">
        <f t="shared" si="83"/>
        <v>0</v>
      </c>
      <c r="BT157" s="459"/>
      <c r="BU157" s="409">
        <f t="shared" si="112"/>
        <v>0</v>
      </c>
      <c r="BV157" s="459"/>
      <c r="BW157" s="460"/>
      <c r="BX157" s="460"/>
      <c r="BY157" s="460"/>
      <c r="BZ157" s="460"/>
      <c r="CA157" s="460"/>
      <c r="CB157" s="460"/>
      <c r="CC157" s="460"/>
      <c r="CD157" s="460"/>
      <c r="CE157" s="409">
        <f t="shared" si="113"/>
        <v>0</v>
      </c>
      <c r="CF157" s="459"/>
      <c r="CG157" s="460"/>
      <c r="CH157" s="460"/>
      <c r="CI157" s="460"/>
      <c r="CJ157" s="460"/>
      <c r="CK157" s="460"/>
      <c r="CL157" s="460"/>
      <c r="CM157" s="409">
        <f t="shared" si="114"/>
        <v>0</v>
      </c>
      <c r="CN157" s="459"/>
      <c r="CO157" s="461">
        <f t="shared" si="115"/>
        <v>0</v>
      </c>
      <c r="CP157" s="462">
        <f t="shared" si="98"/>
        <v>0</v>
      </c>
      <c r="CQ157" s="397"/>
      <c r="CR157" s="398"/>
      <c r="CS157" s="396">
        <f t="shared" si="116"/>
        <v>0</v>
      </c>
      <c r="CT157" s="397"/>
      <c r="CU157" s="398"/>
      <c r="CV157" s="398"/>
      <c r="CW157" s="396">
        <f t="shared" si="117"/>
        <v>0</v>
      </c>
      <c r="CX157" s="399">
        <f t="shared" si="118"/>
        <v>0</v>
      </c>
      <c r="CY157" s="463">
        <f t="shared" si="119"/>
        <v>0</v>
      </c>
    </row>
    <row r="158" spans="1:103" s="413" customFormat="1">
      <c r="A158" s="390">
        <v>149</v>
      </c>
      <c r="B158" s="454" t="s">
        <v>2</v>
      </c>
      <c r="C158" s="455" t="s">
        <v>1</v>
      </c>
      <c r="D158" s="393" t="s">
        <v>742</v>
      </c>
      <c r="E158" s="397">
        <v>0</v>
      </c>
      <c r="F158" s="398">
        <v>14.467180000000001</v>
      </c>
      <c r="G158" s="398">
        <v>22.639500000000002</v>
      </c>
      <c r="H158" s="398">
        <v>45.553300000000007</v>
      </c>
      <c r="I158" s="396">
        <f t="shared" si="99"/>
        <v>82.659980000000019</v>
      </c>
      <c r="J158" s="397">
        <v>0</v>
      </c>
      <c r="K158" s="398">
        <v>0</v>
      </c>
      <c r="L158" s="398">
        <v>0</v>
      </c>
      <c r="M158" s="398">
        <v>0</v>
      </c>
      <c r="N158" s="396">
        <f t="shared" si="100"/>
        <v>0</v>
      </c>
      <c r="O158" s="397">
        <v>0</v>
      </c>
      <c r="P158" s="398">
        <v>0</v>
      </c>
      <c r="Q158" s="396">
        <f t="shared" si="101"/>
        <v>0</v>
      </c>
      <c r="R158" s="397">
        <v>0</v>
      </c>
      <c r="S158" s="398">
        <v>18.2</v>
      </c>
      <c r="T158" s="398">
        <v>26</v>
      </c>
      <c r="U158" s="398">
        <v>94.9</v>
      </c>
      <c r="V158" s="398">
        <v>81.900000000000006</v>
      </c>
      <c r="W158" s="398">
        <v>0</v>
      </c>
      <c r="X158" s="396">
        <f t="shared" si="102"/>
        <v>221.00000000000003</v>
      </c>
      <c r="Y158" s="397">
        <v>64.520560000000017</v>
      </c>
      <c r="Z158" s="398">
        <v>4.7793199999999993</v>
      </c>
      <c r="AA158" s="398">
        <v>0</v>
      </c>
      <c r="AB158" s="396">
        <f t="shared" si="103"/>
        <v>69.299880000000016</v>
      </c>
      <c r="AC158" s="399">
        <f t="shared" si="104"/>
        <v>372.95986000000005</v>
      </c>
      <c r="AD158" s="456" t="s">
        <v>729</v>
      </c>
      <c r="AE158" s="457" t="s">
        <v>729</v>
      </c>
      <c r="AF158" s="458">
        <f t="shared" si="105"/>
        <v>0</v>
      </c>
      <c r="AG158" s="456" t="s">
        <v>729</v>
      </c>
      <c r="AH158" s="457" t="s">
        <v>729</v>
      </c>
      <c r="AI158" s="457" t="s">
        <v>729</v>
      </c>
      <c r="AJ158" s="457" t="s">
        <v>729</v>
      </c>
      <c r="AK158" s="457" t="s">
        <v>729</v>
      </c>
      <c r="AL158" s="457" t="s">
        <v>729</v>
      </c>
      <c r="AM158" s="457" t="s">
        <v>729</v>
      </c>
      <c r="AN158" s="457" t="s">
        <v>729</v>
      </c>
      <c r="AO158" s="457" t="s">
        <v>729</v>
      </c>
      <c r="AP158" s="457" t="s">
        <v>729</v>
      </c>
      <c r="AQ158" s="458">
        <f t="shared" si="106"/>
        <v>0</v>
      </c>
      <c r="AR158" s="456" t="s">
        <v>729</v>
      </c>
      <c r="AS158" s="457" t="s">
        <v>729</v>
      </c>
      <c r="AT158" s="457" t="s">
        <v>729</v>
      </c>
      <c r="AU158" s="458">
        <f t="shared" si="107"/>
        <v>0</v>
      </c>
      <c r="AV158" s="456" t="s">
        <v>729</v>
      </c>
      <c r="AW158" s="457" t="s">
        <v>729</v>
      </c>
      <c r="AX158" s="457" t="s">
        <v>729</v>
      </c>
      <c r="AY158" s="457" t="s">
        <v>729</v>
      </c>
      <c r="AZ158" s="457" t="s">
        <v>729</v>
      </c>
      <c r="BA158" s="458">
        <f t="shared" si="108"/>
        <v>0</v>
      </c>
      <c r="BB158" s="456" t="s">
        <v>729</v>
      </c>
      <c r="BC158" s="457" t="s">
        <v>729</v>
      </c>
      <c r="BD158" s="457" t="s">
        <v>729</v>
      </c>
      <c r="BE158" s="457" t="s">
        <v>729</v>
      </c>
      <c r="BF158" s="457" t="s">
        <v>729</v>
      </c>
      <c r="BG158" s="457" t="s">
        <v>729</v>
      </c>
      <c r="BH158" s="457" t="s">
        <v>729</v>
      </c>
      <c r="BI158" s="458">
        <f t="shared" si="109"/>
        <v>0</v>
      </c>
      <c r="BJ158" s="403">
        <f t="shared" si="110"/>
        <v>0</v>
      </c>
      <c r="BK158" s="459"/>
      <c r="BL158" s="460"/>
      <c r="BM158" s="460"/>
      <c r="BN158" s="460"/>
      <c r="BO158" s="409">
        <f t="shared" si="111"/>
        <v>0</v>
      </c>
      <c r="BP158" s="459"/>
      <c r="BQ158" s="460"/>
      <c r="BR158" s="460"/>
      <c r="BS158" s="409">
        <f t="shared" si="83"/>
        <v>0</v>
      </c>
      <c r="BT158" s="459"/>
      <c r="BU158" s="409">
        <f t="shared" si="112"/>
        <v>0</v>
      </c>
      <c r="BV158" s="459"/>
      <c r="BW158" s="460"/>
      <c r="BX158" s="460"/>
      <c r="BY158" s="460"/>
      <c r="BZ158" s="460"/>
      <c r="CA158" s="460"/>
      <c r="CB158" s="460"/>
      <c r="CC158" s="460"/>
      <c r="CD158" s="460"/>
      <c r="CE158" s="409">
        <f t="shared" si="113"/>
        <v>0</v>
      </c>
      <c r="CF158" s="459"/>
      <c r="CG158" s="460"/>
      <c r="CH158" s="460"/>
      <c r="CI158" s="460"/>
      <c r="CJ158" s="460"/>
      <c r="CK158" s="460"/>
      <c r="CL158" s="460"/>
      <c r="CM158" s="409">
        <f t="shared" si="114"/>
        <v>0</v>
      </c>
      <c r="CN158" s="459"/>
      <c r="CO158" s="461">
        <f t="shared" si="115"/>
        <v>0</v>
      </c>
      <c r="CP158" s="462">
        <f t="shared" si="98"/>
        <v>0</v>
      </c>
      <c r="CQ158" s="397"/>
      <c r="CR158" s="398"/>
      <c r="CS158" s="396">
        <f t="shared" si="116"/>
        <v>0</v>
      </c>
      <c r="CT158" s="397"/>
      <c r="CU158" s="398"/>
      <c r="CV158" s="398"/>
      <c r="CW158" s="396">
        <f t="shared" si="117"/>
        <v>0</v>
      </c>
      <c r="CX158" s="399">
        <f t="shared" si="118"/>
        <v>0</v>
      </c>
      <c r="CY158" s="463">
        <f t="shared" si="119"/>
        <v>372.95986000000005</v>
      </c>
    </row>
    <row r="159" spans="1:103" s="413" customFormat="1" hidden="1">
      <c r="A159" s="390">
        <v>150</v>
      </c>
      <c r="B159" s="454" t="s">
        <v>230</v>
      </c>
      <c r="C159" s="455" t="s">
        <v>893</v>
      </c>
      <c r="D159" s="393" t="s">
        <v>742</v>
      </c>
      <c r="E159" s="397">
        <v>0</v>
      </c>
      <c r="F159" s="398">
        <v>0</v>
      </c>
      <c r="G159" s="398">
        <v>0</v>
      </c>
      <c r="H159" s="398">
        <v>0</v>
      </c>
      <c r="I159" s="396">
        <f t="shared" si="99"/>
        <v>0</v>
      </c>
      <c r="J159" s="397">
        <v>0</v>
      </c>
      <c r="K159" s="398">
        <v>0</v>
      </c>
      <c r="L159" s="398">
        <v>0</v>
      </c>
      <c r="M159" s="398">
        <v>0</v>
      </c>
      <c r="N159" s="396">
        <f t="shared" si="100"/>
        <v>0</v>
      </c>
      <c r="O159" s="397">
        <v>0</v>
      </c>
      <c r="P159" s="398">
        <v>0</v>
      </c>
      <c r="Q159" s="396">
        <f t="shared" si="101"/>
        <v>0</v>
      </c>
      <c r="R159" s="397">
        <v>0</v>
      </c>
      <c r="S159" s="398">
        <v>0</v>
      </c>
      <c r="T159" s="398">
        <v>0</v>
      </c>
      <c r="U159" s="398">
        <v>0</v>
      </c>
      <c r="V159" s="398">
        <v>0</v>
      </c>
      <c r="W159" s="398">
        <v>0</v>
      </c>
      <c r="X159" s="396">
        <f t="shared" si="102"/>
        <v>0</v>
      </c>
      <c r="Y159" s="397">
        <v>0</v>
      </c>
      <c r="Z159" s="398">
        <v>0</v>
      </c>
      <c r="AA159" s="398">
        <v>0</v>
      </c>
      <c r="AB159" s="396">
        <f t="shared" si="103"/>
        <v>0</v>
      </c>
      <c r="AC159" s="399">
        <f t="shared" si="104"/>
        <v>0</v>
      </c>
      <c r="AD159" s="456" t="s">
        <v>729</v>
      </c>
      <c r="AE159" s="457" t="s">
        <v>729</v>
      </c>
      <c r="AF159" s="458">
        <f t="shared" si="105"/>
        <v>0</v>
      </c>
      <c r="AG159" s="456" t="s">
        <v>729</v>
      </c>
      <c r="AH159" s="457" t="s">
        <v>729</v>
      </c>
      <c r="AI159" s="457" t="s">
        <v>729</v>
      </c>
      <c r="AJ159" s="457" t="s">
        <v>729</v>
      </c>
      <c r="AK159" s="457" t="s">
        <v>729</v>
      </c>
      <c r="AL159" s="457" t="s">
        <v>729</v>
      </c>
      <c r="AM159" s="457" t="s">
        <v>729</v>
      </c>
      <c r="AN159" s="457" t="s">
        <v>729</v>
      </c>
      <c r="AO159" s="457" t="s">
        <v>729</v>
      </c>
      <c r="AP159" s="457" t="s">
        <v>729</v>
      </c>
      <c r="AQ159" s="458">
        <f t="shared" si="106"/>
        <v>0</v>
      </c>
      <c r="AR159" s="456" t="s">
        <v>729</v>
      </c>
      <c r="AS159" s="457" t="s">
        <v>729</v>
      </c>
      <c r="AT159" s="457" t="s">
        <v>729</v>
      </c>
      <c r="AU159" s="458">
        <f t="shared" si="107"/>
        <v>0</v>
      </c>
      <c r="AV159" s="456" t="s">
        <v>729</v>
      </c>
      <c r="AW159" s="457" t="s">
        <v>729</v>
      </c>
      <c r="AX159" s="457" t="s">
        <v>729</v>
      </c>
      <c r="AY159" s="457" t="s">
        <v>729</v>
      </c>
      <c r="AZ159" s="457" t="s">
        <v>729</v>
      </c>
      <c r="BA159" s="458">
        <f t="shared" si="108"/>
        <v>0</v>
      </c>
      <c r="BB159" s="456" t="s">
        <v>729</v>
      </c>
      <c r="BC159" s="457" t="s">
        <v>729</v>
      </c>
      <c r="BD159" s="457" t="s">
        <v>729</v>
      </c>
      <c r="BE159" s="457" t="s">
        <v>729</v>
      </c>
      <c r="BF159" s="457" t="s">
        <v>729</v>
      </c>
      <c r="BG159" s="457" t="s">
        <v>729</v>
      </c>
      <c r="BH159" s="457" t="s">
        <v>729</v>
      </c>
      <c r="BI159" s="458">
        <f t="shared" si="109"/>
        <v>0</v>
      </c>
      <c r="BJ159" s="403">
        <f t="shared" si="110"/>
        <v>0</v>
      </c>
      <c r="BK159" s="459"/>
      <c r="BL159" s="460"/>
      <c r="BM159" s="460"/>
      <c r="BN159" s="460"/>
      <c r="BO159" s="409">
        <f t="shared" si="111"/>
        <v>0</v>
      </c>
      <c r="BP159" s="459"/>
      <c r="BQ159" s="460"/>
      <c r="BR159" s="460"/>
      <c r="BS159" s="409">
        <f t="shared" si="83"/>
        <v>0</v>
      </c>
      <c r="BT159" s="459"/>
      <c r="BU159" s="409">
        <f t="shared" si="112"/>
        <v>0</v>
      </c>
      <c r="BV159" s="459"/>
      <c r="BW159" s="460"/>
      <c r="BX159" s="460"/>
      <c r="BY159" s="460"/>
      <c r="BZ159" s="460"/>
      <c r="CA159" s="460"/>
      <c r="CB159" s="460"/>
      <c r="CC159" s="460"/>
      <c r="CD159" s="460"/>
      <c r="CE159" s="409">
        <f t="shared" si="113"/>
        <v>0</v>
      </c>
      <c r="CF159" s="459"/>
      <c r="CG159" s="460"/>
      <c r="CH159" s="460"/>
      <c r="CI159" s="460"/>
      <c r="CJ159" s="460"/>
      <c r="CK159" s="460"/>
      <c r="CL159" s="460"/>
      <c r="CM159" s="409">
        <f t="shared" si="114"/>
        <v>0</v>
      </c>
      <c r="CN159" s="459"/>
      <c r="CO159" s="461">
        <f t="shared" si="115"/>
        <v>0</v>
      </c>
      <c r="CP159" s="462">
        <f t="shared" si="98"/>
        <v>0</v>
      </c>
      <c r="CQ159" s="397"/>
      <c r="CR159" s="398"/>
      <c r="CS159" s="396">
        <f t="shared" si="116"/>
        <v>0</v>
      </c>
      <c r="CT159" s="397"/>
      <c r="CU159" s="398"/>
      <c r="CV159" s="398"/>
      <c r="CW159" s="396">
        <f t="shared" si="117"/>
        <v>0</v>
      </c>
      <c r="CX159" s="399">
        <f t="shared" si="118"/>
        <v>0</v>
      </c>
      <c r="CY159" s="463">
        <f t="shared" si="119"/>
        <v>0</v>
      </c>
    </row>
    <row r="160" spans="1:103" s="413" customFormat="1" hidden="1">
      <c r="A160" s="390">
        <v>151</v>
      </c>
      <c r="B160" s="454" t="s">
        <v>894</v>
      </c>
      <c r="C160" s="455" t="s">
        <v>895</v>
      </c>
      <c r="D160" s="393" t="s">
        <v>742</v>
      </c>
      <c r="E160" s="397">
        <v>0</v>
      </c>
      <c r="F160" s="398">
        <v>0</v>
      </c>
      <c r="G160" s="398">
        <v>0</v>
      </c>
      <c r="H160" s="398">
        <v>0</v>
      </c>
      <c r="I160" s="396">
        <f t="shared" si="99"/>
        <v>0</v>
      </c>
      <c r="J160" s="397">
        <v>0</v>
      </c>
      <c r="K160" s="398">
        <v>0</v>
      </c>
      <c r="L160" s="398">
        <v>0</v>
      </c>
      <c r="M160" s="398">
        <v>0</v>
      </c>
      <c r="N160" s="396">
        <f t="shared" si="100"/>
        <v>0</v>
      </c>
      <c r="O160" s="397">
        <v>0</v>
      </c>
      <c r="P160" s="398">
        <v>0</v>
      </c>
      <c r="Q160" s="396">
        <f t="shared" si="101"/>
        <v>0</v>
      </c>
      <c r="R160" s="397">
        <v>0</v>
      </c>
      <c r="S160" s="398">
        <v>0</v>
      </c>
      <c r="T160" s="398">
        <v>0</v>
      </c>
      <c r="U160" s="398">
        <v>0</v>
      </c>
      <c r="V160" s="398">
        <v>0</v>
      </c>
      <c r="W160" s="398">
        <v>0</v>
      </c>
      <c r="X160" s="396">
        <f t="shared" si="102"/>
        <v>0</v>
      </c>
      <c r="Y160" s="397">
        <v>0</v>
      </c>
      <c r="Z160" s="398">
        <v>0</v>
      </c>
      <c r="AA160" s="398">
        <v>0</v>
      </c>
      <c r="AB160" s="396">
        <f t="shared" si="103"/>
        <v>0</v>
      </c>
      <c r="AC160" s="399">
        <f t="shared" si="104"/>
        <v>0</v>
      </c>
      <c r="AD160" s="456" t="s">
        <v>729</v>
      </c>
      <c r="AE160" s="457" t="s">
        <v>729</v>
      </c>
      <c r="AF160" s="458">
        <f t="shared" si="105"/>
        <v>0</v>
      </c>
      <c r="AG160" s="456" t="s">
        <v>729</v>
      </c>
      <c r="AH160" s="457" t="s">
        <v>729</v>
      </c>
      <c r="AI160" s="457" t="s">
        <v>729</v>
      </c>
      <c r="AJ160" s="457" t="s">
        <v>729</v>
      </c>
      <c r="AK160" s="457" t="s">
        <v>729</v>
      </c>
      <c r="AL160" s="457" t="s">
        <v>729</v>
      </c>
      <c r="AM160" s="457" t="s">
        <v>729</v>
      </c>
      <c r="AN160" s="457" t="s">
        <v>729</v>
      </c>
      <c r="AO160" s="457" t="s">
        <v>729</v>
      </c>
      <c r="AP160" s="457" t="s">
        <v>729</v>
      </c>
      <c r="AQ160" s="458">
        <f t="shared" si="106"/>
        <v>0</v>
      </c>
      <c r="AR160" s="456" t="s">
        <v>729</v>
      </c>
      <c r="AS160" s="457" t="s">
        <v>729</v>
      </c>
      <c r="AT160" s="457" t="s">
        <v>729</v>
      </c>
      <c r="AU160" s="458">
        <f t="shared" si="107"/>
        <v>0</v>
      </c>
      <c r="AV160" s="456" t="s">
        <v>729</v>
      </c>
      <c r="AW160" s="457" t="s">
        <v>729</v>
      </c>
      <c r="AX160" s="457" t="s">
        <v>729</v>
      </c>
      <c r="AY160" s="457" t="s">
        <v>729</v>
      </c>
      <c r="AZ160" s="457" t="s">
        <v>729</v>
      </c>
      <c r="BA160" s="458">
        <f t="shared" si="108"/>
        <v>0</v>
      </c>
      <c r="BB160" s="456" t="s">
        <v>729</v>
      </c>
      <c r="BC160" s="457" t="s">
        <v>729</v>
      </c>
      <c r="BD160" s="457" t="s">
        <v>729</v>
      </c>
      <c r="BE160" s="457" t="s">
        <v>729</v>
      </c>
      <c r="BF160" s="457" t="s">
        <v>729</v>
      </c>
      <c r="BG160" s="457" t="s">
        <v>729</v>
      </c>
      <c r="BH160" s="457" t="s">
        <v>729</v>
      </c>
      <c r="BI160" s="458">
        <f t="shared" si="109"/>
        <v>0</v>
      </c>
      <c r="BJ160" s="403">
        <f t="shared" si="110"/>
        <v>0</v>
      </c>
      <c r="BK160" s="459"/>
      <c r="BL160" s="460"/>
      <c r="BM160" s="460"/>
      <c r="BN160" s="460"/>
      <c r="BO160" s="409">
        <f t="shared" si="111"/>
        <v>0</v>
      </c>
      <c r="BP160" s="459"/>
      <c r="BQ160" s="460"/>
      <c r="BR160" s="460"/>
      <c r="BS160" s="409">
        <f t="shared" si="83"/>
        <v>0</v>
      </c>
      <c r="BT160" s="459"/>
      <c r="BU160" s="409">
        <f t="shared" si="112"/>
        <v>0</v>
      </c>
      <c r="BV160" s="459"/>
      <c r="BW160" s="460"/>
      <c r="BX160" s="460"/>
      <c r="BY160" s="460"/>
      <c r="BZ160" s="460"/>
      <c r="CA160" s="460"/>
      <c r="CB160" s="460"/>
      <c r="CC160" s="460"/>
      <c r="CD160" s="460"/>
      <c r="CE160" s="409">
        <f t="shared" si="113"/>
        <v>0</v>
      </c>
      <c r="CF160" s="459"/>
      <c r="CG160" s="460"/>
      <c r="CH160" s="460"/>
      <c r="CI160" s="460"/>
      <c r="CJ160" s="460"/>
      <c r="CK160" s="460"/>
      <c r="CL160" s="460"/>
      <c r="CM160" s="409">
        <f t="shared" si="114"/>
        <v>0</v>
      </c>
      <c r="CN160" s="459"/>
      <c r="CO160" s="461">
        <f t="shared" si="115"/>
        <v>0</v>
      </c>
      <c r="CP160" s="462">
        <f t="shared" si="98"/>
        <v>0</v>
      </c>
      <c r="CQ160" s="397"/>
      <c r="CR160" s="398"/>
      <c r="CS160" s="396">
        <f t="shared" si="116"/>
        <v>0</v>
      </c>
      <c r="CT160" s="397"/>
      <c r="CU160" s="398"/>
      <c r="CV160" s="398"/>
      <c r="CW160" s="396">
        <f t="shared" si="117"/>
        <v>0</v>
      </c>
      <c r="CX160" s="399">
        <f t="shared" si="118"/>
        <v>0</v>
      </c>
      <c r="CY160" s="463">
        <f t="shared" si="119"/>
        <v>0</v>
      </c>
    </row>
    <row r="161" spans="1:103" s="413" customFormat="1" hidden="1">
      <c r="A161" s="390">
        <v>152</v>
      </c>
      <c r="B161" s="454" t="s">
        <v>328</v>
      </c>
      <c r="C161" s="455" t="s">
        <v>896</v>
      </c>
      <c r="D161" s="393" t="s">
        <v>4</v>
      </c>
      <c r="E161" s="397">
        <v>0</v>
      </c>
      <c r="F161" s="398">
        <v>0</v>
      </c>
      <c r="G161" s="398">
        <v>0</v>
      </c>
      <c r="H161" s="398">
        <v>0</v>
      </c>
      <c r="I161" s="396">
        <f t="shared" si="99"/>
        <v>0</v>
      </c>
      <c r="J161" s="397">
        <v>0</v>
      </c>
      <c r="K161" s="398">
        <v>0</v>
      </c>
      <c r="L161" s="398">
        <v>0</v>
      </c>
      <c r="M161" s="398">
        <v>0</v>
      </c>
      <c r="N161" s="396">
        <f t="shared" si="100"/>
        <v>0</v>
      </c>
      <c r="O161" s="397">
        <v>0</v>
      </c>
      <c r="P161" s="398">
        <v>0</v>
      </c>
      <c r="Q161" s="396">
        <f t="shared" si="101"/>
        <v>0</v>
      </c>
      <c r="R161" s="397">
        <v>0</v>
      </c>
      <c r="S161" s="398">
        <v>0</v>
      </c>
      <c r="T161" s="398">
        <v>0</v>
      </c>
      <c r="U161" s="398">
        <v>0</v>
      </c>
      <c r="V161" s="398">
        <v>0</v>
      </c>
      <c r="W161" s="398">
        <v>0</v>
      </c>
      <c r="X161" s="396">
        <f t="shared" si="102"/>
        <v>0</v>
      </c>
      <c r="Y161" s="397">
        <v>0</v>
      </c>
      <c r="Z161" s="398">
        <v>0</v>
      </c>
      <c r="AA161" s="398">
        <v>0</v>
      </c>
      <c r="AB161" s="396">
        <f t="shared" si="103"/>
        <v>0</v>
      </c>
      <c r="AC161" s="399">
        <f t="shared" si="104"/>
        <v>0</v>
      </c>
      <c r="AD161" s="456" t="s">
        <v>729</v>
      </c>
      <c r="AE161" s="457" t="s">
        <v>729</v>
      </c>
      <c r="AF161" s="458">
        <f t="shared" si="105"/>
        <v>0</v>
      </c>
      <c r="AG161" s="456" t="s">
        <v>729</v>
      </c>
      <c r="AH161" s="457" t="s">
        <v>729</v>
      </c>
      <c r="AI161" s="457" t="s">
        <v>729</v>
      </c>
      <c r="AJ161" s="457" t="s">
        <v>729</v>
      </c>
      <c r="AK161" s="457" t="s">
        <v>729</v>
      </c>
      <c r="AL161" s="457" t="s">
        <v>729</v>
      </c>
      <c r="AM161" s="457" t="s">
        <v>729</v>
      </c>
      <c r="AN161" s="457" t="s">
        <v>729</v>
      </c>
      <c r="AO161" s="457" t="s">
        <v>729</v>
      </c>
      <c r="AP161" s="457" t="s">
        <v>729</v>
      </c>
      <c r="AQ161" s="458">
        <f t="shared" si="106"/>
        <v>0</v>
      </c>
      <c r="AR161" s="456" t="s">
        <v>729</v>
      </c>
      <c r="AS161" s="457" t="s">
        <v>729</v>
      </c>
      <c r="AT161" s="457" t="s">
        <v>729</v>
      </c>
      <c r="AU161" s="458">
        <f t="shared" si="107"/>
        <v>0</v>
      </c>
      <c r="AV161" s="456" t="s">
        <v>729</v>
      </c>
      <c r="AW161" s="457" t="s">
        <v>729</v>
      </c>
      <c r="AX161" s="457" t="s">
        <v>729</v>
      </c>
      <c r="AY161" s="457" t="s">
        <v>729</v>
      </c>
      <c r="AZ161" s="457" t="s">
        <v>729</v>
      </c>
      <c r="BA161" s="458">
        <f t="shared" si="108"/>
        <v>0</v>
      </c>
      <c r="BB161" s="456" t="s">
        <v>729</v>
      </c>
      <c r="BC161" s="457" t="s">
        <v>729</v>
      </c>
      <c r="BD161" s="457" t="s">
        <v>729</v>
      </c>
      <c r="BE161" s="457" t="s">
        <v>729</v>
      </c>
      <c r="BF161" s="457" t="s">
        <v>729</v>
      </c>
      <c r="BG161" s="457" t="s">
        <v>729</v>
      </c>
      <c r="BH161" s="457" t="s">
        <v>729</v>
      </c>
      <c r="BI161" s="458">
        <f t="shared" si="109"/>
        <v>0</v>
      </c>
      <c r="BJ161" s="403">
        <f t="shared" si="110"/>
        <v>0</v>
      </c>
      <c r="BK161" s="459"/>
      <c r="BL161" s="460"/>
      <c r="BM161" s="460"/>
      <c r="BN161" s="460"/>
      <c r="BO161" s="409">
        <f t="shared" si="111"/>
        <v>0</v>
      </c>
      <c r="BP161" s="459"/>
      <c r="BQ161" s="460"/>
      <c r="BR161" s="460"/>
      <c r="BS161" s="409">
        <f t="shared" si="83"/>
        <v>0</v>
      </c>
      <c r="BT161" s="459"/>
      <c r="BU161" s="409">
        <f t="shared" si="112"/>
        <v>0</v>
      </c>
      <c r="BV161" s="459"/>
      <c r="BW161" s="460"/>
      <c r="BX161" s="460"/>
      <c r="BY161" s="460"/>
      <c r="BZ161" s="460"/>
      <c r="CA161" s="460"/>
      <c r="CB161" s="460"/>
      <c r="CC161" s="460"/>
      <c r="CD161" s="460"/>
      <c r="CE161" s="409">
        <f t="shared" si="113"/>
        <v>0</v>
      </c>
      <c r="CF161" s="459"/>
      <c r="CG161" s="460"/>
      <c r="CH161" s="460"/>
      <c r="CI161" s="460"/>
      <c r="CJ161" s="460"/>
      <c r="CK161" s="460"/>
      <c r="CL161" s="460"/>
      <c r="CM161" s="409">
        <f t="shared" si="114"/>
        <v>0</v>
      </c>
      <c r="CN161" s="459"/>
      <c r="CO161" s="461">
        <f t="shared" si="115"/>
        <v>0</v>
      </c>
      <c r="CP161" s="462">
        <f t="shared" si="98"/>
        <v>0</v>
      </c>
      <c r="CQ161" s="397"/>
      <c r="CR161" s="398"/>
      <c r="CS161" s="396">
        <f t="shared" si="116"/>
        <v>0</v>
      </c>
      <c r="CT161" s="397"/>
      <c r="CU161" s="398"/>
      <c r="CV161" s="398"/>
      <c r="CW161" s="396">
        <f t="shared" si="117"/>
        <v>0</v>
      </c>
      <c r="CX161" s="399">
        <f t="shared" si="118"/>
        <v>0</v>
      </c>
      <c r="CY161" s="463">
        <f t="shared" si="119"/>
        <v>0</v>
      </c>
    </row>
    <row r="162" spans="1:103" s="413" customFormat="1" hidden="1">
      <c r="A162" s="390">
        <v>153</v>
      </c>
      <c r="B162" s="454" t="s">
        <v>897</v>
      </c>
      <c r="C162" s="455" t="s">
        <v>898</v>
      </c>
      <c r="D162" s="393" t="s">
        <v>4</v>
      </c>
      <c r="E162" s="397">
        <v>0</v>
      </c>
      <c r="F162" s="398">
        <v>0</v>
      </c>
      <c r="G162" s="398">
        <v>0</v>
      </c>
      <c r="H162" s="398">
        <v>0</v>
      </c>
      <c r="I162" s="396">
        <f t="shared" si="99"/>
        <v>0</v>
      </c>
      <c r="J162" s="397">
        <v>0</v>
      </c>
      <c r="K162" s="398">
        <v>0</v>
      </c>
      <c r="L162" s="398">
        <v>0</v>
      </c>
      <c r="M162" s="398">
        <v>0</v>
      </c>
      <c r="N162" s="396">
        <f t="shared" si="100"/>
        <v>0</v>
      </c>
      <c r="O162" s="397">
        <v>0</v>
      </c>
      <c r="P162" s="398">
        <v>0</v>
      </c>
      <c r="Q162" s="396">
        <f t="shared" si="101"/>
        <v>0</v>
      </c>
      <c r="R162" s="397">
        <v>0</v>
      </c>
      <c r="S162" s="398">
        <v>0</v>
      </c>
      <c r="T162" s="398">
        <v>0</v>
      </c>
      <c r="U162" s="398">
        <v>0</v>
      </c>
      <c r="V162" s="398">
        <v>0</v>
      </c>
      <c r="W162" s="398">
        <v>0</v>
      </c>
      <c r="X162" s="396">
        <f t="shared" si="102"/>
        <v>0</v>
      </c>
      <c r="Y162" s="397">
        <v>0</v>
      </c>
      <c r="Z162" s="398">
        <v>0</v>
      </c>
      <c r="AA162" s="398">
        <v>0</v>
      </c>
      <c r="AB162" s="396">
        <f t="shared" si="103"/>
        <v>0</v>
      </c>
      <c r="AC162" s="399">
        <f t="shared" si="104"/>
        <v>0</v>
      </c>
      <c r="AD162" s="456" t="s">
        <v>729</v>
      </c>
      <c r="AE162" s="457" t="s">
        <v>729</v>
      </c>
      <c r="AF162" s="458">
        <f t="shared" si="105"/>
        <v>0</v>
      </c>
      <c r="AG162" s="456" t="s">
        <v>729</v>
      </c>
      <c r="AH162" s="457" t="s">
        <v>729</v>
      </c>
      <c r="AI162" s="457" t="s">
        <v>729</v>
      </c>
      <c r="AJ162" s="457" t="s">
        <v>729</v>
      </c>
      <c r="AK162" s="457" t="s">
        <v>729</v>
      </c>
      <c r="AL162" s="457" t="s">
        <v>729</v>
      </c>
      <c r="AM162" s="457" t="s">
        <v>729</v>
      </c>
      <c r="AN162" s="457" t="s">
        <v>729</v>
      </c>
      <c r="AO162" s="457" t="s">
        <v>729</v>
      </c>
      <c r="AP162" s="457" t="s">
        <v>729</v>
      </c>
      <c r="AQ162" s="458">
        <f t="shared" si="106"/>
        <v>0</v>
      </c>
      <c r="AR162" s="456" t="s">
        <v>729</v>
      </c>
      <c r="AS162" s="457" t="s">
        <v>729</v>
      </c>
      <c r="AT162" s="457" t="s">
        <v>729</v>
      </c>
      <c r="AU162" s="458">
        <f t="shared" si="107"/>
        <v>0</v>
      </c>
      <c r="AV162" s="456" t="s">
        <v>729</v>
      </c>
      <c r="AW162" s="457" t="s">
        <v>729</v>
      </c>
      <c r="AX162" s="457" t="s">
        <v>729</v>
      </c>
      <c r="AY162" s="457" t="s">
        <v>729</v>
      </c>
      <c r="AZ162" s="457" t="s">
        <v>729</v>
      </c>
      <c r="BA162" s="458">
        <f t="shared" si="108"/>
        <v>0</v>
      </c>
      <c r="BB162" s="456" t="s">
        <v>729</v>
      </c>
      <c r="BC162" s="457" t="s">
        <v>729</v>
      </c>
      <c r="BD162" s="457" t="s">
        <v>729</v>
      </c>
      <c r="BE162" s="457" t="s">
        <v>729</v>
      </c>
      <c r="BF162" s="457" t="s">
        <v>729</v>
      </c>
      <c r="BG162" s="457" t="s">
        <v>729</v>
      </c>
      <c r="BH162" s="457" t="s">
        <v>729</v>
      </c>
      <c r="BI162" s="458">
        <f t="shared" si="109"/>
        <v>0</v>
      </c>
      <c r="BJ162" s="403">
        <f t="shared" si="110"/>
        <v>0</v>
      </c>
      <c r="BK162" s="459"/>
      <c r="BL162" s="460"/>
      <c r="BM162" s="460"/>
      <c r="BN162" s="460"/>
      <c r="BO162" s="409">
        <f t="shared" si="111"/>
        <v>0</v>
      </c>
      <c r="BP162" s="459"/>
      <c r="BQ162" s="460"/>
      <c r="BR162" s="460"/>
      <c r="BS162" s="409">
        <f t="shared" si="83"/>
        <v>0</v>
      </c>
      <c r="BT162" s="459"/>
      <c r="BU162" s="409">
        <f t="shared" si="112"/>
        <v>0</v>
      </c>
      <c r="BV162" s="459"/>
      <c r="BW162" s="460"/>
      <c r="BX162" s="460"/>
      <c r="BY162" s="460"/>
      <c r="BZ162" s="460"/>
      <c r="CA162" s="460"/>
      <c r="CB162" s="460"/>
      <c r="CC162" s="460"/>
      <c r="CD162" s="460"/>
      <c r="CE162" s="409">
        <f t="shared" si="113"/>
        <v>0</v>
      </c>
      <c r="CF162" s="459"/>
      <c r="CG162" s="460"/>
      <c r="CH162" s="460"/>
      <c r="CI162" s="460"/>
      <c r="CJ162" s="460"/>
      <c r="CK162" s="460"/>
      <c r="CL162" s="460"/>
      <c r="CM162" s="409">
        <f t="shared" si="114"/>
        <v>0</v>
      </c>
      <c r="CN162" s="459"/>
      <c r="CO162" s="461">
        <f t="shared" si="115"/>
        <v>0</v>
      </c>
      <c r="CP162" s="462">
        <f t="shared" si="98"/>
        <v>0</v>
      </c>
      <c r="CQ162" s="397"/>
      <c r="CR162" s="398"/>
      <c r="CS162" s="396">
        <f t="shared" si="116"/>
        <v>0</v>
      </c>
      <c r="CT162" s="397"/>
      <c r="CU162" s="398"/>
      <c r="CV162" s="398"/>
      <c r="CW162" s="396">
        <f t="shared" si="117"/>
        <v>0</v>
      </c>
      <c r="CX162" s="399">
        <f t="shared" si="118"/>
        <v>0</v>
      </c>
      <c r="CY162" s="463">
        <f t="shared" si="119"/>
        <v>0</v>
      </c>
    </row>
    <row r="163" spans="1:103" s="413" customFormat="1" hidden="1">
      <c r="A163" s="390">
        <v>154</v>
      </c>
      <c r="B163" s="454" t="s">
        <v>859</v>
      </c>
      <c r="C163" s="455" t="s">
        <v>860</v>
      </c>
      <c r="D163" s="393" t="s">
        <v>742</v>
      </c>
      <c r="E163" s="397">
        <v>0</v>
      </c>
      <c r="F163" s="398">
        <v>0</v>
      </c>
      <c r="G163" s="398">
        <v>0</v>
      </c>
      <c r="H163" s="398">
        <v>0</v>
      </c>
      <c r="I163" s="396">
        <f t="shared" si="99"/>
        <v>0</v>
      </c>
      <c r="J163" s="397">
        <v>0</v>
      </c>
      <c r="K163" s="398">
        <v>0</v>
      </c>
      <c r="L163" s="398">
        <v>0</v>
      </c>
      <c r="M163" s="398">
        <v>0</v>
      </c>
      <c r="N163" s="396">
        <f t="shared" si="100"/>
        <v>0</v>
      </c>
      <c r="O163" s="397">
        <v>0</v>
      </c>
      <c r="P163" s="398">
        <v>0</v>
      </c>
      <c r="Q163" s="396">
        <f t="shared" si="101"/>
        <v>0</v>
      </c>
      <c r="R163" s="397">
        <v>0</v>
      </c>
      <c r="S163" s="398">
        <v>0</v>
      </c>
      <c r="T163" s="398">
        <v>0</v>
      </c>
      <c r="U163" s="398">
        <v>0</v>
      </c>
      <c r="V163" s="398">
        <v>0</v>
      </c>
      <c r="W163" s="398">
        <v>0</v>
      </c>
      <c r="X163" s="396">
        <f t="shared" si="102"/>
        <v>0</v>
      </c>
      <c r="Y163" s="397">
        <v>0</v>
      </c>
      <c r="Z163" s="398">
        <v>0</v>
      </c>
      <c r="AA163" s="398">
        <v>0</v>
      </c>
      <c r="AB163" s="396">
        <f t="shared" si="103"/>
        <v>0</v>
      </c>
      <c r="AC163" s="399">
        <f t="shared" si="104"/>
        <v>0</v>
      </c>
      <c r="AD163" s="456" t="s">
        <v>729</v>
      </c>
      <c r="AE163" s="457" t="s">
        <v>729</v>
      </c>
      <c r="AF163" s="458">
        <f t="shared" si="105"/>
        <v>0</v>
      </c>
      <c r="AG163" s="456" t="s">
        <v>729</v>
      </c>
      <c r="AH163" s="457" t="s">
        <v>729</v>
      </c>
      <c r="AI163" s="457" t="s">
        <v>729</v>
      </c>
      <c r="AJ163" s="457" t="s">
        <v>729</v>
      </c>
      <c r="AK163" s="457" t="s">
        <v>729</v>
      </c>
      <c r="AL163" s="457" t="s">
        <v>729</v>
      </c>
      <c r="AM163" s="457" t="s">
        <v>729</v>
      </c>
      <c r="AN163" s="457" t="s">
        <v>729</v>
      </c>
      <c r="AO163" s="457" t="s">
        <v>729</v>
      </c>
      <c r="AP163" s="457" t="s">
        <v>729</v>
      </c>
      <c r="AQ163" s="458">
        <f t="shared" si="106"/>
        <v>0</v>
      </c>
      <c r="AR163" s="456" t="s">
        <v>729</v>
      </c>
      <c r="AS163" s="457" t="s">
        <v>729</v>
      </c>
      <c r="AT163" s="457" t="s">
        <v>729</v>
      </c>
      <c r="AU163" s="458">
        <f t="shared" si="107"/>
        <v>0</v>
      </c>
      <c r="AV163" s="456" t="s">
        <v>729</v>
      </c>
      <c r="AW163" s="457" t="s">
        <v>729</v>
      </c>
      <c r="AX163" s="457" t="s">
        <v>729</v>
      </c>
      <c r="AY163" s="457" t="s">
        <v>729</v>
      </c>
      <c r="AZ163" s="457" t="s">
        <v>729</v>
      </c>
      <c r="BA163" s="458">
        <f t="shared" si="108"/>
        <v>0</v>
      </c>
      <c r="BB163" s="456" t="s">
        <v>729</v>
      </c>
      <c r="BC163" s="457" t="s">
        <v>729</v>
      </c>
      <c r="BD163" s="457" t="s">
        <v>729</v>
      </c>
      <c r="BE163" s="457" t="s">
        <v>729</v>
      </c>
      <c r="BF163" s="457" t="s">
        <v>729</v>
      </c>
      <c r="BG163" s="457" t="s">
        <v>729</v>
      </c>
      <c r="BH163" s="457" t="s">
        <v>729</v>
      </c>
      <c r="BI163" s="458">
        <f t="shared" si="109"/>
        <v>0</v>
      </c>
      <c r="BJ163" s="403">
        <f t="shared" si="110"/>
        <v>0</v>
      </c>
      <c r="BK163" s="459"/>
      <c r="BL163" s="460"/>
      <c r="BM163" s="460"/>
      <c r="BN163" s="460"/>
      <c r="BO163" s="409">
        <f t="shared" si="111"/>
        <v>0</v>
      </c>
      <c r="BP163" s="459"/>
      <c r="BQ163" s="460"/>
      <c r="BR163" s="460"/>
      <c r="BS163" s="409">
        <f t="shared" si="83"/>
        <v>0</v>
      </c>
      <c r="BT163" s="459"/>
      <c r="BU163" s="409">
        <f t="shared" si="112"/>
        <v>0</v>
      </c>
      <c r="BV163" s="459"/>
      <c r="BW163" s="460"/>
      <c r="BX163" s="460"/>
      <c r="BY163" s="460"/>
      <c r="BZ163" s="460"/>
      <c r="CA163" s="460"/>
      <c r="CB163" s="460"/>
      <c r="CC163" s="460"/>
      <c r="CD163" s="460"/>
      <c r="CE163" s="409">
        <f t="shared" si="113"/>
        <v>0</v>
      </c>
      <c r="CF163" s="459"/>
      <c r="CG163" s="460"/>
      <c r="CH163" s="460"/>
      <c r="CI163" s="460"/>
      <c r="CJ163" s="460"/>
      <c r="CK163" s="460"/>
      <c r="CL163" s="460"/>
      <c r="CM163" s="409">
        <f t="shared" si="114"/>
        <v>0</v>
      </c>
      <c r="CN163" s="459"/>
      <c r="CO163" s="461">
        <f t="shared" si="115"/>
        <v>0</v>
      </c>
      <c r="CP163" s="462">
        <f t="shared" si="98"/>
        <v>0</v>
      </c>
      <c r="CQ163" s="397"/>
      <c r="CR163" s="398"/>
      <c r="CS163" s="396">
        <f t="shared" si="116"/>
        <v>0</v>
      </c>
      <c r="CT163" s="397"/>
      <c r="CU163" s="398"/>
      <c r="CV163" s="398"/>
      <c r="CW163" s="396">
        <f t="shared" si="117"/>
        <v>0</v>
      </c>
      <c r="CX163" s="399">
        <f t="shared" si="118"/>
        <v>0</v>
      </c>
      <c r="CY163" s="463">
        <f t="shared" si="119"/>
        <v>0</v>
      </c>
    </row>
    <row r="164" spans="1:103" s="413" customFormat="1" hidden="1">
      <c r="A164" s="390">
        <v>155</v>
      </c>
      <c r="B164" s="454" t="s">
        <v>899</v>
      </c>
      <c r="C164" s="455" t="s">
        <v>900</v>
      </c>
      <c r="D164" s="393" t="s">
        <v>45</v>
      </c>
      <c r="E164" s="397">
        <v>0</v>
      </c>
      <c r="F164" s="398">
        <v>0</v>
      </c>
      <c r="G164" s="398">
        <v>0</v>
      </c>
      <c r="H164" s="398">
        <v>0</v>
      </c>
      <c r="I164" s="396">
        <f t="shared" si="99"/>
        <v>0</v>
      </c>
      <c r="J164" s="397">
        <v>0</v>
      </c>
      <c r="K164" s="398">
        <v>0</v>
      </c>
      <c r="L164" s="398">
        <v>0</v>
      </c>
      <c r="M164" s="398">
        <v>0</v>
      </c>
      <c r="N164" s="396">
        <f t="shared" si="100"/>
        <v>0</v>
      </c>
      <c r="O164" s="397">
        <v>0</v>
      </c>
      <c r="P164" s="398">
        <v>0</v>
      </c>
      <c r="Q164" s="396">
        <f t="shared" si="101"/>
        <v>0</v>
      </c>
      <c r="R164" s="397">
        <v>0</v>
      </c>
      <c r="S164" s="398">
        <v>0</v>
      </c>
      <c r="T164" s="398">
        <v>0</v>
      </c>
      <c r="U164" s="398">
        <v>0</v>
      </c>
      <c r="V164" s="398">
        <v>0</v>
      </c>
      <c r="W164" s="398">
        <v>0</v>
      </c>
      <c r="X164" s="396">
        <f t="shared" si="102"/>
        <v>0</v>
      </c>
      <c r="Y164" s="397">
        <v>0</v>
      </c>
      <c r="Z164" s="398">
        <v>0</v>
      </c>
      <c r="AA164" s="398">
        <v>0</v>
      </c>
      <c r="AB164" s="396">
        <f t="shared" si="103"/>
        <v>0</v>
      </c>
      <c r="AC164" s="399">
        <f t="shared" si="104"/>
        <v>0</v>
      </c>
      <c r="AD164" s="456" t="s">
        <v>729</v>
      </c>
      <c r="AE164" s="457" t="s">
        <v>729</v>
      </c>
      <c r="AF164" s="458">
        <f t="shared" si="105"/>
        <v>0</v>
      </c>
      <c r="AG164" s="456" t="s">
        <v>729</v>
      </c>
      <c r="AH164" s="457" t="s">
        <v>729</v>
      </c>
      <c r="AI164" s="457" t="s">
        <v>729</v>
      </c>
      <c r="AJ164" s="457" t="s">
        <v>729</v>
      </c>
      <c r="AK164" s="457" t="s">
        <v>729</v>
      </c>
      <c r="AL164" s="457" t="s">
        <v>729</v>
      </c>
      <c r="AM164" s="457" t="s">
        <v>729</v>
      </c>
      <c r="AN164" s="457" t="s">
        <v>729</v>
      </c>
      <c r="AO164" s="457" t="s">
        <v>729</v>
      </c>
      <c r="AP164" s="457" t="s">
        <v>729</v>
      </c>
      <c r="AQ164" s="458">
        <f t="shared" si="106"/>
        <v>0</v>
      </c>
      <c r="AR164" s="456" t="s">
        <v>729</v>
      </c>
      <c r="AS164" s="457" t="s">
        <v>729</v>
      </c>
      <c r="AT164" s="457" t="s">
        <v>729</v>
      </c>
      <c r="AU164" s="458">
        <f t="shared" si="107"/>
        <v>0</v>
      </c>
      <c r="AV164" s="456" t="s">
        <v>729</v>
      </c>
      <c r="AW164" s="457" t="s">
        <v>729</v>
      </c>
      <c r="AX164" s="457" t="s">
        <v>729</v>
      </c>
      <c r="AY164" s="457" t="s">
        <v>729</v>
      </c>
      <c r="AZ164" s="457" t="s">
        <v>729</v>
      </c>
      <c r="BA164" s="458">
        <f t="shared" si="108"/>
        <v>0</v>
      </c>
      <c r="BB164" s="456" t="s">
        <v>729</v>
      </c>
      <c r="BC164" s="457" t="s">
        <v>729</v>
      </c>
      <c r="BD164" s="457" t="s">
        <v>729</v>
      </c>
      <c r="BE164" s="457" t="s">
        <v>729</v>
      </c>
      <c r="BF164" s="457" t="s">
        <v>729</v>
      </c>
      <c r="BG164" s="457" t="s">
        <v>729</v>
      </c>
      <c r="BH164" s="457" t="s">
        <v>729</v>
      </c>
      <c r="BI164" s="458">
        <f t="shared" si="109"/>
        <v>0</v>
      </c>
      <c r="BJ164" s="403">
        <f t="shared" si="110"/>
        <v>0</v>
      </c>
      <c r="BK164" s="459"/>
      <c r="BL164" s="460"/>
      <c r="BM164" s="460"/>
      <c r="BN164" s="460"/>
      <c r="BO164" s="409">
        <f t="shared" si="111"/>
        <v>0</v>
      </c>
      <c r="BP164" s="459"/>
      <c r="BQ164" s="460"/>
      <c r="BR164" s="460"/>
      <c r="BS164" s="409">
        <f t="shared" si="83"/>
        <v>0</v>
      </c>
      <c r="BT164" s="459"/>
      <c r="BU164" s="409">
        <f t="shared" si="112"/>
        <v>0</v>
      </c>
      <c r="BV164" s="459"/>
      <c r="BW164" s="460"/>
      <c r="BX164" s="460"/>
      <c r="BY164" s="460"/>
      <c r="BZ164" s="460"/>
      <c r="CA164" s="460"/>
      <c r="CB164" s="460"/>
      <c r="CC164" s="460"/>
      <c r="CD164" s="460"/>
      <c r="CE164" s="409">
        <f t="shared" si="113"/>
        <v>0</v>
      </c>
      <c r="CF164" s="459"/>
      <c r="CG164" s="460"/>
      <c r="CH164" s="460"/>
      <c r="CI164" s="460"/>
      <c r="CJ164" s="460"/>
      <c r="CK164" s="460"/>
      <c r="CL164" s="460"/>
      <c r="CM164" s="409">
        <f t="shared" si="114"/>
        <v>0</v>
      </c>
      <c r="CN164" s="459"/>
      <c r="CO164" s="461">
        <f t="shared" si="115"/>
        <v>0</v>
      </c>
      <c r="CP164" s="462">
        <f t="shared" si="98"/>
        <v>0</v>
      </c>
      <c r="CQ164" s="397"/>
      <c r="CR164" s="398"/>
      <c r="CS164" s="396">
        <f t="shared" si="116"/>
        <v>0</v>
      </c>
      <c r="CT164" s="397"/>
      <c r="CU164" s="398"/>
      <c r="CV164" s="398"/>
      <c r="CW164" s="396">
        <f t="shared" si="117"/>
        <v>0</v>
      </c>
      <c r="CX164" s="399">
        <f t="shared" si="118"/>
        <v>0</v>
      </c>
      <c r="CY164" s="463">
        <f t="shared" si="119"/>
        <v>0</v>
      </c>
    </row>
    <row r="165" spans="1:103" s="413" customFormat="1" hidden="1">
      <c r="A165" s="390">
        <v>156</v>
      </c>
      <c r="B165" s="454" t="s">
        <v>901</v>
      </c>
      <c r="C165" s="455" t="s">
        <v>902</v>
      </c>
      <c r="D165" s="393" t="s">
        <v>4</v>
      </c>
      <c r="E165" s="397">
        <v>0</v>
      </c>
      <c r="F165" s="398">
        <v>0</v>
      </c>
      <c r="G165" s="398">
        <v>0</v>
      </c>
      <c r="H165" s="398">
        <v>0</v>
      </c>
      <c r="I165" s="396">
        <f t="shared" si="99"/>
        <v>0</v>
      </c>
      <c r="J165" s="397">
        <v>0</v>
      </c>
      <c r="K165" s="398">
        <v>0</v>
      </c>
      <c r="L165" s="398">
        <v>0</v>
      </c>
      <c r="M165" s="398">
        <v>0</v>
      </c>
      <c r="N165" s="396">
        <f t="shared" si="100"/>
        <v>0</v>
      </c>
      <c r="O165" s="397">
        <v>0</v>
      </c>
      <c r="P165" s="398">
        <v>0</v>
      </c>
      <c r="Q165" s="396">
        <f t="shared" si="101"/>
        <v>0</v>
      </c>
      <c r="R165" s="397">
        <v>0</v>
      </c>
      <c r="S165" s="398">
        <v>0</v>
      </c>
      <c r="T165" s="398">
        <v>0</v>
      </c>
      <c r="U165" s="398">
        <v>0</v>
      </c>
      <c r="V165" s="398">
        <v>0</v>
      </c>
      <c r="W165" s="398">
        <v>0</v>
      </c>
      <c r="X165" s="396">
        <f t="shared" si="102"/>
        <v>0</v>
      </c>
      <c r="Y165" s="397">
        <v>0</v>
      </c>
      <c r="Z165" s="398">
        <v>0</v>
      </c>
      <c r="AA165" s="398">
        <v>0</v>
      </c>
      <c r="AB165" s="396">
        <f t="shared" si="103"/>
        <v>0</v>
      </c>
      <c r="AC165" s="399">
        <f t="shared" si="104"/>
        <v>0</v>
      </c>
      <c r="AD165" s="456" t="s">
        <v>729</v>
      </c>
      <c r="AE165" s="457" t="s">
        <v>729</v>
      </c>
      <c r="AF165" s="458">
        <f t="shared" si="105"/>
        <v>0</v>
      </c>
      <c r="AG165" s="456" t="s">
        <v>729</v>
      </c>
      <c r="AH165" s="457" t="s">
        <v>729</v>
      </c>
      <c r="AI165" s="457" t="s">
        <v>729</v>
      </c>
      <c r="AJ165" s="457" t="s">
        <v>729</v>
      </c>
      <c r="AK165" s="457" t="s">
        <v>729</v>
      </c>
      <c r="AL165" s="457" t="s">
        <v>729</v>
      </c>
      <c r="AM165" s="457" t="s">
        <v>729</v>
      </c>
      <c r="AN165" s="457" t="s">
        <v>729</v>
      </c>
      <c r="AO165" s="457" t="s">
        <v>729</v>
      </c>
      <c r="AP165" s="457" t="s">
        <v>729</v>
      </c>
      <c r="AQ165" s="458">
        <f t="shared" si="106"/>
        <v>0</v>
      </c>
      <c r="AR165" s="456" t="s">
        <v>729</v>
      </c>
      <c r="AS165" s="457" t="s">
        <v>729</v>
      </c>
      <c r="AT165" s="457" t="s">
        <v>729</v>
      </c>
      <c r="AU165" s="458">
        <f t="shared" si="107"/>
        <v>0</v>
      </c>
      <c r="AV165" s="456" t="s">
        <v>729</v>
      </c>
      <c r="AW165" s="457" t="s">
        <v>729</v>
      </c>
      <c r="AX165" s="457" t="s">
        <v>729</v>
      </c>
      <c r="AY165" s="457" t="s">
        <v>729</v>
      </c>
      <c r="AZ165" s="457" t="s">
        <v>729</v>
      </c>
      <c r="BA165" s="458">
        <f t="shared" si="108"/>
        <v>0</v>
      </c>
      <c r="BB165" s="456" t="s">
        <v>729</v>
      </c>
      <c r="BC165" s="457" t="s">
        <v>729</v>
      </c>
      <c r="BD165" s="457" t="s">
        <v>729</v>
      </c>
      <c r="BE165" s="457" t="s">
        <v>729</v>
      </c>
      <c r="BF165" s="457" t="s">
        <v>729</v>
      </c>
      <c r="BG165" s="457" t="s">
        <v>729</v>
      </c>
      <c r="BH165" s="457" t="s">
        <v>729</v>
      </c>
      <c r="BI165" s="458">
        <f t="shared" si="109"/>
        <v>0</v>
      </c>
      <c r="BJ165" s="403">
        <f t="shared" si="110"/>
        <v>0</v>
      </c>
      <c r="BK165" s="459"/>
      <c r="BL165" s="460"/>
      <c r="BM165" s="460"/>
      <c r="BN165" s="460"/>
      <c r="BO165" s="409">
        <f t="shared" si="111"/>
        <v>0</v>
      </c>
      <c r="BP165" s="459"/>
      <c r="BQ165" s="460"/>
      <c r="BR165" s="460"/>
      <c r="BS165" s="409">
        <f t="shared" si="83"/>
        <v>0</v>
      </c>
      <c r="BT165" s="459"/>
      <c r="BU165" s="409">
        <f t="shared" si="112"/>
        <v>0</v>
      </c>
      <c r="BV165" s="459"/>
      <c r="BW165" s="460"/>
      <c r="BX165" s="460"/>
      <c r="BY165" s="460"/>
      <c r="BZ165" s="460"/>
      <c r="CA165" s="460"/>
      <c r="CB165" s="460"/>
      <c r="CC165" s="460"/>
      <c r="CD165" s="460"/>
      <c r="CE165" s="409">
        <f t="shared" si="113"/>
        <v>0</v>
      </c>
      <c r="CF165" s="459"/>
      <c r="CG165" s="460"/>
      <c r="CH165" s="460"/>
      <c r="CI165" s="460"/>
      <c r="CJ165" s="460"/>
      <c r="CK165" s="460"/>
      <c r="CL165" s="460"/>
      <c r="CM165" s="409">
        <f t="shared" si="114"/>
        <v>0</v>
      </c>
      <c r="CN165" s="459"/>
      <c r="CO165" s="461">
        <f t="shared" si="115"/>
        <v>0</v>
      </c>
      <c r="CP165" s="462">
        <f t="shared" si="98"/>
        <v>0</v>
      </c>
      <c r="CQ165" s="397"/>
      <c r="CR165" s="398"/>
      <c r="CS165" s="396">
        <f t="shared" si="116"/>
        <v>0</v>
      </c>
      <c r="CT165" s="397"/>
      <c r="CU165" s="398"/>
      <c r="CV165" s="398"/>
      <c r="CW165" s="396">
        <f t="shared" si="117"/>
        <v>0</v>
      </c>
      <c r="CX165" s="399">
        <f t="shared" si="118"/>
        <v>0</v>
      </c>
      <c r="CY165" s="463">
        <f t="shared" si="119"/>
        <v>0</v>
      </c>
    </row>
    <row r="166" spans="1:103" s="413" customFormat="1" ht="30" hidden="1">
      <c r="A166" s="390">
        <v>157</v>
      </c>
      <c r="B166" s="454" t="s">
        <v>903</v>
      </c>
      <c r="C166" s="455" t="s">
        <v>904</v>
      </c>
      <c r="D166" s="393" t="s">
        <v>742</v>
      </c>
      <c r="E166" s="397">
        <v>0</v>
      </c>
      <c r="F166" s="398">
        <v>0</v>
      </c>
      <c r="G166" s="398">
        <v>0</v>
      </c>
      <c r="H166" s="398">
        <v>0</v>
      </c>
      <c r="I166" s="396">
        <f t="shared" si="99"/>
        <v>0</v>
      </c>
      <c r="J166" s="397">
        <v>0</v>
      </c>
      <c r="K166" s="398">
        <v>0</v>
      </c>
      <c r="L166" s="398">
        <v>0</v>
      </c>
      <c r="M166" s="398">
        <v>0</v>
      </c>
      <c r="N166" s="396">
        <f t="shared" si="100"/>
        <v>0</v>
      </c>
      <c r="O166" s="397">
        <v>0</v>
      </c>
      <c r="P166" s="398">
        <v>0</v>
      </c>
      <c r="Q166" s="396">
        <f t="shared" si="101"/>
        <v>0</v>
      </c>
      <c r="R166" s="397">
        <v>0</v>
      </c>
      <c r="S166" s="398">
        <v>0</v>
      </c>
      <c r="T166" s="398">
        <v>0</v>
      </c>
      <c r="U166" s="398">
        <v>0</v>
      </c>
      <c r="V166" s="398">
        <v>0</v>
      </c>
      <c r="W166" s="398">
        <v>0</v>
      </c>
      <c r="X166" s="396">
        <f t="shared" si="102"/>
        <v>0</v>
      </c>
      <c r="Y166" s="397">
        <v>0</v>
      </c>
      <c r="Z166" s="398">
        <v>0</v>
      </c>
      <c r="AA166" s="398">
        <v>0</v>
      </c>
      <c r="AB166" s="396">
        <f t="shared" si="103"/>
        <v>0</v>
      </c>
      <c r="AC166" s="399">
        <f t="shared" si="104"/>
        <v>0</v>
      </c>
      <c r="AD166" s="456" t="s">
        <v>729</v>
      </c>
      <c r="AE166" s="457" t="s">
        <v>729</v>
      </c>
      <c r="AF166" s="458">
        <f t="shared" si="105"/>
        <v>0</v>
      </c>
      <c r="AG166" s="456" t="s">
        <v>729</v>
      </c>
      <c r="AH166" s="457" t="s">
        <v>729</v>
      </c>
      <c r="AI166" s="457" t="s">
        <v>729</v>
      </c>
      <c r="AJ166" s="457" t="s">
        <v>729</v>
      </c>
      <c r="AK166" s="457" t="s">
        <v>729</v>
      </c>
      <c r="AL166" s="457" t="s">
        <v>729</v>
      </c>
      <c r="AM166" s="457" t="s">
        <v>729</v>
      </c>
      <c r="AN166" s="457" t="s">
        <v>729</v>
      </c>
      <c r="AO166" s="457" t="s">
        <v>729</v>
      </c>
      <c r="AP166" s="457" t="s">
        <v>729</v>
      </c>
      <c r="AQ166" s="458">
        <f t="shared" si="106"/>
        <v>0</v>
      </c>
      <c r="AR166" s="456" t="s">
        <v>729</v>
      </c>
      <c r="AS166" s="457" t="s">
        <v>729</v>
      </c>
      <c r="AT166" s="457" t="s">
        <v>729</v>
      </c>
      <c r="AU166" s="458">
        <f t="shared" si="107"/>
        <v>0</v>
      </c>
      <c r="AV166" s="456" t="s">
        <v>729</v>
      </c>
      <c r="AW166" s="457" t="s">
        <v>729</v>
      </c>
      <c r="AX166" s="457" t="s">
        <v>729</v>
      </c>
      <c r="AY166" s="457" t="s">
        <v>729</v>
      </c>
      <c r="AZ166" s="457" t="s">
        <v>729</v>
      </c>
      <c r="BA166" s="458">
        <f t="shared" si="108"/>
        <v>0</v>
      </c>
      <c r="BB166" s="456" t="s">
        <v>729</v>
      </c>
      <c r="BC166" s="457" t="s">
        <v>729</v>
      </c>
      <c r="BD166" s="457" t="s">
        <v>729</v>
      </c>
      <c r="BE166" s="457" t="s">
        <v>729</v>
      </c>
      <c r="BF166" s="457" t="s">
        <v>729</v>
      </c>
      <c r="BG166" s="457" t="s">
        <v>729</v>
      </c>
      <c r="BH166" s="457" t="s">
        <v>729</v>
      </c>
      <c r="BI166" s="458">
        <f t="shared" si="109"/>
        <v>0</v>
      </c>
      <c r="BJ166" s="403">
        <f t="shared" si="110"/>
        <v>0</v>
      </c>
      <c r="BK166" s="459"/>
      <c r="BL166" s="460"/>
      <c r="BM166" s="460"/>
      <c r="BN166" s="460"/>
      <c r="BO166" s="409">
        <f t="shared" si="111"/>
        <v>0</v>
      </c>
      <c r="BP166" s="459"/>
      <c r="BQ166" s="460"/>
      <c r="BR166" s="460"/>
      <c r="BS166" s="409">
        <f t="shared" si="83"/>
        <v>0</v>
      </c>
      <c r="BT166" s="459"/>
      <c r="BU166" s="409">
        <f t="shared" si="112"/>
        <v>0</v>
      </c>
      <c r="BV166" s="459"/>
      <c r="BW166" s="460"/>
      <c r="BX166" s="460"/>
      <c r="BY166" s="460"/>
      <c r="BZ166" s="460"/>
      <c r="CA166" s="460"/>
      <c r="CB166" s="460"/>
      <c r="CC166" s="460"/>
      <c r="CD166" s="460"/>
      <c r="CE166" s="409">
        <f t="shared" si="113"/>
        <v>0</v>
      </c>
      <c r="CF166" s="459"/>
      <c r="CG166" s="460"/>
      <c r="CH166" s="460"/>
      <c r="CI166" s="460"/>
      <c r="CJ166" s="460"/>
      <c r="CK166" s="460"/>
      <c r="CL166" s="460"/>
      <c r="CM166" s="409">
        <f t="shared" si="114"/>
        <v>0</v>
      </c>
      <c r="CN166" s="459"/>
      <c r="CO166" s="461">
        <f t="shared" si="115"/>
        <v>0</v>
      </c>
      <c r="CP166" s="462">
        <f t="shared" si="98"/>
        <v>0</v>
      </c>
      <c r="CQ166" s="397"/>
      <c r="CR166" s="398"/>
      <c r="CS166" s="396">
        <f t="shared" si="116"/>
        <v>0</v>
      </c>
      <c r="CT166" s="397"/>
      <c r="CU166" s="398"/>
      <c r="CV166" s="398"/>
      <c r="CW166" s="396">
        <f t="shared" si="117"/>
        <v>0</v>
      </c>
      <c r="CX166" s="399">
        <f t="shared" si="118"/>
        <v>0</v>
      </c>
      <c r="CY166" s="463">
        <f t="shared" si="119"/>
        <v>0</v>
      </c>
    </row>
    <row r="167" spans="1:103" s="413" customFormat="1" ht="30" hidden="1">
      <c r="A167" s="390">
        <v>158</v>
      </c>
      <c r="B167" s="454" t="s">
        <v>905</v>
      </c>
      <c r="C167" s="455" t="s">
        <v>906</v>
      </c>
      <c r="D167" s="393" t="s">
        <v>742</v>
      </c>
      <c r="E167" s="397">
        <v>0</v>
      </c>
      <c r="F167" s="398">
        <v>0</v>
      </c>
      <c r="G167" s="398">
        <v>0</v>
      </c>
      <c r="H167" s="398">
        <v>0</v>
      </c>
      <c r="I167" s="396">
        <f t="shared" si="99"/>
        <v>0</v>
      </c>
      <c r="J167" s="397">
        <v>0</v>
      </c>
      <c r="K167" s="398">
        <v>0</v>
      </c>
      <c r="L167" s="398">
        <v>0</v>
      </c>
      <c r="M167" s="398">
        <v>0</v>
      </c>
      <c r="N167" s="396">
        <f t="shared" si="100"/>
        <v>0</v>
      </c>
      <c r="O167" s="397">
        <v>0</v>
      </c>
      <c r="P167" s="398">
        <v>0</v>
      </c>
      <c r="Q167" s="396">
        <f t="shared" si="101"/>
        <v>0</v>
      </c>
      <c r="R167" s="397">
        <v>0</v>
      </c>
      <c r="S167" s="398">
        <v>0</v>
      </c>
      <c r="T167" s="398">
        <v>0</v>
      </c>
      <c r="U167" s="398">
        <v>0</v>
      </c>
      <c r="V167" s="398">
        <v>0</v>
      </c>
      <c r="W167" s="398">
        <v>0</v>
      </c>
      <c r="X167" s="396">
        <f t="shared" si="102"/>
        <v>0</v>
      </c>
      <c r="Y167" s="397">
        <v>0</v>
      </c>
      <c r="Z167" s="398">
        <v>0</v>
      </c>
      <c r="AA167" s="398">
        <v>0</v>
      </c>
      <c r="AB167" s="396">
        <f t="shared" si="103"/>
        <v>0</v>
      </c>
      <c r="AC167" s="399">
        <f t="shared" si="104"/>
        <v>0</v>
      </c>
      <c r="AD167" s="456" t="s">
        <v>729</v>
      </c>
      <c r="AE167" s="457" t="s">
        <v>729</v>
      </c>
      <c r="AF167" s="458">
        <f t="shared" si="105"/>
        <v>0</v>
      </c>
      <c r="AG167" s="456" t="s">
        <v>729</v>
      </c>
      <c r="AH167" s="457" t="s">
        <v>729</v>
      </c>
      <c r="AI167" s="457" t="s">
        <v>729</v>
      </c>
      <c r="AJ167" s="457" t="s">
        <v>729</v>
      </c>
      <c r="AK167" s="457" t="s">
        <v>729</v>
      </c>
      <c r="AL167" s="457" t="s">
        <v>729</v>
      </c>
      <c r="AM167" s="457" t="s">
        <v>729</v>
      </c>
      <c r="AN167" s="457" t="s">
        <v>729</v>
      </c>
      <c r="AO167" s="457" t="s">
        <v>729</v>
      </c>
      <c r="AP167" s="457" t="s">
        <v>729</v>
      </c>
      <c r="AQ167" s="458">
        <f t="shared" si="106"/>
        <v>0</v>
      </c>
      <c r="AR167" s="456" t="s">
        <v>729</v>
      </c>
      <c r="AS167" s="457" t="s">
        <v>729</v>
      </c>
      <c r="AT167" s="457" t="s">
        <v>729</v>
      </c>
      <c r="AU167" s="458">
        <f t="shared" si="107"/>
        <v>0</v>
      </c>
      <c r="AV167" s="456" t="s">
        <v>729</v>
      </c>
      <c r="AW167" s="457" t="s">
        <v>729</v>
      </c>
      <c r="AX167" s="457" t="s">
        <v>729</v>
      </c>
      <c r="AY167" s="457" t="s">
        <v>729</v>
      </c>
      <c r="AZ167" s="457" t="s">
        <v>729</v>
      </c>
      <c r="BA167" s="458">
        <f t="shared" si="108"/>
        <v>0</v>
      </c>
      <c r="BB167" s="456" t="s">
        <v>729</v>
      </c>
      <c r="BC167" s="457" t="s">
        <v>729</v>
      </c>
      <c r="BD167" s="457" t="s">
        <v>729</v>
      </c>
      <c r="BE167" s="457" t="s">
        <v>729</v>
      </c>
      <c r="BF167" s="457" t="s">
        <v>729</v>
      </c>
      <c r="BG167" s="457" t="s">
        <v>729</v>
      </c>
      <c r="BH167" s="457" t="s">
        <v>729</v>
      </c>
      <c r="BI167" s="458">
        <f t="shared" si="109"/>
        <v>0</v>
      </c>
      <c r="BJ167" s="403">
        <f t="shared" si="110"/>
        <v>0</v>
      </c>
      <c r="BK167" s="459"/>
      <c r="BL167" s="460"/>
      <c r="BM167" s="460"/>
      <c r="BN167" s="460"/>
      <c r="BO167" s="409">
        <f t="shared" si="111"/>
        <v>0</v>
      </c>
      <c r="BP167" s="459"/>
      <c r="BQ167" s="460"/>
      <c r="BR167" s="460"/>
      <c r="BS167" s="409">
        <f t="shared" si="83"/>
        <v>0</v>
      </c>
      <c r="BT167" s="459"/>
      <c r="BU167" s="409">
        <f t="shared" si="112"/>
        <v>0</v>
      </c>
      <c r="BV167" s="459"/>
      <c r="BW167" s="460"/>
      <c r="BX167" s="460"/>
      <c r="BY167" s="460"/>
      <c r="BZ167" s="460"/>
      <c r="CA167" s="460"/>
      <c r="CB167" s="460"/>
      <c r="CC167" s="460"/>
      <c r="CD167" s="460"/>
      <c r="CE167" s="409">
        <f t="shared" si="113"/>
        <v>0</v>
      </c>
      <c r="CF167" s="459"/>
      <c r="CG167" s="460"/>
      <c r="CH167" s="460"/>
      <c r="CI167" s="460"/>
      <c r="CJ167" s="460"/>
      <c r="CK167" s="460"/>
      <c r="CL167" s="460"/>
      <c r="CM167" s="409">
        <f t="shared" si="114"/>
        <v>0</v>
      </c>
      <c r="CN167" s="459"/>
      <c r="CO167" s="461">
        <f t="shared" si="115"/>
        <v>0</v>
      </c>
      <c r="CP167" s="462">
        <f t="shared" si="98"/>
        <v>0</v>
      </c>
      <c r="CQ167" s="397"/>
      <c r="CR167" s="398"/>
      <c r="CS167" s="396">
        <f t="shared" si="116"/>
        <v>0</v>
      </c>
      <c r="CT167" s="397"/>
      <c r="CU167" s="398"/>
      <c r="CV167" s="398"/>
      <c r="CW167" s="396">
        <f t="shared" si="117"/>
        <v>0</v>
      </c>
      <c r="CX167" s="399">
        <f t="shared" si="118"/>
        <v>0</v>
      </c>
      <c r="CY167" s="463">
        <f t="shared" si="119"/>
        <v>0</v>
      </c>
    </row>
    <row r="168" spans="1:103" s="413" customFormat="1" hidden="1">
      <c r="A168" s="390">
        <v>159</v>
      </c>
      <c r="B168" s="454" t="s">
        <v>64</v>
      </c>
      <c r="C168" s="455" t="s">
        <v>861</v>
      </c>
      <c r="D168" s="393" t="s">
        <v>742</v>
      </c>
      <c r="E168" s="397">
        <v>0</v>
      </c>
      <c r="F168" s="398">
        <v>0</v>
      </c>
      <c r="G168" s="398">
        <v>0</v>
      </c>
      <c r="H168" s="398">
        <v>0</v>
      </c>
      <c r="I168" s="396">
        <f t="shared" si="99"/>
        <v>0</v>
      </c>
      <c r="J168" s="397">
        <v>0</v>
      </c>
      <c r="K168" s="398">
        <v>0</v>
      </c>
      <c r="L168" s="398">
        <v>0</v>
      </c>
      <c r="M168" s="398">
        <v>0</v>
      </c>
      <c r="N168" s="396">
        <f t="shared" si="100"/>
        <v>0</v>
      </c>
      <c r="O168" s="397">
        <v>0</v>
      </c>
      <c r="P168" s="398">
        <v>0</v>
      </c>
      <c r="Q168" s="396">
        <f t="shared" si="101"/>
        <v>0</v>
      </c>
      <c r="R168" s="397">
        <v>0</v>
      </c>
      <c r="S168" s="398">
        <v>0</v>
      </c>
      <c r="T168" s="398">
        <v>0</v>
      </c>
      <c r="U168" s="398">
        <v>0</v>
      </c>
      <c r="V168" s="398">
        <v>0</v>
      </c>
      <c r="W168" s="398">
        <v>0</v>
      </c>
      <c r="X168" s="396">
        <f t="shared" si="102"/>
        <v>0</v>
      </c>
      <c r="Y168" s="397">
        <v>0</v>
      </c>
      <c r="Z168" s="398">
        <v>0</v>
      </c>
      <c r="AA168" s="398">
        <v>0</v>
      </c>
      <c r="AB168" s="396">
        <f t="shared" si="103"/>
        <v>0</v>
      </c>
      <c r="AC168" s="399">
        <f t="shared" si="104"/>
        <v>0</v>
      </c>
      <c r="AD168" s="456" t="s">
        <v>729</v>
      </c>
      <c r="AE168" s="457" t="s">
        <v>729</v>
      </c>
      <c r="AF168" s="458">
        <f t="shared" si="105"/>
        <v>0</v>
      </c>
      <c r="AG168" s="456" t="s">
        <v>729</v>
      </c>
      <c r="AH168" s="457" t="s">
        <v>729</v>
      </c>
      <c r="AI168" s="457" t="s">
        <v>729</v>
      </c>
      <c r="AJ168" s="457" t="s">
        <v>729</v>
      </c>
      <c r="AK168" s="457" t="s">
        <v>729</v>
      </c>
      <c r="AL168" s="457" t="s">
        <v>729</v>
      </c>
      <c r="AM168" s="457" t="s">
        <v>729</v>
      </c>
      <c r="AN168" s="457" t="s">
        <v>729</v>
      </c>
      <c r="AO168" s="457" t="s">
        <v>729</v>
      </c>
      <c r="AP168" s="457" t="s">
        <v>729</v>
      </c>
      <c r="AQ168" s="458">
        <f t="shared" si="106"/>
        <v>0</v>
      </c>
      <c r="AR168" s="456" t="s">
        <v>729</v>
      </c>
      <c r="AS168" s="457" t="s">
        <v>729</v>
      </c>
      <c r="AT168" s="457" t="s">
        <v>729</v>
      </c>
      <c r="AU168" s="458">
        <f t="shared" si="107"/>
        <v>0</v>
      </c>
      <c r="AV168" s="456" t="s">
        <v>729</v>
      </c>
      <c r="AW168" s="457" t="s">
        <v>729</v>
      </c>
      <c r="AX168" s="457" t="s">
        <v>729</v>
      </c>
      <c r="AY168" s="457" t="s">
        <v>729</v>
      </c>
      <c r="AZ168" s="457" t="s">
        <v>729</v>
      </c>
      <c r="BA168" s="458">
        <f t="shared" si="108"/>
        <v>0</v>
      </c>
      <c r="BB168" s="456" t="s">
        <v>729</v>
      </c>
      <c r="BC168" s="457" t="s">
        <v>729</v>
      </c>
      <c r="BD168" s="457" t="s">
        <v>729</v>
      </c>
      <c r="BE168" s="457" t="s">
        <v>729</v>
      </c>
      <c r="BF168" s="457" t="s">
        <v>729</v>
      </c>
      <c r="BG168" s="457" t="s">
        <v>729</v>
      </c>
      <c r="BH168" s="457" t="s">
        <v>729</v>
      </c>
      <c r="BI168" s="458">
        <f t="shared" si="109"/>
        <v>0</v>
      </c>
      <c r="BJ168" s="403">
        <f t="shared" si="110"/>
        <v>0</v>
      </c>
      <c r="BK168" s="459"/>
      <c r="BL168" s="460"/>
      <c r="BM168" s="460"/>
      <c r="BN168" s="460"/>
      <c r="BO168" s="409">
        <f t="shared" si="111"/>
        <v>0</v>
      </c>
      <c r="BP168" s="459"/>
      <c r="BQ168" s="460"/>
      <c r="BR168" s="460"/>
      <c r="BS168" s="409">
        <f t="shared" ref="BS168:BS183" si="120">+BP168+BQ168+BR168</f>
        <v>0</v>
      </c>
      <c r="BT168" s="459"/>
      <c r="BU168" s="409">
        <f t="shared" si="112"/>
        <v>0</v>
      </c>
      <c r="BV168" s="459"/>
      <c r="BW168" s="460"/>
      <c r="BX168" s="460"/>
      <c r="BY168" s="460"/>
      <c r="BZ168" s="460"/>
      <c r="CA168" s="460"/>
      <c r="CB168" s="460"/>
      <c r="CC168" s="460"/>
      <c r="CD168" s="460"/>
      <c r="CE168" s="409">
        <f t="shared" si="113"/>
        <v>0</v>
      </c>
      <c r="CF168" s="459"/>
      <c r="CG168" s="460"/>
      <c r="CH168" s="460"/>
      <c r="CI168" s="460"/>
      <c r="CJ168" s="460"/>
      <c r="CK168" s="460"/>
      <c r="CL168" s="460"/>
      <c r="CM168" s="409">
        <f t="shared" si="114"/>
        <v>0</v>
      </c>
      <c r="CN168" s="459"/>
      <c r="CO168" s="461">
        <f t="shared" si="115"/>
        <v>0</v>
      </c>
      <c r="CP168" s="462">
        <f t="shared" si="98"/>
        <v>0</v>
      </c>
      <c r="CQ168" s="397"/>
      <c r="CR168" s="398"/>
      <c r="CS168" s="396">
        <f t="shared" si="116"/>
        <v>0</v>
      </c>
      <c r="CT168" s="397"/>
      <c r="CU168" s="398"/>
      <c r="CV168" s="398"/>
      <c r="CW168" s="396">
        <f t="shared" si="117"/>
        <v>0</v>
      </c>
      <c r="CX168" s="399">
        <f t="shared" si="118"/>
        <v>0</v>
      </c>
      <c r="CY168" s="463">
        <f t="shared" si="119"/>
        <v>0</v>
      </c>
    </row>
    <row r="169" spans="1:103" s="413" customFormat="1" hidden="1">
      <c r="A169" s="390">
        <v>160</v>
      </c>
      <c r="B169" s="454" t="s">
        <v>907</v>
      </c>
      <c r="C169" s="455" t="s">
        <v>908</v>
      </c>
      <c r="D169" s="393" t="s">
        <v>742</v>
      </c>
      <c r="E169" s="397">
        <v>0</v>
      </c>
      <c r="F169" s="398">
        <v>0</v>
      </c>
      <c r="G169" s="398">
        <v>0</v>
      </c>
      <c r="H169" s="398">
        <v>0</v>
      </c>
      <c r="I169" s="396">
        <f t="shared" si="99"/>
        <v>0</v>
      </c>
      <c r="J169" s="397">
        <v>0</v>
      </c>
      <c r="K169" s="398">
        <v>0</v>
      </c>
      <c r="L169" s="398">
        <v>0</v>
      </c>
      <c r="M169" s="398">
        <v>0</v>
      </c>
      <c r="N169" s="396">
        <f t="shared" si="100"/>
        <v>0</v>
      </c>
      <c r="O169" s="397">
        <v>0</v>
      </c>
      <c r="P169" s="398">
        <v>0</v>
      </c>
      <c r="Q169" s="396">
        <f t="shared" si="101"/>
        <v>0</v>
      </c>
      <c r="R169" s="397">
        <v>0</v>
      </c>
      <c r="S169" s="398">
        <v>0</v>
      </c>
      <c r="T169" s="398">
        <v>0</v>
      </c>
      <c r="U169" s="398">
        <v>0</v>
      </c>
      <c r="V169" s="398">
        <v>0</v>
      </c>
      <c r="W169" s="398">
        <v>0</v>
      </c>
      <c r="X169" s="396">
        <f t="shared" si="102"/>
        <v>0</v>
      </c>
      <c r="Y169" s="397">
        <v>0</v>
      </c>
      <c r="Z169" s="398">
        <v>0</v>
      </c>
      <c r="AA169" s="398">
        <v>0</v>
      </c>
      <c r="AB169" s="396">
        <f t="shared" si="103"/>
        <v>0</v>
      </c>
      <c r="AC169" s="399">
        <f t="shared" si="104"/>
        <v>0</v>
      </c>
      <c r="AD169" s="456" t="s">
        <v>729</v>
      </c>
      <c r="AE169" s="457" t="s">
        <v>729</v>
      </c>
      <c r="AF169" s="458">
        <f t="shared" si="105"/>
        <v>0</v>
      </c>
      <c r="AG169" s="456" t="s">
        <v>729</v>
      </c>
      <c r="AH169" s="457" t="s">
        <v>729</v>
      </c>
      <c r="AI169" s="457" t="s">
        <v>729</v>
      </c>
      <c r="AJ169" s="457" t="s">
        <v>729</v>
      </c>
      <c r="AK169" s="457" t="s">
        <v>729</v>
      </c>
      <c r="AL169" s="457" t="s">
        <v>729</v>
      </c>
      <c r="AM169" s="457" t="s">
        <v>729</v>
      </c>
      <c r="AN169" s="457" t="s">
        <v>729</v>
      </c>
      <c r="AO169" s="457" t="s">
        <v>729</v>
      </c>
      <c r="AP169" s="457" t="s">
        <v>729</v>
      </c>
      <c r="AQ169" s="458">
        <f t="shared" si="106"/>
        <v>0</v>
      </c>
      <c r="AR169" s="456" t="s">
        <v>729</v>
      </c>
      <c r="AS169" s="457" t="s">
        <v>729</v>
      </c>
      <c r="AT169" s="457" t="s">
        <v>729</v>
      </c>
      <c r="AU169" s="458">
        <f t="shared" si="107"/>
        <v>0</v>
      </c>
      <c r="AV169" s="456" t="s">
        <v>729</v>
      </c>
      <c r="AW169" s="457" t="s">
        <v>729</v>
      </c>
      <c r="AX169" s="457" t="s">
        <v>729</v>
      </c>
      <c r="AY169" s="457" t="s">
        <v>729</v>
      </c>
      <c r="AZ169" s="457" t="s">
        <v>729</v>
      </c>
      <c r="BA169" s="458">
        <f t="shared" si="108"/>
        <v>0</v>
      </c>
      <c r="BB169" s="456" t="s">
        <v>729</v>
      </c>
      <c r="BC169" s="457" t="s">
        <v>729</v>
      </c>
      <c r="BD169" s="457" t="s">
        <v>729</v>
      </c>
      <c r="BE169" s="457" t="s">
        <v>729</v>
      </c>
      <c r="BF169" s="457" t="s">
        <v>729</v>
      </c>
      <c r="BG169" s="457" t="s">
        <v>729</v>
      </c>
      <c r="BH169" s="457" t="s">
        <v>729</v>
      </c>
      <c r="BI169" s="458">
        <f t="shared" si="109"/>
        <v>0</v>
      </c>
      <c r="BJ169" s="403">
        <f t="shared" si="110"/>
        <v>0</v>
      </c>
      <c r="BK169" s="459"/>
      <c r="BL169" s="460"/>
      <c r="BM169" s="460"/>
      <c r="BN169" s="460"/>
      <c r="BO169" s="409">
        <f t="shared" si="111"/>
        <v>0</v>
      </c>
      <c r="BP169" s="459"/>
      <c r="BQ169" s="460"/>
      <c r="BR169" s="460"/>
      <c r="BS169" s="409">
        <f t="shared" si="120"/>
        <v>0</v>
      </c>
      <c r="BT169" s="459"/>
      <c r="BU169" s="409">
        <f t="shared" si="112"/>
        <v>0</v>
      </c>
      <c r="BV169" s="459"/>
      <c r="BW169" s="460"/>
      <c r="BX169" s="460"/>
      <c r="BY169" s="460"/>
      <c r="BZ169" s="460"/>
      <c r="CA169" s="460"/>
      <c r="CB169" s="460"/>
      <c r="CC169" s="460"/>
      <c r="CD169" s="460"/>
      <c r="CE169" s="409">
        <f t="shared" si="113"/>
        <v>0</v>
      </c>
      <c r="CF169" s="459"/>
      <c r="CG169" s="460"/>
      <c r="CH169" s="460"/>
      <c r="CI169" s="460"/>
      <c r="CJ169" s="460"/>
      <c r="CK169" s="460"/>
      <c r="CL169" s="460"/>
      <c r="CM169" s="409">
        <f t="shared" si="114"/>
        <v>0</v>
      </c>
      <c r="CN169" s="459"/>
      <c r="CO169" s="461">
        <f t="shared" si="115"/>
        <v>0</v>
      </c>
      <c r="CP169" s="462">
        <f t="shared" si="98"/>
        <v>0</v>
      </c>
      <c r="CQ169" s="397"/>
      <c r="CR169" s="398"/>
      <c r="CS169" s="396">
        <f t="shared" si="116"/>
        <v>0</v>
      </c>
      <c r="CT169" s="397"/>
      <c r="CU169" s="398"/>
      <c r="CV169" s="398"/>
      <c r="CW169" s="396">
        <f t="shared" si="117"/>
        <v>0</v>
      </c>
      <c r="CX169" s="399">
        <f t="shared" si="118"/>
        <v>0</v>
      </c>
      <c r="CY169" s="463">
        <f t="shared" si="119"/>
        <v>0</v>
      </c>
    </row>
    <row r="170" spans="1:103" s="413" customFormat="1" hidden="1">
      <c r="A170" s="390">
        <v>161</v>
      </c>
      <c r="B170" s="454" t="s">
        <v>68</v>
      </c>
      <c r="C170" s="455" t="s">
        <v>909</v>
      </c>
      <c r="D170" s="393" t="s">
        <v>4</v>
      </c>
      <c r="E170" s="397">
        <v>0</v>
      </c>
      <c r="F170" s="398">
        <v>0</v>
      </c>
      <c r="G170" s="398">
        <v>0</v>
      </c>
      <c r="H170" s="398">
        <v>0</v>
      </c>
      <c r="I170" s="396">
        <f t="shared" si="99"/>
        <v>0</v>
      </c>
      <c r="J170" s="397">
        <v>0</v>
      </c>
      <c r="K170" s="398">
        <v>0</v>
      </c>
      <c r="L170" s="398">
        <v>0</v>
      </c>
      <c r="M170" s="398">
        <v>0</v>
      </c>
      <c r="N170" s="396">
        <f t="shared" si="100"/>
        <v>0</v>
      </c>
      <c r="O170" s="397">
        <v>0</v>
      </c>
      <c r="P170" s="398">
        <v>0</v>
      </c>
      <c r="Q170" s="396">
        <f t="shared" si="101"/>
        <v>0</v>
      </c>
      <c r="R170" s="397">
        <v>0</v>
      </c>
      <c r="S170" s="398">
        <v>0</v>
      </c>
      <c r="T170" s="398">
        <v>0</v>
      </c>
      <c r="U170" s="398">
        <v>0</v>
      </c>
      <c r="V170" s="398">
        <v>0</v>
      </c>
      <c r="W170" s="398">
        <v>0</v>
      </c>
      <c r="X170" s="396">
        <f t="shared" si="102"/>
        <v>0</v>
      </c>
      <c r="Y170" s="397">
        <v>0</v>
      </c>
      <c r="Z170" s="398">
        <v>0</v>
      </c>
      <c r="AA170" s="398">
        <v>0</v>
      </c>
      <c r="AB170" s="396">
        <f t="shared" si="103"/>
        <v>0</v>
      </c>
      <c r="AC170" s="399">
        <f t="shared" si="104"/>
        <v>0</v>
      </c>
      <c r="AD170" s="456" t="s">
        <v>729</v>
      </c>
      <c r="AE170" s="457" t="s">
        <v>729</v>
      </c>
      <c r="AF170" s="458">
        <f t="shared" si="105"/>
        <v>0</v>
      </c>
      <c r="AG170" s="456" t="s">
        <v>729</v>
      </c>
      <c r="AH170" s="457" t="s">
        <v>729</v>
      </c>
      <c r="AI170" s="457" t="s">
        <v>729</v>
      </c>
      <c r="AJ170" s="457" t="s">
        <v>729</v>
      </c>
      <c r="AK170" s="457" t="s">
        <v>729</v>
      </c>
      <c r="AL170" s="457" t="s">
        <v>729</v>
      </c>
      <c r="AM170" s="457" t="s">
        <v>729</v>
      </c>
      <c r="AN170" s="457" t="s">
        <v>729</v>
      </c>
      <c r="AO170" s="457" t="s">
        <v>729</v>
      </c>
      <c r="AP170" s="457" t="s">
        <v>729</v>
      </c>
      <c r="AQ170" s="458">
        <f t="shared" si="106"/>
        <v>0</v>
      </c>
      <c r="AR170" s="456" t="s">
        <v>729</v>
      </c>
      <c r="AS170" s="457" t="s">
        <v>729</v>
      </c>
      <c r="AT170" s="457" t="s">
        <v>729</v>
      </c>
      <c r="AU170" s="458">
        <f t="shared" si="107"/>
        <v>0</v>
      </c>
      <c r="AV170" s="456" t="s">
        <v>729</v>
      </c>
      <c r="AW170" s="457" t="s">
        <v>729</v>
      </c>
      <c r="AX170" s="457" t="s">
        <v>729</v>
      </c>
      <c r="AY170" s="457" t="s">
        <v>729</v>
      </c>
      <c r="AZ170" s="457" t="s">
        <v>729</v>
      </c>
      <c r="BA170" s="458">
        <f t="shared" si="108"/>
        <v>0</v>
      </c>
      <c r="BB170" s="456" t="s">
        <v>729</v>
      </c>
      <c r="BC170" s="457" t="s">
        <v>729</v>
      </c>
      <c r="BD170" s="457" t="s">
        <v>729</v>
      </c>
      <c r="BE170" s="457" t="s">
        <v>729</v>
      </c>
      <c r="BF170" s="457" t="s">
        <v>729</v>
      </c>
      <c r="BG170" s="457" t="s">
        <v>729</v>
      </c>
      <c r="BH170" s="457" t="s">
        <v>729</v>
      </c>
      <c r="BI170" s="458">
        <f t="shared" si="109"/>
        <v>0</v>
      </c>
      <c r="BJ170" s="403">
        <f t="shared" si="110"/>
        <v>0</v>
      </c>
      <c r="BK170" s="459"/>
      <c r="BL170" s="460"/>
      <c r="BM170" s="460"/>
      <c r="BN170" s="460"/>
      <c r="BO170" s="409">
        <f t="shared" si="111"/>
        <v>0</v>
      </c>
      <c r="BP170" s="459"/>
      <c r="BQ170" s="460"/>
      <c r="BR170" s="460"/>
      <c r="BS170" s="409">
        <f t="shared" si="120"/>
        <v>0</v>
      </c>
      <c r="BT170" s="459"/>
      <c r="BU170" s="409">
        <f t="shared" si="112"/>
        <v>0</v>
      </c>
      <c r="BV170" s="459"/>
      <c r="BW170" s="460"/>
      <c r="BX170" s="460"/>
      <c r="BY170" s="460"/>
      <c r="BZ170" s="460"/>
      <c r="CA170" s="460"/>
      <c r="CB170" s="460"/>
      <c r="CC170" s="460"/>
      <c r="CD170" s="460"/>
      <c r="CE170" s="409">
        <f t="shared" si="113"/>
        <v>0</v>
      </c>
      <c r="CF170" s="459"/>
      <c r="CG170" s="460"/>
      <c r="CH170" s="460"/>
      <c r="CI170" s="460"/>
      <c r="CJ170" s="460"/>
      <c r="CK170" s="460"/>
      <c r="CL170" s="460"/>
      <c r="CM170" s="409">
        <f t="shared" si="114"/>
        <v>0</v>
      </c>
      <c r="CN170" s="459"/>
      <c r="CO170" s="461">
        <f t="shared" si="115"/>
        <v>0</v>
      </c>
      <c r="CP170" s="462">
        <f t="shared" si="98"/>
        <v>0</v>
      </c>
      <c r="CQ170" s="397"/>
      <c r="CR170" s="398"/>
      <c r="CS170" s="396">
        <f t="shared" si="116"/>
        <v>0</v>
      </c>
      <c r="CT170" s="397"/>
      <c r="CU170" s="398"/>
      <c r="CV170" s="398"/>
      <c r="CW170" s="396">
        <f t="shared" si="117"/>
        <v>0</v>
      </c>
      <c r="CX170" s="399">
        <f t="shared" si="118"/>
        <v>0</v>
      </c>
      <c r="CY170" s="463">
        <f t="shared" si="119"/>
        <v>0</v>
      </c>
    </row>
    <row r="171" spans="1:103" s="413" customFormat="1" hidden="1">
      <c r="A171" s="390">
        <v>162</v>
      </c>
      <c r="B171" s="454" t="s">
        <v>180</v>
      </c>
      <c r="C171" s="455" t="s">
        <v>910</v>
      </c>
      <c r="D171" s="393" t="s">
        <v>756</v>
      </c>
      <c r="E171" s="397">
        <v>0</v>
      </c>
      <c r="F171" s="398">
        <v>0</v>
      </c>
      <c r="G171" s="398">
        <v>0</v>
      </c>
      <c r="H171" s="398">
        <v>0</v>
      </c>
      <c r="I171" s="396">
        <f t="shared" si="99"/>
        <v>0</v>
      </c>
      <c r="J171" s="397">
        <v>0</v>
      </c>
      <c r="K171" s="398">
        <v>0</v>
      </c>
      <c r="L171" s="398">
        <v>0</v>
      </c>
      <c r="M171" s="398">
        <v>0</v>
      </c>
      <c r="N171" s="396">
        <f t="shared" si="100"/>
        <v>0</v>
      </c>
      <c r="O171" s="397">
        <v>0</v>
      </c>
      <c r="P171" s="398">
        <v>0</v>
      </c>
      <c r="Q171" s="396">
        <f t="shared" si="101"/>
        <v>0</v>
      </c>
      <c r="R171" s="397">
        <v>0</v>
      </c>
      <c r="S171" s="398">
        <v>0</v>
      </c>
      <c r="T171" s="398">
        <v>0</v>
      </c>
      <c r="U171" s="398">
        <v>0</v>
      </c>
      <c r="V171" s="398">
        <v>0</v>
      </c>
      <c r="W171" s="398">
        <v>0</v>
      </c>
      <c r="X171" s="396">
        <f t="shared" si="102"/>
        <v>0</v>
      </c>
      <c r="Y171" s="397">
        <v>0</v>
      </c>
      <c r="Z171" s="398">
        <v>0</v>
      </c>
      <c r="AA171" s="398">
        <v>0</v>
      </c>
      <c r="AB171" s="396">
        <f t="shared" si="103"/>
        <v>0</v>
      </c>
      <c r="AC171" s="399">
        <f t="shared" si="104"/>
        <v>0</v>
      </c>
      <c r="AD171" s="456" t="s">
        <v>729</v>
      </c>
      <c r="AE171" s="457" t="s">
        <v>729</v>
      </c>
      <c r="AF171" s="458">
        <f t="shared" si="105"/>
        <v>0</v>
      </c>
      <c r="AG171" s="456" t="s">
        <v>729</v>
      </c>
      <c r="AH171" s="457" t="s">
        <v>729</v>
      </c>
      <c r="AI171" s="457" t="s">
        <v>729</v>
      </c>
      <c r="AJ171" s="457" t="s">
        <v>729</v>
      </c>
      <c r="AK171" s="457" t="s">
        <v>729</v>
      </c>
      <c r="AL171" s="457" t="s">
        <v>729</v>
      </c>
      <c r="AM171" s="457" t="s">
        <v>729</v>
      </c>
      <c r="AN171" s="457" t="s">
        <v>729</v>
      </c>
      <c r="AO171" s="457" t="s">
        <v>729</v>
      </c>
      <c r="AP171" s="457" t="s">
        <v>729</v>
      </c>
      <c r="AQ171" s="458">
        <f t="shared" si="106"/>
        <v>0</v>
      </c>
      <c r="AR171" s="456" t="s">
        <v>729</v>
      </c>
      <c r="AS171" s="457" t="s">
        <v>729</v>
      </c>
      <c r="AT171" s="457" t="s">
        <v>729</v>
      </c>
      <c r="AU171" s="458">
        <f t="shared" si="107"/>
        <v>0</v>
      </c>
      <c r="AV171" s="456" t="s">
        <v>729</v>
      </c>
      <c r="AW171" s="457" t="s">
        <v>729</v>
      </c>
      <c r="AX171" s="457" t="s">
        <v>729</v>
      </c>
      <c r="AY171" s="457" t="s">
        <v>729</v>
      </c>
      <c r="AZ171" s="457" t="s">
        <v>729</v>
      </c>
      <c r="BA171" s="458">
        <f t="shared" si="108"/>
        <v>0</v>
      </c>
      <c r="BB171" s="456" t="s">
        <v>729</v>
      </c>
      <c r="BC171" s="457" t="s">
        <v>729</v>
      </c>
      <c r="BD171" s="457" t="s">
        <v>729</v>
      </c>
      <c r="BE171" s="457" t="s">
        <v>729</v>
      </c>
      <c r="BF171" s="457" t="s">
        <v>729</v>
      </c>
      <c r="BG171" s="457" t="s">
        <v>729</v>
      </c>
      <c r="BH171" s="457" t="s">
        <v>729</v>
      </c>
      <c r="BI171" s="458">
        <f t="shared" si="109"/>
        <v>0</v>
      </c>
      <c r="BJ171" s="403">
        <f t="shared" si="110"/>
        <v>0</v>
      </c>
      <c r="BK171" s="459"/>
      <c r="BL171" s="460"/>
      <c r="BM171" s="460"/>
      <c r="BN171" s="460"/>
      <c r="BO171" s="409">
        <f t="shared" si="111"/>
        <v>0</v>
      </c>
      <c r="BP171" s="459"/>
      <c r="BQ171" s="460"/>
      <c r="BR171" s="460"/>
      <c r="BS171" s="409">
        <f t="shared" si="120"/>
        <v>0</v>
      </c>
      <c r="BT171" s="459"/>
      <c r="BU171" s="409">
        <f t="shared" si="112"/>
        <v>0</v>
      </c>
      <c r="BV171" s="459"/>
      <c r="BW171" s="460"/>
      <c r="BX171" s="460"/>
      <c r="BY171" s="460"/>
      <c r="BZ171" s="460"/>
      <c r="CA171" s="460"/>
      <c r="CB171" s="460"/>
      <c r="CC171" s="460"/>
      <c r="CD171" s="460"/>
      <c r="CE171" s="409">
        <f t="shared" si="113"/>
        <v>0</v>
      </c>
      <c r="CF171" s="459"/>
      <c r="CG171" s="460"/>
      <c r="CH171" s="460"/>
      <c r="CI171" s="460"/>
      <c r="CJ171" s="460"/>
      <c r="CK171" s="460"/>
      <c r="CL171" s="460"/>
      <c r="CM171" s="409">
        <f t="shared" si="114"/>
        <v>0</v>
      </c>
      <c r="CN171" s="459"/>
      <c r="CO171" s="461">
        <f t="shared" si="115"/>
        <v>0</v>
      </c>
      <c r="CP171" s="462">
        <f t="shared" si="98"/>
        <v>0</v>
      </c>
      <c r="CQ171" s="397"/>
      <c r="CR171" s="398"/>
      <c r="CS171" s="396">
        <f t="shared" si="116"/>
        <v>0</v>
      </c>
      <c r="CT171" s="397"/>
      <c r="CU171" s="398"/>
      <c r="CV171" s="398"/>
      <c r="CW171" s="396">
        <f t="shared" si="117"/>
        <v>0</v>
      </c>
      <c r="CX171" s="399">
        <f t="shared" si="118"/>
        <v>0</v>
      </c>
      <c r="CY171" s="463">
        <f t="shared" si="119"/>
        <v>0</v>
      </c>
    </row>
    <row r="172" spans="1:103" s="413" customFormat="1" hidden="1">
      <c r="A172" s="390">
        <v>163</v>
      </c>
      <c r="B172" s="454" t="s">
        <v>308</v>
      </c>
      <c r="C172" s="455" t="s">
        <v>911</v>
      </c>
      <c r="D172" s="393" t="s">
        <v>756</v>
      </c>
      <c r="E172" s="397">
        <v>0</v>
      </c>
      <c r="F172" s="398">
        <v>0</v>
      </c>
      <c r="G172" s="398">
        <v>0</v>
      </c>
      <c r="H172" s="398">
        <v>0</v>
      </c>
      <c r="I172" s="396">
        <f t="shared" si="99"/>
        <v>0</v>
      </c>
      <c r="J172" s="397">
        <v>0</v>
      </c>
      <c r="K172" s="398">
        <v>0</v>
      </c>
      <c r="L172" s="398">
        <v>0</v>
      </c>
      <c r="M172" s="398">
        <v>0</v>
      </c>
      <c r="N172" s="396">
        <f t="shared" si="100"/>
        <v>0</v>
      </c>
      <c r="O172" s="397">
        <v>0</v>
      </c>
      <c r="P172" s="398">
        <v>0</v>
      </c>
      <c r="Q172" s="396">
        <f t="shared" si="101"/>
        <v>0</v>
      </c>
      <c r="R172" s="397">
        <v>0</v>
      </c>
      <c r="S172" s="398">
        <v>0</v>
      </c>
      <c r="T172" s="398">
        <v>0</v>
      </c>
      <c r="U172" s="398">
        <v>0</v>
      </c>
      <c r="V172" s="398">
        <v>0</v>
      </c>
      <c r="W172" s="398">
        <v>0</v>
      </c>
      <c r="X172" s="396">
        <f t="shared" si="102"/>
        <v>0</v>
      </c>
      <c r="Y172" s="397">
        <v>0</v>
      </c>
      <c r="Z172" s="398">
        <v>0</v>
      </c>
      <c r="AA172" s="398">
        <v>0</v>
      </c>
      <c r="AB172" s="396">
        <f t="shared" si="103"/>
        <v>0</v>
      </c>
      <c r="AC172" s="399">
        <f t="shared" si="104"/>
        <v>0</v>
      </c>
      <c r="AD172" s="456" t="s">
        <v>729</v>
      </c>
      <c r="AE172" s="457" t="s">
        <v>729</v>
      </c>
      <c r="AF172" s="458">
        <f t="shared" si="105"/>
        <v>0</v>
      </c>
      <c r="AG172" s="456" t="s">
        <v>729</v>
      </c>
      <c r="AH172" s="457" t="s">
        <v>729</v>
      </c>
      <c r="AI172" s="457" t="s">
        <v>729</v>
      </c>
      <c r="AJ172" s="457" t="s">
        <v>729</v>
      </c>
      <c r="AK172" s="457" t="s">
        <v>729</v>
      </c>
      <c r="AL172" s="457" t="s">
        <v>729</v>
      </c>
      <c r="AM172" s="457" t="s">
        <v>729</v>
      </c>
      <c r="AN172" s="457" t="s">
        <v>729</v>
      </c>
      <c r="AO172" s="457" t="s">
        <v>729</v>
      </c>
      <c r="AP172" s="457" t="s">
        <v>729</v>
      </c>
      <c r="AQ172" s="458">
        <f t="shared" si="106"/>
        <v>0</v>
      </c>
      <c r="AR172" s="456" t="s">
        <v>729</v>
      </c>
      <c r="AS172" s="457" t="s">
        <v>729</v>
      </c>
      <c r="AT172" s="457" t="s">
        <v>729</v>
      </c>
      <c r="AU172" s="458">
        <f t="shared" si="107"/>
        <v>0</v>
      </c>
      <c r="AV172" s="456" t="s">
        <v>729</v>
      </c>
      <c r="AW172" s="457" t="s">
        <v>729</v>
      </c>
      <c r="AX172" s="457" t="s">
        <v>729</v>
      </c>
      <c r="AY172" s="457" t="s">
        <v>729</v>
      </c>
      <c r="AZ172" s="457" t="s">
        <v>729</v>
      </c>
      <c r="BA172" s="458">
        <f t="shared" si="108"/>
        <v>0</v>
      </c>
      <c r="BB172" s="456" t="s">
        <v>729</v>
      </c>
      <c r="BC172" s="457" t="s">
        <v>729</v>
      </c>
      <c r="BD172" s="457" t="s">
        <v>729</v>
      </c>
      <c r="BE172" s="457" t="s">
        <v>729</v>
      </c>
      <c r="BF172" s="457" t="s">
        <v>729</v>
      </c>
      <c r="BG172" s="457" t="s">
        <v>729</v>
      </c>
      <c r="BH172" s="457" t="s">
        <v>729</v>
      </c>
      <c r="BI172" s="458">
        <f t="shared" si="109"/>
        <v>0</v>
      </c>
      <c r="BJ172" s="403">
        <f t="shared" si="110"/>
        <v>0</v>
      </c>
      <c r="BK172" s="459"/>
      <c r="BL172" s="460"/>
      <c r="BM172" s="460"/>
      <c r="BN172" s="460"/>
      <c r="BO172" s="409">
        <f t="shared" si="111"/>
        <v>0</v>
      </c>
      <c r="BP172" s="459"/>
      <c r="BQ172" s="460"/>
      <c r="BR172" s="460"/>
      <c r="BS172" s="409">
        <f t="shared" si="120"/>
        <v>0</v>
      </c>
      <c r="BT172" s="459"/>
      <c r="BU172" s="409">
        <f t="shared" si="112"/>
        <v>0</v>
      </c>
      <c r="BV172" s="459"/>
      <c r="BW172" s="460"/>
      <c r="BX172" s="460"/>
      <c r="BY172" s="460"/>
      <c r="BZ172" s="460"/>
      <c r="CA172" s="460"/>
      <c r="CB172" s="460"/>
      <c r="CC172" s="460"/>
      <c r="CD172" s="460"/>
      <c r="CE172" s="409">
        <f t="shared" si="113"/>
        <v>0</v>
      </c>
      <c r="CF172" s="459"/>
      <c r="CG172" s="460"/>
      <c r="CH172" s="460"/>
      <c r="CI172" s="460"/>
      <c r="CJ172" s="460"/>
      <c r="CK172" s="460"/>
      <c r="CL172" s="460"/>
      <c r="CM172" s="409">
        <f t="shared" si="114"/>
        <v>0</v>
      </c>
      <c r="CN172" s="459"/>
      <c r="CO172" s="461">
        <f t="shared" si="115"/>
        <v>0</v>
      </c>
      <c r="CP172" s="462">
        <f t="shared" si="98"/>
        <v>0</v>
      </c>
      <c r="CQ172" s="397"/>
      <c r="CR172" s="398"/>
      <c r="CS172" s="396">
        <f t="shared" si="116"/>
        <v>0</v>
      </c>
      <c r="CT172" s="397"/>
      <c r="CU172" s="398"/>
      <c r="CV172" s="398"/>
      <c r="CW172" s="396">
        <f t="shared" si="117"/>
        <v>0</v>
      </c>
      <c r="CX172" s="399">
        <f t="shared" si="118"/>
        <v>0</v>
      </c>
      <c r="CY172" s="463">
        <f t="shared" si="119"/>
        <v>0</v>
      </c>
    </row>
    <row r="173" spans="1:103" s="413" customFormat="1" ht="15" hidden="1" customHeight="1">
      <c r="A173" s="390">
        <v>164</v>
      </c>
      <c r="B173" s="454" t="s">
        <v>912</v>
      </c>
      <c r="C173" s="455" t="s">
        <v>913</v>
      </c>
      <c r="D173" s="393" t="s">
        <v>756</v>
      </c>
      <c r="E173" s="397">
        <v>0</v>
      </c>
      <c r="F173" s="398">
        <v>0</v>
      </c>
      <c r="G173" s="398">
        <v>0</v>
      </c>
      <c r="H173" s="398">
        <v>0</v>
      </c>
      <c r="I173" s="396">
        <f t="shared" si="99"/>
        <v>0</v>
      </c>
      <c r="J173" s="397">
        <v>0</v>
      </c>
      <c r="K173" s="398">
        <v>0</v>
      </c>
      <c r="L173" s="398">
        <v>0</v>
      </c>
      <c r="M173" s="398">
        <v>0</v>
      </c>
      <c r="N173" s="396">
        <f t="shared" si="100"/>
        <v>0</v>
      </c>
      <c r="O173" s="397">
        <v>0</v>
      </c>
      <c r="P173" s="398">
        <v>0</v>
      </c>
      <c r="Q173" s="396">
        <f t="shared" si="101"/>
        <v>0</v>
      </c>
      <c r="R173" s="397">
        <v>0</v>
      </c>
      <c r="S173" s="398">
        <v>0</v>
      </c>
      <c r="T173" s="398">
        <v>0</v>
      </c>
      <c r="U173" s="398">
        <v>0</v>
      </c>
      <c r="V173" s="398">
        <v>0</v>
      </c>
      <c r="W173" s="398">
        <v>0</v>
      </c>
      <c r="X173" s="396">
        <f t="shared" si="102"/>
        <v>0</v>
      </c>
      <c r="Y173" s="397">
        <v>0</v>
      </c>
      <c r="Z173" s="398">
        <v>0</v>
      </c>
      <c r="AA173" s="398">
        <v>0</v>
      </c>
      <c r="AB173" s="396">
        <f t="shared" si="103"/>
        <v>0</v>
      </c>
      <c r="AC173" s="399">
        <f t="shared" si="104"/>
        <v>0</v>
      </c>
      <c r="AD173" s="456" t="s">
        <v>729</v>
      </c>
      <c r="AE173" s="457" t="s">
        <v>729</v>
      </c>
      <c r="AF173" s="458">
        <f t="shared" si="105"/>
        <v>0</v>
      </c>
      <c r="AG173" s="456" t="s">
        <v>729</v>
      </c>
      <c r="AH173" s="457" t="s">
        <v>729</v>
      </c>
      <c r="AI173" s="457" t="s">
        <v>729</v>
      </c>
      <c r="AJ173" s="457" t="s">
        <v>729</v>
      </c>
      <c r="AK173" s="457" t="s">
        <v>729</v>
      </c>
      <c r="AL173" s="457" t="s">
        <v>729</v>
      </c>
      <c r="AM173" s="457" t="s">
        <v>729</v>
      </c>
      <c r="AN173" s="457" t="s">
        <v>729</v>
      </c>
      <c r="AO173" s="457" t="s">
        <v>729</v>
      </c>
      <c r="AP173" s="457" t="s">
        <v>729</v>
      </c>
      <c r="AQ173" s="458">
        <f t="shared" si="106"/>
        <v>0</v>
      </c>
      <c r="AR173" s="456" t="s">
        <v>729</v>
      </c>
      <c r="AS173" s="457" t="s">
        <v>729</v>
      </c>
      <c r="AT173" s="457" t="s">
        <v>729</v>
      </c>
      <c r="AU173" s="458">
        <f t="shared" si="107"/>
        <v>0</v>
      </c>
      <c r="AV173" s="456" t="s">
        <v>729</v>
      </c>
      <c r="AW173" s="457" t="s">
        <v>729</v>
      </c>
      <c r="AX173" s="457" t="s">
        <v>729</v>
      </c>
      <c r="AY173" s="457" t="s">
        <v>729</v>
      </c>
      <c r="AZ173" s="457" t="s">
        <v>729</v>
      </c>
      <c r="BA173" s="458">
        <f t="shared" si="108"/>
        <v>0</v>
      </c>
      <c r="BB173" s="456" t="s">
        <v>729</v>
      </c>
      <c r="BC173" s="457" t="s">
        <v>729</v>
      </c>
      <c r="BD173" s="457" t="s">
        <v>729</v>
      </c>
      <c r="BE173" s="457" t="s">
        <v>729</v>
      </c>
      <c r="BF173" s="457" t="s">
        <v>729</v>
      </c>
      <c r="BG173" s="457" t="s">
        <v>729</v>
      </c>
      <c r="BH173" s="457" t="s">
        <v>729</v>
      </c>
      <c r="BI173" s="458">
        <f t="shared" si="109"/>
        <v>0</v>
      </c>
      <c r="BJ173" s="403">
        <f t="shared" si="110"/>
        <v>0</v>
      </c>
      <c r="BK173" s="459"/>
      <c r="BL173" s="460"/>
      <c r="BM173" s="460"/>
      <c r="BN173" s="460"/>
      <c r="BO173" s="409">
        <f t="shared" si="111"/>
        <v>0</v>
      </c>
      <c r="BP173" s="459"/>
      <c r="BQ173" s="460"/>
      <c r="BR173" s="460"/>
      <c r="BS173" s="409">
        <f t="shared" si="120"/>
        <v>0</v>
      </c>
      <c r="BT173" s="459"/>
      <c r="BU173" s="409">
        <f t="shared" si="112"/>
        <v>0</v>
      </c>
      <c r="BV173" s="459"/>
      <c r="BW173" s="460"/>
      <c r="BX173" s="460"/>
      <c r="BY173" s="460"/>
      <c r="BZ173" s="460"/>
      <c r="CA173" s="460"/>
      <c r="CB173" s="460"/>
      <c r="CC173" s="460"/>
      <c r="CD173" s="460"/>
      <c r="CE173" s="409">
        <f t="shared" si="113"/>
        <v>0</v>
      </c>
      <c r="CF173" s="459"/>
      <c r="CG173" s="460"/>
      <c r="CH173" s="460"/>
      <c r="CI173" s="460"/>
      <c r="CJ173" s="460"/>
      <c r="CK173" s="460"/>
      <c r="CL173" s="460"/>
      <c r="CM173" s="409">
        <f t="shared" si="114"/>
        <v>0</v>
      </c>
      <c r="CN173" s="459"/>
      <c r="CO173" s="461">
        <f t="shared" si="115"/>
        <v>0</v>
      </c>
      <c r="CP173" s="462">
        <f t="shared" si="98"/>
        <v>0</v>
      </c>
      <c r="CQ173" s="397"/>
      <c r="CR173" s="398"/>
      <c r="CS173" s="396">
        <f t="shared" si="116"/>
        <v>0</v>
      </c>
      <c r="CT173" s="397"/>
      <c r="CU173" s="398"/>
      <c r="CV173" s="398"/>
      <c r="CW173" s="396">
        <f t="shared" si="117"/>
        <v>0</v>
      </c>
      <c r="CX173" s="399">
        <f t="shared" si="118"/>
        <v>0</v>
      </c>
      <c r="CY173" s="463">
        <f t="shared" si="119"/>
        <v>0</v>
      </c>
    </row>
    <row r="174" spans="1:103" s="413" customFormat="1">
      <c r="A174" s="390">
        <v>165</v>
      </c>
      <c r="B174" s="454" t="s">
        <v>914</v>
      </c>
      <c r="C174" s="455" t="s">
        <v>915</v>
      </c>
      <c r="D174" s="393" t="s">
        <v>756</v>
      </c>
      <c r="E174" s="397">
        <v>0</v>
      </c>
      <c r="F174" s="398">
        <v>747.66</v>
      </c>
      <c r="G174" s="398">
        <v>911.62</v>
      </c>
      <c r="H174" s="398">
        <v>1861.6</v>
      </c>
      <c r="I174" s="396">
        <f t="shared" si="99"/>
        <v>3520.88</v>
      </c>
      <c r="J174" s="397">
        <v>0</v>
      </c>
      <c r="K174" s="398">
        <v>0</v>
      </c>
      <c r="L174" s="398">
        <v>0</v>
      </c>
      <c r="M174" s="398">
        <v>0</v>
      </c>
      <c r="N174" s="396">
        <f t="shared" si="100"/>
        <v>0</v>
      </c>
      <c r="O174" s="397">
        <v>0</v>
      </c>
      <c r="P174" s="398">
        <v>0</v>
      </c>
      <c r="Q174" s="396">
        <f t="shared" si="101"/>
        <v>0</v>
      </c>
      <c r="R174" s="397">
        <v>0</v>
      </c>
      <c r="S174" s="398">
        <v>1724.8</v>
      </c>
      <c r="T174" s="398">
        <v>4312</v>
      </c>
      <c r="U174" s="398">
        <v>3880.7999999999997</v>
      </c>
      <c r="V174" s="398">
        <v>7546</v>
      </c>
      <c r="W174" s="398">
        <v>0</v>
      </c>
      <c r="X174" s="396">
        <f t="shared" si="102"/>
        <v>17463.599999999999</v>
      </c>
      <c r="Y174" s="397">
        <v>2797.7</v>
      </c>
      <c r="Z174" s="398">
        <v>139.69999999999999</v>
      </c>
      <c r="AA174" s="398">
        <v>0</v>
      </c>
      <c r="AB174" s="396">
        <f t="shared" si="103"/>
        <v>2937.3999999999996</v>
      </c>
      <c r="AC174" s="399">
        <f t="shared" si="104"/>
        <v>23921.879999999997</v>
      </c>
      <c r="AD174" s="456">
        <v>0</v>
      </c>
      <c r="AE174" s="457">
        <v>0</v>
      </c>
      <c r="AF174" s="458">
        <f t="shared" si="105"/>
        <v>0</v>
      </c>
      <c r="AG174" s="456">
        <v>0</v>
      </c>
      <c r="AH174" s="457">
        <v>0</v>
      </c>
      <c r="AI174" s="457">
        <v>0</v>
      </c>
      <c r="AJ174" s="457">
        <v>0</v>
      </c>
      <c r="AK174" s="457">
        <v>0</v>
      </c>
      <c r="AL174" s="457">
        <v>0</v>
      </c>
      <c r="AM174" s="457">
        <v>0</v>
      </c>
      <c r="AN174" s="457">
        <v>0</v>
      </c>
      <c r="AO174" s="457">
        <v>0</v>
      </c>
      <c r="AP174" s="457">
        <v>0</v>
      </c>
      <c r="AQ174" s="458">
        <f t="shared" si="106"/>
        <v>0</v>
      </c>
      <c r="AR174" s="456">
        <v>0</v>
      </c>
      <c r="AS174" s="457">
        <v>0</v>
      </c>
      <c r="AT174" s="457">
        <v>0</v>
      </c>
      <c r="AU174" s="458">
        <f t="shared" si="107"/>
        <v>0</v>
      </c>
      <c r="AV174" s="456">
        <v>0</v>
      </c>
      <c r="AW174" s="457">
        <v>0</v>
      </c>
      <c r="AX174" s="457">
        <v>0</v>
      </c>
      <c r="AY174" s="457">
        <v>0</v>
      </c>
      <c r="AZ174" s="457">
        <v>0</v>
      </c>
      <c r="BA174" s="458">
        <f t="shared" si="108"/>
        <v>0</v>
      </c>
      <c r="BB174" s="456">
        <v>0</v>
      </c>
      <c r="BC174" s="457">
        <v>0</v>
      </c>
      <c r="BD174" s="457">
        <v>0</v>
      </c>
      <c r="BE174" s="457">
        <v>0</v>
      </c>
      <c r="BF174" s="457">
        <v>0</v>
      </c>
      <c r="BG174" s="457">
        <v>0</v>
      </c>
      <c r="BH174" s="457">
        <v>0</v>
      </c>
      <c r="BI174" s="458">
        <f t="shared" si="109"/>
        <v>0</v>
      </c>
      <c r="BJ174" s="403">
        <f t="shared" si="110"/>
        <v>0</v>
      </c>
      <c r="BK174" s="459"/>
      <c r="BL174" s="460"/>
      <c r="BM174" s="460"/>
      <c r="BN174" s="460"/>
      <c r="BO174" s="409">
        <f t="shared" si="111"/>
        <v>0</v>
      </c>
      <c r="BP174" s="459"/>
      <c r="BQ174" s="460"/>
      <c r="BR174" s="460"/>
      <c r="BS174" s="409">
        <f t="shared" si="120"/>
        <v>0</v>
      </c>
      <c r="BT174" s="459"/>
      <c r="BU174" s="409">
        <f t="shared" si="112"/>
        <v>0</v>
      </c>
      <c r="BV174" s="459"/>
      <c r="BW174" s="460"/>
      <c r="BX174" s="460"/>
      <c r="BY174" s="460"/>
      <c r="BZ174" s="460"/>
      <c r="CA174" s="460"/>
      <c r="CB174" s="460"/>
      <c r="CC174" s="460"/>
      <c r="CD174" s="460"/>
      <c r="CE174" s="409">
        <f t="shared" si="113"/>
        <v>0</v>
      </c>
      <c r="CF174" s="459"/>
      <c r="CG174" s="460"/>
      <c r="CH174" s="460"/>
      <c r="CI174" s="460"/>
      <c r="CJ174" s="460"/>
      <c r="CK174" s="460"/>
      <c r="CL174" s="460"/>
      <c r="CM174" s="409">
        <f t="shared" si="114"/>
        <v>0</v>
      </c>
      <c r="CN174" s="459"/>
      <c r="CO174" s="461">
        <f t="shared" si="115"/>
        <v>0</v>
      </c>
      <c r="CP174" s="462">
        <f t="shared" si="98"/>
        <v>0</v>
      </c>
      <c r="CQ174" s="397">
        <v>1600</v>
      </c>
      <c r="CR174" s="398">
        <v>1600</v>
      </c>
      <c r="CS174" s="396">
        <f t="shared" si="116"/>
        <v>3200</v>
      </c>
      <c r="CT174" s="397"/>
      <c r="CU174" s="398">
        <v>1360</v>
      </c>
      <c r="CV174" s="398">
        <v>1680</v>
      </c>
      <c r="CW174" s="396">
        <f t="shared" si="117"/>
        <v>3040</v>
      </c>
      <c r="CX174" s="399">
        <f t="shared" si="118"/>
        <v>6240</v>
      </c>
      <c r="CY174" s="463">
        <f t="shared" si="119"/>
        <v>30161.879999999997</v>
      </c>
    </row>
    <row r="175" spans="1:103" s="413" customFormat="1" ht="15" hidden="1" customHeight="1">
      <c r="A175" s="390">
        <v>166</v>
      </c>
      <c r="B175" s="454" t="s">
        <v>916</v>
      </c>
      <c r="C175" s="455" t="s">
        <v>917</v>
      </c>
      <c r="D175" s="393" t="s">
        <v>756</v>
      </c>
      <c r="E175" s="397">
        <v>0</v>
      </c>
      <c r="F175" s="398">
        <v>0</v>
      </c>
      <c r="G175" s="398">
        <v>0</v>
      </c>
      <c r="H175" s="398">
        <v>0</v>
      </c>
      <c r="I175" s="396">
        <f t="shared" si="99"/>
        <v>0</v>
      </c>
      <c r="J175" s="397">
        <v>0</v>
      </c>
      <c r="K175" s="398">
        <v>0</v>
      </c>
      <c r="L175" s="398">
        <v>0</v>
      </c>
      <c r="M175" s="398">
        <v>0</v>
      </c>
      <c r="N175" s="396">
        <f t="shared" si="100"/>
        <v>0</v>
      </c>
      <c r="O175" s="397">
        <v>0</v>
      </c>
      <c r="P175" s="398">
        <v>0</v>
      </c>
      <c r="Q175" s="396">
        <f t="shared" si="101"/>
        <v>0</v>
      </c>
      <c r="R175" s="397">
        <v>0</v>
      </c>
      <c r="S175" s="398">
        <v>0</v>
      </c>
      <c r="T175" s="398">
        <v>0</v>
      </c>
      <c r="U175" s="398">
        <v>0</v>
      </c>
      <c r="V175" s="398">
        <v>0</v>
      </c>
      <c r="W175" s="398">
        <v>0</v>
      </c>
      <c r="X175" s="396">
        <f t="shared" si="102"/>
        <v>0</v>
      </c>
      <c r="Y175" s="397">
        <v>0</v>
      </c>
      <c r="Z175" s="398">
        <v>0</v>
      </c>
      <c r="AA175" s="398">
        <v>0</v>
      </c>
      <c r="AB175" s="396">
        <f t="shared" si="103"/>
        <v>0</v>
      </c>
      <c r="AC175" s="399">
        <f t="shared" si="104"/>
        <v>0</v>
      </c>
      <c r="AD175" s="456" t="s">
        <v>729</v>
      </c>
      <c r="AE175" s="457" t="s">
        <v>729</v>
      </c>
      <c r="AF175" s="458">
        <f t="shared" si="105"/>
        <v>0</v>
      </c>
      <c r="AG175" s="456" t="s">
        <v>729</v>
      </c>
      <c r="AH175" s="457" t="s">
        <v>729</v>
      </c>
      <c r="AI175" s="457" t="s">
        <v>729</v>
      </c>
      <c r="AJ175" s="457" t="s">
        <v>729</v>
      </c>
      <c r="AK175" s="457" t="s">
        <v>729</v>
      </c>
      <c r="AL175" s="457" t="s">
        <v>729</v>
      </c>
      <c r="AM175" s="457" t="s">
        <v>729</v>
      </c>
      <c r="AN175" s="457" t="s">
        <v>729</v>
      </c>
      <c r="AO175" s="457" t="s">
        <v>729</v>
      </c>
      <c r="AP175" s="457" t="s">
        <v>729</v>
      </c>
      <c r="AQ175" s="458">
        <f t="shared" si="106"/>
        <v>0</v>
      </c>
      <c r="AR175" s="456" t="s">
        <v>729</v>
      </c>
      <c r="AS175" s="457" t="s">
        <v>729</v>
      </c>
      <c r="AT175" s="457" t="s">
        <v>729</v>
      </c>
      <c r="AU175" s="458">
        <f t="shared" si="107"/>
        <v>0</v>
      </c>
      <c r="AV175" s="456" t="s">
        <v>729</v>
      </c>
      <c r="AW175" s="457" t="s">
        <v>729</v>
      </c>
      <c r="AX175" s="457" t="s">
        <v>729</v>
      </c>
      <c r="AY175" s="457" t="s">
        <v>729</v>
      </c>
      <c r="AZ175" s="457" t="s">
        <v>729</v>
      </c>
      <c r="BA175" s="458">
        <f t="shared" si="108"/>
        <v>0</v>
      </c>
      <c r="BB175" s="456" t="s">
        <v>729</v>
      </c>
      <c r="BC175" s="457" t="s">
        <v>729</v>
      </c>
      <c r="BD175" s="457" t="s">
        <v>729</v>
      </c>
      <c r="BE175" s="457" t="s">
        <v>729</v>
      </c>
      <c r="BF175" s="457" t="s">
        <v>729</v>
      </c>
      <c r="BG175" s="457" t="s">
        <v>729</v>
      </c>
      <c r="BH175" s="457" t="s">
        <v>729</v>
      </c>
      <c r="BI175" s="458">
        <f t="shared" si="109"/>
        <v>0</v>
      </c>
      <c r="BJ175" s="403">
        <f t="shared" si="110"/>
        <v>0</v>
      </c>
      <c r="BK175" s="459"/>
      <c r="BL175" s="460"/>
      <c r="BM175" s="460"/>
      <c r="BN175" s="460"/>
      <c r="BO175" s="409">
        <f t="shared" si="111"/>
        <v>0</v>
      </c>
      <c r="BP175" s="459"/>
      <c r="BQ175" s="460"/>
      <c r="BR175" s="460"/>
      <c r="BS175" s="409">
        <f t="shared" si="120"/>
        <v>0</v>
      </c>
      <c r="BT175" s="459"/>
      <c r="BU175" s="409">
        <f t="shared" si="112"/>
        <v>0</v>
      </c>
      <c r="BV175" s="459"/>
      <c r="BW175" s="460"/>
      <c r="BX175" s="460"/>
      <c r="BY175" s="460"/>
      <c r="BZ175" s="460"/>
      <c r="CA175" s="460"/>
      <c r="CB175" s="460"/>
      <c r="CC175" s="460"/>
      <c r="CD175" s="460"/>
      <c r="CE175" s="409">
        <f t="shared" si="113"/>
        <v>0</v>
      </c>
      <c r="CF175" s="459"/>
      <c r="CG175" s="460"/>
      <c r="CH175" s="460"/>
      <c r="CI175" s="460"/>
      <c r="CJ175" s="460"/>
      <c r="CK175" s="460"/>
      <c r="CL175" s="460"/>
      <c r="CM175" s="409">
        <f t="shared" si="114"/>
        <v>0</v>
      </c>
      <c r="CN175" s="459"/>
      <c r="CO175" s="461">
        <f t="shared" si="115"/>
        <v>0</v>
      </c>
      <c r="CP175" s="462">
        <f t="shared" si="98"/>
        <v>0</v>
      </c>
      <c r="CQ175" s="397"/>
      <c r="CR175" s="398"/>
      <c r="CS175" s="396">
        <f t="shared" si="116"/>
        <v>0</v>
      </c>
      <c r="CT175" s="397"/>
      <c r="CU175" s="398"/>
      <c r="CV175" s="398"/>
      <c r="CW175" s="396">
        <f t="shared" si="117"/>
        <v>0</v>
      </c>
      <c r="CX175" s="399">
        <f t="shared" si="118"/>
        <v>0</v>
      </c>
      <c r="CY175" s="463">
        <f t="shared" si="119"/>
        <v>0</v>
      </c>
    </row>
    <row r="176" spans="1:103" s="413" customFormat="1" hidden="1">
      <c r="A176" s="390">
        <v>167</v>
      </c>
      <c r="B176" s="454" t="s">
        <v>918</v>
      </c>
      <c r="C176" s="455" t="s">
        <v>919</v>
      </c>
      <c r="D176" s="393" t="s">
        <v>756</v>
      </c>
      <c r="E176" s="397">
        <v>0</v>
      </c>
      <c r="F176" s="398">
        <v>0</v>
      </c>
      <c r="G176" s="398">
        <v>0</v>
      </c>
      <c r="H176" s="398">
        <v>0</v>
      </c>
      <c r="I176" s="396">
        <f t="shared" si="99"/>
        <v>0</v>
      </c>
      <c r="J176" s="397">
        <v>0</v>
      </c>
      <c r="K176" s="398">
        <v>0</v>
      </c>
      <c r="L176" s="398">
        <v>0</v>
      </c>
      <c r="M176" s="398">
        <v>0</v>
      </c>
      <c r="N176" s="396">
        <f t="shared" si="100"/>
        <v>0</v>
      </c>
      <c r="O176" s="397">
        <v>0</v>
      </c>
      <c r="P176" s="398">
        <v>0</v>
      </c>
      <c r="Q176" s="396">
        <f t="shared" si="101"/>
        <v>0</v>
      </c>
      <c r="R176" s="397">
        <v>0</v>
      </c>
      <c r="S176" s="398">
        <v>0</v>
      </c>
      <c r="T176" s="398">
        <v>0</v>
      </c>
      <c r="U176" s="398">
        <v>0</v>
      </c>
      <c r="V176" s="398">
        <v>0</v>
      </c>
      <c r="W176" s="398">
        <v>0</v>
      </c>
      <c r="X176" s="396">
        <f t="shared" si="102"/>
        <v>0</v>
      </c>
      <c r="Y176" s="397">
        <v>0</v>
      </c>
      <c r="Z176" s="398">
        <v>0</v>
      </c>
      <c r="AA176" s="398">
        <v>0</v>
      </c>
      <c r="AB176" s="396">
        <f t="shared" si="103"/>
        <v>0</v>
      </c>
      <c r="AC176" s="399">
        <f t="shared" si="104"/>
        <v>0</v>
      </c>
      <c r="AD176" s="456" t="s">
        <v>729</v>
      </c>
      <c r="AE176" s="457" t="s">
        <v>729</v>
      </c>
      <c r="AF176" s="458">
        <f t="shared" si="105"/>
        <v>0</v>
      </c>
      <c r="AG176" s="456" t="s">
        <v>729</v>
      </c>
      <c r="AH176" s="457" t="s">
        <v>729</v>
      </c>
      <c r="AI176" s="457" t="s">
        <v>729</v>
      </c>
      <c r="AJ176" s="457" t="s">
        <v>729</v>
      </c>
      <c r="AK176" s="457" t="s">
        <v>729</v>
      </c>
      <c r="AL176" s="457" t="s">
        <v>729</v>
      </c>
      <c r="AM176" s="457" t="s">
        <v>729</v>
      </c>
      <c r="AN176" s="457" t="s">
        <v>729</v>
      </c>
      <c r="AO176" s="457" t="s">
        <v>729</v>
      </c>
      <c r="AP176" s="457" t="s">
        <v>729</v>
      </c>
      <c r="AQ176" s="458">
        <f t="shared" si="106"/>
        <v>0</v>
      </c>
      <c r="AR176" s="456" t="s">
        <v>729</v>
      </c>
      <c r="AS176" s="457" t="s">
        <v>729</v>
      </c>
      <c r="AT176" s="457" t="s">
        <v>729</v>
      </c>
      <c r="AU176" s="458">
        <f t="shared" si="107"/>
        <v>0</v>
      </c>
      <c r="AV176" s="456" t="s">
        <v>729</v>
      </c>
      <c r="AW176" s="457" t="s">
        <v>729</v>
      </c>
      <c r="AX176" s="457" t="s">
        <v>729</v>
      </c>
      <c r="AY176" s="457" t="s">
        <v>729</v>
      </c>
      <c r="AZ176" s="457" t="s">
        <v>729</v>
      </c>
      <c r="BA176" s="458">
        <f t="shared" si="108"/>
        <v>0</v>
      </c>
      <c r="BB176" s="456" t="s">
        <v>729</v>
      </c>
      <c r="BC176" s="457" t="s">
        <v>729</v>
      </c>
      <c r="BD176" s="457" t="s">
        <v>729</v>
      </c>
      <c r="BE176" s="457" t="s">
        <v>729</v>
      </c>
      <c r="BF176" s="457" t="s">
        <v>729</v>
      </c>
      <c r="BG176" s="457" t="s">
        <v>729</v>
      </c>
      <c r="BH176" s="457" t="s">
        <v>729</v>
      </c>
      <c r="BI176" s="458">
        <f t="shared" si="109"/>
        <v>0</v>
      </c>
      <c r="BJ176" s="403">
        <f t="shared" si="110"/>
        <v>0</v>
      </c>
      <c r="BK176" s="459"/>
      <c r="BL176" s="460"/>
      <c r="BM176" s="460"/>
      <c r="BN176" s="460"/>
      <c r="BO176" s="409">
        <f t="shared" si="111"/>
        <v>0</v>
      </c>
      <c r="BP176" s="459"/>
      <c r="BQ176" s="460"/>
      <c r="BR176" s="460"/>
      <c r="BS176" s="409">
        <f t="shared" si="120"/>
        <v>0</v>
      </c>
      <c r="BT176" s="459"/>
      <c r="BU176" s="409">
        <f t="shared" si="112"/>
        <v>0</v>
      </c>
      <c r="BV176" s="459"/>
      <c r="BW176" s="460"/>
      <c r="BX176" s="460"/>
      <c r="BY176" s="460"/>
      <c r="BZ176" s="460"/>
      <c r="CA176" s="460"/>
      <c r="CB176" s="460"/>
      <c r="CC176" s="460"/>
      <c r="CD176" s="460"/>
      <c r="CE176" s="409">
        <f t="shared" si="113"/>
        <v>0</v>
      </c>
      <c r="CF176" s="459"/>
      <c r="CG176" s="460"/>
      <c r="CH176" s="460"/>
      <c r="CI176" s="460"/>
      <c r="CJ176" s="460"/>
      <c r="CK176" s="460"/>
      <c r="CL176" s="460"/>
      <c r="CM176" s="409">
        <f t="shared" si="114"/>
        <v>0</v>
      </c>
      <c r="CN176" s="459"/>
      <c r="CO176" s="461">
        <f t="shared" si="115"/>
        <v>0</v>
      </c>
      <c r="CP176" s="462">
        <f t="shared" si="98"/>
        <v>0</v>
      </c>
      <c r="CQ176" s="397"/>
      <c r="CR176" s="398"/>
      <c r="CS176" s="396">
        <f t="shared" si="116"/>
        <v>0</v>
      </c>
      <c r="CT176" s="397"/>
      <c r="CU176" s="398"/>
      <c r="CV176" s="398"/>
      <c r="CW176" s="396">
        <f t="shared" si="117"/>
        <v>0</v>
      </c>
      <c r="CX176" s="399">
        <f t="shared" si="118"/>
        <v>0</v>
      </c>
      <c r="CY176" s="463">
        <f t="shared" si="119"/>
        <v>0</v>
      </c>
    </row>
    <row r="177" spans="1:103" s="413" customFormat="1" hidden="1">
      <c r="A177" s="390">
        <v>168</v>
      </c>
      <c r="B177" s="454" t="s">
        <v>309</v>
      </c>
      <c r="C177" s="455" t="s">
        <v>920</v>
      </c>
      <c r="D177" s="393" t="s">
        <v>756</v>
      </c>
      <c r="E177" s="397">
        <v>0</v>
      </c>
      <c r="F177" s="398">
        <v>0</v>
      </c>
      <c r="G177" s="398">
        <v>0</v>
      </c>
      <c r="H177" s="398">
        <v>0</v>
      </c>
      <c r="I177" s="396">
        <f t="shared" si="99"/>
        <v>0</v>
      </c>
      <c r="J177" s="397">
        <v>0</v>
      </c>
      <c r="K177" s="398">
        <v>0</v>
      </c>
      <c r="L177" s="398">
        <v>0</v>
      </c>
      <c r="M177" s="398">
        <v>0</v>
      </c>
      <c r="N177" s="396">
        <f t="shared" si="100"/>
        <v>0</v>
      </c>
      <c r="O177" s="397">
        <v>0</v>
      </c>
      <c r="P177" s="398">
        <v>0</v>
      </c>
      <c r="Q177" s="396">
        <f t="shared" si="101"/>
        <v>0</v>
      </c>
      <c r="R177" s="397">
        <v>0</v>
      </c>
      <c r="S177" s="398">
        <v>0</v>
      </c>
      <c r="T177" s="398">
        <v>0</v>
      </c>
      <c r="U177" s="398">
        <v>0</v>
      </c>
      <c r="V177" s="398">
        <v>0</v>
      </c>
      <c r="W177" s="398">
        <v>0</v>
      </c>
      <c r="X177" s="396">
        <f t="shared" si="102"/>
        <v>0</v>
      </c>
      <c r="Y177" s="397">
        <v>0</v>
      </c>
      <c r="Z177" s="398">
        <v>0</v>
      </c>
      <c r="AA177" s="398">
        <v>0</v>
      </c>
      <c r="AB177" s="396">
        <f t="shared" si="103"/>
        <v>0</v>
      </c>
      <c r="AC177" s="399">
        <f t="shared" si="104"/>
        <v>0</v>
      </c>
      <c r="AD177" s="456" t="s">
        <v>729</v>
      </c>
      <c r="AE177" s="457" t="s">
        <v>729</v>
      </c>
      <c r="AF177" s="458">
        <f t="shared" si="105"/>
        <v>0</v>
      </c>
      <c r="AG177" s="456" t="s">
        <v>729</v>
      </c>
      <c r="AH177" s="457" t="s">
        <v>729</v>
      </c>
      <c r="AI177" s="457" t="s">
        <v>729</v>
      </c>
      <c r="AJ177" s="457" t="s">
        <v>729</v>
      </c>
      <c r="AK177" s="457" t="s">
        <v>729</v>
      </c>
      <c r="AL177" s="457" t="s">
        <v>729</v>
      </c>
      <c r="AM177" s="457" t="s">
        <v>729</v>
      </c>
      <c r="AN177" s="457" t="s">
        <v>729</v>
      </c>
      <c r="AO177" s="457" t="s">
        <v>729</v>
      </c>
      <c r="AP177" s="457" t="s">
        <v>729</v>
      </c>
      <c r="AQ177" s="458">
        <f t="shared" si="106"/>
        <v>0</v>
      </c>
      <c r="AR177" s="456" t="s">
        <v>729</v>
      </c>
      <c r="AS177" s="457" t="s">
        <v>729</v>
      </c>
      <c r="AT177" s="457" t="s">
        <v>729</v>
      </c>
      <c r="AU177" s="458">
        <f t="shared" si="107"/>
        <v>0</v>
      </c>
      <c r="AV177" s="456" t="s">
        <v>729</v>
      </c>
      <c r="AW177" s="457" t="s">
        <v>729</v>
      </c>
      <c r="AX177" s="457" t="s">
        <v>729</v>
      </c>
      <c r="AY177" s="457" t="s">
        <v>729</v>
      </c>
      <c r="AZ177" s="457" t="s">
        <v>729</v>
      </c>
      <c r="BA177" s="458">
        <f t="shared" si="108"/>
        <v>0</v>
      </c>
      <c r="BB177" s="456" t="s">
        <v>729</v>
      </c>
      <c r="BC177" s="457" t="s">
        <v>729</v>
      </c>
      <c r="BD177" s="457" t="s">
        <v>729</v>
      </c>
      <c r="BE177" s="457" t="s">
        <v>729</v>
      </c>
      <c r="BF177" s="457" t="s">
        <v>729</v>
      </c>
      <c r="BG177" s="457" t="s">
        <v>729</v>
      </c>
      <c r="BH177" s="457" t="s">
        <v>729</v>
      </c>
      <c r="BI177" s="458">
        <f t="shared" si="109"/>
        <v>0</v>
      </c>
      <c r="BJ177" s="403">
        <f t="shared" si="110"/>
        <v>0</v>
      </c>
      <c r="BK177" s="459"/>
      <c r="BL177" s="460"/>
      <c r="BM177" s="460"/>
      <c r="BN177" s="460"/>
      <c r="BO177" s="409">
        <f t="shared" si="111"/>
        <v>0</v>
      </c>
      <c r="BP177" s="459"/>
      <c r="BQ177" s="460"/>
      <c r="BR177" s="460"/>
      <c r="BS177" s="409">
        <f t="shared" si="120"/>
        <v>0</v>
      </c>
      <c r="BT177" s="459"/>
      <c r="BU177" s="409">
        <f t="shared" si="112"/>
        <v>0</v>
      </c>
      <c r="BV177" s="459"/>
      <c r="BW177" s="460"/>
      <c r="BX177" s="460"/>
      <c r="BY177" s="460"/>
      <c r="BZ177" s="460"/>
      <c r="CA177" s="460"/>
      <c r="CB177" s="460"/>
      <c r="CC177" s="460"/>
      <c r="CD177" s="460"/>
      <c r="CE177" s="409">
        <f t="shared" si="113"/>
        <v>0</v>
      </c>
      <c r="CF177" s="459"/>
      <c r="CG177" s="460"/>
      <c r="CH177" s="460"/>
      <c r="CI177" s="460"/>
      <c r="CJ177" s="460"/>
      <c r="CK177" s="460"/>
      <c r="CL177" s="460"/>
      <c r="CM177" s="409">
        <f t="shared" si="114"/>
        <v>0</v>
      </c>
      <c r="CN177" s="459"/>
      <c r="CO177" s="461">
        <f t="shared" si="115"/>
        <v>0</v>
      </c>
      <c r="CP177" s="462">
        <f t="shared" si="98"/>
        <v>0</v>
      </c>
      <c r="CQ177" s="397"/>
      <c r="CR177" s="398"/>
      <c r="CS177" s="396">
        <f t="shared" si="116"/>
        <v>0</v>
      </c>
      <c r="CT177" s="397"/>
      <c r="CU177" s="398"/>
      <c r="CV177" s="398"/>
      <c r="CW177" s="396">
        <f t="shared" si="117"/>
        <v>0</v>
      </c>
      <c r="CX177" s="399">
        <f t="shared" si="118"/>
        <v>0</v>
      </c>
      <c r="CY177" s="463">
        <f t="shared" si="119"/>
        <v>0</v>
      </c>
    </row>
    <row r="178" spans="1:103" s="413" customFormat="1">
      <c r="A178" s="390">
        <v>169</v>
      </c>
      <c r="B178" s="454" t="s">
        <v>921</v>
      </c>
      <c r="C178" s="455" t="s">
        <v>922</v>
      </c>
      <c r="D178" s="393" t="s">
        <v>740</v>
      </c>
      <c r="E178" s="397">
        <v>5402.9430000000002</v>
      </c>
      <c r="F178" s="398">
        <v>2717.55</v>
      </c>
      <c r="G178" s="398">
        <v>729</v>
      </c>
      <c r="H178" s="398">
        <v>6886.4579999999996</v>
      </c>
      <c r="I178" s="396">
        <f t="shared" si="99"/>
        <v>15735.951000000001</v>
      </c>
      <c r="J178" s="397">
        <v>8140</v>
      </c>
      <c r="K178" s="398">
        <v>16276</v>
      </c>
      <c r="L178" s="398">
        <v>8136</v>
      </c>
      <c r="M178" s="398">
        <v>8140</v>
      </c>
      <c r="N178" s="396">
        <f t="shared" si="100"/>
        <v>40692</v>
      </c>
      <c r="O178" s="397">
        <v>21448</v>
      </c>
      <c r="P178" s="398">
        <v>20700</v>
      </c>
      <c r="Q178" s="396">
        <f t="shared" si="101"/>
        <v>42148</v>
      </c>
      <c r="R178" s="397">
        <v>1863</v>
      </c>
      <c r="S178" s="398">
        <v>567</v>
      </c>
      <c r="T178" s="398">
        <v>810</v>
      </c>
      <c r="U178" s="398">
        <v>2956.5</v>
      </c>
      <c r="V178" s="398">
        <v>2551.5</v>
      </c>
      <c r="W178" s="398">
        <v>486</v>
      </c>
      <c r="X178" s="396">
        <f t="shared" si="102"/>
        <v>9234</v>
      </c>
      <c r="Y178" s="397">
        <v>4455</v>
      </c>
      <c r="Z178" s="398">
        <v>2268</v>
      </c>
      <c r="AA178" s="398">
        <v>5670</v>
      </c>
      <c r="AB178" s="396">
        <f t="shared" si="103"/>
        <v>12393</v>
      </c>
      <c r="AC178" s="399">
        <f t="shared" si="104"/>
        <v>120202.951</v>
      </c>
      <c r="AD178" s="456">
        <v>4981</v>
      </c>
      <c r="AE178" s="457">
        <v>3644</v>
      </c>
      <c r="AF178" s="458">
        <f t="shared" si="105"/>
        <v>8625</v>
      </c>
      <c r="AG178" s="456">
        <v>1313</v>
      </c>
      <c r="AH178" s="457">
        <v>0</v>
      </c>
      <c r="AI178" s="457">
        <v>0</v>
      </c>
      <c r="AJ178" s="457">
        <v>0</v>
      </c>
      <c r="AK178" s="457">
        <v>607</v>
      </c>
      <c r="AL178" s="457">
        <v>0</v>
      </c>
      <c r="AM178" s="457">
        <v>3564</v>
      </c>
      <c r="AN178" s="457">
        <v>0</v>
      </c>
      <c r="AO178" s="457">
        <v>303</v>
      </c>
      <c r="AP178" s="457">
        <v>0</v>
      </c>
      <c r="AQ178" s="458">
        <f t="shared" si="106"/>
        <v>5787</v>
      </c>
      <c r="AR178" s="456">
        <v>12798</v>
      </c>
      <c r="AS178" s="457">
        <v>10165</v>
      </c>
      <c r="AT178" s="457">
        <v>2349</v>
      </c>
      <c r="AU178" s="458">
        <f t="shared" si="107"/>
        <v>25312</v>
      </c>
      <c r="AV178" s="456">
        <v>870</v>
      </c>
      <c r="AW178" s="457">
        <v>0</v>
      </c>
      <c r="AX178" s="457">
        <v>688</v>
      </c>
      <c r="AY178" s="457">
        <v>0</v>
      </c>
      <c r="AZ178" s="457">
        <v>284</v>
      </c>
      <c r="BA178" s="458">
        <f t="shared" si="108"/>
        <v>1842</v>
      </c>
      <c r="BB178" s="456">
        <v>0</v>
      </c>
      <c r="BC178" s="457">
        <v>222</v>
      </c>
      <c r="BD178" s="457">
        <v>7371</v>
      </c>
      <c r="BE178" s="457">
        <v>0</v>
      </c>
      <c r="BF178" s="457">
        <v>1336</v>
      </c>
      <c r="BG178" s="457">
        <v>2478</v>
      </c>
      <c r="BH178" s="457">
        <v>0</v>
      </c>
      <c r="BI178" s="458">
        <f t="shared" si="109"/>
        <v>11407</v>
      </c>
      <c r="BJ178" s="403">
        <f t="shared" si="110"/>
        <v>52973</v>
      </c>
      <c r="BK178" s="459">
        <v>8505</v>
      </c>
      <c r="BL178" s="460">
        <v>19035</v>
      </c>
      <c r="BM178" s="460">
        <v>5791.5</v>
      </c>
      <c r="BN178" s="460">
        <v>765.45</v>
      </c>
      <c r="BO178" s="409">
        <f t="shared" si="111"/>
        <v>34096.949999999997</v>
      </c>
      <c r="BP178" s="459">
        <v>2430</v>
      </c>
      <c r="BQ178" s="460">
        <v>2146.5</v>
      </c>
      <c r="BR178" s="460">
        <v>4333.5</v>
      </c>
      <c r="BS178" s="409">
        <f t="shared" si="120"/>
        <v>8910</v>
      </c>
      <c r="BT178" s="459">
        <v>3159</v>
      </c>
      <c r="BU178" s="409">
        <f t="shared" si="112"/>
        <v>3159</v>
      </c>
      <c r="BV178" s="459">
        <v>1093.5</v>
      </c>
      <c r="BW178" s="460">
        <v>6318</v>
      </c>
      <c r="BX178" s="460">
        <v>4328</v>
      </c>
      <c r="BY178" s="460">
        <v>2511</v>
      </c>
      <c r="BZ178" s="460">
        <v>1366</v>
      </c>
      <c r="CA178" s="460">
        <v>14540</v>
      </c>
      <c r="CB178" s="460">
        <v>1620</v>
      </c>
      <c r="CC178" s="460">
        <v>729</v>
      </c>
      <c r="CD178" s="460">
        <v>1113.75</v>
      </c>
      <c r="CE178" s="409">
        <f t="shared" si="113"/>
        <v>33619.25</v>
      </c>
      <c r="CF178" s="459"/>
      <c r="CG178" s="460">
        <v>12758</v>
      </c>
      <c r="CH178" s="460">
        <v>1499</v>
      </c>
      <c r="CI178" s="460">
        <v>729</v>
      </c>
      <c r="CJ178" s="460">
        <v>446</v>
      </c>
      <c r="CK178" s="460">
        <v>446</v>
      </c>
      <c r="CL178" s="460">
        <v>205.5</v>
      </c>
      <c r="CM178" s="409">
        <f t="shared" si="114"/>
        <v>16083.5</v>
      </c>
      <c r="CN178" s="459">
        <v>73</v>
      </c>
      <c r="CO178" s="461">
        <f t="shared" si="115"/>
        <v>73</v>
      </c>
      <c r="CP178" s="462">
        <f t="shared" si="98"/>
        <v>95941.7</v>
      </c>
      <c r="CQ178" s="397"/>
      <c r="CR178" s="398"/>
      <c r="CS178" s="396">
        <f t="shared" si="116"/>
        <v>0</v>
      </c>
      <c r="CT178" s="397"/>
      <c r="CU178" s="398"/>
      <c r="CV178" s="398"/>
      <c r="CW178" s="396">
        <f t="shared" si="117"/>
        <v>0</v>
      </c>
      <c r="CX178" s="399">
        <f t="shared" si="118"/>
        <v>0</v>
      </c>
      <c r="CY178" s="463">
        <f t="shared" si="119"/>
        <v>269117.65100000001</v>
      </c>
    </row>
    <row r="179" spans="1:103" s="413" customFormat="1">
      <c r="A179" s="390">
        <v>170</v>
      </c>
      <c r="B179" s="454" t="s">
        <v>923</v>
      </c>
      <c r="C179" s="455" t="s">
        <v>924</v>
      </c>
      <c r="D179" s="393" t="s">
        <v>69</v>
      </c>
      <c r="E179" s="397">
        <v>0</v>
      </c>
      <c r="F179" s="398">
        <v>0</v>
      </c>
      <c r="G179" s="398">
        <v>0</v>
      </c>
      <c r="H179" s="398">
        <v>0</v>
      </c>
      <c r="I179" s="396">
        <f t="shared" si="99"/>
        <v>0</v>
      </c>
      <c r="J179" s="397">
        <v>0</v>
      </c>
      <c r="K179" s="398">
        <v>0</v>
      </c>
      <c r="L179" s="398">
        <v>0</v>
      </c>
      <c r="M179" s="398">
        <v>0</v>
      </c>
      <c r="N179" s="396">
        <f t="shared" si="100"/>
        <v>0</v>
      </c>
      <c r="O179" s="397">
        <v>0</v>
      </c>
      <c r="P179" s="398">
        <v>0</v>
      </c>
      <c r="Q179" s="396">
        <f t="shared" si="101"/>
        <v>0</v>
      </c>
      <c r="R179" s="397">
        <v>0</v>
      </c>
      <c r="S179" s="398">
        <v>0</v>
      </c>
      <c r="T179" s="398">
        <v>0</v>
      </c>
      <c r="U179" s="398">
        <v>0</v>
      </c>
      <c r="V179" s="398">
        <v>0</v>
      </c>
      <c r="W179" s="398">
        <v>0</v>
      </c>
      <c r="X179" s="396">
        <f t="shared" si="102"/>
        <v>0</v>
      </c>
      <c r="Y179" s="397">
        <v>1.6005</v>
      </c>
      <c r="Z179" s="398">
        <v>0.81479999999999997</v>
      </c>
      <c r="AA179" s="398">
        <v>2.0369999999999999</v>
      </c>
      <c r="AB179" s="396">
        <f t="shared" si="103"/>
        <v>4.4523000000000001</v>
      </c>
      <c r="AC179" s="399">
        <f t="shared" si="104"/>
        <v>4.4523000000000001</v>
      </c>
      <c r="AD179" s="456">
        <v>0</v>
      </c>
      <c r="AE179" s="457">
        <v>0</v>
      </c>
      <c r="AF179" s="458">
        <f t="shared" si="105"/>
        <v>0</v>
      </c>
      <c r="AG179" s="456">
        <v>0</v>
      </c>
      <c r="AH179" s="457">
        <v>0</v>
      </c>
      <c r="AI179" s="457">
        <v>0</v>
      </c>
      <c r="AJ179" s="457">
        <v>0</v>
      </c>
      <c r="AK179" s="457">
        <v>0</v>
      </c>
      <c r="AL179" s="457">
        <v>0</v>
      </c>
      <c r="AM179" s="457">
        <v>0</v>
      </c>
      <c r="AN179" s="457">
        <v>0</v>
      </c>
      <c r="AO179" s="457">
        <v>0</v>
      </c>
      <c r="AP179" s="457">
        <v>0</v>
      </c>
      <c r="AQ179" s="458">
        <f t="shared" si="106"/>
        <v>0</v>
      </c>
      <c r="AR179" s="456">
        <v>0</v>
      </c>
      <c r="AS179" s="457">
        <v>0</v>
      </c>
      <c r="AT179" s="457">
        <v>0</v>
      </c>
      <c r="AU179" s="458">
        <f t="shared" si="107"/>
        <v>0</v>
      </c>
      <c r="AV179" s="456">
        <v>0</v>
      </c>
      <c r="AW179" s="457">
        <v>0</v>
      </c>
      <c r="AX179" s="457">
        <v>0</v>
      </c>
      <c r="AY179" s="457">
        <v>0</v>
      </c>
      <c r="AZ179" s="457">
        <v>0</v>
      </c>
      <c r="BA179" s="458">
        <f t="shared" si="108"/>
        <v>0</v>
      </c>
      <c r="BB179" s="456">
        <v>0</v>
      </c>
      <c r="BC179" s="457">
        <v>0</v>
      </c>
      <c r="BD179" s="457">
        <v>0</v>
      </c>
      <c r="BE179" s="457">
        <v>0</v>
      </c>
      <c r="BF179" s="457">
        <v>0</v>
      </c>
      <c r="BG179" s="457">
        <v>0</v>
      </c>
      <c r="BH179" s="457">
        <v>0</v>
      </c>
      <c r="BI179" s="458">
        <f t="shared" si="109"/>
        <v>0</v>
      </c>
      <c r="BJ179" s="403">
        <f t="shared" si="110"/>
        <v>0</v>
      </c>
      <c r="BK179" s="459"/>
      <c r="BL179" s="460"/>
      <c r="BM179" s="460"/>
      <c r="BN179" s="460"/>
      <c r="BO179" s="409">
        <f t="shared" si="111"/>
        <v>0</v>
      </c>
      <c r="BP179" s="459"/>
      <c r="BQ179" s="460"/>
      <c r="BR179" s="460"/>
      <c r="BS179" s="409">
        <f t="shared" si="120"/>
        <v>0</v>
      </c>
      <c r="BT179" s="459"/>
      <c r="BU179" s="409">
        <f t="shared" si="112"/>
        <v>0</v>
      </c>
      <c r="BV179" s="459"/>
      <c r="BW179" s="460"/>
      <c r="BX179" s="460"/>
      <c r="BY179" s="460"/>
      <c r="BZ179" s="460"/>
      <c r="CA179" s="460"/>
      <c r="CB179" s="460"/>
      <c r="CC179" s="460"/>
      <c r="CD179" s="460"/>
      <c r="CE179" s="409">
        <f t="shared" si="113"/>
        <v>0</v>
      </c>
      <c r="CF179" s="459"/>
      <c r="CG179" s="460"/>
      <c r="CH179" s="460"/>
      <c r="CI179" s="460"/>
      <c r="CJ179" s="460"/>
      <c r="CK179" s="460"/>
      <c r="CL179" s="460"/>
      <c r="CM179" s="409">
        <f t="shared" si="114"/>
        <v>0</v>
      </c>
      <c r="CN179" s="459"/>
      <c r="CO179" s="461">
        <f t="shared" si="115"/>
        <v>0</v>
      </c>
      <c r="CP179" s="462">
        <f t="shared" si="98"/>
        <v>0</v>
      </c>
      <c r="CQ179" s="397"/>
      <c r="CR179" s="398"/>
      <c r="CS179" s="396">
        <f t="shared" si="116"/>
        <v>0</v>
      </c>
      <c r="CT179" s="397"/>
      <c r="CU179" s="398"/>
      <c r="CV179" s="398"/>
      <c r="CW179" s="396">
        <f t="shared" si="117"/>
        <v>0</v>
      </c>
      <c r="CX179" s="399">
        <f t="shared" si="118"/>
        <v>0</v>
      </c>
      <c r="CY179" s="463">
        <f t="shared" si="119"/>
        <v>4.4523000000000001</v>
      </c>
    </row>
    <row r="180" spans="1:103" s="413" customFormat="1">
      <c r="A180" s="390">
        <v>171</v>
      </c>
      <c r="B180" s="391" t="s">
        <v>925</v>
      </c>
      <c r="C180" s="455" t="s">
        <v>926</v>
      </c>
      <c r="D180" s="393" t="s">
        <v>740</v>
      </c>
      <c r="E180" s="397">
        <v>1</v>
      </c>
      <c r="F180" s="398">
        <v>0</v>
      </c>
      <c r="G180" s="398">
        <v>0</v>
      </c>
      <c r="H180" s="398">
        <v>1</v>
      </c>
      <c r="I180" s="396">
        <f t="shared" si="99"/>
        <v>2</v>
      </c>
      <c r="J180" s="397">
        <v>1</v>
      </c>
      <c r="K180" s="398">
        <v>1</v>
      </c>
      <c r="L180" s="398">
        <v>1</v>
      </c>
      <c r="M180" s="398">
        <v>1</v>
      </c>
      <c r="N180" s="396">
        <f t="shared" si="100"/>
        <v>4</v>
      </c>
      <c r="O180" s="397">
        <v>0</v>
      </c>
      <c r="P180" s="398">
        <v>0</v>
      </c>
      <c r="Q180" s="396">
        <f t="shared" si="101"/>
        <v>0</v>
      </c>
      <c r="R180" s="397">
        <v>0</v>
      </c>
      <c r="S180" s="398">
        <v>0</v>
      </c>
      <c r="T180" s="398">
        <v>0</v>
      </c>
      <c r="U180" s="398">
        <v>1</v>
      </c>
      <c r="V180" s="398">
        <v>0</v>
      </c>
      <c r="W180" s="398">
        <v>0</v>
      </c>
      <c r="X180" s="396">
        <f t="shared" si="102"/>
        <v>1</v>
      </c>
      <c r="Y180" s="397">
        <v>1</v>
      </c>
      <c r="Z180" s="398">
        <v>0</v>
      </c>
      <c r="AA180" s="398">
        <v>0</v>
      </c>
      <c r="AB180" s="396">
        <f t="shared" si="103"/>
        <v>1</v>
      </c>
      <c r="AC180" s="399">
        <f t="shared" si="104"/>
        <v>8</v>
      </c>
      <c r="AD180" s="456">
        <v>0</v>
      </c>
      <c r="AE180" s="457">
        <v>0</v>
      </c>
      <c r="AF180" s="458">
        <f t="shared" si="105"/>
        <v>0</v>
      </c>
      <c r="AG180" s="456">
        <v>0</v>
      </c>
      <c r="AH180" s="457">
        <v>0</v>
      </c>
      <c r="AI180" s="457">
        <v>0</v>
      </c>
      <c r="AJ180" s="457">
        <v>0</v>
      </c>
      <c r="AK180" s="457">
        <v>0</v>
      </c>
      <c r="AL180" s="457">
        <v>0</v>
      </c>
      <c r="AM180" s="457">
        <v>0</v>
      </c>
      <c r="AN180" s="457">
        <v>0</v>
      </c>
      <c r="AO180" s="457">
        <v>0</v>
      </c>
      <c r="AP180" s="457">
        <v>0</v>
      </c>
      <c r="AQ180" s="458">
        <f t="shared" si="106"/>
        <v>0</v>
      </c>
      <c r="AR180" s="456">
        <v>0</v>
      </c>
      <c r="AS180" s="457">
        <v>0</v>
      </c>
      <c r="AT180" s="457">
        <v>0</v>
      </c>
      <c r="AU180" s="458">
        <f t="shared" si="107"/>
        <v>0</v>
      </c>
      <c r="AV180" s="456">
        <v>0</v>
      </c>
      <c r="AW180" s="457">
        <v>0</v>
      </c>
      <c r="AX180" s="457">
        <v>0</v>
      </c>
      <c r="AY180" s="457">
        <v>0</v>
      </c>
      <c r="AZ180" s="457">
        <v>0</v>
      </c>
      <c r="BA180" s="458">
        <f t="shared" si="108"/>
        <v>0</v>
      </c>
      <c r="BB180" s="456">
        <v>0</v>
      </c>
      <c r="BC180" s="457">
        <v>0</v>
      </c>
      <c r="BD180" s="457">
        <v>0</v>
      </c>
      <c r="BE180" s="457">
        <v>0</v>
      </c>
      <c r="BF180" s="457">
        <v>0</v>
      </c>
      <c r="BG180" s="457">
        <v>0</v>
      </c>
      <c r="BH180" s="457">
        <v>0</v>
      </c>
      <c r="BI180" s="458">
        <f t="shared" si="109"/>
        <v>0</v>
      </c>
      <c r="BJ180" s="403">
        <f t="shared" si="110"/>
        <v>0</v>
      </c>
      <c r="BK180" s="459"/>
      <c r="BL180" s="460"/>
      <c r="BM180" s="460"/>
      <c r="BN180" s="460"/>
      <c r="BO180" s="409">
        <f t="shared" si="111"/>
        <v>0</v>
      </c>
      <c r="BP180" s="459">
        <v>1</v>
      </c>
      <c r="BQ180" s="460"/>
      <c r="BR180" s="460"/>
      <c r="BS180" s="409">
        <f t="shared" si="120"/>
        <v>1</v>
      </c>
      <c r="BT180" s="459"/>
      <c r="BU180" s="409">
        <f t="shared" si="112"/>
        <v>0</v>
      </c>
      <c r="BV180" s="459"/>
      <c r="BW180" s="460"/>
      <c r="BX180" s="460"/>
      <c r="BY180" s="460"/>
      <c r="BZ180" s="460"/>
      <c r="CA180" s="460"/>
      <c r="CB180" s="460"/>
      <c r="CC180" s="460"/>
      <c r="CD180" s="460"/>
      <c r="CE180" s="409">
        <f t="shared" si="113"/>
        <v>0</v>
      </c>
      <c r="CF180" s="459"/>
      <c r="CG180" s="460"/>
      <c r="CH180" s="460"/>
      <c r="CI180" s="460"/>
      <c r="CJ180" s="460"/>
      <c r="CK180" s="460"/>
      <c r="CL180" s="460"/>
      <c r="CM180" s="409">
        <f t="shared" si="114"/>
        <v>0</v>
      </c>
      <c r="CN180" s="459"/>
      <c r="CO180" s="461">
        <f t="shared" si="115"/>
        <v>0</v>
      </c>
      <c r="CP180" s="462">
        <f t="shared" si="98"/>
        <v>1</v>
      </c>
      <c r="CQ180" s="397"/>
      <c r="CR180" s="398"/>
      <c r="CS180" s="396">
        <f t="shared" si="116"/>
        <v>0</v>
      </c>
      <c r="CT180" s="397"/>
      <c r="CU180" s="398"/>
      <c r="CV180" s="398"/>
      <c r="CW180" s="396">
        <f t="shared" si="117"/>
        <v>0</v>
      </c>
      <c r="CX180" s="399">
        <f t="shared" si="118"/>
        <v>0</v>
      </c>
      <c r="CY180" s="463">
        <f t="shared" si="119"/>
        <v>9</v>
      </c>
    </row>
    <row r="181" spans="1:103" s="413" customFormat="1">
      <c r="A181" s="390">
        <v>172</v>
      </c>
      <c r="B181" s="391" t="s">
        <v>925</v>
      </c>
      <c r="C181" s="455" t="s">
        <v>927</v>
      </c>
      <c r="D181" s="393" t="s">
        <v>47</v>
      </c>
      <c r="E181" s="397">
        <v>1334.06</v>
      </c>
      <c r="F181" s="398">
        <v>671</v>
      </c>
      <c r="G181" s="398">
        <v>180</v>
      </c>
      <c r="H181" s="398">
        <v>1700.36</v>
      </c>
      <c r="I181" s="396">
        <f t="shared" si="99"/>
        <v>3885.42</v>
      </c>
      <c r="J181" s="397">
        <v>2035</v>
      </c>
      <c r="K181" s="398">
        <v>4069</v>
      </c>
      <c r="L181" s="398">
        <v>2034</v>
      </c>
      <c r="M181" s="398">
        <v>2035</v>
      </c>
      <c r="N181" s="396">
        <f t="shared" si="100"/>
        <v>10173</v>
      </c>
      <c r="O181" s="397">
        <v>1532</v>
      </c>
      <c r="P181" s="398">
        <v>2070</v>
      </c>
      <c r="Q181" s="396">
        <f t="shared" si="101"/>
        <v>3602</v>
      </c>
      <c r="R181" s="397">
        <v>460</v>
      </c>
      <c r="S181" s="398">
        <v>140</v>
      </c>
      <c r="T181" s="398">
        <v>200</v>
      </c>
      <c r="U181" s="398">
        <v>738.5</v>
      </c>
      <c r="V181" s="398">
        <v>630</v>
      </c>
      <c r="W181" s="398">
        <v>120</v>
      </c>
      <c r="X181" s="396">
        <f t="shared" si="102"/>
        <v>2288.5</v>
      </c>
      <c r="Y181" s="397">
        <v>1100</v>
      </c>
      <c r="Z181" s="398">
        <v>560</v>
      </c>
      <c r="AA181" s="398">
        <v>1400</v>
      </c>
      <c r="AB181" s="396">
        <f t="shared" si="103"/>
        <v>3060</v>
      </c>
      <c r="AC181" s="399">
        <f t="shared" si="104"/>
        <v>23008.92</v>
      </c>
      <c r="AD181" s="456">
        <v>1359</v>
      </c>
      <c r="AE181" s="457">
        <v>900</v>
      </c>
      <c r="AF181" s="458">
        <f t="shared" si="105"/>
        <v>2259</v>
      </c>
      <c r="AG181" s="456">
        <v>355.2</v>
      </c>
      <c r="AH181" s="457">
        <v>5835.35</v>
      </c>
      <c r="AI181" s="457">
        <v>843</v>
      </c>
      <c r="AJ181" s="457">
        <v>36.879999999999995</v>
      </c>
      <c r="AK181" s="457">
        <v>150</v>
      </c>
      <c r="AL181" s="457">
        <v>37</v>
      </c>
      <c r="AM181" s="457">
        <v>906</v>
      </c>
      <c r="AN181" s="457">
        <v>1744.3899999999999</v>
      </c>
      <c r="AO181" s="457">
        <v>94.570000000000007</v>
      </c>
      <c r="AP181" s="457">
        <v>190</v>
      </c>
      <c r="AQ181" s="458">
        <f t="shared" si="106"/>
        <v>10192.39</v>
      </c>
      <c r="AR181" s="456">
        <v>3148.14</v>
      </c>
      <c r="AS181" s="457">
        <v>2515.52</v>
      </c>
      <c r="AT181" s="457">
        <v>580</v>
      </c>
      <c r="AU181" s="458">
        <f t="shared" si="107"/>
        <v>6243.66</v>
      </c>
      <c r="AV181" s="456">
        <v>22</v>
      </c>
      <c r="AW181" s="457">
        <v>2225</v>
      </c>
      <c r="AX181" s="457">
        <v>50</v>
      </c>
      <c r="AY181" s="457">
        <v>1450</v>
      </c>
      <c r="AZ181" s="457">
        <v>70</v>
      </c>
      <c r="BA181" s="458">
        <f t="shared" si="108"/>
        <v>3817</v>
      </c>
      <c r="BB181" s="456">
        <v>2080</v>
      </c>
      <c r="BC181" s="457">
        <v>55</v>
      </c>
      <c r="BD181" s="457">
        <v>520</v>
      </c>
      <c r="BE181" s="457">
        <v>1400</v>
      </c>
      <c r="BF181" s="457">
        <v>330</v>
      </c>
      <c r="BG181" s="457">
        <v>55</v>
      </c>
      <c r="BH181" s="457">
        <v>130</v>
      </c>
      <c r="BI181" s="458">
        <f t="shared" si="109"/>
        <v>4570</v>
      </c>
      <c r="BJ181" s="403">
        <f t="shared" si="110"/>
        <v>27082.05</v>
      </c>
      <c r="BK181" s="459">
        <v>2100</v>
      </c>
      <c r="BL181" s="460">
        <v>4700</v>
      </c>
      <c r="BM181" s="460">
        <v>1430</v>
      </c>
      <c r="BN181" s="460">
        <v>1430</v>
      </c>
      <c r="BO181" s="409">
        <f t="shared" si="111"/>
        <v>9660</v>
      </c>
      <c r="BP181" s="459">
        <v>600</v>
      </c>
      <c r="BQ181" s="460">
        <v>530</v>
      </c>
      <c r="BR181" s="460">
        <v>1070</v>
      </c>
      <c r="BS181" s="409">
        <f t="shared" si="120"/>
        <v>2200</v>
      </c>
      <c r="BT181" s="459">
        <v>780</v>
      </c>
      <c r="BU181" s="409">
        <f t="shared" si="112"/>
        <v>780</v>
      </c>
      <c r="BV181" s="459">
        <v>270</v>
      </c>
      <c r="BW181" s="460">
        <v>1560.1</v>
      </c>
      <c r="BX181" s="460">
        <v>1068.6600000000001</v>
      </c>
      <c r="BY181" s="460">
        <v>620</v>
      </c>
      <c r="BZ181" s="460">
        <v>337.17</v>
      </c>
      <c r="CA181" s="460">
        <v>3590</v>
      </c>
      <c r="CB181" s="460">
        <v>400</v>
      </c>
      <c r="CC181" s="460">
        <v>180</v>
      </c>
      <c r="CD181" s="460">
        <v>275</v>
      </c>
      <c r="CE181" s="409">
        <f t="shared" si="113"/>
        <v>8300.93</v>
      </c>
      <c r="CF181" s="459"/>
      <c r="CG181" s="460">
        <v>3150</v>
      </c>
      <c r="CH181" s="460">
        <v>370</v>
      </c>
      <c r="CI181" s="460">
        <v>180</v>
      </c>
      <c r="CJ181" s="460">
        <v>110</v>
      </c>
      <c r="CK181" s="460">
        <v>110</v>
      </c>
      <c r="CL181" s="460">
        <v>50</v>
      </c>
      <c r="CM181" s="409">
        <f t="shared" si="114"/>
        <v>3970</v>
      </c>
      <c r="CN181" s="459">
        <v>240</v>
      </c>
      <c r="CO181" s="461">
        <f t="shared" si="115"/>
        <v>240</v>
      </c>
      <c r="CP181" s="462">
        <f t="shared" si="98"/>
        <v>25150.93</v>
      </c>
      <c r="CQ181" s="397"/>
      <c r="CR181" s="398"/>
      <c r="CS181" s="396">
        <f t="shared" si="116"/>
        <v>0</v>
      </c>
      <c r="CT181" s="397"/>
      <c r="CU181" s="398"/>
      <c r="CV181" s="398"/>
      <c r="CW181" s="396">
        <f t="shared" si="117"/>
        <v>0</v>
      </c>
      <c r="CX181" s="399">
        <f t="shared" si="118"/>
        <v>0</v>
      </c>
      <c r="CY181" s="463">
        <f t="shared" si="119"/>
        <v>75241.899999999994</v>
      </c>
    </row>
    <row r="182" spans="1:103" s="413" customFormat="1">
      <c r="A182" s="390">
        <v>172</v>
      </c>
      <c r="B182" s="391" t="s">
        <v>925</v>
      </c>
      <c r="C182" s="455" t="s">
        <v>928</v>
      </c>
      <c r="D182" s="393" t="s">
        <v>160</v>
      </c>
      <c r="E182" s="397"/>
      <c r="F182" s="398"/>
      <c r="G182" s="398"/>
      <c r="H182" s="398"/>
      <c r="I182" s="396">
        <f t="shared" si="99"/>
        <v>0</v>
      </c>
      <c r="J182" s="397"/>
      <c r="K182" s="398"/>
      <c r="L182" s="398"/>
      <c r="M182" s="398"/>
      <c r="N182" s="396">
        <f t="shared" si="100"/>
        <v>0</v>
      </c>
      <c r="O182" s="397"/>
      <c r="P182" s="398"/>
      <c r="Q182" s="396">
        <f t="shared" si="101"/>
        <v>0</v>
      </c>
      <c r="R182" s="397"/>
      <c r="S182" s="398"/>
      <c r="T182" s="398"/>
      <c r="U182" s="398"/>
      <c r="V182" s="398"/>
      <c r="W182" s="398"/>
      <c r="X182" s="396">
        <f t="shared" si="102"/>
        <v>0</v>
      </c>
      <c r="Y182" s="397"/>
      <c r="Z182" s="398"/>
      <c r="AA182" s="398"/>
      <c r="AB182" s="396">
        <f t="shared" si="103"/>
        <v>0</v>
      </c>
      <c r="AC182" s="399">
        <f t="shared" si="104"/>
        <v>0</v>
      </c>
      <c r="AD182" s="456"/>
      <c r="AE182" s="457"/>
      <c r="AF182" s="458">
        <f t="shared" si="105"/>
        <v>0</v>
      </c>
      <c r="AG182" s="456"/>
      <c r="AH182" s="457"/>
      <c r="AI182" s="457"/>
      <c r="AJ182" s="457"/>
      <c r="AK182" s="457"/>
      <c r="AL182" s="457"/>
      <c r="AM182" s="457"/>
      <c r="AN182" s="457"/>
      <c r="AO182" s="457"/>
      <c r="AP182" s="457"/>
      <c r="AQ182" s="458">
        <f t="shared" si="106"/>
        <v>0</v>
      </c>
      <c r="AR182" s="456"/>
      <c r="AS182" s="457"/>
      <c r="AT182" s="457"/>
      <c r="AU182" s="458">
        <f t="shared" si="107"/>
        <v>0</v>
      </c>
      <c r="AV182" s="456"/>
      <c r="AW182" s="457"/>
      <c r="AX182" s="457"/>
      <c r="AY182" s="457"/>
      <c r="AZ182" s="457"/>
      <c r="BA182" s="458">
        <f t="shared" si="108"/>
        <v>0</v>
      </c>
      <c r="BB182" s="456"/>
      <c r="BC182" s="457"/>
      <c r="BD182" s="457"/>
      <c r="BE182" s="457"/>
      <c r="BF182" s="457"/>
      <c r="BG182" s="457"/>
      <c r="BH182" s="457"/>
      <c r="BI182" s="458">
        <f t="shared" si="109"/>
        <v>0</v>
      </c>
      <c r="BJ182" s="403">
        <f t="shared" si="110"/>
        <v>0</v>
      </c>
      <c r="BK182" s="459"/>
      <c r="BL182" s="460"/>
      <c r="BM182" s="460"/>
      <c r="BN182" s="460"/>
      <c r="BO182" s="409">
        <f t="shared" si="111"/>
        <v>0</v>
      </c>
      <c r="BP182" s="459"/>
      <c r="BQ182" s="460"/>
      <c r="BR182" s="460"/>
      <c r="BS182" s="409">
        <f t="shared" si="120"/>
        <v>0</v>
      </c>
      <c r="BT182" s="459"/>
      <c r="BU182" s="409">
        <f t="shared" si="112"/>
        <v>0</v>
      </c>
      <c r="BV182" s="459"/>
      <c r="BW182" s="460"/>
      <c r="BX182" s="460"/>
      <c r="BY182" s="460"/>
      <c r="BZ182" s="460"/>
      <c r="CA182" s="460"/>
      <c r="CB182" s="460"/>
      <c r="CC182" s="460"/>
      <c r="CD182" s="460"/>
      <c r="CE182" s="409">
        <f t="shared" si="113"/>
        <v>0</v>
      </c>
      <c r="CF182" s="459"/>
      <c r="CG182" s="460"/>
      <c r="CH182" s="460"/>
      <c r="CI182" s="460"/>
      <c r="CJ182" s="460"/>
      <c r="CK182" s="460"/>
      <c r="CL182" s="460"/>
      <c r="CM182" s="409">
        <f t="shared" si="114"/>
        <v>0</v>
      </c>
      <c r="CN182" s="459"/>
      <c r="CO182" s="461"/>
      <c r="CP182" s="462">
        <f t="shared" si="98"/>
        <v>0</v>
      </c>
      <c r="CQ182" s="397">
        <v>2</v>
      </c>
      <c r="CR182" s="398">
        <v>1</v>
      </c>
      <c r="CS182" s="396">
        <f t="shared" si="116"/>
        <v>3</v>
      </c>
      <c r="CT182" s="397"/>
      <c r="CU182" s="398"/>
      <c r="CV182" s="398">
        <v>1</v>
      </c>
      <c r="CW182" s="396">
        <f t="shared" si="117"/>
        <v>1</v>
      </c>
      <c r="CX182" s="399">
        <f t="shared" si="118"/>
        <v>4</v>
      </c>
      <c r="CY182" s="463">
        <f t="shared" si="119"/>
        <v>4</v>
      </c>
    </row>
    <row r="183" spans="1:103" s="533" customFormat="1" hidden="1">
      <c r="A183" s="515">
        <v>172</v>
      </c>
      <c r="B183" s="516" t="s">
        <v>925</v>
      </c>
      <c r="C183" s="517" t="s">
        <v>929</v>
      </c>
      <c r="D183" s="518" t="s">
        <v>160</v>
      </c>
      <c r="E183" s="519"/>
      <c r="F183" s="520"/>
      <c r="G183" s="520"/>
      <c r="H183" s="520"/>
      <c r="I183" s="521">
        <f t="shared" si="99"/>
        <v>0</v>
      </c>
      <c r="J183" s="519"/>
      <c r="K183" s="520"/>
      <c r="L183" s="520"/>
      <c r="M183" s="520"/>
      <c r="N183" s="521">
        <f t="shared" si="100"/>
        <v>0</v>
      </c>
      <c r="O183" s="519"/>
      <c r="P183" s="520"/>
      <c r="Q183" s="521">
        <f t="shared" si="101"/>
        <v>0</v>
      </c>
      <c r="R183" s="519"/>
      <c r="S183" s="520"/>
      <c r="T183" s="520"/>
      <c r="U183" s="520"/>
      <c r="V183" s="520"/>
      <c r="W183" s="520"/>
      <c r="X183" s="521">
        <f t="shared" si="102"/>
        <v>0</v>
      </c>
      <c r="Y183" s="519"/>
      <c r="Z183" s="520"/>
      <c r="AA183" s="520"/>
      <c r="AB183" s="521"/>
      <c r="AC183" s="522">
        <f t="shared" si="104"/>
        <v>0</v>
      </c>
      <c r="AD183" s="523"/>
      <c r="AE183" s="524"/>
      <c r="AF183" s="525">
        <f t="shared" si="105"/>
        <v>0</v>
      </c>
      <c r="AG183" s="523"/>
      <c r="AH183" s="524"/>
      <c r="AI183" s="524"/>
      <c r="AJ183" s="524"/>
      <c r="AK183" s="524"/>
      <c r="AL183" s="524"/>
      <c r="AM183" s="524"/>
      <c r="AN183" s="524"/>
      <c r="AO183" s="524"/>
      <c r="AP183" s="524"/>
      <c r="AQ183" s="525">
        <f t="shared" si="106"/>
        <v>0</v>
      </c>
      <c r="AR183" s="523"/>
      <c r="AS183" s="524"/>
      <c r="AT183" s="524"/>
      <c r="AU183" s="525">
        <f t="shared" si="107"/>
        <v>0</v>
      </c>
      <c r="AV183" s="523"/>
      <c r="AW183" s="524"/>
      <c r="AX183" s="524"/>
      <c r="AY183" s="524"/>
      <c r="AZ183" s="524"/>
      <c r="BA183" s="525">
        <f t="shared" si="108"/>
        <v>0</v>
      </c>
      <c r="BB183" s="523"/>
      <c r="BC183" s="524"/>
      <c r="BD183" s="524"/>
      <c r="BE183" s="524"/>
      <c r="BF183" s="524"/>
      <c r="BG183" s="524"/>
      <c r="BH183" s="524"/>
      <c r="BI183" s="525">
        <f t="shared" si="109"/>
        <v>0</v>
      </c>
      <c r="BJ183" s="526">
        <f t="shared" si="110"/>
        <v>0</v>
      </c>
      <c r="BK183" s="527"/>
      <c r="BL183" s="528"/>
      <c r="BM183" s="528"/>
      <c r="BN183" s="528"/>
      <c r="BO183" s="529">
        <f t="shared" si="111"/>
        <v>0</v>
      </c>
      <c r="BP183" s="527"/>
      <c r="BQ183" s="528"/>
      <c r="BR183" s="528"/>
      <c r="BS183" s="529">
        <f t="shared" si="120"/>
        <v>0</v>
      </c>
      <c r="BT183" s="527"/>
      <c r="BU183" s="529">
        <f t="shared" si="112"/>
        <v>0</v>
      </c>
      <c r="BV183" s="527"/>
      <c r="BW183" s="528"/>
      <c r="BX183" s="528"/>
      <c r="BY183" s="528"/>
      <c r="BZ183" s="528"/>
      <c r="CA183" s="528"/>
      <c r="CB183" s="528"/>
      <c r="CC183" s="528"/>
      <c r="CD183" s="528"/>
      <c r="CE183" s="529">
        <f t="shared" si="113"/>
        <v>0</v>
      </c>
      <c r="CF183" s="527"/>
      <c r="CG183" s="528"/>
      <c r="CH183" s="528"/>
      <c r="CI183" s="528"/>
      <c r="CJ183" s="528"/>
      <c r="CK183" s="528"/>
      <c r="CL183" s="528"/>
      <c r="CM183" s="529">
        <f t="shared" si="114"/>
        <v>0</v>
      </c>
      <c r="CN183" s="527"/>
      <c r="CO183" s="530"/>
      <c r="CP183" s="531">
        <f t="shared" si="98"/>
        <v>0</v>
      </c>
      <c r="CQ183" s="519"/>
      <c r="CR183" s="520"/>
      <c r="CS183" s="521">
        <f t="shared" si="116"/>
        <v>0</v>
      </c>
      <c r="CT183" s="519"/>
      <c r="CU183" s="520"/>
      <c r="CV183" s="520"/>
      <c r="CW183" s="521">
        <f t="shared" si="117"/>
        <v>0</v>
      </c>
      <c r="CX183" s="522">
        <f t="shared" si="118"/>
        <v>0</v>
      </c>
      <c r="CY183" s="532">
        <f t="shared" si="119"/>
        <v>0</v>
      </c>
    </row>
    <row r="184" spans="1:103" s="534" customFormat="1">
      <c r="B184" s="535"/>
      <c r="C184" s="536"/>
      <c r="D184" s="537"/>
      <c r="E184" s="538"/>
      <c r="F184" s="538"/>
      <c r="G184" s="538"/>
      <c r="H184" s="538"/>
      <c r="I184" s="538"/>
      <c r="J184" s="538"/>
      <c r="K184" s="538"/>
      <c r="L184" s="538"/>
      <c r="M184" s="538"/>
      <c r="N184" s="538"/>
      <c r="O184" s="538"/>
      <c r="P184" s="538"/>
      <c r="Q184" s="538"/>
      <c r="R184" s="538"/>
      <c r="S184" s="538"/>
      <c r="T184" s="538"/>
      <c r="U184" s="538"/>
      <c r="V184" s="538"/>
      <c r="W184" s="538"/>
      <c r="X184" s="538"/>
      <c r="Y184" s="538"/>
      <c r="Z184" s="538"/>
      <c r="AA184" s="538"/>
      <c r="AB184" s="538"/>
      <c r="AC184" s="538"/>
      <c r="AD184" s="539"/>
      <c r="AE184" s="539"/>
      <c r="AF184" s="540"/>
      <c r="AG184" s="539"/>
      <c r="AH184" s="539"/>
      <c r="AI184" s="539"/>
      <c r="AJ184" s="539"/>
      <c r="AK184" s="539"/>
      <c r="AL184" s="539"/>
      <c r="AM184" s="539"/>
      <c r="AN184" s="539"/>
      <c r="AO184" s="539"/>
      <c r="AP184" s="539"/>
      <c r="AQ184" s="540"/>
      <c r="AR184" s="539"/>
      <c r="AS184" s="539"/>
      <c r="AT184" s="539"/>
      <c r="AU184" s="540"/>
      <c r="AV184" s="539"/>
      <c r="AW184" s="539"/>
      <c r="AX184" s="539"/>
      <c r="AY184" s="539"/>
      <c r="AZ184" s="539"/>
      <c r="BA184" s="540"/>
      <c r="BB184" s="539"/>
      <c r="BC184" s="539"/>
      <c r="BD184" s="539"/>
      <c r="BE184" s="539"/>
      <c r="BF184" s="539"/>
      <c r="BG184" s="539"/>
      <c r="BH184" s="539"/>
      <c r="BI184" s="540"/>
      <c r="BJ184" s="540"/>
      <c r="BK184" s="541"/>
      <c r="BL184" s="541"/>
      <c r="BM184" s="541"/>
      <c r="BN184" s="541"/>
      <c r="BO184" s="541"/>
      <c r="BP184" s="541"/>
      <c r="BQ184" s="541"/>
      <c r="BR184" s="541"/>
      <c r="BS184" s="541"/>
      <c r="BT184" s="541"/>
      <c r="BU184" s="541"/>
      <c r="BV184" s="542"/>
      <c r="BW184" s="542"/>
      <c r="BX184" s="542"/>
      <c r="BY184" s="542"/>
      <c r="BZ184" s="542"/>
      <c r="CA184" s="542"/>
      <c r="CB184" s="542"/>
      <c r="CC184" s="542"/>
      <c r="CD184" s="542"/>
      <c r="CE184" s="543"/>
      <c r="CF184" s="542"/>
      <c r="CG184" s="542"/>
      <c r="CH184" s="542"/>
      <c r="CI184" s="542"/>
      <c r="CJ184" s="542"/>
      <c r="CK184" s="542"/>
      <c r="CL184" s="542"/>
      <c r="CM184" s="543"/>
      <c r="CN184" s="542"/>
      <c r="CO184" s="543"/>
      <c r="CP184" s="543"/>
      <c r="CQ184" s="544"/>
      <c r="CR184" s="544"/>
      <c r="CS184" s="544"/>
      <c r="CT184" s="544"/>
      <c r="CU184" s="544"/>
      <c r="CV184" s="544"/>
      <c r="CW184" s="544"/>
      <c r="CY184" s="543"/>
    </row>
    <row r="185" spans="1:103" s="545" customFormat="1">
      <c r="B185" s="546"/>
      <c r="C185" s="547"/>
      <c r="D185" s="548"/>
      <c r="E185" s="549"/>
      <c r="F185" s="549"/>
      <c r="G185" s="549"/>
      <c r="H185" s="549"/>
      <c r="I185" s="549" t="s">
        <v>930</v>
      </c>
      <c r="J185" s="549"/>
      <c r="K185" s="549"/>
      <c r="L185" s="549"/>
      <c r="M185" s="549"/>
      <c r="N185" s="549" t="s">
        <v>931</v>
      </c>
      <c r="O185" s="549"/>
      <c r="P185" s="549"/>
      <c r="Q185" s="549" t="s">
        <v>932</v>
      </c>
      <c r="R185" s="549"/>
      <c r="S185" s="549"/>
      <c r="T185" s="549"/>
      <c r="U185" s="549"/>
      <c r="V185" s="549"/>
      <c r="W185" s="549"/>
      <c r="X185" s="549" t="s">
        <v>933</v>
      </c>
      <c r="Y185" s="549"/>
      <c r="Z185" s="549"/>
      <c r="AA185" s="549"/>
      <c r="AB185" s="549" t="s">
        <v>934</v>
      </c>
      <c r="AC185" s="549" t="s">
        <v>935</v>
      </c>
      <c r="AD185" s="550"/>
      <c r="AE185" s="550"/>
      <c r="AF185" s="551" t="s">
        <v>936</v>
      </c>
      <c r="AG185" s="550"/>
      <c r="AH185" s="550"/>
      <c r="AI185" s="550"/>
      <c r="AJ185" s="550"/>
      <c r="AK185" s="550"/>
      <c r="AL185" s="550"/>
      <c r="AM185" s="550"/>
      <c r="AN185" s="550"/>
      <c r="AO185" s="550"/>
      <c r="AP185" s="550"/>
      <c r="AQ185" s="551" t="s">
        <v>937</v>
      </c>
      <c r="AR185" s="550"/>
      <c r="AS185" s="550"/>
      <c r="AT185" s="550"/>
      <c r="AU185" s="551" t="s">
        <v>938</v>
      </c>
      <c r="AV185" s="550"/>
      <c r="AW185" s="550"/>
      <c r="AX185" s="550"/>
      <c r="AY185" s="550"/>
      <c r="AZ185" s="550"/>
      <c r="BA185" s="551" t="s">
        <v>939</v>
      </c>
      <c r="BB185" s="550"/>
      <c r="BC185" s="550"/>
      <c r="BD185" s="550"/>
      <c r="BE185" s="550"/>
      <c r="BF185" s="550"/>
      <c r="BG185" s="550"/>
      <c r="BH185" s="550"/>
      <c r="BI185" s="551"/>
      <c r="BJ185" s="551" t="s">
        <v>940</v>
      </c>
      <c r="BK185" s="552"/>
      <c r="BL185" s="552"/>
      <c r="BM185" s="552"/>
      <c r="BN185" s="552"/>
      <c r="BO185" s="552" t="s">
        <v>941</v>
      </c>
      <c r="BP185" s="552"/>
      <c r="BQ185" s="552"/>
      <c r="BR185" s="552"/>
      <c r="BS185" s="552" t="s">
        <v>942</v>
      </c>
      <c r="BT185" s="552"/>
      <c r="BU185" s="552" t="s">
        <v>943</v>
      </c>
      <c r="BV185" s="553"/>
      <c r="BW185" s="553"/>
      <c r="BX185" s="553"/>
      <c r="BY185" s="553"/>
      <c r="BZ185" s="553"/>
      <c r="CA185" s="553"/>
      <c r="CB185" s="553"/>
      <c r="CC185" s="553"/>
      <c r="CD185" s="553"/>
      <c r="CE185" s="554" t="s">
        <v>944</v>
      </c>
      <c r="CF185" s="553"/>
      <c r="CG185" s="553"/>
      <c r="CH185" s="553"/>
      <c r="CI185" s="553"/>
      <c r="CJ185" s="553"/>
      <c r="CK185" s="553"/>
      <c r="CL185" s="553"/>
      <c r="CM185" s="554" t="s">
        <v>945</v>
      </c>
      <c r="CN185" s="553"/>
      <c r="CO185" s="554" t="s">
        <v>946</v>
      </c>
      <c r="CP185" s="554" t="s">
        <v>947</v>
      </c>
      <c r="CQ185" s="555"/>
      <c r="CR185" s="555"/>
      <c r="CS185" s="555">
        <v>57</v>
      </c>
      <c r="CT185" s="555"/>
      <c r="CU185" s="555"/>
      <c r="CV185" s="555"/>
      <c r="CW185" s="555">
        <v>59</v>
      </c>
      <c r="CX185" s="545" t="s">
        <v>948</v>
      </c>
      <c r="CY185" s="554"/>
    </row>
    <row r="186" spans="1:103" s="545" customFormat="1">
      <c r="B186" s="546"/>
      <c r="C186" s="547"/>
      <c r="D186" s="548"/>
      <c r="E186" s="549"/>
      <c r="F186" s="549"/>
      <c r="G186" s="549"/>
      <c r="H186" s="549"/>
      <c r="I186" s="549"/>
      <c r="J186" s="549"/>
      <c r="K186" s="549"/>
      <c r="L186" s="549"/>
      <c r="M186" s="549"/>
      <c r="N186" s="549"/>
      <c r="O186" s="549"/>
      <c r="P186" s="549"/>
      <c r="Q186" s="549"/>
      <c r="R186" s="549"/>
      <c r="S186" s="549"/>
      <c r="T186" s="549"/>
      <c r="U186" s="549"/>
      <c r="V186" s="549"/>
      <c r="W186" s="549"/>
      <c r="X186" s="549"/>
      <c r="Y186" s="549"/>
      <c r="Z186" s="549"/>
      <c r="AA186" s="549"/>
      <c r="AB186" s="549"/>
      <c r="AC186" s="549"/>
      <c r="AD186" s="550"/>
      <c r="AE186" s="550"/>
      <c r="AF186" s="551"/>
      <c r="AG186" s="550"/>
      <c r="AH186" s="550"/>
      <c r="AI186" s="550"/>
      <c r="AJ186" s="550"/>
      <c r="AK186" s="550"/>
      <c r="AL186" s="550"/>
      <c r="AM186" s="550"/>
      <c r="AN186" s="550"/>
      <c r="AO186" s="550"/>
      <c r="AP186" s="550"/>
      <c r="AQ186" s="551"/>
      <c r="AR186" s="550"/>
      <c r="AS186" s="550"/>
      <c r="AT186" s="550"/>
      <c r="AU186" s="551"/>
      <c r="AV186" s="550"/>
      <c r="AW186" s="550"/>
      <c r="AX186" s="550"/>
      <c r="AY186" s="550"/>
      <c r="AZ186" s="550"/>
      <c r="BA186" s="551"/>
      <c r="BB186" s="550"/>
      <c r="BC186" s="550"/>
      <c r="BD186" s="550"/>
      <c r="BE186" s="550"/>
      <c r="BF186" s="550"/>
      <c r="BG186" s="550"/>
      <c r="BH186" s="550"/>
      <c r="BI186" s="551"/>
      <c r="BJ186" s="551"/>
      <c r="BK186" s="552"/>
      <c r="BL186" s="552"/>
      <c r="BM186" s="552"/>
      <c r="BN186" s="552"/>
      <c r="BO186" s="552"/>
      <c r="BP186" s="552"/>
      <c r="BQ186" s="552"/>
      <c r="BR186" s="552"/>
      <c r="BS186" s="552"/>
      <c r="BT186" s="552"/>
      <c r="BU186" s="552"/>
      <c r="BV186" s="553"/>
      <c r="BW186" s="553"/>
      <c r="BX186" s="553"/>
      <c r="BY186" s="553"/>
      <c r="BZ186" s="553"/>
      <c r="CA186" s="553"/>
      <c r="CB186" s="553"/>
      <c r="CC186" s="553"/>
      <c r="CD186" s="553"/>
      <c r="CE186" s="554"/>
      <c r="CF186" s="553"/>
      <c r="CG186" s="553"/>
      <c r="CH186" s="553"/>
      <c r="CI186" s="553"/>
      <c r="CJ186" s="553"/>
      <c r="CK186" s="553"/>
      <c r="CL186" s="553"/>
      <c r="CM186" s="554"/>
      <c r="CN186" s="553"/>
      <c r="CO186" s="554"/>
      <c r="CP186" s="554"/>
      <c r="CQ186" s="555"/>
      <c r="CR186" s="555"/>
      <c r="CS186" s="555"/>
      <c r="CT186" s="555"/>
      <c r="CU186" s="555"/>
      <c r="CV186" s="555"/>
      <c r="CW186" s="555"/>
      <c r="CY186" s="554"/>
    </row>
    <row r="187" spans="1:103" s="545" customFormat="1">
      <c r="B187" s="546"/>
      <c r="C187" s="547"/>
      <c r="D187" s="548"/>
      <c r="E187" s="549"/>
      <c r="F187" s="549"/>
      <c r="G187" s="549"/>
      <c r="H187" s="549"/>
      <c r="I187" s="549"/>
      <c r="J187" s="549"/>
      <c r="K187" s="549"/>
      <c r="L187" s="549"/>
      <c r="M187" s="549"/>
      <c r="N187" s="549"/>
      <c r="O187" s="549"/>
      <c r="P187" s="549"/>
      <c r="Q187" s="549"/>
      <c r="R187" s="549"/>
      <c r="S187" s="549"/>
      <c r="T187" s="549"/>
      <c r="U187" s="549"/>
      <c r="V187" s="549"/>
      <c r="W187" s="549"/>
      <c r="X187" s="549"/>
      <c r="Y187" s="549"/>
      <c r="Z187" s="549"/>
      <c r="AA187" s="549"/>
      <c r="AB187" s="549"/>
      <c r="AC187" s="549"/>
      <c r="AD187" s="550"/>
      <c r="AE187" s="550"/>
      <c r="AF187" s="551"/>
      <c r="AG187" s="550"/>
      <c r="AH187" s="550"/>
      <c r="AI187" s="550"/>
      <c r="AJ187" s="550"/>
      <c r="AK187" s="550"/>
      <c r="AL187" s="550"/>
      <c r="AM187" s="550"/>
      <c r="AN187" s="550"/>
      <c r="AO187" s="550"/>
      <c r="AP187" s="550"/>
      <c r="AQ187" s="551"/>
      <c r="AR187" s="550"/>
      <c r="AS187" s="550"/>
      <c r="AT187" s="550"/>
      <c r="AU187" s="551"/>
      <c r="AV187" s="550"/>
      <c r="AW187" s="550"/>
      <c r="AX187" s="550"/>
      <c r="AY187" s="550"/>
      <c r="AZ187" s="550"/>
      <c r="BA187" s="551"/>
      <c r="BB187" s="550"/>
      <c r="BC187" s="550"/>
      <c r="BD187" s="550"/>
      <c r="BE187" s="550"/>
      <c r="BF187" s="550"/>
      <c r="BG187" s="550"/>
      <c r="BH187" s="550"/>
      <c r="BI187" s="551"/>
      <c r="BJ187" s="551"/>
      <c r="BK187" s="552"/>
      <c r="BL187" s="552"/>
      <c r="BM187" s="552"/>
      <c r="BN187" s="552"/>
      <c r="BO187" s="552"/>
      <c r="BP187" s="552"/>
      <c r="BQ187" s="552"/>
      <c r="BR187" s="552"/>
      <c r="BS187" s="552"/>
      <c r="BT187" s="552"/>
      <c r="BU187" s="552"/>
      <c r="BV187" s="553"/>
      <c r="BW187" s="553"/>
      <c r="BX187" s="553"/>
      <c r="BY187" s="553"/>
      <c r="BZ187" s="553"/>
      <c r="CA187" s="553"/>
      <c r="CB187" s="553"/>
      <c r="CC187" s="553"/>
      <c r="CD187" s="553"/>
      <c r="CE187" s="554"/>
      <c r="CF187" s="553"/>
      <c r="CG187" s="553"/>
      <c r="CH187" s="553"/>
      <c r="CI187" s="553"/>
      <c r="CJ187" s="553"/>
      <c r="CK187" s="553"/>
      <c r="CL187" s="553"/>
      <c r="CM187" s="554"/>
      <c r="CN187" s="553"/>
      <c r="CO187" s="554"/>
      <c r="CP187" s="554"/>
      <c r="CQ187" s="555"/>
      <c r="CR187" s="555"/>
      <c r="CS187" s="555"/>
      <c r="CT187" s="555"/>
      <c r="CU187" s="555"/>
      <c r="CV187" s="555"/>
      <c r="CW187" s="555"/>
      <c r="CY187" s="554"/>
    </row>
    <row r="188" spans="1:103" s="545" customFormat="1">
      <c r="B188" s="546"/>
      <c r="C188" s="547"/>
      <c r="D188" s="548"/>
      <c r="E188" s="549"/>
      <c r="F188" s="549"/>
      <c r="G188" s="549"/>
      <c r="H188" s="549"/>
      <c r="I188" s="549"/>
      <c r="J188" s="549"/>
      <c r="K188" s="549"/>
      <c r="L188" s="549"/>
      <c r="M188" s="549"/>
      <c r="N188" s="549"/>
      <c r="O188" s="549"/>
      <c r="P188" s="549"/>
      <c r="Q188" s="549"/>
      <c r="R188" s="549"/>
      <c r="S188" s="549"/>
      <c r="T188" s="549"/>
      <c r="U188" s="549"/>
      <c r="V188" s="549"/>
      <c r="W188" s="549"/>
      <c r="X188" s="549"/>
      <c r="Y188" s="549"/>
      <c r="Z188" s="549"/>
      <c r="AA188" s="549"/>
      <c r="AB188" s="549"/>
      <c r="AC188" s="549"/>
      <c r="AD188" s="550"/>
      <c r="AE188" s="550"/>
      <c r="AF188" s="551"/>
      <c r="AG188" s="550"/>
      <c r="AH188" s="550"/>
      <c r="AI188" s="550"/>
      <c r="AJ188" s="550"/>
      <c r="AK188" s="550"/>
      <c r="AL188" s="550"/>
      <c r="AM188" s="550"/>
      <c r="AN188" s="550"/>
      <c r="AO188" s="550"/>
      <c r="AP188" s="550"/>
      <c r="AQ188" s="551"/>
      <c r="AR188" s="550"/>
      <c r="AS188" s="550"/>
      <c r="AT188" s="550"/>
      <c r="AU188" s="551"/>
      <c r="AV188" s="550"/>
      <c r="AW188" s="550"/>
      <c r="AX188" s="550"/>
      <c r="AY188" s="550"/>
      <c r="AZ188" s="550"/>
      <c r="BA188" s="551"/>
      <c r="BB188" s="550"/>
      <c r="BC188" s="550"/>
      <c r="BD188" s="550"/>
      <c r="BE188" s="550"/>
      <c r="BF188" s="550"/>
      <c r="BG188" s="550"/>
      <c r="BH188" s="550"/>
      <c r="BI188" s="551"/>
      <c r="BJ188" s="551"/>
      <c r="BK188" s="552"/>
      <c r="BL188" s="552"/>
      <c r="BM188" s="552"/>
      <c r="BN188" s="552"/>
      <c r="BO188" s="552"/>
      <c r="BP188" s="552"/>
      <c r="BQ188" s="552"/>
      <c r="BR188" s="552"/>
      <c r="BS188" s="552"/>
      <c r="BT188" s="552"/>
      <c r="BU188" s="552"/>
      <c r="BV188" s="553"/>
      <c r="BW188" s="553"/>
      <c r="BX188" s="553"/>
      <c r="BY188" s="553"/>
      <c r="BZ188" s="553"/>
      <c r="CA188" s="553"/>
      <c r="CB188" s="553"/>
      <c r="CC188" s="553"/>
      <c r="CD188" s="553"/>
      <c r="CE188" s="554"/>
      <c r="CF188" s="553"/>
      <c r="CG188" s="553"/>
      <c r="CH188" s="553"/>
      <c r="CI188" s="553"/>
      <c r="CJ188" s="553"/>
      <c r="CK188" s="553"/>
      <c r="CL188" s="553"/>
      <c r="CM188" s="554"/>
      <c r="CN188" s="553"/>
      <c r="CO188" s="554"/>
      <c r="CP188" s="554"/>
      <c r="CQ188" s="555"/>
      <c r="CR188" s="555"/>
      <c r="CS188" s="555"/>
      <c r="CT188" s="555"/>
      <c r="CU188" s="555"/>
      <c r="CV188" s="555"/>
      <c r="CW188" s="555"/>
      <c r="CY188" s="554"/>
    </row>
    <row r="189" spans="1:103" s="545" customFormat="1">
      <c r="B189" s="546"/>
      <c r="C189" s="547"/>
      <c r="D189" s="548"/>
      <c r="E189" s="549"/>
      <c r="F189" s="549"/>
      <c r="G189" s="549"/>
      <c r="H189" s="549"/>
      <c r="I189" s="549"/>
      <c r="J189" s="549"/>
      <c r="K189" s="549"/>
      <c r="L189" s="549"/>
      <c r="M189" s="549"/>
      <c r="N189" s="549"/>
      <c r="O189" s="549"/>
      <c r="P189" s="549"/>
      <c r="Q189" s="549"/>
      <c r="R189" s="549"/>
      <c r="S189" s="549"/>
      <c r="T189" s="549"/>
      <c r="U189" s="549"/>
      <c r="V189" s="549"/>
      <c r="W189" s="549"/>
      <c r="X189" s="549"/>
      <c r="Y189" s="549"/>
      <c r="Z189" s="549"/>
      <c r="AA189" s="549"/>
      <c r="AB189" s="549"/>
      <c r="AC189" s="549"/>
      <c r="AD189" s="550"/>
      <c r="AE189" s="550"/>
      <c r="AF189" s="551"/>
      <c r="AG189" s="550"/>
      <c r="AH189" s="550"/>
      <c r="AI189" s="550"/>
      <c r="AJ189" s="550"/>
      <c r="AK189" s="550"/>
      <c r="AL189" s="550"/>
      <c r="AM189" s="550"/>
      <c r="AN189" s="550"/>
      <c r="AO189" s="550"/>
      <c r="AP189" s="550"/>
      <c r="AQ189" s="551"/>
      <c r="AR189" s="550"/>
      <c r="AS189" s="550"/>
      <c r="AT189" s="550"/>
      <c r="AU189" s="551"/>
      <c r="AV189" s="550"/>
      <c r="AW189" s="550"/>
      <c r="AX189" s="550"/>
      <c r="AY189" s="550"/>
      <c r="AZ189" s="550"/>
      <c r="BA189" s="551"/>
      <c r="BB189" s="550"/>
      <c r="BC189" s="550"/>
      <c r="BD189" s="550"/>
      <c r="BE189" s="550"/>
      <c r="BF189" s="550"/>
      <c r="BG189" s="550"/>
      <c r="BH189" s="550"/>
      <c r="BI189" s="551"/>
      <c r="BJ189" s="551"/>
      <c r="BK189" s="552"/>
      <c r="BL189" s="552"/>
      <c r="BM189" s="552"/>
      <c r="BN189" s="552"/>
      <c r="BO189" s="552"/>
      <c r="BP189" s="552"/>
      <c r="BQ189" s="552"/>
      <c r="BR189" s="552"/>
      <c r="BS189" s="552"/>
      <c r="BT189" s="552"/>
      <c r="BU189" s="552"/>
      <c r="BV189" s="553"/>
      <c r="BW189" s="553"/>
      <c r="BX189" s="553"/>
      <c r="BY189" s="553"/>
      <c r="BZ189" s="553"/>
      <c r="CA189" s="553"/>
      <c r="CB189" s="553"/>
      <c r="CC189" s="553"/>
      <c r="CD189" s="553"/>
      <c r="CE189" s="554"/>
      <c r="CF189" s="553"/>
      <c r="CG189" s="553"/>
      <c r="CH189" s="553"/>
      <c r="CI189" s="553"/>
      <c r="CJ189" s="553"/>
      <c r="CK189" s="553"/>
      <c r="CL189" s="553"/>
      <c r="CM189" s="554"/>
      <c r="CN189" s="553"/>
      <c r="CO189" s="554"/>
      <c r="CP189" s="554"/>
      <c r="CQ189" s="555"/>
      <c r="CR189" s="555"/>
      <c r="CS189" s="555"/>
      <c r="CT189" s="555"/>
      <c r="CU189" s="555"/>
      <c r="CV189" s="555"/>
      <c r="CW189" s="555"/>
      <c r="CY189" s="554"/>
    </row>
    <row r="190" spans="1:103" s="545" customFormat="1">
      <c r="B190" s="546"/>
      <c r="C190" s="547"/>
      <c r="D190" s="548"/>
      <c r="E190" s="549"/>
      <c r="F190" s="549"/>
      <c r="G190" s="549"/>
      <c r="H190" s="549"/>
      <c r="I190" s="549"/>
      <c r="J190" s="549"/>
      <c r="K190" s="549"/>
      <c r="L190" s="549"/>
      <c r="M190" s="549"/>
      <c r="N190" s="549"/>
      <c r="O190" s="549"/>
      <c r="P190" s="549"/>
      <c r="Q190" s="549"/>
      <c r="R190" s="549"/>
      <c r="S190" s="549"/>
      <c r="T190" s="549"/>
      <c r="U190" s="549"/>
      <c r="V190" s="549"/>
      <c r="W190" s="549"/>
      <c r="X190" s="549"/>
      <c r="Y190" s="549"/>
      <c r="Z190" s="549"/>
      <c r="AA190" s="549"/>
      <c r="AB190" s="549"/>
      <c r="AC190" s="549"/>
      <c r="AD190" s="550"/>
      <c r="AE190" s="550"/>
      <c r="AF190" s="551"/>
      <c r="AG190" s="550"/>
      <c r="AH190" s="550"/>
      <c r="AI190" s="550"/>
      <c r="AJ190" s="550"/>
      <c r="AK190" s="550"/>
      <c r="AL190" s="550"/>
      <c r="AM190" s="550"/>
      <c r="AN190" s="550"/>
      <c r="AO190" s="550"/>
      <c r="AP190" s="550"/>
      <c r="AQ190" s="551"/>
      <c r="AR190" s="550"/>
      <c r="AS190" s="550"/>
      <c r="AT190" s="550"/>
      <c r="AU190" s="551"/>
      <c r="AV190" s="550"/>
      <c r="AW190" s="550"/>
      <c r="AX190" s="550"/>
      <c r="AY190" s="550"/>
      <c r="AZ190" s="550"/>
      <c r="BA190" s="551"/>
      <c r="BB190" s="550"/>
      <c r="BC190" s="550"/>
      <c r="BD190" s="550"/>
      <c r="BE190" s="550"/>
      <c r="BF190" s="550"/>
      <c r="BG190" s="550"/>
      <c r="BH190" s="550"/>
      <c r="BI190" s="551"/>
      <c r="BJ190" s="551"/>
      <c r="BK190" s="552"/>
      <c r="BL190" s="552"/>
      <c r="BM190" s="552"/>
      <c r="BN190" s="552"/>
      <c r="BO190" s="552"/>
      <c r="BP190" s="552"/>
      <c r="BQ190" s="552"/>
      <c r="BR190" s="552"/>
      <c r="BS190" s="552"/>
      <c r="BT190" s="552"/>
      <c r="BU190" s="552"/>
      <c r="BV190" s="553"/>
      <c r="BW190" s="553"/>
      <c r="BX190" s="553"/>
      <c r="BY190" s="553"/>
      <c r="BZ190" s="553"/>
      <c r="CA190" s="553"/>
      <c r="CB190" s="553"/>
      <c r="CC190" s="553"/>
      <c r="CD190" s="553"/>
      <c r="CE190" s="554"/>
      <c r="CF190" s="553"/>
      <c r="CG190" s="553"/>
      <c r="CH190" s="553"/>
      <c r="CI190" s="553"/>
      <c r="CJ190" s="553"/>
      <c r="CK190" s="553"/>
      <c r="CL190" s="553"/>
      <c r="CM190" s="554"/>
      <c r="CN190" s="553"/>
      <c r="CO190" s="554"/>
      <c r="CP190" s="554"/>
      <c r="CQ190" s="555"/>
      <c r="CR190" s="555"/>
      <c r="CS190" s="555"/>
      <c r="CT190" s="555"/>
      <c r="CU190" s="555"/>
      <c r="CV190" s="555"/>
      <c r="CW190" s="555"/>
      <c r="CY190" s="554"/>
    </row>
    <row r="191" spans="1:103" s="545" customFormat="1">
      <c r="B191" s="546"/>
      <c r="C191" s="547"/>
      <c r="D191" s="548"/>
      <c r="E191" s="549"/>
      <c r="F191" s="549"/>
      <c r="G191" s="549"/>
      <c r="H191" s="549"/>
      <c r="I191" s="549"/>
      <c r="J191" s="549"/>
      <c r="K191" s="549"/>
      <c r="L191" s="549"/>
      <c r="M191" s="549"/>
      <c r="N191" s="549"/>
      <c r="O191" s="549"/>
      <c r="P191" s="549"/>
      <c r="Q191" s="549"/>
      <c r="R191" s="549"/>
      <c r="S191" s="549"/>
      <c r="T191" s="549"/>
      <c r="U191" s="549"/>
      <c r="V191" s="549"/>
      <c r="W191" s="549"/>
      <c r="X191" s="549"/>
      <c r="Y191" s="549"/>
      <c r="Z191" s="549"/>
      <c r="AA191" s="549"/>
      <c r="AB191" s="549"/>
      <c r="AC191" s="549"/>
      <c r="AD191" s="550"/>
      <c r="AE191" s="550"/>
      <c r="AF191" s="551"/>
      <c r="AG191" s="550"/>
      <c r="AH191" s="550"/>
      <c r="AI191" s="550"/>
      <c r="AJ191" s="550"/>
      <c r="AK191" s="550"/>
      <c r="AL191" s="550"/>
      <c r="AM191" s="550"/>
      <c r="AN191" s="550"/>
      <c r="AO191" s="550"/>
      <c r="AP191" s="550"/>
      <c r="AQ191" s="551"/>
      <c r="AR191" s="550"/>
      <c r="AS191" s="550"/>
      <c r="AT191" s="550"/>
      <c r="AU191" s="551"/>
      <c r="AV191" s="550"/>
      <c r="AW191" s="550"/>
      <c r="AX191" s="550"/>
      <c r="AY191" s="550"/>
      <c r="AZ191" s="550"/>
      <c r="BA191" s="551"/>
      <c r="BB191" s="550"/>
      <c r="BC191" s="550"/>
      <c r="BD191" s="550"/>
      <c r="BE191" s="550"/>
      <c r="BF191" s="550"/>
      <c r="BG191" s="550"/>
      <c r="BH191" s="550"/>
      <c r="BI191" s="551"/>
      <c r="BJ191" s="551"/>
      <c r="BK191" s="552"/>
      <c r="BL191" s="552"/>
      <c r="BM191" s="552"/>
      <c r="BN191" s="552"/>
      <c r="BO191" s="552"/>
      <c r="BP191" s="552"/>
      <c r="BQ191" s="552"/>
      <c r="BR191" s="552"/>
      <c r="BS191" s="552"/>
      <c r="BT191" s="552"/>
      <c r="BU191" s="552"/>
      <c r="BV191" s="553"/>
      <c r="BW191" s="553"/>
      <c r="BX191" s="553"/>
      <c r="BY191" s="553"/>
      <c r="BZ191" s="553"/>
      <c r="CA191" s="553"/>
      <c r="CB191" s="553"/>
      <c r="CC191" s="553"/>
      <c r="CD191" s="553"/>
      <c r="CE191" s="554"/>
      <c r="CF191" s="553"/>
      <c r="CG191" s="553"/>
      <c r="CH191" s="553"/>
      <c r="CI191" s="553"/>
      <c r="CJ191" s="553"/>
      <c r="CK191" s="553"/>
      <c r="CL191" s="553"/>
      <c r="CM191" s="554"/>
      <c r="CN191" s="553"/>
      <c r="CO191" s="554"/>
      <c r="CP191" s="554"/>
      <c r="CQ191" s="555"/>
      <c r="CR191" s="555"/>
      <c r="CS191" s="555"/>
      <c r="CT191" s="555"/>
      <c r="CU191" s="555"/>
      <c r="CV191" s="555"/>
      <c r="CW191" s="555"/>
      <c r="CY191" s="554"/>
    </row>
    <row r="192" spans="1:103" s="545" customFormat="1">
      <c r="B192" s="546"/>
      <c r="C192" s="547"/>
      <c r="D192" s="548"/>
      <c r="E192" s="549"/>
      <c r="F192" s="549"/>
      <c r="G192" s="549"/>
      <c r="H192" s="549"/>
      <c r="I192" s="549"/>
      <c r="J192" s="549"/>
      <c r="K192" s="549"/>
      <c r="L192" s="549"/>
      <c r="M192" s="549"/>
      <c r="N192" s="549"/>
      <c r="O192" s="549"/>
      <c r="P192" s="549"/>
      <c r="Q192" s="549"/>
      <c r="R192" s="549"/>
      <c r="S192" s="549"/>
      <c r="T192" s="549"/>
      <c r="U192" s="549"/>
      <c r="V192" s="549"/>
      <c r="W192" s="549"/>
      <c r="X192" s="549"/>
      <c r="Y192" s="549"/>
      <c r="Z192" s="549"/>
      <c r="AA192" s="549"/>
      <c r="AB192" s="549"/>
      <c r="AC192" s="549"/>
      <c r="AD192" s="550"/>
      <c r="AE192" s="550"/>
      <c r="AF192" s="551"/>
      <c r="AG192" s="550"/>
      <c r="AH192" s="550"/>
      <c r="AI192" s="550"/>
      <c r="AJ192" s="550"/>
      <c r="AK192" s="550"/>
      <c r="AL192" s="550"/>
      <c r="AM192" s="550"/>
      <c r="AN192" s="550"/>
      <c r="AO192" s="550"/>
      <c r="AP192" s="550"/>
      <c r="AQ192" s="551"/>
      <c r="AR192" s="550"/>
      <c r="AS192" s="550"/>
      <c r="AT192" s="550"/>
      <c r="AU192" s="551"/>
      <c r="AV192" s="550"/>
      <c r="AW192" s="550"/>
      <c r="AX192" s="550"/>
      <c r="AY192" s="550"/>
      <c r="AZ192" s="550"/>
      <c r="BA192" s="551"/>
      <c r="BB192" s="550"/>
      <c r="BC192" s="550"/>
      <c r="BD192" s="550"/>
      <c r="BE192" s="550"/>
      <c r="BF192" s="550"/>
      <c r="BG192" s="550"/>
      <c r="BH192" s="550"/>
      <c r="BI192" s="551"/>
      <c r="BJ192" s="551"/>
      <c r="BK192" s="552"/>
      <c r="BL192" s="552"/>
      <c r="BM192" s="552"/>
      <c r="BN192" s="552"/>
      <c r="BO192" s="552"/>
      <c r="BP192" s="552"/>
      <c r="BQ192" s="552"/>
      <c r="BR192" s="552"/>
      <c r="BS192" s="552"/>
      <c r="BT192" s="552"/>
      <c r="BU192" s="552"/>
      <c r="BV192" s="553"/>
      <c r="BW192" s="553"/>
      <c r="BX192" s="553"/>
      <c r="BY192" s="553"/>
      <c r="BZ192" s="553"/>
      <c r="CA192" s="553"/>
      <c r="CB192" s="553"/>
      <c r="CC192" s="553"/>
      <c r="CD192" s="553"/>
      <c r="CE192" s="554"/>
      <c r="CF192" s="553"/>
      <c r="CG192" s="553"/>
      <c r="CH192" s="553"/>
      <c r="CI192" s="553"/>
      <c r="CJ192" s="553"/>
      <c r="CK192" s="553"/>
      <c r="CL192" s="553"/>
      <c r="CM192" s="554"/>
      <c r="CN192" s="553"/>
      <c r="CO192" s="554"/>
      <c r="CP192" s="554"/>
      <c r="CQ192" s="555"/>
      <c r="CR192" s="555"/>
      <c r="CS192" s="555"/>
      <c r="CT192" s="555"/>
      <c r="CU192" s="555"/>
      <c r="CV192" s="555"/>
      <c r="CW192" s="555"/>
      <c r="CY192" s="554"/>
    </row>
  </sheetData>
  <mergeCells count="60">
    <mergeCell ref="CX1:CX5"/>
    <mergeCell ref="CY1:CY5"/>
    <mergeCell ref="CN1:CO2"/>
    <mergeCell ref="CP1:CP5"/>
    <mergeCell ref="CQ1:CS2"/>
    <mergeCell ref="CT1:CW2"/>
    <mergeCell ref="CO3:CO5"/>
    <mergeCell ref="CQ3:CR3"/>
    <mergeCell ref="CS3:CS5"/>
    <mergeCell ref="CT3:CV3"/>
    <mergeCell ref="CW3:CW5"/>
    <mergeCell ref="BV1:CE2"/>
    <mergeCell ref="CF1:CM2"/>
    <mergeCell ref="AG3:AP3"/>
    <mergeCell ref="CM3:CM5"/>
    <mergeCell ref="AV1:BA2"/>
    <mergeCell ref="BB1:BI2"/>
    <mergeCell ref="BJ1:BJ5"/>
    <mergeCell ref="BK1:BO2"/>
    <mergeCell ref="BP1:BS2"/>
    <mergeCell ref="BA3:BA5"/>
    <mergeCell ref="AV3:AZ3"/>
    <mergeCell ref="BP3:BR3"/>
    <mergeCell ref="BS3:BS5"/>
    <mergeCell ref="BV3:CD3"/>
    <mergeCell ref="CE3:CE5"/>
    <mergeCell ref="CF3:CL3"/>
    <mergeCell ref="BT1:BU2"/>
    <mergeCell ref="BB3:BH3"/>
    <mergeCell ref="BI3:BI5"/>
    <mergeCell ref="BK3:BN3"/>
    <mergeCell ref="BO3:BO5"/>
    <mergeCell ref="BU3:BU5"/>
    <mergeCell ref="R1:X2"/>
    <mergeCell ref="Y1:AB2"/>
    <mergeCell ref="AC1:AC5"/>
    <mergeCell ref="AD1:AF2"/>
    <mergeCell ref="AG1:AQ2"/>
    <mergeCell ref="AQ3:AQ5"/>
    <mergeCell ref="R3:W3"/>
    <mergeCell ref="X3:X5"/>
    <mergeCell ref="AR1:AU2"/>
    <mergeCell ref="Y3:AA3"/>
    <mergeCell ref="AB3:AB5"/>
    <mergeCell ref="AD3:AE3"/>
    <mergeCell ref="AF3:AF5"/>
    <mergeCell ref="AR3:AT3"/>
    <mergeCell ref="AU3:AU5"/>
    <mergeCell ref="O1:Q2"/>
    <mergeCell ref="B1:B5"/>
    <mergeCell ref="C1:C5"/>
    <mergeCell ref="D1:D5"/>
    <mergeCell ref="E1:I2"/>
    <mergeCell ref="J1:N2"/>
    <mergeCell ref="Q3:Q5"/>
    <mergeCell ref="E3:H3"/>
    <mergeCell ref="I3:I5"/>
    <mergeCell ref="J3:M3"/>
    <mergeCell ref="N3:N5"/>
    <mergeCell ref="O3:P3"/>
  </mergeCells>
  <conditionalFormatting sqref="E16:M19 O16:AC19 O21:AC21 E21:M21 E38:M52 O38:AC52 O65:AC67 E65:M67 O57:AC60 E57:M60 E74:M74 O74:AC74 O83:AC84 E83:M84 E104:M116 O104:AC116 O120:AC135 E120:M135 E137:M149 O137:AC149 O151:AC181 E151:M181 E27:M28 O27:AC28 E87:M92 O87:AC92 O97:AC97 E97:M97 E99:M99 O99:AC99 O94:AC94 E94:M94 O76:AC80 E76:M80 O30:AC30 E30:M30">
    <cfRule type="cellIs" dxfId="48" priority="47" operator="equal">
      <formula>0</formula>
    </cfRule>
  </conditionalFormatting>
  <conditionalFormatting sqref="N7:N19 N21 N38:N52 N65:N67 N57:N60 N74 N83:N84 N104:N116 N120:N135 N137:N149 N151:N181 N27:N28 N87:N92 N97 N99 N94 N76:N80 N30">
    <cfRule type="cellIs" dxfId="47" priority="46" operator="equal">
      <formula>0</formula>
    </cfRule>
  </conditionalFormatting>
  <conditionalFormatting sqref="AD14:BJ19 AD21:BJ21 AD38:BJ52 AD65:BJ67 AD57:BJ60 AD74:BJ74 AD83:BJ84 AD104:BJ116 AD120:BJ135 AD137:BJ149 AD151:BJ181 AD27:BJ28 AD87:BJ92 AD97:BJ97 AD99:BJ99 AD94:BJ94 AD76:BJ80 AD30:BJ30">
    <cfRule type="cellIs" dxfId="46" priority="45" operator="equal">
      <formula>0</formula>
    </cfRule>
  </conditionalFormatting>
  <conditionalFormatting sqref="BX14:BY19 BX21:BY21 BX38:BY52 BX65:BY67 BX57:BY60 BX74:BY74 BX83:BY84 BX104:BY116 BX120:BY135 BX137:BY149 BX151:BY181 BX27:BY28 BX87:BY92 BX97:BY97 BX99:BY99 BX94:BY94 BX76:BY80 BX30:BY30">
    <cfRule type="cellIs" dxfId="45" priority="42" operator="equal">
      <formula>0</formula>
    </cfRule>
  </conditionalFormatting>
  <conditionalFormatting sqref="BK14:BP19 BK21:BP21 BK38:BP52 BK65:BP67 BK57:BP60 BK74:BP74 BK83:BP84 BK104:BP116 BK120:BP135 BK137:BP149 BK151:BP181 BK27:BP28 BS27:BW28 BS151:BW181 BS137:BW149 BS120:BW135 BS104:BW116 BS83:BW84 BS74:BW74 BS57:BW60 BS65:BW67 BS38:BW52 BS21:BW21 BS14:BW19 BZ14:CP19 BZ21:CP21 BZ38:CP52 BZ65:CP67 BZ57:CP60 BZ74:CP74 BZ83:CP84 BZ104:CP116 BZ120:CP135 BZ137:CP149 BZ151:CP181 BZ27:CP28 BZ87:CP92 BS87:BW92 BK87:BP92 BK97:BP97 BS97:BW97 BZ97:CP97 BZ99:CP99 BS99:BW99 BK99:BP99 BK94:BP94 BS94:BW94 BZ94:CP94 BZ76:CP80 BS76:BW80 BK76:BP80 BZ30:CP30 BS30:BW30 BK30:BP30">
    <cfRule type="cellIs" dxfId="44" priority="44" operator="equal">
      <formula>0</formula>
    </cfRule>
  </conditionalFormatting>
  <conditionalFormatting sqref="BQ14:BR19 BQ21:BR21 BQ38:BR52 BQ65:BR67 BQ57:BR60 BQ74:BR74 BQ83:BR84 BQ104:BR116 BQ120:BR135 BQ137:BR149 BQ151:BR181 BQ27:BR28 BQ87:BR92 BQ97:BR97 BQ99:BR99 BQ94:BR94 BQ76:BR80 BQ30:BR30">
    <cfRule type="cellIs" dxfId="43" priority="43" operator="equal">
      <formula>0</formula>
    </cfRule>
  </conditionalFormatting>
  <conditionalFormatting sqref="CY14:CY19 CY21 CY38:CY52 CY65:CY67 CY57:CY60 CY74 CY83:CY84 CY104:CY116 CY120:CY135 CY137:CY149 CY151:CY181 CY27:CY28 CY87:CY92 CY97 CY99 CY94 CY76:CY80 CY30">
    <cfRule type="cellIs" dxfId="42" priority="41" operator="equal">
      <formula>0</formula>
    </cfRule>
  </conditionalFormatting>
  <conditionalFormatting sqref="E7:CP28 E184:CP184 E76:CP181 E30:CP74 CY30:CY74 CY76:CY181 CY184 CY7:CY28">
    <cfRule type="cellIs" dxfId="41" priority="40" operator="equal">
      <formula>0</formula>
    </cfRule>
  </conditionalFormatting>
  <conditionalFormatting sqref="O182:AC182 E182:M182">
    <cfRule type="cellIs" dxfId="40" priority="39" operator="equal">
      <formula>0</formula>
    </cfRule>
  </conditionalFormatting>
  <conditionalFormatting sqref="N182">
    <cfRule type="cellIs" dxfId="39" priority="38" operator="equal">
      <formula>0</formula>
    </cfRule>
  </conditionalFormatting>
  <conditionalFormatting sqref="AD182:BJ182">
    <cfRule type="cellIs" dxfId="38" priority="37" operator="equal">
      <formula>0</formula>
    </cfRule>
  </conditionalFormatting>
  <conditionalFormatting sqref="BX182:BY182">
    <cfRule type="cellIs" dxfId="37" priority="34" operator="equal">
      <formula>0</formula>
    </cfRule>
  </conditionalFormatting>
  <conditionalFormatting sqref="BK182:BP182 BS182:BW182 BZ182:CP182">
    <cfRule type="cellIs" dxfId="36" priority="36" operator="equal">
      <formula>0</formula>
    </cfRule>
  </conditionalFormatting>
  <conditionalFormatting sqref="BQ182:BR182">
    <cfRule type="cellIs" dxfId="35" priority="35" operator="equal">
      <formula>0</formula>
    </cfRule>
  </conditionalFormatting>
  <conditionalFormatting sqref="CY182">
    <cfRule type="cellIs" dxfId="34" priority="33" operator="equal">
      <formula>0</formula>
    </cfRule>
  </conditionalFormatting>
  <conditionalFormatting sqref="E182:CP182 CY182">
    <cfRule type="cellIs" dxfId="33" priority="32" operator="equal">
      <formula>0</formula>
    </cfRule>
  </conditionalFormatting>
  <conditionalFormatting sqref="O183:AC183 E183:M183">
    <cfRule type="cellIs" dxfId="32" priority="31" operator="equal">
      <formula>0</formula>
    </cfRule>
  </conditionalFormatting>
  <conditionalFormatting sqref="N183">
    <cfRule type="cellIs" dxfId="31" priority="30" operator="equal">
      <formula>0</formula>
    </cfRule>
  </conditionalFormatting>
  <conditionalFormatting sqref="AD183:BJ183">
    <cfRule type="cellIs" dxfId="30" priority="29" operator="equal">
      <formula>0</formula>
    </cfRule>
  </conditionalFormatting>
  <conditionalFormatting sqref="BX183:BY183">
    <cfRule type="cellIs" dxfId="29" priority="26" operator="equal">
      <formula>0</formula>
    </cfRule>
  </conditionalFormatting>
  <conditionalFormatting sqref="BK183:BP183 BS183:BW183 BZ183:CP183">
    <cfRule type="cellIs" dxfId="28" priority="28" operator="equal">
      <formula>0</formula>
    </cfRule>
  </conditionalFormatting>
  <conditionalFormatting sqref="BQ183:BR183">
    <cfRule type="cellIs" dxfId="27" priority="27" operator="equal">
      <formula>0</formula>
    </cfRule>
  </conditionalFormatting>
  <conditionalFormatting sqref="CY183">
    <cfRule type="cellIs" dxfId="26" priority="25" operator="equal">
      <formula>0</formula>
    </cfRule>
  </conditionalFormatting>
  <conditionalFormatting sqref="E183:CP183 CY183">
    <cfRule type="cellIs" dxfId="25" priority="24" operator="equal">
      <formula>0</formula>
    </cfRule>
  </conditionalFormatting>
  <conditionalFormatting sqref="CQ183:CS183">
    <cfRule type="cellIs" dxfId="24" priority="18" operator="equal">
      <formula>0</formula>
    </cfRule>
  </conditionalFormatting>
  <conditionalFormatting sqref="CQ16:CS19 CQ21:CS21 CQ38:CS52 CQ65:CS67 CQ57:CS60 CQ74:CS74 CQ83:CS84 CQ104:CS116 CQ120:CS135 CQ137:CS149 CQ151:CS181 CQ27:CS28 CQ87:CS92 CQ97:CS97 CQ99:CS99 CQ94:CS94 CQ76:CS80 CQ30:CS30">
    <cfRule type="cellIs" dxfId="23" priority="23" operator="equal">
      <formula>0</formula>
    </cfRule>
  </conditionalFormatting>
  <conditionalFormatting sqref="CQ7:CS28 CQ76:CS85 CQ30:CS31 CQ33:CS71 CQ74:CS74 CQ87:CS94 CQ96:CS181">
    <cfRule type="cellIs" dxfId="22" priority="22" operator="equal">
      <formula>0</formula>
    </cfRule>
  </conditionalFormatting>
  <conditionalFormatting sqref="CQ182:CS182">
    <cfRule type="cellIs" dxfId="21" priority="21" operator="equal">
      <formula>0</formula>
    </cfRule>
  </conditionalFormatting>
  <conditionalFormatting sqref="CQ182:CS182">
    <cfRule type="cellIs" dxfId="20" priority="20" operator="equal">
      <formula>0</formula>
    </cfRule>
  </conditionalFormatting>
  <conditionalFormatting sqref="CQ183:CS183">
    <cfRule type="cellIs" dxfId="19" priority="19" operator="equal">
      <formula>0</formula>
    </cfRule>
  </conditionalFormatting>
  <conditionalFormatting sqref="CT16:CX19 CT21:CX21 CT38:CX52 CT65:CX67 CT57:CX60 CT74:CX74 CT83:CX84 CT104:CX116 CT120:CX135 CT137:CX149 CT151:CX181 CT27:CX28 CT87:CX92 CT97:CX97 CT99:CX99 CT94:CX94 CT76:CX80 CT30:CX30">
    <cfRule type="cellIs" dxfId="18" priority="17" operator="equal">
      <formula>0</formula>
    </cfRule>
  </conditionalFormatting>
  <conditionalFormatting sqref="CT7:CX28 CT76:CX85 CT30:CX31 CT33:CX71 CT74:CX74 CT87:CX94 CT96:CX181">
    <cfRule type="cellIs" dxfId="17" priority="16" operator="equal">
      <formula>0</formula>
    </cfRule>
  </conditionalFormatting>
  <conditionalFormatting sqref="CT182:CX182">
    <cfRule type="cellIs" dxfId="16" priority="15" operator="equal">
      <formula>0</formula>
    </cfRule>
  </conditionalFormatting>
  <conditionalFormatting sqref="CT182:CX182">
    <cfRule type="cellIs" dxfId="15" priority="14" operator="equal">
      <formula>0</formula>
    </cfRule>
  </conditionalFormatting>
  <conditionalFormatting sqref="CT183:CX183">
    <cfRule type="cellIs" dxfId="14" priority="13" operator="equal">
      <formula>0</formula>
    </cfRule>
  </conditionalFormatting>
  <conditionalFormatting sqref="CT183:CX183">
    <cfRule type="cellIs" dxfId="13" priority="12" operator="equal">
      <formula>0</formula>
    </cfRule>
  </conditionalFormatting>
  <conditionalFormatting sqref="CQ32:CS32">
    <cfRule type="cellIs" dxfId="12" priority="11" operator="equal">
      <formula>0</formula>
    </cfRule>
  </conditionalFormatting>
  <conditionalFormatting sqref="CT32:CX32">
    <cfRule type="cellIs" dxfId="11" priority="10" operator="equal">
      <formula>0</formula>
    </cfRule>
  </conditionalFormatting>
  <conditionalFormatting sqref="CQ72:CS72 CQ73:CR73">
    <cfRule type="cellIs" dxfId="10" priority="9" operator="equal">
      <formula>0</formula>
    </cfRule>
  </conditionalFormatting>
  <conditionalFormatting sqref="CT72:CX73">
    <cfRule type="cellIs" dxfId="9" priority="8" operator="equal">
      <formula>0</formula>
    </cfRule>
  </conditionalFormatting>
  <conditionalFormatting sqref="CS73">
    <cfRule type="cellIs" dxfId="8" priority="7" operator="equal">
      <formula>0</formula>
    </cfRule>
  </conditionalFormatting>
  <conditionalFormatting sqref="CQ86:CR86">
    <cfRule type="cellIs" dxfId="7" priority="6" operator="equal">
      <formula>0</formula>
    </cfRule>
  </conditionalFormatting>
  <conditionalFormatting sqref="CT86:CX86">
    <cfRule type="cellIs" dxfId="6" priority="5" operator="equal">
      <formula>0</formula>
    </cfRule>
  </conditionalFormatting>
  <conditionalFormatting sqref="CS86">
    <cfRule type="cellIs" dxfId="5" priority="4" operator="equal">
      <formula>0</formula>
    </cfRule>
  </conditionalFormatting>
  <conditionalFormatting sqref="CQ95:CS95">
    <cfRule type="cellIs" dxfId="4" priority="3" operator="equal">
      <formula>0</formula>
    </cfRule>
  </conditionalFormatting>
  <conditionalFormatting sqref="CT95:CV95 CX95">
    <cfRule type="cellIs" dxfId="3" priority="2" operator="equal">
      <formula>0</formula>
    </cfRule>
  </conditionalFormatting>
  <conditionalFormatting sqref="CW95">
    <cfRule type="cellIs" dxfId="2" priority="1" operator="equal">
      <formula>0</formula>
    </cfRule>
  </conditionalFormatting>
  <pageMargins left="0.19685039370078741" right="0.19685039370078741" top="0.19685039370078741" bottom="0.19685039370078741" header="0.31496062992125984" footer="0.19685039370078741"/>
  <pageSetup scale="58" fitToWidth="8" fitToHeight="3" orientation="landscape" r:id="rId1"/>
  <headerFooter>
    <oddFooter>&amp;R&amp;P de &amp;N</oddFooter>
  </headerFooter>
  <colBreaks count="8" manualBreakCount="8">
    <brk id="17" max="182" man="1"/>
    <brk id="29" max="182" man="1"/>
    <brk id="43" max="182" man="1"/>
    <brk id="53" max="182" man="1"/>
    <brk id="62" max="182" man="1"/>
    <brk id="73" max="182" man="1"/>
    <brk id="83" max="182" man="1"/>
    <brk id="94" max="182"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outlinePr summaryBelow="0"/>
    <pageSetUpPr fitToPage="1"/>
  </sheetPr>
  <dimension ref="A1:K154"/>
  <sheetViews>
    <sheetView view="pageBreakPreview" zoomScale="60" zoomScaleNormal="85" workbookViewId="0">
      <pane ySplit="1" topLeftCell="A8" activePane="bottomLeft" state="frozen"/>
      <selection activeCell="E40" sqref="E40"/>
      <selection pane="bottomLeft" activeCell="E40" sqref="E40"/>
    </sheetView>
  </sheetViews>
  <sheetFormatPr baseColWidth="10" defaultColWidth="11.42578125" defaultRowHeight="12.75" outlineLevelRow="1"/>
  <cols>
    <col min="1" max="1" width="0" style="579" hidden="1" customWidth="1"/>
    <col min="2" max="2" width="87" style="579" customWidth="1"/>
    <col min="3" max="3" width="11.42578125" style="579"/>
    <col min="4" max="10" width="11.7109375" style="579" customWidth="1"/>
    <col min="11" max="11" width="76" style="579" hidden="1" customWidth="1"/>
    <col min="12" max="16384" width="11.42578125" style="579"/>
  </cols>
  <sheetData>
    <row r="1" spans="1:11" s="564" customFormat="1" ht="25.5">
      <c r="A1" s="562" t="s">
        <v>949</v>
      </c>
      <c r="B1" s="562" t="s">
        <v>950</v>
      </c>
      <c r="C1" s="562" t="s">
        <v>173</v>
      </c>
      <c r="D1" s="563" t="s">
        <v>951</v>
      </c>
      <c r="E1" s="562" t="s">
        <v>952</v>
      </c>
      <c r="F1" s="562" t="s">
        <v>953</v>
      </c>
      <c r="G1" s="562" t="s">
        <v>954</v>
      </c>
      <c r="H1" s="562" t="s">
        <v>955</v>
      </c>
      <c r="I1" s="562" t="s">
        <v>956</v>
      </c>
      <c r="J1" s="562" t="s">
        <v>957</v>
      </c>
    </row>
    <row r="2" spans="1:11" s="567" customFormat="1">
      <c r="A2" s="565">
        <v>1</v>
      </c>
      <c r="B2" s="566" t="s">
        <v>958</v>
      </c>
      <c r="C2" s="566"/>
      <c r="D2" s="566"/>
      <c r="E2" s="566"/>
      <c r="F2" s="566"/>
      <c r="G2" s="566"/>
      <c r="H2" s="566"/>
      <c r="I2" s="566"/>
      <c r="J2" s="566"/>
    </row>
    <row r="3" spans="1:11" s="572" customFormat="1" outlineLevel="1">
      <c r="A3" s="568">
        <v>2</v>
      </c>
      <c r="B3" s="569" t="s">
        <v>959</v>
      </c>
      <c r="C3" s="570" t="s">
        <v>159</v>
      </c>
      <c r="D3" s="571">
        <v>1</v>
      </c>
      <c r="E3" s="571" t="s">
        <v>729</v>
      </c>
      <c r="F3" s="568" t="s">
        <v>729</v>
      </c>
      <c r="G3" s="568" t="s">
        <v>729</v>
      </c>
      <c r="H3" s="568" t="s">
        <v>729</v>
      </c>
      <c r="I3" s="568" t="s">
        <v>729</v>
      </c>
      <c r="J3" s="571">
        <f>SUM(D3:I3)</f>
        <v>1</v>
      </c>
      <c r="K3" s="572" t="s">
        <v>958</v>
      </c>
    </row>
    <row r="4" spans="1:11" s="572" customFormat="1" outlineLevel="1">
      <c r="A4" s="565">
        <v>3</v>
      </c>
      <c r="B4" s="573" t="s">
        <v>960</v>
      </c>
      <c r="C4" s="570" t="s">
        <v>159</v>
      </c>
      <c r="D4" s="571" t="s">
        <v>729</v>
      </c>
      <c r="E4" s="571" t="s">
        <v>729</v>
      </c>
      <c r="F4" s="568" t="s">
        <v>729</v>
      </c>
      <c r="G4" s="571" t="s">
        <v>729</v>
      </c>
      <c r="H4" s="571">
        <v>1</v>
      </c>
      <c r="I4" s="571">
        <v>1</v>
      </c>
      <c r="J4" s="571">
        <f>SUM(D4:I4)</f>
        <v>2</v>
      </c>
      <c r="K4" s="572" t="s">
        <v>958</v>
      </c>
    </row>
    <row r="5" spans="1:11" s="572" customFormat="1" outlineLevel="1">
      <c r="A5" s="568">
        <v>4</v>
      </c>
      <c r="B5" s="569" t="s">
        <v>961</v>
      </c>
      <c r="C5" s="570" t="s">
        <v>159</v>
      </c>
      <c r="D5" s="571" t="s">
        <v>729</v>
      </c>
      <c r="E5" s="571" t="s">
        <v>729</v>
      </c>
      <c r="F5" s="571">
        <v>1</v>
      </c>
      <c r="G5" s="571">
        <v>1</v>
      </c>
      <c r="H5" s="571" t="s">
        <v>729</v>
      </c>
      <c r="I5" s="571" t="s">
        <v>729</v>
      </c>
      <c r="J5" s="571">
        <f>SUM(D5:I5)</f>
        <v>2</v>
      </c>
      <c r="K5" s="572" t="s">
        <v>958</v>
      </c>
    </row>
    <row r="6" spans="1:11" s="572" customFormat="1" outlineLevel="1">
      <c r="A6" s="565">
        <v>5</v>
      </c>
      <c r="B6" s="569" t="s">
        <v>962</v>
      </c>
      <c r="C6" s="570" t="s">
        <v>174</v>
      </c>
      <c r="D6" s="571">
        <v>86.31</v>
      </c>
      <c r="E6" s="571">
        <v>0</v>
      </c>
      <c r="F6" s="571">
        <v>200</v>
      </c>
      <c r="G6" s="571">
        <v>0</v>
      </c>
      <c r="H6" s="571">
        <v>0</v>
      </c>
      <c r="I6" s="571">
        <v>0</v>
      </c>
      <c r="J6" s="571">
        <f>SUM(D6:I6)</f>
        <v>286.31</v>
      </c>
      <c r="K6" s="572" t="s">
        <v>958</v>
      </c>
    </row>
    <row r="7" spans="1:11" s="572" customFormat="1" outlineLevel="1">
      <c r="A7" s="568">
        <v>6</v>
      </c>
      <c r="B7" s="569" t="s">
        <v>963</v>
      </c>
      <c r="C7" s="570" t="s">
        <v>173</v>
      </c>
      <c r="D7" s="571">
        <v>20</v>
      </c>
      <c r="E7" s="571">
        <v>0</v>
      </c>
      <c r="F7" s="571">
        <v>5</v>
      </c>
      <c r="G7" s="571">
        <v>5</v>
      </c>
      <c r="H7" s="571">
        <v>0</v>
      </c>
      <c r="I7" s="571">
        <v>0</v>
      </c>
      <c r="J7" s="571">
        <f>SUM(D7:I7)</f>
        <v>30</v>
      </c>
      <c r="K7" s="572" t="s">
        <v>958</v>
      </c>
    </row>
    <row r="8" spans="1:11" s="577" customFormat="1">
      <c r="A8" s="565">
        <v>7</v>
      </c>
      <c r="B8" s="574" t="s">
        <v>964</v>
      </c>
      <c r="C8" s="575"/>
      <c r="D8" s="576"/>
      <c r="E8" s="576"/>
      <c r="F8" s="576"/>
      <c r="G8" s="576"/>
      <c r="H8" s="576"/>
      <c r="I8" s="576"/>
      <c r="J8" s="576"/>
    </row>
    <row r="9" spans="1:11" outlineLevel="1">
      <c r="A9" s="568">
        <v>8</v>
      </c>
      <c r="B9" s="569" t="s">
        <v>965</v>
      </c>
      <c r="C9" s="570" t="s">
        <v>966</v>
      </c>
      <c r="D9" s="578">
        <v>2</v>
      </c>
      <c r="E9" s="578">
        <v>0</v>
      </c>
      <c r="F9" s="578">
        <v>1</v>
      </c>
      <c r="G9" s="578">
        <v>0</v>
      </c>
      <c r="H9" s="578">
        <v>0</v>
      </c>
      <c r="I9" s="578">
        <v>0</v>
      </c>
      <c r="J9" s="578">
        <f>SUM(D9:I9)</f>
        <v>3</v>
      </c>
      <c r="K9" s="579" t="s">
        <v>964</v>
      </c>
    </row>
    <row r="10" spans="1:11" outlineLevel="1">
      <c r="A10" s="565">
        <v>9</v>
      </c>
      <c r="B10" s="569" t="s">
        <v>967</v>
      </c>
      <c r="C10" s="570" t="s">
        <v>21</v>
      </c>
      <c r="D10" s="578" t="s">
        <v>729</v>
      </c>
      <c r="E10" s="578">
        <v>8.19</v>
      </c>
      <c r="F10" s="578">
        <v>15</v>
      </c>
      <c r="G10" s="578">
        <v>0</v>
      </c>
      <c r="H10" s="578">
        <v>7.875</v>
      </c>
      <c r="I10" s="578">
        <v>900</v>
      </c>
      <c r="J10" s="578">
        <f>SUM(D10:I10)</f>
        <v>931.06500000000005</v>
      </c>
      <c r="K10" s="579" t="s">
        <v>964</v>
      </c>
    </row>
    <row r="11" spans="1:11" outlineLevel="1">
      <c r="A11" s="568">
        <v>10</v>
      </c>
      <c r="B11" s="569" t="s">
        <v>968</v>
      </c>
      <c r="C11" s="570" t="s">
        <v>21</v>
      </c>
      <c r="D11" s="578">
        <v>63</v>
      </c>
      <c r="E11" s="578">
        <v>0</v>
      </c>
      <c r="F11" s="578">
        <v>3</v>
      </c>
      <c r="G11" s="578">
        <v>0</v>
      </c>
      <c r="H11" s="578">
        <v>0</v>
      </c>
      <c r="I11" s="578">
        <v>113.4</v>
      </c>
      <c r="J11" s="578">
        <f>SUM(D11:I11)</f>
        <v>179.4</v>
      </c>
      <c r="K11" s="579" t="s">
        <v>964</v>
      </c>
    </row>
    <row r="12" spans="1:11" s="577" customFormat="1">
      <c r="A12" s="565">
        <v>11</v>
      </c>
      <c r="B12" s="574" t="s">
        <v>90</v>
      </c>
      <c r="C12" s="580"/>
      <c r="D12" s="576"/>
      <c r="E12" s="576"/>
      <c r="F12" s="576"/>
      <c r="G12" s="576"/>
      <c r="H12" s="576"/>
      <c r="I12" s="576"/>
      <c r="J12" s="576"/>
    </row>
    <row r="13" spans="1:11" outlineLevel="1">
      <c r="A13" s="568">
        <v>12</v>
      </c>
      <c r="B13" s="573" t="s">
        <v>969</v>
      </c>
      <c r="C13" s="570" t="s">
        <v>21</v>
      </c>
      <c r="D13" s="578">
        <v>329.34</v>
      </c>
      <c r="E13" s="578" t="s">
        <v>729</v>
      </c>
      <c r="F13" s="581" t="s">
        <v>729</v>
      </c>
      <c r="G13" s="578" t="s">
        <v>729</v>
      </c>
      <c r="H13" s="578">
        <v>0</v>
      </c>
      <c r="I13" s="578">
        <v>8.3800000000000008</v>
      </c>
      <c r="J13" s="578">
        <f t="shared" ref="J13:J22" si="0">SUM(D13:I13)</f>
        <v>337.71999999999997</v>
      </c>
      <c r="K13" s="579" t="s">
        <v>90</v>
      </c>
    </row>
    <row r="14" spans="1:11" outlineLevel="1">
      <c r="A14" s="565">
        <v>13</v>
      </c>
      <c r="B14" s="569" t="s">
        <v>970</v>
      </c>
      <c r="C14" s="570" t="s">
        <v>21</v>
      </c>
      <c r="D14" s="578">
        <v>29.2</v>
      </c>
      <c r="E14" s="578">
        <v>0</v>
      </c>
      <c r="F14" s="578">
        <v>309.988</v>
      </c>
      <c r="G14" s="578">
        <v>0</v>
      </c>
      <c r="H14" s="578">
        <v>0</v>
      </c>
      <c r="I14" s="578">
        <v>74.02</v>
      </c>
      <c r="J14" s="578">
        <f t="shared" si="0"/>
        <v>413.20799999999997</v>
      </c>
      <c r="K14" s="579" t="s">
        <v>90</v>
      </c>
    </row>
    <row r="15" spans="1:11" outlineLevel="1">
      <c r="A15" s="568">
        <v>14</v>
      </c>
      <c r="B15" s="569" t="s">
        <v>971</v>
      </c>
      <c r="C15" s="570" t="s">
        <v>21</v>
      </c>
      <c r="D15" s="578">
        <v>543.82559999999989</v>
      </c>
      <c r="E15" s="578">
        <v>12.6</v>
      </c>
      <c r="F15" s="578">
        <v>2170.2149000000004</v>
      </c>
      <c r="G15" s="578">
        <v>2100</v>
      </c>
      <c r="H15" s="578">
        <v>71.28</v>
      </c>
      <c r="I15" s="578">
        <v>0</v>
      </c>
      <c r="J15" s="578">
        <f t="shared" si="0"/>
        <v>4897.9205000000002</v>
      </c>
      <c r="K15" s="579" t="s">
        <v>90</v>
      </c>
    </row>
    <row r="16" spans="1:11" outlineLevel="1">
      <c r="A16" s="565">
        <v>15</v>
      </c>
      <c r="B16" s="569" t="s">
        <v>972</v>
      </c>
      <c r="C16" s="570" t="s">
        <v>21</v>
      </c>
      <c r="D16" s="578" t="s">
        <v>729</v>
      </c>
      <c r="E16" s="578">
        <v>0</v>
      </c>
      <c r="F16" s="578">
        <v>495.00000000000006</v>
      </c>
      <c r="G16" s="578">
        <v>0</v>
      </c>
      <c r="H16" s="578" t="s">
        <v>729</v>
      </c>
      <c r="I16" s="578" t="s">
        <v>729</v>
      </c>
      <c r="J16" s="578">
        <f t="shared" si="0"/>
        <v>495.00000000000006</v>
      </c>
      <c r="K16" s="579" t="s">
        <v>90</v>
      </c>
    </row>
    <row r="17" spans="1:11" outlineLevel="1">
      <c r="A17" s="568">
        <v>16</v>
      </c>
      <c r="B17" s="569" t="s">
        <v>973</v>
      </c>
      <c r="C17" s="570" t="s">
        <v>21</v>
      </c>
      <c r="D17" s="578">
        <v>0</v>
      </c>
      <c r="E17" s="578">
        <v>0</v>
      </c>
      <c r="F17" s="578">
        <v>0</v>
      </c>
      <c r="G17" s="578">
        <v>0</v>
      </c>
      <c r="H17" s="578">
        <v>0</v>
      </c>
      <c r="I17" s="578">
        <v>0</v>
      </c>
      <c r="J17" s="578">
        <f t="shared" si="0"/>
        <v>0</v>
      </c>
      <c r="K17" s="579" t="s">
        <v>90</v>
      </c>
    </row>
    <row r="18" spans="1:11" outlineLevel="1">
      <c r="A18" s="565">
        <v>17</v>
      </c>
      <c r="B18" s="569" t="s">
        <v>974</v>
      </c>
      <c r="C18" s="570" t="s">
        <v>21</v>
      </c>
      <c r="D18" s="578">
        <v>0</v>
      </c>
      <c r="E18" s="578">
        <v>0</v>
      </c>
      <c r="F18" s="578">
        <v>0</v>
      </c>
      <c r="G18" s="578">
        <v>0</v>
      </c>
      <c r="H18" s="578">
        <v>0</v>
      </c>
      <c r="I18" s="578">
        <v>0</v>
      </c>
      <c r="J18" s="578">
        <f t="shared" si="0"/>
        <v>0</v>
      </c>
      <c r="K18" s="579" t="s">
        <v>90</v>
      </c>
    </row>
    <row r="19" spans="1:11" outlineLevel="1">
      <c r="A19" s="568">
        <v>18</v>
      </c>
      <c r="B19" s="569" t="s">
        <v>975</v>
      </c>
      <c r="C19" s="570" t="s">
        <v>39</v>
      </c>
      <c r="D19" s="578" t="s">
        <v>729</v>
      </c>
      <c r="E19" s="578">
        <v>0</v>
      </c>
      <c r="F19" s="578">
        <v>0</v>
      </c>
      <c r="G19" s="578">
        <v>0</v>
      </c>
      <c r="H19" s="578" t="s">
        <v>729</v>
      </c>
      <c r="I19" s="578" t="s">
        <v>729</v>
      </c>
      <c r="J19" s="578">
        <f t="shared" si="0"/>
        <v>0</v>
      </c>
      <c r="K19" s="579" t="s">
        <v>90</v>
      </c>
    </row>
    <row r="20" spans="1:11" outlineLevel="1">
      <c r="A20" s="565">
        <v>19</v>
      </c>
      <c r="B20" s="569" t="s">
        <v>976</v>
      </c>
      <c r="C20" s="570" t="s">
        <v>21</v>
      </c>
      <c r="D20" s="578">
        <v>195.404</v>
      </c>
      <c r="E20" s="578">
        <v>0</v>
      </c>
      <c r="F20" s="578">
        <v>3240</v>
      </c>
      <c r="G20" s="578">
        <v>2100</v>
      </c>
      <c r="H20" s="578">
        <v>0</v>
      </c>
      <c r="I20" s="578">
        <v>909.21</v>
      </c>
      <c r="J20" s="578">
        <f t="shared" si="0"/>
        <v>6444.6140000000005</v>
      </c>
      <c r="K20" s="579" t="s">
        <v>90</v>
      </c>
    </row>
    <row r="21" spans="1:11" outlineLevel="1">
      <c r="A21" s="568">
        <v>20</v>
      </c>
      <c r="B21" s="569" t="s">
        <v>977</v>
      </c>
      <c r="C21" s="570" t="s">
        <v>21</v>
      </c>
      <c r="D21" s="578">
        <v>20.526000000000003</v>
      </c>
      <c r="E21" s="578">
        <v>0</v>
      </c>
      <c r="F21" s="578">
        <v>63.5</v>
      </c>
      <c r="G21" s="578">
        <v>840</v>
      </c>
      <c r="H21" s="578">
        <v>0</v>
      </c>
      <c r="I21" s="578">
        <v>367.49</v>
      </c>
      <c r="J21" s="578">
        <f t="shared" si="0"/>
        <v>1291.5160000000001</v>
      </c>
      <c r="K21" s="579" t="s">
        <v>90</v>
      </c>
    </row>
    <row r="22" spans="1:11" outlineLevel="1">
      <c r="A22" s="565">
        <v>21</v>
      </c>
      <c r="B22" s="569" t="s">
        <v>978</v>
      </c>
      <c r="C22" s="570" t="s">
        <v>21</v>
      </c>
      <c r="D22" s="578">
        <v>965.36559999999986</v>
      </c>
      <c r="E22" s="578">
        <v>0</v>
      </c>
      <c r="F22" s="578">
        <v>4753.28406</v>
      </c>
      <c r="G22" s="578">
        <v>2940</v>
      </c>
      <c r="H22" s="578">
        <v>110.81699999999999</v>
      </c>
      <c r="I22" s="578">
        <v>1563.5200000000002</v>
      </c>
      <c r="J22" s="578">
        <f t="shared" si="0"/>
        <v>10332.986659999999</v>
      </c>
      <c r="K22" s="579" t="s">
        <v>90</v>
      </c>
    </row>
    <row r="23" spans="1:11" s="577" customFormat="1">
      <c r="A23" s="568">
        <v>22</v>
      </c>
      <c r="B23" s="574" t="s">
        <v>979</v>
      </c>
      <c r="C23" s="580"/>
      <c r="D23" s="576"/>
      <c r="E23" s="576"/>
      <c r="F23" s="576"/>
      <c r="G23" s="576"/>
      <c r="H23" s="576"/>
      <c r="I23" s="576"/>
      <c r="J23" s="576"/>
    </row>
    <row r="24" spans="1:11" s="572" customFormat="1" outlineLevel="1">
      <c r="A24" s="565">
        <v>23</v>
      </c>
      <c r="B24" s="573" t="s">
        <v>980</v>
      </c>
      <c r="C24" s="570" t="s">
        <v>981</v>
      </c>
      <c r="D24" s="571">
        <v>965.36559999999986</v>
      </c>
      <c r="E24" s="571" t="s">
        <v>729</v>
      </c>
      <c r="F24" s="568" t="s">
        <v>729</v>
      </c>
      <c r="G24" s="571" t="s">
        <v>729</v>
      </c>
      <c r="H24" s="568" t="s">
        <v>729</v>
      </c>
      <c r="I24" s="568" t="s">
        <v>729</v>
      </c>
      <c r="J24" s="571">
        <f t="shared" ref="J24:J68" si="1">SUM(D24:I24)</f>
        <v>965.36559999999986</v>
      </c>
      <c r="K24" s="572" t="s">
        <v>979</v>
      </c>
    </row>
    <row r="25" spans="1:11" s="572" customFormat="1" outlineLevel="1">
      <c r="A25" s="568">
        <v>24</v>
      </c>
      <c r="B25" s="569" t="s">
        <v>982</v>
      </c>
      <c r="C25" s="570" t="s">
        <v>26</v>
      </c>
      <c r="D25" s="571">
        <v>20.32</v>
      </c>
      <c r="E25" s="571" t="s">
        <v>729</v>
      </c>
      <c r="F25" s="568" t="s">
        <v>729</v>
      </c>
      <c r="G25" s="571" t="s">
        <v>729</v>
      </c>
      <c r="H25" s="568" t="s">
        <v>729</v>
      </c>
      <c r="I25" s="568">
        <v>16</v>
      </c>
      <c r="J25" s="571">
        <f t="shared" si="1"/>
        <v>36.32</v>
      </c>
      <c r="K25" s="572" t="s">
        <v>979</v>
      </c>
    </row>
    <row r="26" spans="1:11" s="572" customFormat="1" outlineLevel="1">
      <c r="A26" s="565">
        <v>25</v>
      </c>
      <c r="B26" s="569" t="s">
        <v>983</v>
      </c>
      <c r="C26" s="570" t="s">
        <v>981</v>
      </c>
      <c r="D26" s="571" t="s">
        <v>729</v>
      </c>
      <c r="E26" s="571">
        <v>29.105999999999998</v>
      </c>
      <c r="F26" s="571">
        <v>4753.28406</v>
      </c>
      <c r="G26" s="571">
        <v>2940</v>
      </c>
      <c r="H26" s="571">
        <v>110.81699999999999</v>
      </c>
      <c r="I26" s="571">
        <v>1563.5200000000002</v>
      </c>
      <c r="J26" s="571">
        <f>SUM(D26:I26)</f>
        <v>9396.7270599999993</v>
      </c>
      <c r="K26" s="572" t="s">
        <v>979</v>
      </c>
    </row>
    <row r="27" spans="1:11" s="577" customFormat="1">
      <c r="A27" s="568">
        <v>26</v>
      </c>
      <c r="B27" s="574" t="s">
        <v>984</v>
      </c>
      <c r="C27" s="580"/>
      <c r="D27" s="576"/>
      <c r="E27" s="576"/>
      <c r="F27" s="576"/>
      <c r="G27" s="576"/>
      <c r="H27" s="576"/>
      <c r="I27" s="576"/>
      <c r="J27" s="576"/>
    </row>
    <row r="28" spans="1:11" s="572" customFormat="1" outlineLevel="1">
      <c r="A28" s="565">
        <v>27</v>
      </c>
      <c r="B28" s="569" t="s">
        <v>985</v>
      </c>
      <c r="C28" s="570" t="s">
        <v>159</v>
      </c>
      <c r="D28" s="571">
        <v>1</v>
      </c>
      <c r="E28" s="571" t="s">
        <v>729</v>
      </c>
      <c r="F28" s="568" t="s">
        <v>729</v>
      </c>
      <c r="G28" s="571" t="s">
        <v>729</v>
      </c>
      <c r="H28" s="568" t="s">
        <v>729</v>
      </c>
      <c r="I28" s="568">
        <v>1</v>
      </c>
      <c r="J28" s="571">
        <f t="shared" si="1"/>
        <v>2</v>
      </c>
      <c r="K28" s="572" t="s">
        <v>984</v>
      </c>
    </row>
    <row r="29" spans="1:11" s="572" customFormat="1" outlineLevel="1">
      <c r="A29" s="568">
        <v>28</v>
      </c>
      <c r="B29" s="573" t="s">
        <v>986</v>
      </c>
      <c r="C29" s="570" t="s">
        <v>39</v>
      </c>
      <c r="D29" s="571">
        <v>0</v>
      </c>
      <c r="E29" s="571" t="s">
        <v>729</v>
      </c>
      <c r="F29" s="568" t="s">
        <v>729</v>
      </c>
      <c r="G29" s="571" t="s">
        <v>729</v>
      </c>
      <c r="H29" s="571">
        <v>0</v>
      </c>
      <c r="I29" s="571">
        <v>0</v>
      </c>
      <c r="J29" s="571">
        <f t="shared" si="1"/>
        <v>0</v>
      </c>
      <c r="K29" s="572" t="s">
        <v>984</v>
      </c>
    </row>
    <row r="30" spans="1:11" s="572" customFormat="1" outlineLevel="1">
      <c r="A30" s="565">
        <v>29</v>
      </c>
      <c r="B30" s="573" t="s">
        <v>987</v>
      </c>
      <c r="C30" s="570" t="s">
        <v>21</v>
      </c>
      <c r="D30" s="571">
        <v>0</v>
      </c>
      <c r="E30" s="571" t="s">
        <v>729</v>
      </c>
      <c r="F30" s="568" t="s">
        <v>729</v>
      </c>
      <c r="G30" s="571" t="s">
        <v>729</v>
      </c>
      <c r="H30" s="571">
        <v>0</v>
      </c>
      <c r="I30" s="571">
        <v>0</v>
      </c>
      <c r="J30" s="571">
        <f t="shared" si="1"/>
        <v>0</v>
      </c>
      <c r="K30" s="572" t="s">
        <v>984</v>
      </c>
    </row>
    <row r="31" spans="1:11" s="572" customFormat="1" outlineLevel="1">
      <c r="A31" s="568">
        <v>30</v>
      </c>
      <c r="B31" s="573" t="s">
        <v>988</v>
      </c>
      <c r="C31" s="570" t="s">
        <v>174</v>
      </c>
      <c r="D31" s="571">
        <v>0</v>
      </c>
      <c r="E31" s="571" t="s">
        <v>729</v>
      </c>
      <c r="F31" s="568" t="s">
        <v>729</v>
      </c>
      <c r="G31" s="571" t="s">
        <v>729</v>
      </c>
      <c r="H31" s="571">
        <v>0</v>
      </c>
      <c r="I31" s="571">
        <v>0</v>
      </c>
      <c r="J31" s="571">
        <f t="shared" si="1"/>
        <v>0</v>
      </c>
      <c r="K31" s="572" t="s">
        <v>984</v>
      </c>
    </row>
    <row r="32" spans="1:11" s="572" customFormat="1" outlineLevel="1">
      <c r="A32" s="565">
        <v>31</v>
      </c>
      <c r="B32" s="573" t="s">
        <v>989</v>
      </c>
      <c r="C32" s="570" t="s">
        <v>174</v>
      </c>
      <c r="D32" s="571">
        <v>0</v>
      </c>
      <c r="E32" s="571" t="s">
        <v>729</v>
      </c>
      <c r="F32" s="568" t="s">
        <v>729</v>
      </c>
      <c r="G32" s="571" t="s">
        <v>729</v>
      </c>
      <c r="H32" s="571">
        <v>0</v>
      </c>
      <c r="I32" s="571">
        <v>0</v>
      </c>
      <c r="J32" s="571">
        <f t="shared" si="1"/>
        <v>0</v>
      </c>
      <c r="K32" s="572" t="s">
        <v>984</v>
      </c>
    </row>
    <row r="33" spans="1:11" s="572" customFormat="1" outlineLevel="1">
      <c r="A33" s="568">
        <v>32</v>
      </c>
      <c r="B33" s="573" t="s">
        <v>990</v>
      </c>
      <c r="C33" s="570" t="s">
        <v>39</v>
      </c>
      <c r="D33" s="571">
        <v>0</v>
      </c>
      <c r="E33" s="571" t="s">
        <v>729</v>
      </c>
      <c r="F33" s="568" t="s">
        <v>729</v>
      </c>
      <c r="G33" s="571" t="s">
        <v>729</v>
      </c>
      <c r="H33" s="571">
        <v>0</v>
      </c>
      <c r="I33" s="571">
        <v>0</v>
      </c>
      <c r="J33" s="571">
        <f t="shared" si="1"/>
        <v>0</v>
      </c>
      <c r="K33" s="572" t="s">
        <v>984</v>
      </c>
    </row>
    <row r="34" spans="1:11" s="572" customFormat="1" outlineLevel="1">
      <c r="A34" s="565">
        <v>33</v>
      </c>
      <c r="B34" s="569" t="s">
        <v>991</v>
      </c>
      <c r="C34" s="570" t="s">
        <v>39</v>
      </c>
      <c r="D34" s="571" t="s">
        <v>729</v>
      </c>
      <c r="E34" s="571">
        <v>0</v>
      </c>
      <c r="F34" s="571">
        <v>0</v>
      </c>
      <c r="G34" s="571">
        <v>4500</v>
      </c>
      <c r="H34" s="571" t="s">
        <v>729</v>
      </c>
      <c r="I34" s="571" t="s">
        <v>729</v>
      </c>
      <c r="J34" s="571">
        <f t="shared" si="1"/>
        <v>4500</v>
      </c>
      <c r="K34" s="572" t="s">
        <v>984</v>
      </c>
    </row>
    <row r="35" spans="1:11" s="577" customFormat="1">
      <c r="A35" s="568">
        <v>34</v>
      </c>
      <c r="B35" s="574" t="s">
        <v>992</v>
      </c>
      <c r="C35" s="580"/>
      <c r="D35" s="576"/>
      <c r="E35" s="576"/>
      <c r="F35" s="576"/>
      <c r="G35" s="576"/>
      <c r="H35" s="576"/>
      <c r="I35" s="576"/>
      <c r="J35" s="576"/>
    </row>
    <row r="36" spans="1:11" outlineLevel="1">
      <c r="A36" s="565">
        <v>35</v>
      </c>
      <c r="B36" s="573" t="s">
        <v>993</v>
      </c>
      <c r="C36" s="570" t="s">
        <v>21</v>
      </c>
      <c r="D36" s="578">
        <v>0</v>
      </c>
      <c r="E36" s="578" t="s">
        <v>729</v>
      </c>
      <c r="F36" s="581" t="s">
        <v>729</v>
      </c>
      <c r="G36" s="578" t="s">
        <v>729</v>
      </c>
      <c r="H36" s="578">
        <v>0</v>
      </c>
      <c r="I36" s="578">
        <v>21</v>
      </c>
      <c r="J36" s="578">
        <f t="shared" ref="J36:J52" si="2">SUM(D36:I36)</f>
        <v>21</v>
      </c>
      <c r="K36" s="579" t="s">
        <v>992</v>
      </c>
    </row>
    <row r="37" spans="1:11" outlineLevel="1">
      <c r="A37" s="568">
        <v>36</v>
      </c>
      <c r="B37" s="573" t="s">
        <v>994</v>
      </c>
      <c r="C37" s="570" t="s">
        <v>21</v>
      </c>
      <c r="D37" s="578">
        <v>0</v>
      </c>
      <c r="E37" s="578" t="s">
        <v>729</v>
      </c>
      <c r="F37" s="581" t="s">
        <v>729</v>
      </c>
      <c r="G37" s="578" t="s">
        <v>729</v>
      </c>
      <c r="H37" s="578">
        <v>0</v>
      </c>
      <c r="I37" s="578">
        <v>31.499999999999996</v>
      </c>
      <c r="J37" s="578">
        <f t="shared" si="2"/>
        <v>31.499999999999996</v>
      </c>
      <c r="K37" s="579" t="s">
        <v>992</v>
      </c>
    </row>
    <row r="38" spans="1:11" outlineLevel="1">
      <c r="A38" s="565">
        <v>37</v>
      </c>
      <c r="B38" s="573" t="s">
        <v>995</v>
      </c>
      <c r="C38" s="570" t="s">
        <v>21</v>
      </c>
      <c r="D38" s="578">
        <v>0</v>
      </c>
      <c r="E38" s="578" t="s">
        <v>729</v>
      </c>
      <c r="F38" s="581" t="s">
        <v>729</v>
      </c>
      <c r="G38" s="578" t="s">
        <v>729</v>
      </c>
      <c r="H38" s="578">
        <v>0</v>
      </c>
      <c r="I38" s="578">
        <v>0</v>
      </c>
      <c r="J38" s="578">
        <f t="shared" si="2"/>
        <v>0</v>
      </c>
      <c r="K38" s="579" t="s">
        <v>992</v>
      </c>
    </row>
    <row r="39" spans="1:11" outlineLevel="1">
      <c r="A39" s="568">
        <v>38</v>
      </c>
      <c r="B39" s="573" t="s">
        <v>996</v>
      </c>
      <c r="C39" s="570" t="s">
        <v>15</v>
      </c>
      <c r="D39" s="578">
        <v>0</v>
      </c>
      <c r="E39" s="578" t="s">
        <v>729</v>
      </c>
      <c r="F39" s="581" t="s">
        <v>729</v>
      </c>
      <c r="G39" s="578" t="s">
        <v>729</v>
      </c>
      <c r="H39" s="578">
        <v>0</v>
      </c>
      <c r="I39" s="578">
        <v>1131</v>
      </c>
      <c r="J39" s="578">
        <f t="shared" si="2"/>
        <v>1131</v>
      </c>
      <c r="K39" s="579" t="s">
        <v>992</v>
      </c>
    </row>
    <row r="40" spans="1:11" outlineLevel="1">
      <c r="A40" s="565">
        <v>39</v>
      </c>
      <c r="B40" s="573" t="s">
        <v>997</v>
      </c>
      <c r="C40" s="570" t="s">
        <v>39</v>
      </c>
      <c r="D40" s="578">
        <v>0</v>
      </c>
      <c r="E40" s="578" t="s">
        <v>729</v>
      </c>
      <c r="F40" s="581" t="s">
        <v>729</v>
      </c>
      <c r="G40" s="578" t="s">
        <v>729</v>
      </c>
      <c r="H40" s="578">
        <v>0</v>
      </c>
      <c r="I40" s="578">
        <v>108.5</v>
      </c>
      <c r="J40" s="578">
        <f t="shared" si="2"/>
        <v>108.5</v>
      </c>
      <c r="K40" s="579" t="s">
        <v>992</v>
      </c>
    </row>
    <row r="41" spans="1:11" s="572" customFormat="1" outlineLevel="1">
      <c r="A41" s="568">
        <v>40</v>
      </c>
      <c r="B41" s="569" t="s">
        <v>998</v>
      </c>
      <c r="C41" s="570" t="s">
        <v>174</v>
      </c>
      <c r="D41" s="571" t="s">
        <v>729</v>
      </c>
      <c r="E41" s="571" t="s">
        <v>729</v>
      </c>
      <c r="F41" s="571">
        <v>139</v>
      </c>
      <c r="G41" s="571" t="s">
        <v>729</v>
      </c>
      <c r="H41" s="571" t="s">
        <v>729</v>
      </c>
      <c r="I41" s="571" t="s">
        <v>729</v>
      </c>
      <c r="J41" s="571">
        <f t="shared" si="2"/>
        <v>139</v>
      </c>
      <c r="K41" s="572" t="s">
        <v>992</v>
      </c>
    </row>
    <row r="42" spans="1:11" outlineLevel="1">
      <c r="A42" s="565">
        <v>41</v>
      </c>
      <c r="B42" s="569" t="s">
        <v>999</v>
      </c>
      <c r="C42" s="570" t="s">
        <v>21</v>
      </c>
      <c r="D42" s="578" t="s">
        <v>729</v>
      </c>
      <c r="E42" s="578">
        <v>0</v>
      </c>
      <c r="F42" s="578">
        <v>0</v>
      </c>
      <c r="G42" s="578">
        <v>750</v>
      </c>
      <c r="H42" s="578" t="s">
        <v>729</v>
      </c>
      <c r="I42" s="578" t="s">
        <v>729</v>
      </c>
      <c r="J42" s="578">
        <f t="shared" si="2"/>
        <v>750</v>
      </c>
      <c r="K42" s="579" t="s">
        <v>992</v>
      </c>
    </row>
    <row r="43" spans="1:11" outlineLevel="1">
      <c r="A43" s="568">
        <v>42</v>
      </c>
      <c r="B43" s="569" t="s">
        <v>1000</v>
      </c>
      <c r="C43" s="570" t="s">
        <v>39</v>
      </c>
      <c r="D43" s="578">
        <v>0</v>
      </c>
      <c r="E43" s="578">
        <v>0</v>
      </c>
      <c r="F43" s="578">
        <v>0</v>
      </c>
      <c r="G43" s="578">
        <v>0</v>
      </c>
      <c r="H43" s="578">
        <v>0</v>
      </c>
      <c r="I43" s="578">
        <v>0</v>
      </c>
      <c r="J43" s="578">
        <f t="shared" si="2"/>
        <v>0</v>
      </c>
      <c r="K43" s="579" t="s">
        <v>992</v>
      </c>
    </row>
    <row r="44" spans="1:11" outlineLevel="1">
      <c r="A44" s="565">
        <v>43</v>
      </c>
      <c r="B44" s="569" t="s">
        <v>1001</v>
      </c>
      <c r="C44" s="570" t="s">
        <v>21</v>
      </c>
      <c r="D44" s="578">
        <v>0</v>
      </c>
      <c r="E44" s="578">
        <v>0</v>
      </c>
      <c r="F44" s="578">
        <v>0</v>
      </c>
      <c r="G44" s="578">
        <v>150</v>
      </c>
      <c r="H44" s="578">
        <v>0</v>
      </c>
      <c r="I44" s="578">
        <v>0</v>
      </c>
      <c r="J44" s="578">
        <f t="shared" si="2"/>
        <v>150</v>
      </c>
      <c r="K44" s="579" t="s">
        <v>992</v>
      </c>
    </row>
    <row r="45" spans="1:11" outlineLevel="1">
      <c r="A45" s="568">
        <v>44</v>
      </c>
      <c r="B45" s="569" t="s">
        <v>1002</v>
      </c>
      <c r="C45" s="570" t="s">
        <v>21</v>
      </c>
      <c r="D45" s="578">
        <v>0</v>
      </c>
      <c r="E45" s="578">
        <v>0</v>
      </c>
      <c r="F45" s="578">
        <v>0</v>
      </c>
      <c r="G45" s="578">
        <v>0</v>
      </c>
      <c r="H45" s="578">
        <v>0</v>
      </c>
      <c r="I45" s="578">
        <v>0</v>
      </c>
      <c r="J45" s="578">
        <f t="shared" si="2"/>
        <v>0</v>
      </c>
      <c r="K45" s="579" t="s">
        <v>992</v>
      </c>
    </row>
    <row r="46" spans="1:11" outlineLevel="1">
      <c r="A46" s="565">
        <v>45</v>
      </c>
      <c r="B46" s="569" t="s">
        <v>1003</v>
      </c>
      <c r="C46" s="570" t="s">
        <v>21</v>
      </c>
      <c r="D46" s="578">
        <v>0</v>
      </c>
      <c r="E46" s="578">
        <v>0</v>
      </c>
      <c r="F46" s="578">
        <v>0</v>
      </c>
      <c r="G46" s="578">
        <v>0</v>
      </c>
      <c r="H46" s="578">
        <v>0</v>
      </c>
      <c r="I46" s="578">
        <v>0</v>
      </c>
      <c r="J46" s="578">
        <f t="shared" si="2"/>
        <v>0</v>
      </c>
      <c r="K46" s="579" t="s">
        <v>992</v>
      </c>
    </row>
    <row r="47" spans="1:11" outlineLevel="1">
      <c r="A47" s="568">
        <v>46</v>
      </c>
      <c r="B47" s="569" t="s">
        <v>1004</v>
      </c>
      <c r="C47" s="570" t="s">
        <v>21</v>
      </c>
      <c r="D47" s="578">
        <v>26.999999999999996</v>
      </c>
      <c r="E47" s="578">
        <v>0</v>
      </c>
      <c r="F47" s="578">
        <v>0</v>
      </c>
      <c r="G47" s="578">
        <v>112.5</v>
      </c>
      <c r="H47" s="578">
        <v>0</v>
      </c>
      <c r="I47" s="578" t="s">
        <v>729</v>
      </c>
      <c r="J47" s="578">
        <f t="shared" si="2"/>
        <v>139.5</v>
      </c>
      <c r="K47" s="579" t="s">
        <v>992</v>
      </c>
    </row>
    <row r="48" spans="1:11" outlineLevel="1">
      <c r="A48" s="565">
        <v>47</v>
      </c>
      <c r="B48" s="569" t="s">
        <v>1005</v>
      </c>
      <c r="C48" s="570" t="s">
        <v>15</v>
      </c>
      <c r="D48" s="578">
        <v>0</v>
      </c>
      <c r="E48" s="578">
        <v>0</v>
      </c>
      <c r="F48" s="578">
        <v>0</v>
      </c>
      <c r="G48" s="578">
        <v>5700</v>
      </c>
      <c r="H48" s="578">
        <v>0</v>
      </c>
      <c r="I48" s="578" t="s">
        <v>729</v>
      </c>
      <c r="J48" s="578">
        <f t="shared" si="2"/>
        <v>5700</v>
      </c>
      <c r="K48" s="579" t="s">
        <v>992</v>
      </c>
    </row>
    <row r="49" spans="1:11" outlineLevel="1">
      <c r="A49" s="568">
        <v>48</v>
      </c>
      <c r="B49" s="569" t="s">
        <v>1006</v>
      </c>
      <c r="C49" s="570" t="s">
        <v>39</v>
      </c>
      <c r="D49" s="578">
        <v>93</v>
      </c>
      <c r="E49" s="578">
        <v>0</v>
      </c>
      <c r="F49" s="578">
        <v>0</v>
      </c>
      <c r="G49" s="578">
        <v>387.5</v>
      </c>
      <c r="H49" s="578">
        <v>0</v>
      </c>
      <c r="I49" s="578" t="s">
        <v>729</v>
      </c>
      <c r="J49" s="578">
        <f t="shared" si="2"/>
        <v>480.5</v>
      </c>
      <c r="K49" s="579" t="s">
        <v>992</v>
      </c>
    </row>
    <row r="50" spans="1:11" outlineLevel="1">
      <c r="A50" s="565">
        <v>49</v>
      </c>
      <c r="B50" s="569" t="s">
        <v>1007</v>
      </c>
      <c r="C50" s="570" t="s">
        <v>174</v>
      </c>
      <c r="D50" s="578">
        <v>0</v>
      </c>
      <c r="E50" s="578">
        <v>0</v>
      </c>
      <c r="F50" s="578">
        <v>0</v>
      </c>
      <c r="G50" s="578">
        <v>0</v>
      </c>
      <c r="H50" s="578">
        <v>0</v>
      </c>
      <c r="I50" s="578">
        <v>0</v>
      </c>
      <c r="J50" s="578">
        <f t="shared" si="2"/>
        <v>0</v>
      </c>
      <c r="K50" s="579" t="s">
        <v>992</v>
      </c>
    </row>
    <row r="51" spans="1:11" outlineLevel="1">
      <c r="A51" s="568">
        <v>50</v>
      </c>
      <c r="B51" s="569" t="s">
        <v>1008</v>
      </c>
      <c r="C51" s="570" t="s">
        <v>174</v>
      </c>
      <c r="D51" s="578">
        <v>13.5</v>
      </c>
      <c r="E51" s="578">
        <v>0</v>
      </c>
      <c r="F51" s="578">
        <v>0</v>
      </c>
      <c r="G51" s="578">
        <v>380</v>
      </c>
      <c r="H51" s="578">
        <v>0</v>
      </c>
      <c r="I51" s="578">
        <v>21</v>
      </c>
      <c r="J51" s="578">
        <f t="shared" si="2"/>
        <v>414.5</v>
      </c>
      <c r="K51" s="579" t="s">
        <v>992</v>
      </c>
    </row>
    <row r="52" spans="1:11" outlineLevel="1">
      <c r="A52" s="565">
        <v>51</v>
      </c>
      <c r="B52" s="569" t="s">
        <v>1009</v>
      </c>
      <c r="C52" s="570" t="s">
        <v>174</v>
      </c>
      <c r="D52" s="578" t="s">
        <v>729</v>
      </c>
      <c r="E52" s="578">
        <v>0</v>
      </c>
      <c r="F52" s="578">
        <v>0</v>
      </c>
      <c r="G52" s="578">
        <v>0</v>
      </c>
      <c r="H52" s="578" t="s">
        <v>729</v>
      </c>
      <c r="I52" s="578" t="s">
        <v>729</v>
      </c>
      <c r="J52" s="578">
        <f t="shared" si="2"/>
        <v>0</v>
      </c>
      <c r="K52" s="579" t="s">
        <v>992</v>
      </c>
    </row>
    <row r="53" spans="1:11" s="577" customFormat="1">
      <c r="A53" s="568">
        <v>52</v>
      </c>
      <c r="B53" s="574" t="s">
        <v>1010</v>
      </c>
      <c r="C53" s="580"/>
      <c r="D53" s="576"/>
      <c r="E53" s="576"/>
      <c r="F53" s="576"/>
      <c r="G53" s="576"/>
      <c r="H53" s="576"/>
      <c r="I53" s="576"/>
      <c r="J53" s="576"/>
    </row>
    <row r="54" spans="1:11" s="572" customFormat="1" outlineLevel="1">
      <c r="A54" s="565">
        <v>53</v>
      </c>
      <c r="B54" s="569" t="s">
        <v>1011</v>
      </c>
      <c r="C54" s="570" t="s">
        <v>39</v>
      </c>
      <c r="D54" s="571">
        <v>255.91799999999998</v>
      </c>
      <c r="E54" s="571" t="s">
        <v>729</v>
      </c>
      <c r="F54" s="568" t="s">
        <v>729</v>
      </c>
      <c r="G54" s="571" t="s">
        <v>729</v>
      </c>
      <c r="H54" s="568" t="s">
        <v>729</v>
      </c>
      <c r="I54" s="568" t="s">
        <v>729</v>
      </c>
      <c r="J54" s="571">
        <f t="shared" si="1"/>
        <v>255.91799999999998</v>
      </c>
      <c r="K54" s="572" t="s">
        <v>1010</v>
      </c>
    </row>
    <row r="55" spans="1:11" s="572" customFormat="1" outlineLevel="1">
      <c r="A55" s="568">
        <v>54</v>
      </c>
      <c r="B55" s="569" t="s">
        <v>1012</v>
      </c>
      <c r="C55" s="570" t="s">
        <v>1013</v>
      </c>
      <c r="D55" s="571">
        <v>4</v>
      </c>
      <c r="E55" s="571" t="s">
        <v>729</v>
      </c>
      <c r="F55" s="568" t="s">
        <v>729</v>
      </c>
      <c r="G55" s="571" t="s">
        <v>729</v>
      </c>
      <c r="H55" s="568" t="s">
        <v>729</v>
      </c>
      <c r="I55" s="568">
        <v>4</v>
      </c>
      <c r="J55" s="571">
        <f t="shared" si="1"/>
        <v>8</v>
      </c>
      <c r="K55" s="572" t="s">
        <v>1010</v>
      </c>
    </row>
    <row r="56" spans="1:11" outlineLevel="1">
      <c r="A56" s="565">
        <v>55</v>
      </c>
      <c r="B56" s="573" t="s">
        <v>1014</v>
      </c>
      <c r="C56" s="570" t="s">
        <v>21</v>
      </c>
      <c r="D56" s="578">
        <v>0</v>
      </c>
      <c r="E56" s="578">
        <v>0</v>
      </c>
      <c r="F56" s="578" t="s">
        <v>729</v>
      </c>
      <c r="G56" s="578" t="s">
        <v>729</v>
      </c>
      <c r="H56" s="578">
        <v>0</v>
      </c>
      <c r="I56" s="578">
        <v>38.43</v>
      </c>
      <c r="J56" s="578">
        <f t="shared" si="1"/>
        <v>38.43</v>
      </c>
      <c r="K56" s="579" t="s">
        <v>1010</v>
      </c>
    </row>
    <row r="57" spans="1:11" outlineLevel="1">
      <c r="A57" s="568">
        <v>56</v>
      </c>
      <c r="B57" s="573" t="s">
        <v>1015</v>
      </c>
      <c r="C57" s="570" t="s">
        <v>21</v>
      </c>
      <c r="D57" s="578">
        <v>0</v>
      </c>
      <c r="E57" s="578">
        <v>0</v>
      </c>
      <c r="F57" s="578" t="s">
        <v>729</v>
      </c>
      <c r="G57" s="578" t="s">
        <v>729</v>
      </c>
      <c r="H57" s="578">
        <v>0</v>
      </c>
      <c r="I57" s="578">
        <v>0</v>
      </c>
      <c r="J57" s="578">
        <f t="shared" si="1"/>
        <v>0</v>
      </c>
      <c r="K57" s="579" t="s">
        <v>1010</v>
      </c>
    </row>
    <row r="58" spans="1:11" outlineLevel="1">
      <c r="A58" s="565">
        <v>57</v>
      </c>
      <c r="B58" s="573" t="s">
        <v>1016</v>
      </c>
      <c r="C58" s="570" t="s">
        <v>21</v>
      </c>
      <c r="D58" s="578">
        <v>0</v>
      </c>
      <c r="E58" s="578">
        <v>0</v>
      </c>
      <c r="F58" s="578" t="s">
        <v>729</v>
      </c>
      <c r="G58" s="578" t="s">
        <v>729</v>
      </c>
      <c r="H58" s="578">
        <v>0</v>
      </c>
      <c r="I58" s="578">
        <v>0</v>
      </c>
      <c r="J58" s="578">
        <f t="shared" si="1"/>
        <v>0</v>
      </c>
      <c r="K58" s="579" t="s">
        <v>1010</v>
      </c>
    </row>
    <row r="59" spans="1:11" outlineLevel="1">
      <c r="A59" s="568">
        <v>58</v>
      </c>
      <c r="B59" s="573" t="s">
        <v>1017</v>
      </c>
      <c r="C59" s="570" t="s">
        <v>21</v>
      </c>
      <c r="D59" s="578">
        <v>326.72000000000003</v>
      </c>
      <c r="E59" s="578">
        <v>12.434999999999999</v>
      </c>
      <c r="F59" s="578" t="s">
        <v>729</v>
      </c>
      <c r="G59" s="578" t="s">
        <v>729</v>
      </c>
      <c r="H59" s="578">
        <v>0</v>
      </c>
      <c r="I59" s="578">
        <v>793.51</v>
      </c>
      <c r="J59" s="578">
        <f t="shared" si="1"/>
        <v>1132.665</v>
      </c>
      <c r="K59" s="579" t="s">
        <v>1010</v>
      </c>
    </row>
    <row r="60" spans="1:11" outlineLevel="1">
      <c r="A60" s="565">
        <v>59</v>
      </c>
      <c r="B60" s="573" t="s">
        <v>1018</v>
      </c>
      <c r="C60" s="570" t="s">
        <v>15</v>
      </c>
      <c r="D60" s="578">
        <v>0</v>
      </c>
      <c r="E60" s="578">
        <v>0</v>
      </c>
      <c r="F60" s="578" t="s">
        <v>729</v>
      </c>
      <c r="G60" s="578" t="s">
        <v>729</v>
      </c>
      <c r="H60" s="578">
        <v>0</v>
      </c>
      <c r="I60" s="578">
        <v>0</v>
      </c>
      <c r="J60" s="578">
        <f t="shared" si="1"/>
        <v>0</v>
      </c>
      <c r="K60" s="579" t="s">
        <v>1010</v>
      </c>
    </row>
    <row r="61" spans="1:11" outlineLevel="1">
      <c r="A61" s="568">
        <v>60</v>
      </c>
      <c r="B61" s="573" t="s">
        <v>1019</v>
      </c>
      <c r="C61" s="570" t="s">
        <v>15</v>
      </c>
      <c r="D61" s="578">
        <v>25171.81</v>
      </c>
      <c r="E61" s="578">
        <v>1747</v>
      </c>
      <c r="F61" s="578" t="s">
        <v>729</v>
      </c>
      <c r="G61" s="578" t="s">
        <v>729</v>
      </c>
      <c r="H61" s="578">
        <v>0</v>
      </c>
      <c r="I61" s="578">
        <v>160544.95999999999</v>
      </c>
      <c r="J61" s="578">
        <f t="shared" si="1"/>
        <v>187463.77</v>
      </c>
      <c r="K61" s="579" t="s">
        <v>1010</v>
      </c>
    </row>
    <row r="62" spans="1:11" outlineLevel="1">
      <c r="A62" s="565">
        <v>61</v>
      </c>
      <c r="B62" s="573" t="s">
        <v>1020</v>
      </c>
      <c r="C62" s="570" t="s">
        <v>39</v>
      </c>
      <c r="D62" s="578">
        <v>0</v>
      </c>
      <c r="E62" s="578">
        <v>42</v>
      </c>
      <c r="F62" s="578" t="s">
        <v>729</v>
      </c>
      <c r="G62" s="578" t="s">
        <v>729</v>
      </c>
      <c r="H62" s="578">
        <v>0</v>
      </c>
      <c r="I62" s="578">
        <v>0</v>
      </c>
      <c r="J62" s="578">
        <f t="shared" si="1"/>
        <v>42</v>
      </c>
      <c r="K62" s="579" t="s">
        <v>1010</v>
      </c>
    </row>
    <row r="63" spans="1:11" outlineLevel="1">
      <c r="A63" s="568">
        <v>62</v>
      </c>
      <c r="B63" s="573" t="s">
        <v>1021</v>
      </c>
      <c r="C63" s="570" t="s">
        <v>39</v>
      </c>
      <c r="D63" s="578">
        <v>0</v>
      </c>
      <c r="E63" s="578">
        <v>0</v>
      </c>
      <c r="F63" s="578" t="s">
        <v>729</v>
      </c>
      <c r="G63" s="578" t="s">
        <v>729</v>
      </c>
      <c r="H63" s="578">
        <v>0</v>
      </c>
      <c r="I63" s="578">
        <v>0</v>
      </c>
      <c r="J63" s="578">
        <f t="shared" si="1"/>
        <v>0</v>
      </c>
      <c r="K63" s="579" t="s">
        <v>1010</v>
      </c>
    </row>
    <row r="64" spans="1:11" outlineLevel="1">
      <c r="A64" s="565">
        <v>63</v>
      </c>
      <c r="B64" s="573" t="s">
        <v>1022</v>
      </c>
      <c r="C64" s="570" t="s">
        <v>15</v>
      </c>
      <c r="D64" s="578" t="s">
        <v>729</v>
      </c>
      <c r="E64" s="578">
        <v>0</v>
      </c>
      <c r="F64" s="578" t="s">
        <v>729</v>
      </c>
      <c r="G64" s="578" t="s">
        <v>729</v>
      </c>
      <c r="H64" s="578">
        <v>0</v>
      </c>
      <c r="I64" s="578">
        <v>0</v>
      </c>
      <c r="J64" s="578">
        <f t="shared" si="1"/>
        <v>0</v>
      </c>
      <c r="K64" s="579" t="s">
        <v>1010</v>
      </c>
    </row>
    <row r="65" spans="1:11" outlineLevel="1">
      <c r="A65" s="568">
        <v>64</v>
      </c>
      <c r="B65" s="573" t="s">
        <v>1023</v>
      </c>
      <c r="C65" s="570" t="s">
        <v>15</v>
      </c>
      <c r="D65" s="578">
        <v>3280.08</v>
      </c>
      <c r="E65" s="578">
        <v>0</v>
      </c>
      <c r="F65" s="578" t="s">
        <v>729</v>
      </c>
      <c r="G65" s="578" t="s">
        <v>729</v>
      </c>
      <c r="H65" s="578">
        <v>0</v>
      </c>
      <c r="I65" s="578">
        <v>3482.94</v>
      </c>
      <c r="J65" s="578">
        <f t="shared" si="1"/>
        <v>6763.02</v>
      </c>
      <c r="K65" s="579" t="s">
        <v>1010</v>
      </c>
    </row>
    <row r="66" spans="1:11" outlineLevel="1">
      <c r="A66" s="565">
        <v>65</v>
      </c>
      <c r="B66" s="573" t="s">
        <v>1024</v>
      </c>
      <c r="C66" s="570" t="s">
        <v>1025</v>
      </c>
      <c r="D66" s="578">
        <v>110.88</v>
      </c>
      <c r="E66" s="578">
        <v>0</v>
      </c>
      <c r="F66" s="578" t="s">
        <v>729</v>
      </c>
      <c r="G66" s="578" t="s">
        <v>729</v>
      </c>
      <c r="H66" s="578">
        <v>0</v>
      </c>
      <c r="I66" s="578">
        <v>110.88</v>
      </c>
      <c r="J66" s="578">
        <f t="shared" si="1"/>
        <v>221.76</v>
      </c>
      <c r="K66" s="579" t="s">
        <v>1010</v>
      </c>
    </row>
    <row r="67" spans="1:11" outlineLevel="1">
      <c r="A67" s="565"/>
      <c r="B67" s="573" t="s">
        <v>1026</v>
      </c>
      <c r="C67" s="570"/>
      <c r="D67" s="578"/>
      <c r="E67" s="578"/>
      <c r="F67" s="578"/>
      <c r="G67" s="578"/>
      <c r="H67" s="578"/>
      <c r="I67" s="578">
        <v>257.54999999999995</v>
      </c>
      <c r="J67" s="578"/>
    </row>
    <row r="68" spans="1:11" outlineLevel="1">
      <c r="A68" s="568">
        <v>66</v>
      </c>
      <c r="B68" s="573" t="s">
        <v>1027</v>
      </c>
      <c r="C68" s="570" t="s">
        <v>174</v>
      </c>
      <c r="D68" s="578">
        <v>72</v>
      </c>
      <c r="E68" s="578">
        <v>0</v>
      </c>
      <c r="F68" s="578" t="s">
        <v>729</v>
      </c>
      <c r="G68" s="578" t="s">
        <v>729</v>
      </c>
      <c r="H68" s="578">
        <v>0</v>
      </c>
      <c r="I68" s="578">
        <v>72</v>
      </c>
      <c r="J68" s="578">
        <f t="shared" si="1"/>
        <v>144</v>
      </c>
      <c r="K68" s="579" t="s">
        <v>1010</v>
      </c>
    </row>
    <row r="69" spans="1:11" s="577" customFormat="1">
      <c r="A69" s="565">
        <v>67</v>
      </c>
      <c r="B69" s="574" t="s">
        <v>1028</v>
      </c>
      <c r="C69" s="580"/>
      <c r="D69" s="576"/>
      <c r="E69" s="576"/>
      <c r="F69" s="576"/>
      <c r="G69" s="576"/>
      <c r="H69" s="576"/>
      <c r="I69" s="576"/>
      <c r="J69" s="576"/>
    </row>
    <row r="70" spans="1:11" outlineLevel="1">
      <c r="A70" s="568">
        <v>68</v>
      </c>
      <c r="B70" s="573" t="s">
        <v>1029</v>
      </c>
      <c r="C70" s="570" t="s">
        <v>21</v>
      </c>
      <c r="D70" s="578">
        <v>0</v>
      </c>
      <c r="E70" s="578" t="s">
        <v>729</v>
      </c>
      <c r="F70" s="581" t="s">
        <v>729</v>
      </c>
      <c r="G70" s="578" t="s">
        <v>729</v>
      </c>
      <c r="H70" s="578">
        <v>0</v>
      </c>
      <c r="I70" s="578">
        <v>0</v>
      </c>
      <c r="J70" s="578">
        <f t="shared" ref="J70:J77" si="3">SUM(D70:I70)</f>
        <v>0</v>
      </c>
      <c r="K70" s="579" t="s">
        <v>1028</v>
      </c>
    </row>
    <row r="71" spans="1:11" s="572" customFormat="1" outlineLevel="1">
      <c r="A71" s="565">
        <v>69</v>
      </c>
      <c r="B71" s="569" t="s">
        <v>1030</v>
      </c>
      <c r="C71" s="570" t="s">
        <v>21</v>
      </c>
      <c r="D71" s="571" t="s">
        <v>729</v>
      </c>
      <c r="E71" s="571" t="s">
        <v>729</v>
      </c>
      <c r="F71" s="571">
        <v>234</v>
      </c>
      <c r="G71" s="571">
        <v>208</v>
      </c>
      <c r="H71" s="571" t="s">
        <v>729</v>
      </c>
      <c r="I71" s="571" t="s">
        <v>729</v>
      </c>
      <c r="J71" s="571">
        <f t="shared" si="3"/>
        <v>442</v>
      </c>
      <c r="K71" s="572" t="s">
        <v>1028</v>
      </c>
    </row>
    <row r="72" spans="1:11" outlineLevel="1">
      <c r="A72" s="568">
        <v>70</v>
      </c>
      <c r="B72" s="569" t="s">
        <v>1031</v>
      </c>
      <c r="C72" s="570" t="s">
        <v>21</v>
      </c>
      <c r="D72" s="578">
        <v>0</v>
      </c>
      <c r="E72" s="578">
        <v>0</v>
      </c>
      <c r="F72" s="578">
        <v>420.00000000000006</v>
      </c>
      <c r="G72" s="578">
        <v>294.00000000000006</v>
      </c>
      <c r="H72" s="578">
        <v>0</v>
      </c>
      <c r="I72" s="578">
        <v>0</v>
      </c>
      <c r="J72" s="578">
        <f t="shared" si="3"/>
        <v>714.00000000000011</v>
      </c>
      <c r="K72" s="579" t="s">
        <v>1028</v>
      </c>
    </row>
    <row r="73" spans="1:11" outlineLevel="1">
      <c r="A73" s="565">
        <v>71</v>
      </c>
      <c r="B73" s="569" t="s">
        <v>1032</v>
      </c>
      <c r="C73" s="570" t="s">
        <v>21</v>
      </c>
      <c r="D73" s="578">
        <v>345</v>
      </c>
      <c r="E73" s="578">
        <v>0</v>
      </c>
      <c r="F73" s="578">
        <v>1329.2419</v>
      </c>
      <c r="G73" s="578">
        <v>1134</v>
      </c>
      <c r="H73" s="578">
        <v>0</v>
      </c>
      <c r="I73" s="578">
        <v>655.99999999999989</v>
      </c>
      <c r="J73" s="578">
        <f t="shared" si="3"/>
        <v>3464.2419</v>
      </c>
      <c r="K73" s="579" t="s">
        <v>1028</v>
      </c>
    </row>
    <row r="74" spans="1:11" outlineLevel="1">
      <c r="A74" s="568">
        <v>72</v>
      </c>
      <c r="B74" s="569" t="s">
        <v>1033</v>
      </c>
      <c r="C74" s="570" t="s">
        <v>21</v>
      </c>
      <c r="D74" s="578">
        <v>322</v>
      </c>
      <c r="E74" s="578">
        <v>0</v>
      </c>
      <c r="F74" s="578">
        <v>1039.9939999999999</v>
      </c>
      <c r="G74" s="578">
        <v>840</v>
      </c>
      <c r="H74" s="578">
        <v>0</v>
      </c>
      <c r="I74" s="578">
        <v>655.99999999999989</v>
      </c>
      <c r="J74" s="578">
        <f t="shared" si="3"/>
        <v>2857.9939999999997</v>
      </c>
      <c r="K74" s="579" t="s">
        <v>1028</v>
      </c>
    </row>
    <row r="75" spans="1:11" outlineLevel="1">
      <c r="A75" s="565">
        <v>73</v>
      </c>
      <c r="B75" s="569" t="s">
        <v>663</v>
      </c>
      <c r="C75" s="570" t="s">
        <v>39</v>
      </c>
      <c r="D75" s="578">
        <v>0</v>
      </c>
      <c r="E75" s="578">
        <v>0</v>
      </c>
      <c r="F75" s="578">
        <v>0</v>
      </c>
      <c r="G75" s="578">
        <v>0</v>
      </c>
      <c r="H75" s="578">
        <v>0</v>
      </c>
      <c r="I75" s="578">
        <v>0</v>
      </c>
      <c r="J75" s="578">
        <f t="shared" si="3"/>
        <v>0</v>
      </c>
      <c r="K75" s="579" t="s">
        <v>1028</v>
      </c>
    </row>
    <row r="76" spans="1:11" outlineLevel="1">
      <c r="A76" s="568">
        <v>74</v>
      </c>
      <c r="B76" s="569" t="s">
        <v>1034</v>
      </c>
      <c r="C76" s="570" t="s">
        <v>39</v>
      </c>
      <c r="D76" s="578">
        <v>1281.5</v>
      </c>
      <c r="E76" s="578">
        <v>0</v>
      </c>
      <c r="F76" s="578">
        <v>3424.9700000000003</v>
      </c>
      <c r="G76" s="578">
        <v>2688</v>
      </c>
      <c r="H76" s="578">
        <v>0</v>
      </c>
      <c r="I76" s="578">
        <v>1530.6666666666665</v>
      </c>
      <c r="J76" s="578">
        <f t="shared" si="3"/>
        <v>8925.1366666666672</v>
      </c>
      <c r="K76" s="579" t="s">
        <v>1028</v>
      </c>
    </row>
    <row r="77" spans="1:11" outlineLevel="1">
      <c r="A77" s="565">
        <v>75</v>
      </c>
      <c r="B77" s="569" t="s">
        <v>1035</v>
      </c>
      <c r="C77" s="570" t="s">
        <v>21</v>
      </c>
      <c r="D77" s="578">
        <v>115.33499999999999</v>
      </c>
      <c r="E77" s="578">
        <v>0</v>
      </c>
      <c r="F77" s="578">
        <v>564.7473</v>
      </c>
      <c r="G77" s="578">
        <v>241.92000000000002</v>
      </c>
      <c r="H77" s="578">
        <v>0</v>
      </c>
      <c r="I77" s="578">
        <v>198.98666666666665</v>
      </c>
      <c r="J77" s="578">
        <f t="shared" si="3"/>
        <v>1120.9889666666668</v>
      </c>
      <c r="K77" s="579" t="s">
        <v>1028</v>
      </c>
    </row>
    <row r="78" spans="1:11" s="577" customFormat="1">
      <c r="A78" s="568">
        <v>76</v>
      </c>
      <c r="B78" s="574" t="s">
        <v>1036</v>
      </c>
      <c r="C78" s="580"/>
      <c r="D78" s="576"/>
      <c r="E78" s="576"/>
      <c r="F78" s="576"/>
      <c r="G78" s="576"/>
      <c r="H78" s="576"/>
      <c r="I78" s="576"/>
      <c r="J78" s="576"/>
    </row>
    <row r="79" spans="1:11" outlineLevel="1">
      <c r="A79" s="565">
        <v>77</v>
      </c>
      <c r="B79" s="573" t="s">
        <v>1037</v>
      </c>
      <c r="C79" s="570" t="s">
        <v>173</v>
      </c>
      <c r="D79" s="578">
        <v>0</v>
      </c>
      <c r="E79" s="578" t="s">
        <v>729</v>
      </c>
      <c r="F79" s="581" t="s">
        <v>729</v>
      </c>
      <c r="G79" s="578" t="s">
        <v>729</v>
      </c>
      <c r="H79" s="578">
        <v>0</v>
      </c>
      <c r="I79" s="578" t="s">
        <v>729</v>
      </c>
      <c r="J79" s="578">
        <f t="shared" ref="J79:J85" si="4">SUM(D79:I79)</f>
        <v>0</v>
      </c>
      <c r="K79" s="579" t="s">
        <v>1036</v>
      </c>
    </row>
    <row r="80" spans="1:11" outlineLevel="1">
      <c r="A80" s="568">
        <v>78</v>
      </c>
      <c r="B80" s="569" t="s">
        <v>1038</v>
      </c>
      <c r="C80" s="570" t="s">
        <v>174</v>
      </c>
      <c r="D80" s="578">
        <v>25</v>
      </c>
      <c r="E80" s="578">
        <v>0</v>
      </c>
      <c r="F80" s="578">
        <v>150</v>
      </c>
      <c r="G80" s="578">
        <v>140</v>
      </c>
      <c r="H80" s="578">
        <v>0</v>
      </c>
      <c r="I80" s="578">
        <v>0</v>
      </c>
      <c r="J80" s="578">
        <f t="shared" si="4"/>
        <v>315</v>
      </c>
      <c r="K80" s="579" t="s">
        <v>1036</v>
      </c>
    </row>
    <row r="81" spans="1:11" outlineLevel="1">
      <c r="A81" s="565">
        <v>79</v>
      </c>
      <c r="B81" s="569" t="s">
        <v>1039</v>
      </c>
      <c r="C81" s="570" t="s">
        <v>174</v>
      </c>
      <c r="D81" s="578">
        <v>143.84</v>
      </c>
      <c r="E81" s="578">
        <v>0</v>
      </c>
      <c r="F81" s="578">
        <v>2200</v>
      </c>
      <c r="G81" s="578">
        <v>3504</v>
      </c>
      <c r="H81" s="578">
        <v>0</v>
      </c>
      <c r="I81" s="578">
        <v>720</v>
      </c>
      <c r="J81" s="578">
        <f t="shared" si="4"/>
        <v>6567.84</v>
      </c>
      <c r="K81" s="579" t="s">
        <v>1036</v>
      </c>
    </row>
    <row r="82" spans="1:11" outlineLevel="1">
      <c r="A82" s="568">
        <v>80</v>
      </c>
      <c r="B82" s="569" t="s">
        <v>1040</v>
      </c>
      <c r="C82" s="570" t="s">
        <v>173</v>
      </c>
      <c r="D82" s="578">
        <v>40</v>
      </c>
      <c r="E82" s="578">
        <v>0</v>
      </c>
      <c r="F82" s="578">
        <v>733</v>
      </c>
      <c r="G82" s="578">
        <v>1168</v>
      </c>
      <c r="H82" s="578">
        <v>0</v>
      </c>
      <c r="I82" s="578">
        <v>75</v>
      </c>
      <c r="J82" s="578">
        <f t="shared" si="4"/>
        <v>2016</v>
      </c>
      <c r="K82" s="579" t="s">
        <v>1036</v>
      </c>
    </row>
    <row r="83" spans="1:11" outlineLevel="1">
      <c r="A83" s="565">
        <v>81</v>
      </c>
      <c r="B83" s="569" t="s">
        <v>1041</v>
      </c>
      <c r="C83" s="570" t="s">
        <v>173</v>
      </c>
      <c r="D83" s="578">
        <v>0</v>
      </c>
      <c r="E83" s="578">
        <v>0</v>
      </c>
      <c r="F83" s="578">
        <v>0</v>
      </c>
      <c r="G83" s="578">
        <v>3</v>
      </c>
      <c r="H83" s="578">
        <v>0</v>
      </c>
      <c r="I83" s="578">
        <v>0</v>
      </c>
      <c r="J83" s="578">
        <f t="shared" si="4"/>
        <v>3</v>
      </c>
      <c r="K83" s="579" t="s">
        <v>1036</v>
      </c>
    </row>
    <row r="84" spans="1:11" outlineLevel="1">
      <c r="A84" s="568">
        <v>82</v>
      </c>
      <c r="B84" s="569" t="s">
        <v>1042</v>
      </c>
      <c r="C84" s="570" t="s">
        <v>173</v>
      </c>
      <c r="D84" s="578">
        <v>11</v>
      </c>
      <c r="E84" s="578">
        <v>0</v>
      </c>
      <c r="F84" s="578">
        <v>32</v>
      </c>
      <c r="G84" s="578">
        <v>12</v>
      </c>
      <c r="H84" s="578">
        <v>0</v>
      </c>
      <c r="I84" s="578">
        <v>11</v>
      </c>
      <c r="J84" s="578">
        <f t="shared" si="4"/>
        <v>66</v>
      </c>
      <c r="K84" s="579" t="s">
        <v>1036</v>
      </c>
    </row>
    <row r="85" spans="1:11" outlineLevel="1">
      <c r="A85" s="565">
        <v>83</v>
      </c>
      <c r="B85" s="569" t="s">
        <v>1043</v>
      </c>
      <c r="C85" s="570" t="s">
        <v>173</v>
      </c>
      <c r="D85" s="578" t="s">
        <v>729</v>
      </c>
      <c r="E85" s="578">
        <v>0</v>
      </c>
      <c r="F85" s="578">
        <v>10</v>
      </c>
      <c r="G85" s="578">
        <v>11</v>
      </c>
      <c r="H85" s="578" t="s">
        <v>729</v>
      </c>
      <c r="I85" s="578" t="s">
        <v>729</v>
      </c>
      <c r="J85" s="578">
        <f t="shared" si="4"/>
        <v>21</v>
      </c>
      <c r="K85" s="579" t="s">
        <v>1036</v>
      </c>
    </row>
    <row r="86" spans="1:11" s="577" customFormat="1">
      <c r="A86" s="568">
        <v>84</v>
      </c>
      <c r="B86" s="574" t="s">
        <v>1044</v>
      </c>
      <c r="C86" s="580"/>
      <c r="D86" s="576"/>
      <c r="E86" s="576"/>
      <c r="F86" s="576"/>
      <c r="G86" s="576"/>
      <c r="H86" s="576"/>
      <c r="I86" s="576"/>
      <c r="J86" s="576"/>
    </row>
    <row r="87" spans="1:11" outlineLevel="1">
      <c r="A87" s="565">
        <v>85</v>
      </c>
      <c r="B87" s="573" t="s">
        <v>1045</v>
      </c>
      <c r="C87" s="570" t="s">
        <v>174</v>
      </c>
      <c r="D87" s="578">
        <v>0</v>
      </c>
      <c r="E87" s="578" t="s">
        <v>729</v>
      </c>
      <c r="F87" s="581" t="s">
        <v>729</v>
      </c>
      <c r="G87" s="578" t="s">
        <v>729</v>
      </c>
      <c r="H87" s="578" t="s">
        <v>729</v>
      </c>
      <c r="I87" s="578" t="s">
        <v>729</v>
      </c>
      <c r="J87" s="578">
        <f t="shared" ref="J87:J129" si="5">SUM(D87:I87)</f>
        <v>0</v>
      </c>
      <c r="K87" s="579" t="s">
        <v>1044</v>
      </c>
    </row>
    <row r="88" spans="1:11" s="572" customFormat="1" outlineLevel="1">
      <c r="A88" s="568">
        <v>86</v>
      </c>
      <c r="B88" s="569" t="s">
        <v>1046</v>
      </c>
      <c r="C88" s="570" t="s">
        <v>173</v>
      </c>
      <c r="D88" s="571" t="s">
        <v>729</v>
      </c>
      <c r="E88" s="571" t="s">
        <v>729</v>
      </c>
      <c r="F88" s="571">
        <v>5</v>
      </c>
      <c r="G88" s="571" t="s">
        <v>729</v>
      </c>
      <c r="H88" s="571" t="s">
        <v>729</v>
      </c>
      <c r="I88" s="571" t="s">
        <v>729</v>
      </c>
      <c r="J88" s="571">
        <f t="shared" si="5"/>
        <v>5</v>
      </c>
      <c r="K88" s="572" t="s">
        <v>1044</v>
      </c>
    </row>
    <row r="89" spans="1:11" s="572" customFormat="1" outlineLevel="1">
      <c r="A89" s="565">
        <v>87</v>
      </c>
      <c r="B89" s="569" t="s">
        <v>1047</v>
      </c>
      <c r="C89" s="570" t="s">
        <v>39</v>
      </c>
      <c r="D89" s="571" t="s">
        <v>729</v>
      </c>
      <c r="E89" s="571" t="s">
        <v>729</v>
      </c>
      <c r="F89" s="571">
        <v>356.40000000000003</v>
      </c>
      <c r="G89" s="571" t="s">
        <v>729</v>
      </c>
      <c r="H89" s="571" t="s">
        <v>729</v>
      </c>
      <c r="I89" s="571" t="s">
        <v>729</v>
      </c>
      <c r="J89" s="571">
        <f t="shared" si="5"/>
        <v>356.40000000000003</v>
      </c>
      <c r="K89" s="572" t="s">
        <v>1044</v>
      </c>
    </row>
    <row r="90" spans="1:11" s="572" customFormat="1" outlineLevel="1">
      <c r="A90" s="568">
        <v>88</v>
      </c>
      <c r="B90" s="569" t="s">
        <v>1048</v>
      </c>
      <c r="C90" s="570" t="s">
        <v>15</v>
      </c>
      <c r="D90" s="571" t="s">
        <v>729</v>
      </c>
      <c r="E90" s="571" t="s">
        <v>729</v>
      </c>
      <c r="F90" s="571">
        <v>4320.8</v>
      </c>
      <c r="G90" s="571" t="s">
        <v>729</v>
      </c>
      <c r="H90" s="571" t="s">
        <v>729</v>
      </c>
      <c r="I90" s="571" t="s">
        <v>729</v>
      </c>
      <c r="J90" s="571">
        <f t="shared" si="5"/>
        <v>4320.8</v>
      </c>
      <c r="K90" s="572" t="s">
        <v>1044</v>
      </c>
    </row>
    <row r="91" spans="1:11" s="572" customFormat="1" outlineLevel="1">
      <c r="A91" s="565">
        <v>89</v>
      </c>
      <c r="B91" s="569" t="s">
        <v>1049</v>
      </c>
      <c r="C91" s="570" t="s">
        <v>21</v>
      </c>
      <c r="D91" s="571" t="s">
        <v>729</v>
      </c>
      <c r="E91" s="571" t="s">
        <v>729</v>
      </c>
      <c r="F91" s="571">
        <v>25.2</v>
      </c>
      <c r="G91" s="571" t="s">
        <v>729</v>
      </c>
      <c r="H91" s="571" t="s">
        <v>729</v>
      </c>
      <c r="I91" s="571" t="s">
        <v>729</v>
      </c>
      <c r="J91" s="571">
        <f t="shared" si="5"/>
        <v>25.2</v>
      </c>
      <c r="K91" s="572" t="s">
        <v>1044</v>
      </c>
    </row>
    <row r="92" spans="1:11" s="572" customFormat="1" outlineLevel="1">
      <c r="A92" s="568">
        <v>90</v>
      </c>
      <c r="B92" s="569" t="s">
        <v>1050</v>
      </c>
      <c r="C92" s="570" t="s">
        <v>39</v>
      </c>
      <c r="D92" s="571" t="s">
        <v>729</v>
      </c>
      <c r="E92" s="571" t="s">
        <v>729</v>
      </c>
      <c r="F92" s="571">
        <v>83</v>
      </c>
      <c r="G92" s="571" t="s">
        <v>729</v>
      </c>
      <c r="H92" s="571" t="s">
        <v>729</v>
      </c>
      <c r="I92" s="571" t="s">
        <v>729</v>
      </c>
      <c r="J92" s="571">
        <f t="shared" si="5"/>
        <v>83</v>
      </c>
      <c r="K92" s="572" t="s">
        <v>1044</v>
      </c>
    </row>
    <row r="93" spans="1:11" s="572" customFormat="1" outlineLevel="1">
      <c r="A93" s="565">
        <v>91</v>
      </c>
      <c r="B93" s="569" t="s">
        <v>1051</v>
      </c>
      <c r="C93" s="570" t="s">
        <v>174</v>
      </c>
      <c r="D93" s="571" t="s">
        <v>729</v>
      </c>
      <c r="E93" s="571" t="s">
        <v>729</v>
      </c>
      <c r="F93" s="571">
        <v>20</v>
      </c>
      <c r="G93" s="571" t="s">
        <v>729</v>
      </c>
      <c r="H93" s="571" t="s">
        <v>729</v>
      </c>
      <c r="I93" s="571" t="s">
        <v>729</v>
      </c>
      <c r="J93" s="571">
        <f t="shared" si="5"/>
        <v>20</v>
      </c>
      <c r="K93" s="572" t="s">
        <v>1044</v>
      </c>
    </row>
    <row r="94" spans="1:11" s="572" customFormat="1" outlineLevel="1">
      <c r="A94" s="568">
        <v>92</v>
      </c>
      <c r="B94" s="569" t="s">
        <v>1052</v>
      </c>
      <c r="C94" s="570" t="s">
        <v>174</v>
      </c>
      <c r="D94" s="571" t="s">
        <v>729</v>
      </c>
      <c r="E94" s="571" t="s">
        <v>729</v>
      </c>
      <c r="F94" s="571">
        <v>80</v>
      </c>
      <c r="G94" s="571" t="s">
        <v>729</v>
      </c>
      <c r="H94" s="571" t="s">
        <v>729</v>
      </c>
      <c r="I94" s="571" t="s">
        <v>729</v>
      </c>
      <c r="J94" s="571">
        <f t="shared" si="5"/>
        <v>80</v>
      </c>
      <c r="K94" s="572" t="s">
        <v>1044</v>
      </c>
    </row>
    <row r="95" spans="1:11" s="572" customFormat="1" outlineLevel="1">
      <c r="A95" s="565">
        <v>93</v>
      </c>
      <c r="B95" s="569" t="s">
        <v>1053</v>
      </c>
      <c r="C95" s="570" t="s">
        <v>173</v>
      </c>
      <c r="D95" s="571" t="s">
        <v>729</v>
      </c>
      <c r="E95" s="571" t="s">
        <v>729</v>
      </c>
      <c r="F95" s="571">
        <v>1</v>
      </c>
      <c r="G95" s="571" t="s">
        <v>729</v>
      </c>
      <c r="H95" s="571" t="s">
        <v>729</v>
      </c>
      <c r="I95" s="571" t="s">
        <v>729</v>
      </c>
      <c r="J95" s="571">
        <f t="shared" si="5"/>
        <v>1</v>
      </c>
      <c r="K95" s="572" t="s">
        <v>1044</v>
      </c>
    </row>
    <row r="96" spans="1:11" s="572" customFormat="1" outlineLevel="1">
      <c r="A96" s="568">
        <v>94</v>
      </c>
      <c r="B96" s="569" t="s">
        <v>1054</v>
      </c>
      <c r="C96" s="570" t="s">
        <v>39</v>
      </c>
      <c r="D96" s="571" t="s">
        <v>729</v>
      </c>
      <c r="E96" s="571" t="s">
        <v>729</v>
      </c>
      <c r="F96" s="571">
        <v>70.194999999999993</v>
      </c>
      <c r="G96" s="571" t="s">
        <v>729</v>
      </c>
      <c r="H96" s="571" t="s">
        <v>729</v>
      </c>
      <c r="I96" s="571" t="s">
        <v>729</v>
      </c>
      <c r="J96" s="571">
        <f t="shared" si="5"/>
        <v>70.194999999999993</v>
      </c>
      <c r="K96" s="572" t="s">
        <v>1044</v>
      </c>
    </row>
    <row r="97" spans="1:11" s="572" customFormat="1" outlineLevel="1">
      <c r="A97" s="565">
        <v>95</v>
      </c>
      <c r="B97" s="569" t="s">
        <v>1055</v>
      </c>
      <c r="C97" s="570" t="s">
        <v>173</v>
      </c>
      <c r="D97" s="571" t="s">
        <v>729</v>
      </c>
      <c r="E97" s="571" t="s">
        <v>729</v>
      </c>
      <c r="F97" s="571">
        <v>2</v>
      </c>
      <c r="G97" s="571" t="s">
        <v>729</v>
      </c>
      <c r="H97" s="571" t="s">
        <v>729</v>
      </c>
      <c r="I97" s="571" t="s">
        <v>729</v>
      </c>
      <c r="J97" s="571">
        <f t="shared" si="5"/>
        <v>2</v>
      </c>
      <c r="K97" s="572" t="s">
        <v>1044</v>
      </c>
    </row>
    <row r="98" spans="1:11" s="572" customFormat="1" outlineLevel="1">
      <c r="A98" s="568">
        <v>96</v>
      </c>
      <c r="B98" s="569" t="s">
        <v>1056</v>
      </c>
      <c r="C98" s="570" t="s">
        <v>173</v>
      </c>
      <c r="D98" s="571" t="s">
        <v>729</v>
      </c>
      <c r="E98" s="571" t="s">
        <v>729</v>
      </c>
      <c r="F98" s="571">
        <v>8</v>
      </c>
      <c r="G98" s="571" t="s">
        <v>729</v>
      </c>
      <c r="H98" s="571" t="s">
        <v>729</v>
      </c>
      <c r="I98" s="571" t="s">
        <v>729</v>
      </c>
      <c r="J98" s="571">
        <f t="shared" si="5"/>
        <v>8</v>
      </c>
      <c r="K98" s="572" t="s">
        <v>1044</v>
      </c>
    </row>
    <row r="99" spans="1:11" s="572" customFormat="1" outlineLevel="1">
      <c r="A99" s="565">
        <v>97</v>
      </c>
      <c r="B99" s="569" t="s">
        <v>1057</v>
      </c>
      <c r="C99" s="570" t="s">
        <v>173</v>
      </c>
      <c r="D99" s="571" t="s">
        <v>729</v>
      </c>
      <c r="E99" s="571" t="s">
        <v>729</v>
      </c>
      <c r="F99" s="571">
        <v>1</v>
      </c>
      <c r="G99" s="571" t="s">
        <v>729</v>
      </c>
      <c r="H99" s="571" t="s">
        <v>729</v>
      </c>
      <c r="I99" s="571" t="s">
        <v>729</v>
      </c>
      <c r="J99" s="571">
        <f t="shared" si="5"/>
        <v>1</v>
      </c>
      <c r="K99" s="572" t="s">
        <v>1044</v>
      </c>
    </row>
    <row r="100" spans="1:11" s="572" customFormat="1" outlineLevel="1">
      <c r="A100" s="568">
        <v>98</v>
      </c>
      <c r="B100" s="569" t="s">
        <v>1058</v>
      </c>
      <c r="C100" s="570" t="s">
        <v>173</v>
      </c>
      <c r="D100" s="571" t="s">
        <v>729</v>
      </c>
      <c r="E100" s="571" t="s">
        <v>729</v>
      </c>
      <c r="F100" s="571">
        <v>1</v>
      </c>
      <c r="G100" s="571" t="s">
        <v>729</v>
      </c>
      <c r="H100" s="571" t="s">
        <v>729</v>
      </c>
      <c r="I100" s="571" t="s">
        <v>729</v>
      </c>
      <c r="J100" s="571">
        <f t="shared" si="5"/>
        <v>1</v>
      </c>
      <c r="K100" s="572" t="s">
        <v>1044</v>
      </c>
    </row>
    <row r="101" spans="1:11" s="572" customFormat="1" outlineLevel="1">
      <c r="A101" s="565">
        <v>99</v>
      </c>
      <c r="B101" s="569" t="s">
        <v>1059</v>
      </c>
      <c r="C101" s="570" t="s">
        <v>173</v>
      </c>
      <c r="D101" s="571" t="s">
        <v>729</v>
      </c>
      <c r="E101" s="571" t="s">
        <v>729</v>
      </c>
      <c r="F101" s="571">
        <v>1</v>
      </c>
      <c r="G101" s="571" t="s">
        <v>729</v>
      </c>
      <c r="H101" s="571" t="s">
        <v>729</v>
      </c>
      <c r="I101" s="571" t="s">
        <v>729</v>
      </c>
      <c r="J101" s="571">
        <f t="shared" si="5"/>
        <v>1</v>
      </c>
      <c r="K101" s="572" t="s">
        <v>1044</v>
      </c>
    </row>
    <row r="102" spans="1:11" s="572" customFormat="1" outlineLevel="1">
      <c r="A102" s="568">
        <v>100</v>
      </c>
      <c r="B102" s="582" t="s">
        <v>1060</v>
      </c>
      <c r="C102" s="570" t="s">
        <v>159</v>
      </c>
      <c r="D102" s="571" t="s">
        <v>729</v>
      </c>
      <c r="E102" s="571" t="s">
        <v>729</v>
      </c>
      <c r="F102" s="571">
        <v>1</v>
      </c>
      <c r="G102" s="571" t="s">
        <v>729</v>
      </c>
      <c r="H102" s="571" t="s">
        <v>729</v>
      </c>
      <c r="I102" s="571" t="s">
        <v>729</v>
      </c>
      <c r="J102" s="571">
        <f t="shared" si="5"/>
        <v>1</v>
      </c>
      <c r="K102" s="572" t="s">
        <v>1044</v>
      </c>
    </row>
    <row r="103" spans="1:11" s="572" customFormat="1" outlineLevel="1">
      <c r="A103" s="565">
        <v>101</v>
      </c>
      <c r="B103" s="569" t="s">
        <v>1061</v>
      </c>
      <c r="C103" s="570" t="s">
        <v>173</v>
      </c>
      <c r="D103" s="571" t="s">
        <v>729</v>
      </c>
      <c r="E103" s="571" t="s">
        <v>729</v>
      </c>
      <c r="F103" s="571" t="s">
        <v>729</v>
      </c>
      <c r="G103" s="571">
        <v>1</v>
      </c>
      <c r="H103" s="571" t="s">
        <v>729</v>
      </c>
      <c r="I103" s="571" t="s">
        <v>729</v>
      </c>
      <c r="J103" s="571">
        <f t="shared" si="5"/>
        <v>1</v>
      </c>
      <c r="K103" s="572" t="s">
        <v>1044</v>
      </c>
    </row>
    <row r="104" spans="1:11" s="572" customFormat="1" outlineLevel="1">
      <c r="A104" s="568">
        <v>102</v>
      </c>
      <c r="B104" s="569" t="s">
        <v>1062</v>
      </c>
      <c r="C104" s="570" t="s">
        <v>173</v>
      </c>
      <c r="D104" s="571" t="s">
        <v>729</v>
      </c>
      <c r="E104" s="571" t="s">
        <v>729</v>
      </c>
      <c r="F104" s="571" t="s">
        <v>729</v>
      </c>
      <c r="G104" s="571">
        <v>1</v>
      </c>
      <c r="H104" s="571" t="s">
        <v>729</v>
      </c>
      <c r="I104" s="571" t="s">
        <v>729</v>
      </c>
      <c r="J104" s="571">
        <f t="shared" si="5"/>
        <v>1</v>
      </c>
      <c r="K104" s="572" t="s">
        <v>1044</v>
      </c>
    </row>
    <row r="105" spans="1:11" s="572" customFormat="1" outlineLevel="1">
      <c r="A105" s="565">
        <v>103</v>
      </c>
      <c r="B105" s="569" t="s">
        <v>1063</v>
      </c>
      <c r="C105" s="570" t="s">
        <v>39</v>
      </c>
      <c r="D105" s="571" t="s">
        <v>729</v>
      </c>
      <c r="E105" s="571" t="s">
        <v>729</v>
      </c>
      <c r="F105" s="571">
        <v>53.04</v>
      </c>
      <c r="G105" s="571">
        <v>98.155999999999992</v>
      </c>
      <c r="H105" s="571" t="s">
        <v>729</v>
      </c>
      <c r="I105" s="571" t="s">
        <v>729</v>
      </c>
      <c r="J105" s="571">
        <f t="shared" si="5"/>
        <v>151.196</v>
      </c>
      <c r="K105" s="572" t="s">
        <v>1044</v>
      </c>
    </row>
    <row r="106" spans="1:11" s="572" customFormat="1" outlineLevel="1">
      <c r="A106" s="568">
        <v>104</v>
      </c>
      <c r="B106" s="569" t="s">
        <v>1064</v>
      </c>
      <c r="C106" s="570" t="s">
        <v>39</v>
      </c>
      <c r="D106" s="571" t="s">
        <v>729</v>
      </c>
      <c r="E106" s="571" t="s">
        <v>729</v>
      </c>
      <c r="F106" s="571" t="s">
        <v>729</v>
      </c>
      <c r="G106" s="571">
        <v>66</v>
      </c>
      <c r="H106" s="571" t="s">
        <v>729</v>
      </c>
      <c r="I106" s="571" t="s">
        <v>729</v>
      </c>
      <c r="J106" s="571">
        <f t="shared" si="5"/>
        <v>66</v>
      </c>
      <c r="K106" s="572" t="s">
        <v>1044</v>
      </c>
    </row>
    <row r="107" spans="1:11" s="572" customFormat="1" outlineLevel="1">
      <c r="A107" s="565">
        <v>105</v>
      </c>
      <c r="B107" s="569" t="s">
        <v>1065</v>
      </c>
      <c r="C107" s="570" t="s">
        <v>173</v>
      </c>
      <c r="D107" s="571" t="s">
        <v>729</v>
      </c>
      <c r="E107" s="571" t="s">
        <v>729</v>
      </c>
      <c r="F107" s="571">
        <v>33</v>
      </c>
      <c r="G107" s="571">
        <v>6</v>
      </c>
      <c r="H107" s="571" t="s">
        <v>729</v>
      </c>
      <c r="I107" s="571" t="s">
        <v>729</v>
      </c>
      <c r="J107" s="571">
        <f t="shared" si="5"/>
        <v>39</v>
      </c>
      <c r="K107" s="572" t="s">
        <v>1044</v>
      </c>
    </row>
    <row r="108" spans="1:11" s="572" customFormat="1" outlineLevel="1">
      <c r="A108" s="568">
        <v>106</v>
      </c>
      <c r="B108" s="569" t="s">
        <v>1066</v>
      </c>
      <c r="C108" s="570" t="s">
        <v>39</v>
      </c>
      <c r="D108" s="571" t="s">
        <v>729</v>
      </c>
      <c r="E108" s="571" t="s">
        <v>729</v>
      </c>
      <c r="F108" s="571">
        <v>55.889999999999993</v>
      </c>
      <c r="G108" s="571">
        <v>70.5</v>
      </c>
      <c r="H108" s="571" t="s">
        <v>729</v>
      </c>
      <c r="I108" s="571" t="s">
        <v>729</v>
      </c>
      <c r="J108" s="571">
        <f t="shared" si="5"/>
        <v>126.38999999999999</v>
      </c>
      <c r="K108" s="572" t="s">
        <v>1044</v>
      </c>
    </row>
    <row r="109" spans="1:11" s="572" customFormat="1" outlineLevel="1">
      <c r="A109" s="565">
        <v>107</v>
      </c>
      <c r="B109" s="569" t="s">
        <v>1067</v>
      </c>
      <c r="C109" s="570" t="s">
        <v>173</v>
      </c>
      <c r="D109" s="571" t="s">
        <v>729</v>
      </c>
      <c r="E109" s="571" t="s">
        <v>729</v>
      </c>
      <c r="F109" s="571">
        <v>11</v>
      </c>
      <c r="G109" s="571">
        <v>2</v>
      </c>
      <c r="H109" s="571" t="s">
        <v>729</v>
      </c>
      <c r="I109" s="571" t="s">
        <v>729</v>
      </c>
      <c r="J109" s="571">
        <f t="shared" si="5"/>
        <v>13</v>
      </c>
      <c r="K109" s="572" t="s">
        <v>1044</v>
      </c>
    </row>
    <row r="110" spans="1:11" s="572" customFormat="1" outlineLevel="1">
      <c r="A110" s="568">
        <v>108</v>
      </c>
      <c r="B110" s="569" t="s">
        <v>1068</v>
      </c>
      <c r="C110" s="570" t="s">
        <v>39</v>
      </c>
      <c r="D110" s="571" t="s">
        <v>729</v>
      </c>
      <c r="E110" s="571" t="s">
        <v>729</v>
      </c>
      <c r="F110" s="571">
        <v>275.39999999999998</v>
      </c>
      <c r="G110" s="571">
        <v>301.5</v>
      </c>
      <c r="H110" s="571" t="s">
        <v>729</v>
      </c>
      <c r="I110" s="571" t="s">
        <v>729</v>
      </c>
      <c r="J110" s="571">
        <f t="shared" si="5"/>
        <v>576.9</v>
      </c>
      <c r="K110" s="572" t="s">
        <v>1044</v>
      </c>
    </row>
    <row r="111" spans="1:11" s="572" customFormat="1" outlineLevel="1">
      <c r="A111" s="565">
        <v>109</v>
      </c>
      <c r="B111" s="569" t="s">
        <v>1069</v>
      </c>
      <c r="C111" s="570" t="s">
        <v>173</v>
      </c>
      <c r="D111" s="571" t="s">
        <v>729</v>
      </c>
      <c r="E111" s="571" t="s">
        <v>729</v>
      </c>
      <c r="F111" s="571">
        <v>1</v>
      </c>
      <c r="G111" s="571">
        <v>1</v>
      </c>
      <c r="H111" s="571" t="s">
        <v>729</v>
      </c>
      <c r="I111" s="571" t="s">
        <v>729</v>
      </c>
      <c r="J111" s="571">
        <f t="shared" si="5"/>
        <v>2</v>
      </c>
      <c r="K111" s="572" t="s">
        <v>1044</v>
      </c>
    </row>
    <row r="112" spans="1:11" s="572" customFormat="1" outlineLevel="1">
      <c r="A112" s="568">
        <v>110</v>
      </c>
      <c r="B112" s="569" t="s">
        <v>1070</v>
      </c>
      <c r="C112" s="570" t="s">
        <v>39</v>
      </c>
      <c r="D112" s="571" t="s">
        <v>729</v>
      </c>
      <c r="E112" s="571" t="s">
        <v>729</v>
      </c>
      <c r="F112" s="571">
        <v>1227.45</v>
      </c>
      <c r="G112" s="571">
        <v>3850</v>
      </c>
      <c r="H112" s="571" t="s">
        <v>729</v>
      </c>
      <c r="I112" s="571" t="s">
        <v>729</v>
      </c>
      <c r="J112" s="571">
        <f t="shared" si="5"/>
        <v>5077.45</v>
      </c>
      <c r="K112" s="572" t="s">
        <v>1044</v>
      </c>
    </row>
    <row r="113" spans="1:11" s="572" customFormat="1" outlineLevel="1">
      <c r="A113" s="565">
        <v>111</v>
      </c>
      <c r="B113" s="569" t="s">
        <v>1071</v>
      </c>
      <c r="C113" s="570" t="s">
        <v>159</v>
      </c>
      <c r="D113" s="571" t="s">
        <v>729</v>
      </c>
      <c r="E113" s="571" t="s">
        <v>729</v>
      </c>
      <c r="F113" s="571">
        <v>1</v>
      </c>
      <c r="G113" s="571">
        <v>1</v>
      </c>
      <c r="H113" s="571" t="s">
        <v>729</v>
      </c>
      <c r="I113" s="571" t="s">
        <v>729</v>
      </c>
      <c r="J113" s="571">
        <f t="shared" si="5"/>
        <v>2</v>
      </c>
      <c r="K113" s="572" t="s">
        <v>1044</v>
      </c>
    </row>
    <row r="114" spans="1:11" s="572" customFormat="1" outlineLevel="1">
      <c r="A114" s="568">
        <v>112</v>
      </c>
      <c r="B114" s="569" t="s">
        <v>1072</v>
      </c>
      <c r="C114" s="570" t="s">
        <v>159</v>
      </c>
      <c r="D114" s="571" t="s">
        <v>729</v>
      </c>
      <c r="E114" s="571" t="s">
        <v>729</v>
      </c>
      <c r="F114" s="571">
        <v>1</v>
      </c>
      <c r="G114" s="571">
        <v>1</v>
      </c>
      <c r="H114" s="571" t="s">
        <v>729</v>
      </c>
      <c r="I114" s="571" t="s">
        <v>729</v>
      </c>
      <c r="J114" s="571">
        <f t="shared" si="5"/>
        <v>2</v>
      </c>
      <c r="K114" s="572" t="s">
        <v>1044</v>
      </c>
    </row>
    <row r="115" spans="1:11" s="572" customFormat="1" outlineLevel="1">
      <c r="A115" s="565">
        <v>113</v>
      </c>
      <c r="B115" s="569" t="s">
        <v>1073</v>
      </c>
      <c r="C115" s="570" t="s">
        <v>159</v>
      </c>
      <c r="D115" s="571" t="s">
        <v>729</v>
      </c>
      <c r="E115" s="571" t="s">
        <v>729</v>
      </c>
      <c r="F115" s="571" t="s">
        <v>729</v>
      </c>
      <c r="G115" s="571">
        <v>1</v>
      </c>
      <c r="H115" s="571" t="s">
        <v>729</v>
      </c>
      <c r="I115" s="571" t="s">
        <v>729</v>
      </c>
      <c r="J115" s="571">
        <f t="shared" si="5"/>
        <v>1</v>
      </c>
      <c r="K115" s="572" t="s">
        <v>1044</v>
      </c>
    </row>
    <row r="116" spans="1:11" s="572" customFormat="1" outlineLevel="1">
      <c r="A116" s="568">
        <v>114</v>
      </c>
      <c r="B116" s="569" t="s">
        <v>1074</v>
      </c>
      <c r="C116" s="570" t="s">
        <v>159</v>
      </c>
      <c r="D116" s="571" t="s">
        <v>729</v>
      </c>
      <c r="E116" s="571" t="s">
        <v>729</v>
      </c>
      <c r="F116" s="571">
        <v>1</v>
      </c>
      <c r="G116" s="571">
        <v>1</v>
      </c>
      <c r="H116" s="571" t="s">
        <v>729</v>
      </c>
      <c r="I116" s="571" t="s">
        <v>729</v>
      </c>
      <c r="J116" s="571">
        <f t="shared" si="5"/>
        <v>2</v>
      </c>
      <c r="K116" s="572" t="s">
        <v>1044</v>
      </c>
    </row>
    <row r="117" spans="1:11" s="572" customFormat="1" outlineLevel="1">
      <c r="A117" s="565">
        <v>115</v>
      </c>
      <c r="B117" s="569" t="s">
        <v>1075</v>
      </c>
      <c r="C117" s="570" t="s">
        <v>159</v>
      </c>
      <c r="D117" s="571" t="s">
        <v>729</v>
      </c>
      <c r="E117" s="571" t="s">
        <v>729</v>
      </c>
      <c r="F117" s="571">
        <v>1</v>
      </c>
      <c r="G117" s="571">
        <v>1</v>
      </c>
      <c r="H117" s="571" t="s">
        <v>729</v>
      </c>
      <c r="I117" s="571" t="s">
        <v>729</v>
      </c>
      <c r="J117" s="571">
        <f t="shared" si="5"/>
        <v>2</v>
      </c>
      <c r="K117" s="572" t="s">
        <v>1044</v>
      </c>
    </row>
    <row r="118" spans="1:11" s="572" customFormat="1" outlineLevel="1">
      <c r="A118" s="568">
        <v>116</v>
      </c>
      <c r="B118" s="569" t="s">
        <v>1076</v>
      </c>
      <c r="C118" s="570" t="s">
        <v>173</v>
      </c>
      <c r="D118" s="571" t="s">
        <v>729</v>
      </c>
      <c r="E118" s="571" t="s">
        <v>729</v>
      </c>
      <c r="F118" s="571" t="s">
        <v>729</v>
      </c>
      <c r="G118" s="571">
        <v>15</v>
      </c>
      <c r="H118" s="571" t="s">
        <v>729</v>
      </c>
      <c r="I118" s="571" t="s">
        <v>729</v>
      </c>
      <c r="J118" s="571">
        <f t="shared" si="5"/>
        <v>15</v>
      </c>
      <c r="K118" s="572" t="s">
        <v>1044</v>
      </c>
    </row>
    <row r="119" spans="1:11" s="572" customFormat="1" ht="25.5" outlineLevel="1">
      <c r="A119" s="565">
        <v>117</v>
      </c>
      <c r="B119" s="582" t="s">
        <v>1077</v>
      </c>
      <c r="C119" s="570" t="s">
        <v>159</v>
      </c>
      <c r="D119" s="571" t="s">
        <v>729</v>
      </c>
      <c r="E119" s="571" t="s">
        <v>729</v>
      </c>
      <c r="F119" s="571">
        <v>1</v>
      </c>
      <c r="G119" s="571">
        <v>1</v>
      </c>
      <c r="H119" s="571" t="s">
        <v>729</v>
      </c>
      <c r="I119" s="571" t="s">
        <v>729</v>
      </c>
      <c r="J119" s="571">
        <f t="shared" si="5"/>
        <v>2</v>
      </c>
      <c r="K119" s="572" t="s">
        <v>1044</v>
      </c>
    </row>
    <row r="120" spans="1:11" s="572" customFormat="1" outlineLevel="1">
      <c r="A120" s="568">
        <v>118</v>
      </c>
      <c r="B120" s="582" t="s">
        <v>1078</v>
      </c>
      <c r="C120" s="583" t="s">
        <v>159</v>
      </c>
      <c r="D120" s="571" t="s">
        <v>729</v>
      </c>
      <c r="E120" s="571" t="s">
        <v>729</v>
      </c>
      <c r="F120" s="571">
        <v>1</v>
      </c>
      <c r="G120" s="571">
        <v>1</v>
      </c>
      <c r="H120" s="571" t="s">
        <v>729</v>
      </c>
      <c r="I120" s="571" t="s">
        <v>729</v>
      </c>
      <c r="J120" s="571">
        <f t="shared" si="5"/>
        <v>2</v>
      </c>
      <c r="K120" s="572" t="s">
        <v>1044</v>
      </c>
    </row>
    <row r="121" spans="1:11" outlineLevel="1">
      <c r="A121" s="565">
        <v>119</v>
      </c>
      <c r="B121" s="569" t="s">
        <v>1079</v>
      </c>
      <c r="C121" s="570" t="s">
        <v>966</v>
      </c>
      <c r="D121" s="578">
        <v>0</v>
      </c>
      <c r="E121" s="578">
        <v>0</v>
      </c>
      <c r="F121" s="578">
        <v>0</v>
      </c>
      <c r="G121" s="581">
        <v>0</v>
      </c>
      <c r="H121" s="578" t="s">
        <v>729</v>
      </c>
      <c r="I121" s="578">
        <v>0</v>
      </c>
      <c r="J121" s="578">
        <f t="shared" si="5"/>
        <v>0</v>
      </c>
      <c r="K121" s="579" t="s">
        <v>1044</v>
      </c>
    </row>
    <row r="122" spans="1:11" outlineLevel="1">
      <c r="A122" s="568">
        <v>120</v>
      </c>
      <c r="B122" s="569" t="s">
        <v>1080</v>
      </c>
      <c r="C122" s="570" t="s">
        <v>966</v>
      </c>
      <c r="D122" s="578" t="s">
        <v>729</v>
      </c>
      <c r="E122" s="578">
        <v>0</v>
      </c>
      <c r="F122" s="578">
        <v>0</v>
      </c>
      <c r="G122" s="581">
        <v>0</v>
      </c>
      <c r="H122" s="578" t="s">
        <v>729</v>
      </c>
      <c r="I122" s="578">
        <v>0</v>
      </c>
      <c r="J122" s="578">
        <f t="shared" si="5"/>
        <v>0</v>
      </c>
      <c r="K122" s="579" t="s">
        <v>1044</v>
      </c>
    </row>
    <row r="123" spans="1:11" s="572" customFormat="1" outlineLevel="1">
      <c r="A123" s="565">
        <v>121</v>
      </c>
      <c r="B123" s="569" t="s">
        <v>1081</v>
      </c>
      <c r="C123" s="570" t="s">
        <v>173</v>
      </c>
      <c r="D123" s="571" t="s">
        <v>729</v>
      </c>
      <c r="E123" s="571">
        <v>4</v>
      </c>
      <c r="F123" s="571" t="s">
        <v>729</v>
      </c>
      <c r="G123" s="568" t="s">
        <v>729</v>
      </c>
      <c r="H123" s="571" t="s">
        <v>729</v>
      </c>
      <c r="I123" s="571" t="s">
        <v>729</v>
      </c>
      <c r="J123" s="571">
        <f t="shared" si="5"/>
        <v>4</v>
      </c>
      <c r="K123" s="572" t="s">
        <v>1044</v>
      </c>
    </row>
    <row r="124" spans="1:11" s="572" customFormat="1" outlineLevel="1">
      <c r="A124" s="568">
        <v>122</v>
      </c>
      <c r="B124" s="569" t="s">
        <v>1082</v>
      </c>
      <c r="C124" s="570" t="s">
        <v>15</v>
      </c>
      <c r="D124" s="571" t="s">
        <v>729</v>
      </c>
      <c r="E124" s="571">
        <v>14700</v>
      </c>
      <c r="F124" s="571" t="s">
        <v>729</v>
      </c>
      <c r="G124" s="568" t="s">
        <v>729</v>
      </c>
      <c r="H124" s="571" t="s">
        <v>729</v>
      </c>
      <c r="I124" s="571" t="s">
        <v>729</v>
      </c>
      <c r="J124" s="571">
        <f t="shared" si="5"/>
        <v>14700</v>
      </c>
      <c r="K124" s="572" t="s">
        <v>1044</v>
      </c>
    </row>
    <row r="125" spans="1:11" s="572" customFormat="1" outlineLevel="1">
      <c r="A125" s="565">
        <v>123</v>
      </c>
      <c r="B125" s="569" t="s">
        <v>1083</v>
      </c>
      <c r="C125" s="570" t="s">
        <v>21</v>
      </c>
      <c r="D125" s="571" t="s">
        <v>729</v>
      </c>
      <c r="E125" s="571">
        <v>7.08</v>
      </c>
      <c r="F125" s="571" t="s">
        <v>729</v>
      </c>
      <c r="G125" s="568" t="s">
        <v>729</v>
      </c>
      <c r="H125" s="571" t="s">
        <v>729</v>
      </c>
      <c r="I125" s="571" t="s">
        <v>729</v>
      </c>
      <c r="J125" s="571">
        <f t="shared" si="5"/>
        <v>7.08</v>
      </c>
      <c r="K125" s="572" t="s">
        <v>1044</v>
      </c>
    </row>
    <row r="126" spans="1:11" s="572" customFormat="1" outlineLevel="1">
      <c r="A126" s="568">
        <v>124</v>
      </c>
      <c r="B126" s="569" t="s">
        <v>1084</v>
      </c>
      <c r="C126" s="570" t="s">
        <v>15</v>
      </c>
      <c r="D126" s="571" t="s">
        <v>729</v>
      </c>
      <c r="E126" s="571">
        <v>10000</v>
      </c>
      <c r="F126" s="571" t="s">
        <v>729</v>
      </c>
      <c r="G126" s="568" t="s">
        <v>729</v>
      </c>
      <c r="H126" s="571" t="s">
        <v>729</v>
      </c>
      <c r="I126" s="571" t="s">
        <v>729</v>
      </c>
      <c r="J126" s="571">
        <f t="shared" si="5"/>
        <v>10000</v>
      </c>
      <c r="K126" s="572" t="s">
        <v>1044</v>
      </c>
    </row>
    <row r="127" spans="1:11" s="572" customFormat="1" outlineLevel="1">
      <c r="A127" s="565">
        <v>125</v>
      </c>
      <c r="B127" s="569" t="s">
        <v>1085</v>
      </c>
      <c r="C127" s="570" t="s">
        <v>15</v>
      </c>
      <c r="D127" s="571" t="s">
        <v>729</v>
      </c>
      <c r="E127" s="571">
        <v>7800</v>
      </c>
      <c r="F127" s="571" t="s">
        <v>729</v>
      </c>
      <c r="G127" s="568" t="s">
        <v>729</v>
      </c>
      <c r="H127" s="571" t="s">
        <v>729</v>
      </c>
      <c r="I127" s="571" t="s">
        <v>729</v>
      </c>
      <c r="J127" s="571">
        <f t="shared" si="5"/>
        <v>7800</v>
      </c>
      <c r="K127" s="572" t="s">
        <v>1044</v>
      </c>
    </row>
    <row r="128" spans="1:11" s="572" customFormat="1" outlineLevel="1">
      <c r="A128" s="568">
        <v>126</v>
      </c>
      <c r="B128" s="569" t="s">
        <v>1086</v>
      </c>
      <c r="C128" s="570" t="s">
        <v>159</v>
      </c>
      <c r="D128" s="571" t="s">
        <v>729</v>
      </c>
      <c r="E128" s="571">
        <v>1</v>
      </c>
      <c r="F128" s="571" t="s">
        <v>729</v>
      </c>
      <c r="G128" s="568" t="s">
        <v>729</v>
      </c>
      <c r="H128" s="571" t="s">
        <v>729</v>
      </c>
      <c r="I128" s="571" t="s">
        <v>729</v>
      </c>
      <c r="J128" s="571">
        <f t="shared" si="5"/>
        <v>1</v>
      </c>
      <c r="K128" s="572" t="s">
        <v>1044</v>
      </c>
    </row>
    <row r="129" spans="1:11" s="572" customFormat="1" outlineLevel="1">
      <c r="A129" s="565">
        <v>127</v>
      </c>
      <c r="B129" s="582" t="s">
        <v>1087</v>
      </c>
      <c r="C129" s="583" t="s">
        <v>159</v>
      </c>
      <c r="D129" s="571" t="s">
        <v>729</v>
      </c>
      <c r="E129" s="571">
        <v>1</v>
      </c>
      <c r="F129" s="571" t="s">
        <v>729</v>
      </c>
      <c r="G129" s="568" t="s">
        <v>729</v>
      </c>
      <c r="H129" s="571" t="s">
        <v>729</v>
      </c>
      <c r="I129" s="571" t="s">
        <v>729</v>
      </c>
      <c r="J129" s="571">
        <f t="shared" si="5"/>
        <v>1</v>
      </c>
      <c r="K129" s="572" t="s">
        <v>1044</v>
      </c>
    </row>
    <row r="130" spans="1:11" s="577" customFormat="1">
      <c r="A130" s="568">
        <v>128</v>
      </c>
      <c r="B130" s="574" t="s">
        <v>1088</v>
      </c>
      <c r="C130" s="580"/>
      <c r="D130" s="576"/>
      <c r="E130" s="576"/>
      <c r="F130" s="576"/>
      <c r="G130" s="576"/>
      <c r="H130" s="576"/>
      <c r="I130" s="576"/>
      <c r="J130" s="576"/>
    </row>
    <row r="131" spans="1:11" outlineLevel="1">
      <c r="A131" s="565">
        <v>129</v>
      </c>
      <c r="B131" s="573" t="s">
        <v>1089</v>
      </c>
      <c r="C131" s="570" t="s">
        <v>39</v>
      </c>
      <c r="D131" s="578">
        <v>0</v>
      </c>
      <c r="E131" s="578" t="s">
        <v>729</v>
      </c>
      <c r="F131" s="581" t="s">
        <v>729</v>
      </c>
      <c r="G131" s="578" t="s">
        <v>729</v>
      </c>
      <c r="H131" s="578">
        <v>0</v>
      </c>
      <c r="I131" s="578">
        <v>0</v>
      </c>
      <c r="J131" s="578">
        <f t="shared" ref="J131:J153" si="6">SUM(D131:I131)</f>
        <v>0</v>
      </c>
      <c r="K131" s="579" t="s">
        <v>1088</v>
      </c>
    </row>
    <row r="132" spans="1:11" outlineLevel="1">
      <c r="A132" s="568">
        <v>130</v>
      </c>
      <c r="B132" s="573" t="s">
        <v>1090</v>
      </c>
      <c r="C132" s="570" t="s">
        <v>21</v>
      </c>
      <c r="D132" s="578">
        <v>0</v>
      </c>
      <c r="E132" s="578" t="s">
        <v>729</v>
      </c>
      <c r="F132" s="581" t="s">
        <v>729</v>
      </c>
      <c r="G132" s="578" t="s">
        <v>729</v>
      </c>
      <c r="H132" s="578">
        <v>0.10800000000000001</v>
      </c>
      <c r="I132" s="578">
        <v>0</v>
      </c>
      <c r="J132" s="578">
        <f t="shared" si="6"/>
        <v>0.10800000000000001</v>
      </c>
      <c r="K132" s="579" t="s">
        <v>1088</v>
      </c>
    </row>
    <row r="133" spans="1:11" outlineLevel="1">
      <c r="A133" s="565">
        <v>131</v>
      </c>
      <c r="B133" s="573" t="s">
        <v>1091</v>
      </c>
      <c r="C133" s="570" t="s">
        <v>21</v>
      </c>
      <c r="D133" s="578">
        <v>0</v>
      </c>
      <c r="E133" s="578" t="s">
        <v>729</v>
      </c>
      <c r="F133" s="581" t="s">
        <v>729</v>
      </c>
      <c r="G133" s="578" t="s">
        <v>729</v>
      </c>
      <c r="H133" s="578">
        <v>15.552</v>
      </c>
      <c r="I133" s="578">
        <v>0</v>
      </c>
      <c r="J133" s="578">
        <f t="shared" si="6"/>
        <v>15.552</v>
      </c>
      <c r="K133" s="579" t="s">
        <v>1088</v>
      </c>
    </row>
    <row r="134" spans="1:11" outlineLevel="1">
      <c r="A134" s="568">
        <v>132</v>
      </c>
      <c r="B134" s="573" t="s">
        <v>1092</v>
      </c>
      <c r="C134" s="570" t="s">
        <v>21</v>
      </c>
      <c r="D134" s="578">
        <v>0</v>
      </c>
      <c r="E134" s="578" t="s">
        <v>729</v>
      </c>
      <c r="F134" s="581" t="s">
        <v>729</v>
      </c>
      <c r="G134" s="578" t="s">
        <v>729</v>
      </c>
      <c r="H134" s="578">
        <v>14.2416</v>
      </c>
      <c r="I134" s="578">
        <v>14.18</v>
      </c>
      <c r="J134" s="578">
        <f t="shared" si="6"/>
        <v>28.421599999999998</v>
      </c>
      <c r="K134" s="579" t="s">
        <v>1088</v>
      </c>
    </row>
    <row r="135" spans="1:11" outlineLevel="1">
      <c r="A135" s="565">
        <v>133</v>
      </c>
      <c r="B135" s="573" t="s">
        <v>1093</v>
      </c>
      <c r="C135" s="570" t="s">
        <v>15</v>
      </c>
      <c r="D135" s="578">
        <v>0</v>
      </c>
      <c r="E135" s="578" t="s">
        <v>729</v>
      </c>
      <c r="F135" s="581" t="s">
        <v>729</v>
      </c>
      <c r="G135" s="578" t="s">
        <v>729</v>
      </c>
      <c r="H135" s="578">
        <v>2182.94</v>
      </c>
      <c r="I135" s="578">
        <v>1126.46</v>
      </c>
      <c r="J135" s="578">
        <f t="shared" si="6"/>
        <v>3309.4</v>
      </c>
      <c r="K135" s="579" t="s">
        <v>1088</v>
      </c>
    </row>
    <row r="136" spans="1:11" outlineLevel="1">
      <c r="A136" s="568">
        <v>134</v>
      </c>
      <c r="B136" s="573" t="s">
        <v>1094</v>
      </c>
      <c r="C136" s="570" t="s">
        <v>174</v>
      </c>
      <c r="D136" s="578">
        <v>0</v>
      </c>
      <c r="E136" s="578" t="s">
        <v>729</v>
      </c>
      <c r="F136" s="581" t="s">
        <v>729</v>
      </c>
      <c r="G136" s="578" t="s">
        <v>729</v>
      </c>
      <c r="H136" s="578">
        <v>0</v>
      </c>
      <c r="I136" s="578">
        <v>0</v>
      </c>
      <c r="J136" s="578">
        <f t="shared" si="6"/>
        <v>0</v>
      </c>
      <c r="K136" s="579" t="s">
        <v>1088</v>
      </c>
    </row>
    <row r="137" spans="1:11" outlineLevel="1">
      <c r="A137" s="565">
        <v>135</v>
      </c>
      <c r="B137" s="573" t="s">
        <v>1095</v>
      </c>
      <c r="C137" s="570" t="s">
        <v>39</v>
      </c>
      <c r="D137" s="578">
        <v>0</v>
      </c>
      <c r="E137" s="578" t="s">
        <v>729</v>
      </c>
      <c r="F137" s="581" t="s">
        <v>729</v>
      </c>
      <c r="G137" s="578" t="s">
        <v>729</v>
      </c>
      <c r="H137" s="578">
        <v>17.28</v>
      </c>
      <c r="I137" s="578">
        <v>0</v>
      </c>
      <c r="J137" s="578">
        <f t="shared" si="6"/>
        <v>17.28</v>
      </c>
      <c r="K137" s="579" t="s">
        <v>1088</v>
      </c>
    </row>
    <row r="138" spans="1:11" outlineLevel="1">
      <c r="A138" s="568">
        <v>136</v>
      </c>
      <c r="B138" s="573" t="s">
        <v>1096</v>
      </c>
      <c r="C138" s="570" t="s">
        <v>39</v>
      </c>
      <c r="D138" s="578">
        <v>0</v>
      </c>
      <c r="E138" s="578" t="s">
        <v>729</v>
      </c>
      <c r="F138" s="581" t="s">
        <v>729</v>
      </c>
      <c r="G138" s="578" t="s">
        <v>729</v>
      </c>
      <c r="H138" s="578">
        <v>73.44</v>
      </c>
      <c r="I138" s="578">
        <v>0</v>
      </c>
      <c r="J138" s="578">
        <f t="shared" si="6"/>
        <v>73.44</v>
      </c>
      <c r="K138" s="579" t="s">
        <v>1088</v>
      </c>
    </row>
    <row r="139" spans="1:11" outlineLevel="1">
      <c r="A139" s="565">
        <v>137</v>
      </c>
      <c r="B139" s="573" t="s">
        <v>1097</v>
      </c>
      <c r="C139" s="570" t="s">
        <v>21</v>
      </c>
      <c r="D139" s="578">
        <v>0</v>
      </c>
      <c r="E139" s="578" t="s">
        <v>729</v>
      </c>
      <c r="F139" s="581" t="s">
        <v>729</v>
      </c>
      <c r="G139" s="578" t="s">
        <v>729</v>
      </c>
      <c r="H139" s="578">
        <v>339.72840000000002</v>
      </c>
      <c r="I139" s="578">
        <v>211.36500000000001</v>
      </c>
      <c r="J139" s="578">
        <f t="shared" si="6"/>
        <v>551.09339999999997</v>
      </c>
      <c r="K139" s="579" t="s">
        <v>1088</v>
      </c>
    </row>
    <row r="140" spans="1:11" outlineLevel="1">
      <c r="A140" s="568">
        <v>138</v>
      </c>
      <c r="B140" s="573" t="s">
        <v>1098</v>
      </c>
      <c r="C140" s="570" t="s">
        <v>174</v>
      </c>
      <c r="D140" s="578">
        <v>0</v>
      </c>
      <c r="E140" s="578" t="s">
        <v>729</v>
      </c>
      <c r="F140" s="581" t="s">
        <v>729</v>
      </c>
      <c r="G140" s="578" t="s">
        <v>729</v>
      </c>
      <c r="H140" s="578">
        <v>0</v>
      </c>
      <c r="I140" s="578">
        <v>0</v>
      </c>
      <c r="J140" s="578">
        <f t="shared" si="6"/>
        <v>0</v>
      </c>
      <c r="K140" s="579" t="s">
        <v>1088</v>
      </c>
    </row>
    <row r="141" spans="1:11" outlineLevel="1">
      <c r="A141" s="565">
        <v>139</v>
      </c>
      <c r="B141" s="573" t="s">
        <v>1099</v>
      </c>
      <c r="C141" s="570" t="s">
        <v>174</v>
      </c>
      <c r="D141" s="578">
        <v>0</v>
      </c>
      <c r="E141" s="578" t="s">
        <v>729</v>
      </c>
      <c r="F141" s="581" t="s">
        <v>729</v>
      </c>
      <c r="G141" s="578" t="s">
        <v>729</v>
      </c>
      <c r="H141" s="578">
        <v>7.5</v>
      </c>
      <c r="I141" s="578">
        <v>0</v>
      </c>
      <c r="J141" s="578">
        <f t="shared" si="6"/>
        <v>7.5</v>
      </c>
      <c r="K141" s="579" t="s">
        <v>1088</v>
      </c>
    </row>
    <row r="142" spans="1:11" outlineLevel="1">
      <c r="A142" s="568">
        <v>140</v>
      </c>
      <c r="B142" s="573" t="s">
        <v>1100</v>
      </c>
      <c r="C142" s="570" t="s">
        <v>21</v>
      </c>
      <c r="D142" s="578">
        <v>0</v>
      </c>
      <c r="E142" s="578" t="s">
        <v>729</v>
      </c>
      <c r="F142" s="581" t="s">
        <v>729</v>
      </c>
      <c r="G142" s="578" t="s">
        <v>729</v>
      </c>
      <c r="H142" s="578">
        <v>0</v>
      </c>
      <c r="I142" s="578">
        <v>0</v>
      </c>
      <c r="J142" s="578">
        <f t="shared" si="6"/>
        <v>0</v>
      </c>
      <c r="K142" s="579" t="s">
        <v>1088</v>
      </c>
    </row>
    <row r="143" spans="1:11" outlineLevel="1">
      <c r="A143" s="565">
        <v>141</v>
      </c>
      <c r="B143" s="573" t="s">
        <v>1101</v>
      </c>
      <c r="C143" s="570" t="s">
        <v>21</v>
      </c>
      <c r="D143" s="578">
        <v>0</v>
      </c>
      <c r="E143" s="578" t="s">
        <v>729</v>
      </c>
      <c r="F143" s="581" t="s">
        <v>729</v>
      </c>
      <c r="G143" s="578" t="s">
        <v>729</v>
      </c>
      <c r="H143" s="578">
        <v>31.239519999999999</v>
      </c>
      <c r="I143" s="578">
        <v>0</v>
      </c>
      <c r="J143" s="578">
        <f>SUM(D143:I143)</f>
        <v>31.239519999999999</v>
      </c>
      <c r="K143" s="579" t="s">
        <v>1088</v>
      </c>
    </row>
    <row r="144" spans="1:11" outlineLevel="1">
      <c r="A144" s="568">
        <v>142</v>
      </c>
      <c r="B144" s="573" t="s">
        <v>1102</v>
      </c>
      <c r="C144" s="570" t="s">
        <v>15</v>
      </c>
      <c r="D144" s="578">
        <v>0</v>
      </c>
      <c r="E144" s="578" t="s">
        <v>729</v>
      </c>
      <c r="F144" s="581" t="s">
        <v>729</v>
      </c>
      <c r="G144" s="578" t="s">
        <v>729</v>
      </c>
      <c r="H144" s="578">
        <v>5535.96</v>
      </c>
      <c r="I144" s="578">
        <v>0</v>
      </c>
      <c r="J144" s="578">
        <f>SUM(D144:I144)</f>
        <v>5535.96</v>
      </c>
      <c r="K144" s="579" t="s">
        <v>1088</v>
      </c>
    </row>
    <row r="145" spans="1:11" s="577" customFormat="1">
      <c r="A145" s="565">
        <v>143</v>
      </c>
      <c r="B145" s="574" t="s">
        <v>1103</v>
      </c>
      <c r="C145" s="580"/>
      <c r="D145" s="576"/>
      <c r="E145" s="576"/>
      <c r="F145" s="576"/>
      <c r="G145" s="576"/>
      <c r="H145" s="576"/>
      <c r="I145" s="576"/>
      <c r="J145" s="576"/>
    </row>
    <row r="146" spans="1:11" outlineLevel="1">
      <c r="A146" s="568">
        <v>144</v>
      </c>
      <c r="B146" s="573" t="s">
        <v>1104</v>
      </c>
      <c r="C146" s="570" t="s">
        <v>21</v>
      </c>
      <c r="D146" s="578">
        <v>0</v>
      </c>
      <c r="E146" s="578" t="s">
        <v>729</v>
      </c>
      <c r="F146" s="581" t="s">
        <v>729</v>
      </c>
      <c r="G146" s="578" t="s">
        <v>729</v>
      </c>
      <c r="H146" s="578">
        <v>0</v>
      </c>
      <c r="I146" s="578">
        <v>0</v>
      </c>
      <c r="J146" s="578">
        <f t="shared" si="6"/>
        <v>0</v>
      </c>
      <c r="K146" s="579" t="s">
        <v>1103</v>
      </c>
    </row>
    <row r="147" spans="1:11" outlineLevel="1">
      <c r="A147" s="565">
        <v>145</v>
      </c>
      <c r="B147" s="573" t="s">
        <v>1105</v>
      </c>
      <c r="C147" s="570" t="s">
        <v>21</v>
      </c>
      <c r="D147" s="578">
        <v>0</v>
      </c>
      <c r="E147" s="578" t="s">
        <v>729</v>
      </c>
      <c r="F147" s="581" t="s">
        <v>729</v>
      </c>
      <c r="G147" s="578" t="s">
        <v>729</v>
      </c>
      <c r="H147" s="578">
        <v>0</v>
      </c>
      <c r="I147" s="578">
        <v>0</v>
      </c>
      <c r="J147" s="578">
        <f t="shared" si="6"/>
        <v>0</v>
      </c>
      <c r="K147" s="579" t="s">
        <v>1103</v>
      </c>
    </row>
    <row r="148" spans="1:11" outlineLevel="1">
      <c r="A148" s="568">
        <v>146</v>
      </c>
      <c r="B148" s="573" t="s">
        <v>1106</v>
      </c>
      <c r="C148" s="570" t="s">
        <v>15</v>
      </c>
      <c r="D148" s="578">
        <v>0</v>
      </c>
      <c r="E148" s="578" t="s">
        <v>729</v>
      </c>
      <c r="F148" s="581" t="s">
        <v>729</v>
      </c>
      <c r="G148" s="578" t="s">
        <v>729</v>
      </c>
      <c r="H148" s="578">
        <v>0</v>
      </c>
      <c r="I148" s="578">
        <v>0</v>
      </c>
      <c r="J148" s="578">
        <f t="shared" si="6"/>
        <v>0</v>
      </c>
      <c r="K148" s="579" t="s">
        <v>1103</v>
      </c>
    </row>
    <row r="149" spans="1:11" outlineLevel="1">
      <c r="A149" s="565">
        <v>147</v>
      </c>
      <c r="B149" s="573" t="s">
        <v>1107</v>
      </c>
      <c r="C149" s="570" t="s">
        <v>39</v>
      </c>
      <c r="D149" s="578">
        <v>0</v>
      </c>
      <c r="E149" s="578" t="s">
        <v>729</v>
      </c>
      <c r="F149" s="581" t="s">
        <v>729</v>
      </c>
      <c r="G149" s="578" t="s">
        <v>729</v>
      </c>
      <c r="H149" s="578">
        <v>0</v>
      </c>
      <c r="I149" s="578">
        <v>0</v>
      </c>
      <c r="J149" s="578">
        <f t="shared" si="6"/>
        <v>0</v>
      </c>
      <c r="K149" s="579" t="s">
        <v>1103</v>
      </c>
    </row>
    <row r="150" spans="1:11" outlineLevel="1">
      <c r="A150" s="568">
        <v>148</v>
      </c>
      <c r="B150" s="573" t="s">
        <v>1108</v>
      </c>
      <c r="C150" s="570" t="s">
        <v>39</v>
      </c>
      <c r="D150" s="578">
        <v>0</v>
      </c>
      <c r="E150" s="578" t="s">
        <v>729</v>
      </c>
      <c r="F150" s="581" t="s">
        <v>729</v>
      </c>
      <c r="G150" s="578" t="s">
        <v>729</v>
      </c>
      <c r="H150" s="578">
        <v>0</v>
      </c>
      <c r="I150" s="578">
        <v>0</v>
      </c>
      <c r="J150" s="578">
        <f t="shared" si="6"/>
        <v>0</v>
      </c>
      <c r="K150" s="579" t="s">
        <v>1103</v>
      </c>
    </row>
    <row r="151" spans="1:11" outlineLevel="1">
      <c r="A151" s="565">
        <v>149</v>
      </c>
      <c r="B151" s="573" t="s">
        <v>1109</v>
      </c>
      <c r="C151" s="570" t="s">
        <v>1025</v>
      </c>
      <c r="D151" s="578">
        <v>0</v>
      </c>
      <c r="E151" s="578" t="s">
        <v>729</v>
      </c>
      <c r="F151" s="581" t="s">
        <v>729</v>
      </c>
      <c r="G151" s="578" t="s">
        <v>729</v>
      </c>
      <c r="H151" s="578">
        <v>0</v>
      </c>
      <c r="I151" s="578">
        <v>0</v>
      </c>
      <c r="J151" s="578">
        <f t="shared" si="6"/>
        <v>0</v>
      </c>
      <c r="K151" s="579" t="s">
        <v>1103</v>
      </c>
    </row>
    <row r="152" spans="1:11" outlineLevel="1">
      <c r="A152" s="568">
        <v>150</v>
      </c>
      <c r="B152" s="573" t="s">
        <v>1110</v>
      </c>
      <c r="C152" s="570" t="s">
        <v>39</v>
      </c>
      <c r="D152" s="578">
        <v>0</v>
      </c>
      <c r="E152" s="578" t="s">
        <v>729</v>
      </c>
      <c r="F152" s="581" t="s">
        <v>729</v>
      </c>
      <c r="G152" s="578" t="s">
        <v>729</v>
      </c>
      <c r="H152" s="578">
        <v>0</v>
      </c>
      <c r="I152" s="578">
        <v>0</v>
      </c>
      <c r="J152" s="578">
        <f t="shared" si="6"/>
        <v>0</v>
      </c>
      <c r="K152" s="579" t="s">
        <v>1103</v>
      </c>
    </row>
    <row r="153" spans="1:11" outlineLevel="1">
      <c r="A153" s="565">
        <v>151</v>
      </c>
      <c r="B153" s="573" t="s">
        <v>1111</v>
      </c>
      <c r="C153" s="570" t="s">
        <v>21</v>
      </c>
      <c r="D153" s="578">
        <v>0</v>
      </c>
      <c r="E153" s="578" t="s">
        <v>729</v>
      </c>
      <c r="F153" s="581" t="s">
        <v>729</v>
      </c>
      <c r="G153" s="578" t="s">
        <v>729</v>
      </c>
      <c r="H153" s="578">
        <v>0</v>
      </c>
      <c r="I153" s="578">
        <v>0</v>
      </c>
      <c r="J153" s="578">
        <f t="shared" si="6"/>
        <v>0</v>
      </c>
      <c r="K153" s="579" t="s">
        <v>1103</v>
      </c>
    </row>
    <row r="154" spans="1:11">
      <c r="D154" s="584">
        <f>SUM(D2:D153)</f>
        <v>34881.239800000003</v>
      </c>
      <c r="E154" s="584">
        <f t="shared" ref="E154:I154" si="7">SUM(E2:E153)</f>
        <v>34364.411</v>
      </c>
      <c r="F154" s="584">
        <f t="shared" si="7"/>
        <v>32925.599220000004</v>
      </c>
      <c r="G154" s="584">
        <f t="shared" si="7"/>
        <v>37569.076000000001</v>
      </c>
      <c r="H154" s="584">
        <f t="shared" si="7"/>
        <v>8519.7785199999998</v>
      </c>
      <c r="I154" s="584">
        <f t="shared" si="7"/>
        <v>177334.46833333329</v>
      </c>
      <c r="J154" s="584"/>
    </row>
  </sheetData>
  <autoFilter ref="A1:C153">
    <sortState ref="A2:D152">
      <sortCondition ref="A1:A152"/>
    </sortState>
  </autoFilter>
  <conditionalFormatting sqref="D3:H153 J3:K153">
    <cfRule type="cellIs" dxfId="1" priority="2" operator="equal">
      <formula>0</formula>
    </cfRule>
  </conditionalFormatting>
  <conditionalFormatting sqref="I3:I153">
    <cfRule type="cellIs" dxfId="0" priority="1" operator="equal">
      <formula>0</formula>
    </cfRule>
  </conditionalFormatting>
  <pageMargins left="0.70866141732283472" right="0.70866141732283472" top="0.74803149606299213" bottom="0.74803149606299213" header="0.31496062992125984" footer="0.31496062992125984"/>
  <pageSetup scale="69" fitToHeight="0" orientation="landscape" r:id="rId1"/>
  <headerFooter>
    <oddFooter>&amp;C&amp;P de &amp;N&amp;R&amp;A</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X88"/>
  <sheetViews>
    <sheetView view="pageBreakPreview" zoomScale="85" zoomScaleNormal="85" zoomScaleSheetLayoutView="85" workbookViewId="0">
      <pane xSplit="3" ySplit="14" topLeftCell="D15" activePane="bottomRight" state="frozen"/>
      <selection activeCell="A214" sqref="A1:XFD1048576"/>
      <selection pane="topRight" activeCell="A214" sqref="A1:XFD1048576"/>
      <selection pane="bottomLeft" activeCell="A214" sqref="A1:XFD1048576"/>
      <selection pane="bottomRight" activeCell="A214" sqref="A1:XFD1048576"/>
    </sheetView>
  </sheetViews>
  <sheetFormatPr baseColWidth="10" defaultColWidth="11.42578125" defaultRowHeight="15"/>
  <cols>
    <col min="1" max="1" width="11.85546875" style="659" customWidth="1"/>
    <col min="2" max="2" width="18.7109375" style="687" customWidth="1"/>
    <col min="3" max="3" width="11.42578125" style="659"/>
    <col min="4" max="21" width="13.7109375" style="659" customWidth="1"/>
    <col min="22" max="22" width="13.7109375" style="698" customWidth="1"/>
    <col min="23" max="23" width="13.140625" style="659" bestFit="1" customWidth="1"/>
    <col min="24" max="24" width="14.5703125" style="659" customWidth="1"/>
    <col min="25" max="25" width="9.42578125" style="659" customWidth="1"/>
    <col min="26" max="16384" width="11.42578125" style="659"/>
  </cols>
  <sheetData>
    <row r="1" spans="1:102" s="590" customFormat="1" ht="30" customHeight="1">
      <c r="A1" s="2326" t="s">
        <v>1112</v>
      </c>
      <c r="B1" s="2327"/>
      <c r="C1" s="2328"/>
      <c r="D1" s="585" t="s">
        <v>1113</v>
      </c>
      <c r="E1" s="586" t="s">
        <v>1114</v>
      </c>
      <c r="F1" s="586" t="s">
        <v>1115</v>
      </c>
      <c r="G1" s="586" t="s">
        <v>1116</v>
      </c>
      <c r="H1" s="586" t="s">
        <v>1117</v>
      </c>
      <c r="I1" s="587" t="s">
        <v>1118</v>
      </c>
      <c r="J1" s="587" t="s">
        <v>1119</v>
      </c>
      <c r="K1" s="587" t="s">
        <v>1120</v>
      </c>
      <c r="L1" s="587" t="s">
        <v>1121</v>
      </c>
      <c r="M1" s="587" t="s">
        <v>1122</v>
      </c>
      <c r="N1" s="587" t="s">
        <v>1123</v>
      </c>
      <c r="O1" s="586" t="s">
        <v>1124</v>
      </c>
      <c r="P1" s="587" t="s">
        <v>1125</v>
      </c>
      <c r="Q1" s="587" t="s">
        <v>1126</v>
      </c>
      <c r="R1" s="586" t="s">
        <v>1127</v>
      </c>
      <c r="S1" s="586" t="s">
        <v>1128</v>
      </c>
      <c r="T1" s="586" t="s">
        <v>1129</v>
      </c>
      <c r="U1" s="586" t="s">
        <v>1130</v>
      </c>
      <c r="V1" s="588" t="s">
        <v>1131</v>
      </c>
      <c r="W1" s="589" t="s">
        <v>1132</v>
      </c>
      <c r="X1" s="589" t="s">
        <v>1133</v>
      </c>
      <c r="Y1" s="2329" t="s">
        <v>1134</v>
      </c>
    </row>
    <row r="2" spans="1:102" s="595" customFormat="1">
      <c r="A2" s="2332" t="s">
        <v>1135</v>
      </c>
      <c r="B2" s="2333"/>
      <c r="C2" s="2334"/>
      <c r="D2" s="591">
        <v>0</v>
      </c>
      <c r="E2" s="592">
        <v>0</v>
      </c>
      <c r="F2" s="592">
        <v>0</v>
      </c>
      <c r="G2" s="592">
        <v>2</v>
      </c>
      <c r="H2" s="592">
        <v>3</v>
      </c>
      <c r="I2" s="592">
        <v>0</v>
      </c>
      <c r="J2" s="592">
        <v>0</v>
      </c>
      <c r="K2" s="592">
        <v>0</v>
      </c>
      <c r="L2" s="592">
        <v>0</v>
      </c>
      <c r="M2" s="592">
        <v>0</v>
      </c>
      <c r="N2" s="592">
        <v>2</v>
      </c>
      <c r="O2" s="592">
        <v>0</v>
      </c>
      <c r="P2" s="592">
        <v>0</v>
      </c>
      <c r="Q2" s="592">
        <v>0</v>
      </c>
      <c r="R2" s="592">
        <v>0</v>
      </c>
      <c r="S2" s="592">
        <v>0</v>
      </c>
      <c r="T2" s="592">
        <v>0</v>
      </c>
      <c r="U2" s="592">
        <v>0</v>
      </c>
      <c r="V2" s="593">
        <v>0</v>
      </c>
      <c r="W2" s="594"/>
      <c r="X2" s="594"/>
      <c r="Y2" s="2330"/>
    </row>
    <row r="3" spans="1:102" s="595" customFormat="1" ht="15" customHeight="1">
      <c r="A3" s="2335" t="s">
        <v>1136</v>
      </c>
      <c r="B3" s="2336"/>
      <c r="C3" s="596" t="s">
        <v>1137</v>
      </c>
      <c r="D3" s="591"/>
      <c r="E3" s="592"/>
      <c r="F3" s="592"/>
      <c r="G3" s="592">
        <f>+(112.35-98.4)*2</f>
        <v>27.899999999999977</v>
      </c>
      <c r="H3" s="592">
        <f>+(112.35-98.4)*2</f>
        <v>27.899999999999977</v>
      </c>
      <c r="I3" s="592"/>
      <c r="J3" s="592"/>
      <c r="K3" s="592"/>
      <c r="L3" s="592"/>
      <c r="M3" s="592">
        <f>+(20.955-20.5)*2</f>
        <v>0.90999999999999659</v>
      </c>
      <c r="N3" s="597">
        <f>+(30.918-22.5)*2</f>
        <v>16.835999999999999</v>
      </c>
      <c r="O3" s="592"/>
      <c r="P3" s="592"/>
      <c r="Q3" s="592">
        <f>+(41.145-39.3)*2</f>
        <v>3.6900000000000119</v>
      </c>
      <c r="R3" s="592"/>
      <c r="S3" s="592"/>
      <c r="T3" s="592"/>
      <c r="U3" s="592"/>
      <c r="V3" s="593"/>
      <c r="W3" s="594"/>
      <c r="X3" s="594"/>
      <c r="Y3" s="2330"/>
    </row>
    <row r="4" spans="1:102" s="595" customFormat="1">
      <c r="A4" s="2335"/>
      <c r="B4" s="2336"/>
      <c r="C4" s="596" t="s">
        <v>1138</v>
      </c>
      <c r="D4" s="591"/>
      <c r="E4" s="592"/>
      <c r="F4" s="592"/>
      <c r="G4" s="592"/>
      <c r="H4" s="592"/>
      <c r="I4" s="592">
        <f>+(113.61-109.692)*2</f>
        <v>7.8360000000000127</v>
      </c>
      <c r="J4" s="592"/>
      <c r="K4" s="592"/>
      <c r="L4" s="592"/>
      <c r="M4" s="592"/>
      <c r="N4" s="592"/>
      <c r="O4" s="592"/>
      <c r="P4" s="592">
        <f>+(36.3-30.926)*2</f>
        <v>10.747999999999998</v>
      </c>
      <c r="Q4" s="592"/>
      <c r="R4" s="592"/>
      <c r="S4" s="592"/>
      <c r="T4" s="592"/>
      <c r="U4" s="592"/>
      <c r="V4" s="593"/>
      <c r="W4" s="594"/>
      <c r="X4" s="594"/>
      <c r="Y4" s="2330"/>
    </row>
    <row r="5" spans="1:102" s="595" customFormat="1">
      <c r="A5" s="2332" t="s">
        <v>1139</v>
      </c>
      <c r="B5" s="2333"/>
      <c r="C5" s="2334"/>
      <c r="D5" s="598">
        <v>83700</v>
      </c>
      <c r="E5" s="599">
        <v>88080</v>
      </c>
      <c r="F5" s="599">
        <v>89910</v>
      </c>
      <c r="G5" s="599">
        <v>98400</v>
      </c>
      <c r="H5" s="599">
        <v>98400</v>
      </c>
      <c r="I5" s="599">
        <v>113610</v>
      </c>
      <c r="J5" s="600">
        <v>116500</v>
      </c>
      <c r="K5" s="599">
        <v>108910</v>
      </c>
      <c r="L5" s="601">
        <v>1650</v>
      </c>
      <c r="M5" s="601">
        <v>20500</v>
      </c>
      <c r="N5" s="599">
        <v>22200</v>
      </c>
      <c r="O5" s="599">
        <v>32500</v>
      </c>
      <c r="P5" s="599">
        <v>36300</v>
      </c>
      <c r="Q5" s="601">
        <v>39300</v>
      </c>
      <c r="R5" s="599">
        <v>43000</v>
      </c>
      <c r="S5" s="599">
        <v>49000</v>
      </c>
      <c r="T5" s="599">
        <v>50000</v>
      </c>
      <c r="U5" s="602">
        <v>55000</v>
      </c>
      <c r="V5" s="603">
        <v>1650</v>
      </c>
      <c r="W5" s="604">
        <v>43000</v>
      </c>
      <c r="X5" s="604">
        <v>98400</v>
      </c>
      <c r="Y5" s="2330"/>
    </row>
    <row r="6" spans="1:102" s="595" customFormat="1">
      <c r="A6" s="2337" t="s">
        <v>1140</v>
      </c>
      <c r="B6" s="2338"/>
      <c r="C6" s="2339"/>
      <c r="D6" s="605">
        <v>4510</v>
      </c>
      <c r="E6" s="606">
        <v>4510</v>
      </c>
      <c r="F6" s="606">
        <v>4510</v>
      </c>
      <c r="G6" s="606">
        <v>4510</v>
      </c>
      <c r="H6" s="606">
        <v>4510</v>
      </c>
      <c r="I6" s="606">
        <v>4510</v>
      </c>
      <c r="J6" s="607">
        <v>4510</v>
      </c>
      <c r="K6" s="606">
        <v>4510</v>
      </c>
      <c r="L6" s="606">
        <v>4511</v>
      </c>
      <c r="M6" s="606">
        <v>4511</v>
      </c>
      <c r="N6" s="606">
        <v>4511</v>
      </c>
      <c r="O6" s="606">
        <v>4511</v>
      </c>
      <c r="P6" s="606">
        <v>4511</v>
      </c>
      <c r="Q6" s="606">
        <v>4511</v>
      </c>
      <c r="R6" s="606">
        <v>4511</v>
      </c>
      <c r="S6" s="606">
        <v>4511</v>
      </c>
      <c r="T6" s="606">
        <v>4511</v>
      </c>
      <c r="U6" s="606">
        <v>4511</v>
      </c>
      <c r="V6" s="608">
        <v>4511</v>
      </c>
      <c r="W6" s="608">
        <v>4511</v>
      </c>
      <c r="X6" s="608">
        <v>4510</v>
      </c>
      <c r="Y6" s="2330"/>
    </row>
    <row r="7" spans="1:102" s="590" customFormat="1" ht="45">
      <c r="A7" s="2340" t="s">
        <v>1141</v>
      </c>
      <c r="B7" s="2341"/>
      <c r="C7" s="2342"/>
      <c r="D7" s="609" t="s">
        <v>1142</v>
      </c>
      <c r="E7" s="610" t="s">
        <v>1142</v>
      </c>
      <c r="F7" s="610" t="s">
        <v>1142</v>
      </c>
      <c r="G7" s="610" t="s">
        <v>1142</v>
      </c>
      <c r="H7" s="610" t="s">
        <v>1142</v>
      </c>
      <c r="I7" s="610" t="s">
        <v>1142</v>
      </c>
      <c r="J7" s="610" t="s">
        <v>1142</v>
      </c>
      <c r="K7" s="610" t="s">
        <v>1142</v>
      </c>
      <c r="L7" s="611" t="s">
        <v>1142</v>
      </c>
      <c r="M7" s="611" t="s">
        <v>1142</v>
      </c>
      <c r="N7" s="610" t="s">
        <v>1142</v>
      </c>
      <c r="O7" s="610" t="s">
        <v>1142</v>
      </c>
      <c r="P7" s="610" t="s">
        <v>1142</v>
      </c>
      <c r="Q7" s="611" t="s">
        <v>1142</v>
      </c>
      <c r="R7" s="610" t="s">
        <v>1142</v>
      </c>
      <c r="S7" s="610" t="s">
        <v>1142</v>
      </c>
      <c r="T7" s="610" t="s">
        <v>1142</v>
      </c>
      <c r="U7" s="610" t="s">
        <v>1142</v>
      </c>
      <c r="V7" s="612" t="s">
        <v>1143</v>
      </c>
      <c r="W7" s="613" t="s">
        <v>1144</v>
      </c>
      <c r="X7" s="614" t="s">
        <v>1145</v>
      </c>
      <c r="Y7" s="2330"/>
    </row>
    <row r="8" spans="1:102" s="595" customFormat="1" ht="45">
      <c r="A8" s="2343" t="s">
        <v>1146</v>
      </c>
      <c r="B8" s="2344"/>
      <c r="C8" s="2344"/>
      <c r="D8" s="615">
        <v>43056</v>
      </c>
      <c r="E8" s="616">
        <v>43202</v>
      </c>
      <c r="F8" s="616">
        <v>43202</v>
      </c>
      <c r="G8" s="2345">
        <v>43202</v>
      </c>
      <c r="H8" s="2345"/>
      <c r="I8" s="616">
        <v>43201</v>
      </c>
      <c r="J8" s="617" t="s">
        <v>1147</v>
      </c>
      <c r="K8" s="616">
        <v>43230</v>
      </c>
      <c r="L8" s="616">
        <v>43328</v>
      </c>
      <c r="M8" s="2345">
        <v>43423</v>
      </c>
      <c r="N8" s="2345"/>
      <c r="O8" s="616">
        <v>43748</v>
      </c>
      <c r="P8" s="616">
        <v>43698</v>
      </c>
      <c r="Q8" s="616">
        <v>43807</v>
      </c>
      <c r="R8" s="616">
        <v>43437</v>
      </c>
      <c r="S8" s="616">
        <v>43747</v>
      </c>
      <c r="T8" s="616">
        <v>43634</v>
      </c>
      <c r="U8" s="617">
        <v>43615</v>
      </c>
      <c r="V8" s="618"/>
      <c r="W8" s="619"/>
      <c r="X8" s="604"/>
      <c r="Y8" s="2330"/>
    </row>
    <row r="9" spans="1:102" s="626" customFormat="1">
      <c r="A9" s="2343" t="s">
        <v>1148</v>
      </c>
      <c r="B9" s="2344"/>
      <c r="C9" s="2344"/>
      <c r="D9" s="620">
        <v>42186</v>
      </c>
      <c r="E9" s="621">
        <v>41974</v>
      </c>
      <c r="F9" s="622" t="s">
        <v>1149</v>
      </c>
      <c r="G9" s="621">
        <v>42339</v>
      </c>
      <c r="H9" s="623">
        <v>42583</v>
      </c>
      <c r="I9" s="623">
        <v>42644</v>
      </c>
      <c r="J9" s="621">
        <v>42675</v>
      </c>
      <c r="K9" s="621" t="s">
        <v>1150</v>
      </c>
      <c r="L9" s="623">
        <v>42705</v>
      </c>
      <c r="M9" s="621">
        <v>42675</v>
      </c>
      <c r="N9" s="623">
        <v>42736</v>
      </c>
      <c r="O9" s="621" t="s">
        <v>1151</v>
      </c>
      <c r="P9" s="621">
        <v>42583</v>
      </c>
      <c r="Q9" s="621">
        <v>42491</v>
      </c>
      <c r="R9" s="623">
        <v>42705</v>
      </c>
      <c r="S9" s="622" t="s">
        <v>1151</v>
      </c>
      <c r="T9" s="622" t="s">
        <v>1151</v>
      </c>
      <c r="U9" s="622" t="s">
        <v>1151</v>
      </c>
      <c r="V9" s="624" t="s">
        <v>1152</v>
      </c>
      <c r="W9" s="625" t="s">
        <v>1153</v>
      </c>
      <c r="X9" s="625" t="s">
        <v>1153</v>
      </c>
      <c r="Y9" s="2330"/>
    </row>
    <row r="10" spans="1:102" s="595" customFormat="1">
      <c r="A10" s="2346" t="s">
        <v>1154</v>
      </c>
      <c r="B10" s="2347"/>
      <c r="C10" s="2348"/>
      <c r="D10" s="627">
        <v>1400000</v>
      </c>
      <c r="E10" s="628">
        <v>242000</v>
      </c>
      <c r="F10" s="628">
        <v>200047</v>
      </c>
      <c r="G10" s="629">
        <v>800000</v>
      </c>
      <c r="H10" s="629">
        <v>600000</v>
      </c>
      <c r="I10" s="628">
        <v>504235</v>
      </c>
      <c r="J10" s="630">
        <v>500000</v>
      </c>
      <c r="K10" s="628">
        <v>547649</v>
      </c>
      <c r="L10" s="630">
        <v>410373</v>
      </c>
      <c r="M10" s="628">
        <v>456000</v>
      </c>
      <c r="N10" s="630">
        <v>1200000</v>
      </c>
      <c r="O10" s="628">
        <v>550000</v>
      </c>
      <c r="P10" s="630">
        <v>179287</v>
      </c>
      <c r="Q10" s="631">
        <v>509794</v>
      </c>
      <c r="R10" s="628">
        <v>950000</v>
      </c>
      <c r="S10" s="628">
        <v>230000</v>
      </c>
      <c r="T10" s="628">
        <v>890000</v>
      </c>
      <c r="U10" s="632" t="s">
        <v>1155</v>
      </c>
      <c r="V10" s="633"/>
      <c r="W10" s="604"/>
      <c r="X10" s="604"/>
      <c r="Y10" s="2330"/>
    </row>
    <row r="11" spans="1:102" s="595" customFormat="1">
      <c r="A11" s="2346" t="s">
        <v>1156</v>
      </c>
      <c r="B11" s="2347"/>
      <c r="C11" s="2348"/>
      <c r="D11" s="634">
        <v>160000</v>
      </c>
      <c r="E11" s="635">
        <v>66230</v>
      </c>
      <c r="F11" s="636">
        <v>0</v>
      </c>
      <c r="G11" s="637">
        <v>293008</v>
      </c>
      <c r="H11" s="637">
        <v>439604</v>
      </c>
      <c r="I11" s="635">
        <v>433744</v>
      </c>
      <c r="J11" s="638">
        <v>407284</v>
      </c>
      <c r="K11" s="636">
        <v>0</v>
      </c>
      <c r="L11" s="638">
        <v>275000</v>
      </c>
      <c r="M11" s="636">
        <v>187852</v>
      </c>
      <c r="N11" s="638">
        <v>365562</v>
      </c>
      <c r="O11" s="636">
        <v>0</v>
      </c>
      <c r="P11" s="638">
        <v>20932</v>
      </c>
      <c r="Q11" s="635">
        <v>35826</v>
      </c>
      <c r="R11" s="635">
        <v>34543</v>
      </c>
      <c r="S11" s="636">
        <v>0</v>
      </c>
      <c r="T11" s="636">
        <v>0</v>
      </c>
      <c r="U11" s="639">
        <v>0</v>
      </c>
      <c r="V11" s="640"/>
      <c r="W11" s="604"/>
      <c r="X11" s="604"/>
      <c r="Y11" s="2330"/>
    </row>
    <row r="12" spans="1:102" s="595" customFormat="1">
      <c r="A12" s="2324" t="s">
        <v>1157</v>
      </c>
      <c r="B12" s="2325"/>
      <c r="C12" s="2349"/>
      <c r="D12" s="641">
        <v>1439985</v>
      </c>
      <c r="E12" s="642">
        <v>175770</v>
      </c>
      <c r="F12" s="642">
        <v>200047</v>
      </c>
      <c r="G12" s="643">
        <v>506992</v>
      </c>
      <c r="H12" s="643">
        <v>160396</v>
      </c>
      <c r="I12" s="642">
        <v>70491</v>
      </c>
      <c r="J12" s="644">
        <v>92716</v>
      </c>
      <c r="K12" s="642">
        <v>547649</v>
      </c>
      <c r="L12" s="644">
        <v>135373</v>
      </c>
      <c r="M12" s="642">
        <v>268148</v>
      </c>
      <c r="N12" s="644">
        <v>834438</v>
      </c>
      <c r="O12" s="642">
        <v>550000</v>
      </c>
      <c r="P12" s="644">
        <v>158355</v>
      </c>
      <c r="Q12" s="642">
        <v>473968</v>
      </c>
      <c r="R12" s="642">
        <v>915457</v>
      </c>
      <c r="S12" s="642">
        <v>230000</v>
      </c>
      <c r="T12" s="642">
        <v>890000</v>
      </c>
      <c r="U12" s="644">
        <v>1300000</v>
      </c>
      <c r="V12" s="645"/>
      <c r="W12" s="646"/>
      <c r="X12" s="646"/>
      <c r="Y12" s="2331"/>
    </row>
    <row r="13" spans="1:102" s="595" customFormat="1">
      <c r="A13" s="2350" t="s">
        <v>1158</v>
      </c>
      <c r="B13" s="2351"/>
      <c r="C13" s="2351"/>
      <c r="D13" s="647">
        <f>+D14+D11</f>
        <v>160000</v>
      </c>
      <c r="E13" s="647">
        <f t="shared" ref="E13:U13" si="0">+E14+E11</f>
        <v>66230</v>
      </c>
      <c r="F13" s="647">
        <f t="shared" si="0"/>
        <v>0</v>
      </c>
      <c r="G13" s="647">
        <f t="shared" si="0"/>
        <v>293008</v>
      </c>
      <c r="H13" s="647">
        <f t="shared" si="0"/>
        <v>439604</v>
      </c>
      <c r="I13" s="647">
        <f t="shared" si="0"/>
        <v>449543.79982777778</v>
      </c>
      <c r="J13" s="647">
        <f t="shared" si="0"/>
        <v>407284</v>
      </c>
      <c r="K13" s="647">
        <f t="shared" si="0"/>
        <v>0</v>
      </c>
      <c r="L13" s="647">
        <f t="shared" si="0"/>
        <v>304030.848</v>
      </c>
      <c r="M13" s="647">
        <f t="shared" si="0"/>
        <v>187852</v>
      </c>
      <c r="N13" s="647">
        <f t="shared" si="0"/>
        <v>372847.29755555553</v>
      </c>
      <c r="O13" s="647">
        <f t="shared" si="0"/>
        <v>0</v>
      </c>
      <c r="P13" s="647">
        <f t="shared" si="0"/>
        <v>20932</v>
      </c>
      <c r="Q13" s="647">
        <f t="shared" si="0"/>
        <v>35826</v>
      </c>
      <c r="R13" s="647">
        <f t="shared" si="0"/>
        <v>52018.637300000002</v>
      </c>
      <c r="S13" s="647">
        <f t="shared" si="0"/>
        <v>0</v>
      </c>
      <c r="T13" s="647">
        <f t="shared" si="0"/>
        <v>0</v>
      </c>
      <c r="U13" s="647">
        <f t="shared" si="0"/>
        <v>0</v>
      </c>
      <c r="V13" s="648"/>
      <c r="W13" s="648"/>
      <c r="X13" s="648"/>
      <c r="Y13" s="649"/>
    </row>
    <row r="14" spans="1:102" s="595" customFormat="1">
      <c r="A14" s="2324" t="s">
        <v>1159</v>
      </c>
      <c r="B14" s="2325"/>
      <c r="C14" s="2325"/>
      <c r="D14" s="650">
        <f>SUMIFS(D$23:D$85,$B$23:$B$85,"Terraplen")*FACTORES!$C$10+SUMIFS(D$23:D$85,$B$23:$B$85,"Coronas")*FACTORES!$C$10+SUMIFS(D$23:D$85,$B$23:$B$85,"Subbase/Base")*FACTORES!$C$6+SUMIFS(D$23:D$85,$B$23:$B$85,"Pavimento")*FACTORES!$C$3</f>
        <v>0</v>
      </c>
      <c r="E14" s="642">
        <f>SUMIFS(E$23:E$85,$B$23:$B$85,"Terraplen")*FACTORES!$C$10+SUMIFS(E$23:E$85,$B$23:$B$85,"Coronas")*FACTORES!$C$10+SUMIFS(E$23:E$85,$B$23:$B$85,"Subbase/Base")*FACTORES!$C$6+SUMIFS(E$23:E$85,$B$23:$B$85,"Pavimento")*FACTORES!$C$3</f>
        <v>0</v>
      </c>
      <c r="F14" s="642">
        <f>SUMIFS(F$23:F$85,$B$23:$B$85,"Terraplen")*FACTORES!$C$10+SUMIFS(F$23:F$85,$B$23:$B$85,"Coronas")*FACTORES!$C$10+SUMIFS(F$23:F$85,$B$23:$B$85,"Subbase/Base")*FACTORES!$C$6+SUMIFS(F$23:F$85,$B$23:$B$85,"Pavimento")*FACTORES!$C$3</f>
        <v>0</v>
      </c>
      <c r="G14" s="643">
        <f>SUMIFS(G$23:G$85,$B$23:$B$85,"Terraplen")*FACTORES!$C$10+SUMIFS(G$23:G$85,$B$23:$B$85,"Coronas")*FACTORES!$C$10+SUMIFS(G$23:G$85,$B$23:$B$85,"Subbase/Base")*FACTORES!$C$6+SUMIFS(G$23:G$85,$B$23:$B$85,"Pavimento")*FACTORES!$C$3</f>
        <v>0</v>
      </c>
      <c r="H14" s="643">
        <f>SUMIFS(H$23:H$85,$B$23:$B$85,"Terraplen")*FACTORES!$C$10+SUMIFS(H$23:H$85,$B$23:$B$85,"Coronas")*FACTORES!$C$10+SUMIFS(H$23:H$85,$B$23:$B$85,"Subbase/Base")*FACTORES!$C$6+SUMIFS(H$23:H$85,$B$23:$B$85,"Pavimento")*FACTORES!$C$3</f>
        <v>0</v>
      </c>
      <c r="I14" s="642">
        <f>SUMIFS(I$23:I$85,$B$23:$B$85,"Terraplen")*FACTORES!$C$10+SUMIFS(I$23:I$85,$B$23:$B$85,"Coronas")*FACTORES!$C$10+SUMIFS(I$23:I$85,$B$23:$B$85,"Subbase/Base")*FACTORES!$C$6+SUMIFS(I$23:I$85,$B$23:$B$85,"Pavimento")*FACTORES!$C$3</f>
        <v>15799.799827777779</v>
      </c>
      <c r="J14" s="644">
        <f>SUMIFS(J$23:J$85,$B$23:$B$85,"Terraplen")*FACTORES!$C$10+SUMIFS(J$23:J$85,$B$23:$B$85,"Coronas")*FACTORES!$C$10+SUMIFS(J$23:J$85,$B$23:$B$85,"Subbase/Base")*FACTORES!$C$6+SUMIFS(J$23:J$85,$B$23:$B$85,"Pavimento")*FACTORES!$C$3</f>
        <v>0</v>
      </c>
      <c r="K14" s="642">
        <f>SUMIFS(K$23:K$85,$B$23:$B$85,"Terraplen")*FACTORES!$C$10+SUMIFS(K$23:K$85,$B$23:$B$85,"Coronas")*FACTORES!$C$10+SUMIFS(K$23:K$85,$B$23:$B$85,"Subbase/Base")*FACTORES!$C$6+SUMIFS(K$23:K$85,$B$23:$B$85,"Pavimento")*FACTORES!$C$3</f>
        <v>0</v>
      </c>
      <c r="L14" s="644">
        <f>SUMIFS(L$23:L$85,$B$23:$B$85,"Terraplen")*FACTORES!$C$10+SUMIFS(L$23:L$85,$B$23:$B$85,"Coronas")*FACTORES!$C$10+SUMIFS(L$23:L$85,$B$23:$B$85,"Subbase/Base")*FACTORES!$C$6+SUMIFS(L$23:L$85,$B$23:$B$85,"Pavimento")*FACTORES!$C$3</f>
        <v>29030.848000000002</v>
      </c>
      <c r="M14" s="642">
        <f>SUMIFS(M$23:M$85,$B$23:$B$85,"Terraplen")*FACTORES!$C$10+SUMIFS(M$23:M$85,$B$23:$B$85,"Coronas")*FACTORES!$C$10+SUMIFS(M$23:M$85,$B$23:$B$85,"Subbase/Base")*FACTORES!$C$6+SUMIFS(M$23:M$85,$B$23:$B$85,"Pavimento")*FACTORES!$C$3</f>
        <v>0</v>
      </c>
      <c r="N14" s="644">
        <f>SUMIFS(N$23:N$85,$B$23:$B$85,"Terraplen")*FACTORES!$C$10+SUMIFS(N$23:N$85,$B$23:$B$85,"Coronas")*FACTORES!$C$10+SUMIFS(N$23:N$85,$B$23:$B$85,"Subbase/Base")*FACTORES!$C$6+SUMIFS(N$23:N$85,$B$23:$B$85,"Pavimento")*FACTORES!$C$3</f>
        <v>7285.2975555555568</v>
      </c>
      <c r="O14" s="642">
        <f>SUMIFS(O$23:O$85,$B$23:$B$85,"Terraplen")*FACTORES!$C$10+SUMIFS(O$23:O$85,$B$23:$B$85,"Coronas")*FACTORES!$C$10+SUMIFS(O$23:O$85,$B$23:$B$85,"Subbase/Base")*FACTORES!$C$6+SUMIFS(O$23:O$85,$B$23:$B$85,"Pavimento")*FACTORES!$C$3</f>
        <v>0</v>
      </c>
      <c r="P14" s="644">
        <f>SUMIFS(P$23:P$85,$B$23:$B$85,"Terraplen")*FACTORES!$C$10+SUMIFS(P$23:P$85,$B$23:$B$85,"Coronas")*FACTORES!$C$10+SUMIFS(P$23:P$85,$B$23:$B$85,"Subbase/Base")*FACTORES!$C$6+SUMIFS(P$23:P$85,$B$23:$B$85,"Pavimento")*FACTORES!$C$3</f>
        <v>0</v>
      </c>
      <c r="Q14" s="642">
        <f>SUMIFS(Q$23:Q$85,$B$23:$B$85,"Terraplen")*FACTORES!$C$10+SUMIFS(Q$23:Q$85,$B$23:$B$85,"Coronas")*FACTORES!$C$10+SUMIFS(Q$23:Q$85,$B$23:$B$85,"Subbase/Base")*FACTORES!$C$6+SUMIFS(Q$23:Q$85,$B$23:$B$85,"Pavimento")*FACTORES!$C$3</f>
        <v>0</v>
      </c>
      <c r="R14" s="642">
        <f>SUMIFS(R$23:R$85,$B$23:$B$85,"Terraplen")*FACTORES!$C$10+SUMIFS(R$23:R$85,$B$23:$B$85,"Coronas")*FACTORES!$C$10+SUMIFS(R$23:R$85,$B$23:$B$85,"Subbase/Base")*FACTORES!$C$6+SUMIFS(R$23:R$85,$B$23:$B$85,"Pavimento")*FACTORES!$C$3</f>
        <v>17475.637300000002</v>
      </c>
      <c r="S14" s="642">
        <f>SUMIFS(S$23:S$81,$B$23:$B$81,"Terraplen")*FACTORES!$C$10+SUMIFS(S$23:S$81,$B$23:$B$81,"Corona Inf")*FACTORES!$C$10+SUMIFS(S$23:S$81,$B$23:$B$81,"Corona Sup")*FACTORES!$C$10+SUMIFS(S$23:S$81,$B$23:$B$81,"Subbase")*FACTORES!$C$6+SUMIFS(S$23:S$81,$B$23:$B$81,"Base")*FACTORES!$C$6+SUMIFS(S$23:S$81,$B$23:$B$81,"Pavimento")*FACTORES!$C$3</f>
        <v>0</v>
      </c>
      <c r="T14" s="642">
        <f>SUMIFS(T$23:T$81,$B$23:$B$81,"Terraplen")*FACTORES!$C$10+SUMIFS(T$23:T$81,$B$23:$B$81,"Corona Inf")*FACTORES!$C$10+SUMIFS(T$23:T$81,$B$23:$B$81,"Corona Sup")*FACTORES!$C$10+SUMIFS(T$23:T$81,$B$23:$B$81,"Subbase")*FACTORES!$C$6+SUMIFS(T$23:T$81,$B$23:$B$81,"Base")*FACTORES!$C$6+SUMIFS(T$23:T$81,$B$23:$B$81,"Pavimento")*FACTORES!$C$3</f>
        <v>0</v>
      </c>
      <c r="U14" s="644">
        <f>SUMIFS(U$23:U$81,$B$23:$B$81,"Terraplen")*FACTORES!$C$10+SUMIFS(U$23:U$81,$B$23:$B$81,"Corona Inf")*FACTORES!$C$10+SUMIFS(U$23:U$81,$B$23:$B$81,"Corona Sup")*FACTORES!$C$10+SUMIFS(U$23:U$81,$B$23:$B$81,"Subbase")*FACTORES!$C$6+SUMIFS(U$23:U$81,$B$23:$B$81,"Base")*FACTORES!$C$6+SUMIFS(U$23:U$81,$B$23:$B$81,"Pavimento")*FACTORES!$C$3</f>
        <v>0</v>
      </c>
      <c r="V14" s="645"/>
      <c r="W14" s="645"/>
      <c r="X14" s="645"/>
      <c r="Y14" s="649"/>
    </row>
    <row r="15" spans="1:102">
      <c r="A15" s="651" t="s">
        <v>1160</v>
      </c>
      <c r="B15" s="652"/>
      <c r="C15" s="653" t="s">
        <v>1161</v>
      </c>
      <c r="D15" s="654"/>
      <c r="E15" s="655"/>
      <c r="F15" s="655"/>
      <c r="G15" s="655"/>
      <c r="H15" s="655"/>
      <c r="I15" s="655"/>
      <c r="J15" s="655"/>
      <c r="K15" s="655"/>
      <c r="L15" s="655"/>
      <c r="M15" s="655"/>
      <c r="N15" s="655"/>
      <c r="O15" s="655"/>
      <c r="P15" s="655"/>
      <c r="Q15" s="655"/>
      <c r="R15" s="655"/>
      <c r="S15" s="655"/>
      <c r="T15" s="655"/>
      <c r="U15" s="655"/>
      <c r="V15" s="656"/>
      <c r="W15" s="656"/>
      <c r="X15" s="656"/>
      <c r="Y15" s="657"/>
      <c r="Z15" s="658"/>
      <c r="AA15" s="658"/>
      <c r="AB15" s="658"/>
      <c r="AC15" s="658"/>
      <c r="AD15" s="658"/>
      <c r="AE15" s="658"/>
      <c r="AF15" s="658"/>
      <c r="AG15" s="658"/>
      <c r="AH15" s="658"/>
      <c r="AI15" s="658"/>
      <c r="AJ15" s="658"/>
      <c r="AK15" s="658"/>
      <c r="AL15" s="658"/>
      <c r="AM15" s="658"/>
      <c r="AN15" s="658"/>
      <c r="AO15" s="658"/>
      <c r="AP15" s="658"/>
      <c r="AQ15" s="658"/>
      <c r="AR15" s="658"/>
      <c r="AS15" s="658"/>
      <c r="AT15" s="658"/>
      <c r="AU15" s="658"/>
      <c r="AV15" s="658"/>
      <c r="AW15" s="658"/>
      <c r="AX15" s="658"/>
      <c r="AY15" s="658"/>
      <c r="AZ15" s="658"/>
      <c r="BA15" s="658"/>
      <c r="BB15" s="658"/>
      <c r="BC15" s="658"/>
      <c r="BD15" s="658"/>
      <c r="BE15" s="658"/>
      <c r="BF15" s="658"/>
      <c r="BG15" s="658"/>
      <c r="BH15" s="658"/>
      <c r="BI15" s="658"/>
      <c r="BJ15" s="658"/>
      <c r="BK15" s="658"/>
      <c r="BL15" s="658"/>
      <c r="BM15" s="658"/>
      <c r="BN15" s="658"/>
      <c r="BO15" s="658"/>
      <c r="BP15" s="658"/>
      <c r="BQ15" s="658"/>
      <c r="BR15" s="658"/>
      <c r="BS15" s="658"/>
      <c r="BT15" s="658"/>
      <c r="BU15" s="658"/>
      <c r="BV15" s="658"/>
      <c r="BW15" s="658"/>
      <c r="BX15" s="658"/>
      <c r="BY15" s="658"/>
      <c r="BZ15" s="658"/>
      <c r="CA15" s="658"/>
      <c r="CB15" s="658"/>
      <c r="CC15" s="658"/>
      <c r="CD15" s="658"/>
      <c r="CE15" s="658"/>
      <c r="CF15" s="658"/>
      <c r="CG15" s="658"/>
      <c r="CH15" s="658"/>
      <c r="CI15" s="658"/>
      <c r="CJ15" s="658"/>
      <c r="CK15" s="658"/>
      <c r="CL15" s="658"/>
      <c r="CM15" s="658"/>
      <c r="CN15" s="658"/>
      <c r="CO15" s="658"/>
      <c r="CP15" s="658"/>
      <c r="CQ15" s="658"/>
      <c r="CR15" s="658"/>
      <c r="CS15" s="658"/>
      <c r="CT15" s="658"/>
      <c r="CU15" s="658"/>
      <c r="CV15" s="658"/>
      <c r="CW15" s="658"/>
      <c r="CX15" s="658"/>
    </row>
    <row r="16" spans="1:102">
      <c r="A16" s="660" t="s">
        <v>1140</v>
      </c>
      <c r="B16" s="661"/>
      <c r="C16" s="662">
        <v>4510</v>
      </c>
      <c r="D16" s="663"/>
      <c r="E16" s="664"/>
      <c r="F16" s="664"/>
      <c r="G16" s="664"/>
      <c r="H16" s="664"/>
      <c r="I16" s="664"/>
      <c r="J16" s="664"/>
      <c r="K16" s="664"/>
      <c r="L16" s="664"/>
      <c r="M16" s="664"/>
      <c r="N16" s="664"/>
      <c r="O16" s="664"/>
      <c r="P16" s="664"/>
      <c r="Q16" s="664"/>
      <c r="R16" s="664"/>
      <c r="S16" s="664"/>
      <c r="T16" s="664"/>
      <c r="U16" s="664"/>
      <c r="V16" s="665"/>
      <c r="W16" s="665"/>
      <c r="X16" s="665"/>
      <c r="Y16" s="657"/>
      <c r="Z16" s="658"/>
      <c r="AA16" s="658"/>
      <c r="AB16" s="658"/>
      <c r="AC16" s="658"/>
      <c r="AD16" s="658"/>
      <c r="AE16" s="658"/>
      <c r="AF16" s="658"/>
      <c r="AG16" s="658"/>
      <c r="AH16" s="658"/>
      <c r="AI16" s="658"/>
      <c r="AJ16" s="658"/>
      <c r="AK16" s="658"/>
      <c r="AL16" s="658"/>
      <c r="AM16" s="658"/>
      <c r="AN16" s="658"/>
      <c r="AO16" s="658"/>
      <c r="AP16" s="658"/>
      <c r="AQ16" s="658"/>
      <c r="AR16" s="658"/>
      <c r="AS16" s="658"/>
      <c r="AT16" s="658"/>
      <c r="AU16" s="658"/>
      <c r="AV16" s="658"/>
      <c r="AW16" s="658"/>
      <c r="AX16" s="658"/>
      <c r="AY16" s="658"/>
      <c r="AZ16" s="658"/>
      <c r="BA16" s="658"/>
      <c r="BB16" s="658"/>
      <c r="BC16" s="658"/>
      <c r="BD16" s="658"/>
      <c r="BE16" s="658"/>
      <c r="BF16" s="658"/>
      <c r="BG16" s="658"/>
      <c r="BH16" s="658"/>
      <c r="BI16" s="658"/>
      <c r="BJ16" s="658"/>
      <c r="BK16" s="658"/>
      <c r="BL16" s="658"/>
      <c r="BM16" s="658"/>
      <c r="BN16" s="658"/>
      <c r="BO16" s="658"/>
      <c r="BP16" s="658"/>
      <c r="BQ16" s="658"/>
      <c r="BR16" s="658"/>
      <c r="BS16" s="658"/>
      <c r="BT16" s="658"/>
      <c r="BU16" s="658"/>
      <c r="BV16" s="658"/>
      <c r="BW16" s="658"/>
      <c r="BX16" s="658"/>
      <c r="BY16" s="658"/>
      <c r="BZ16" s="658"/>
      <c r="CA16" s="658"/>
      <c r="CB16" s="658"/>
      <c r="CC16" s="658"/>
      <c r="CD16" s="658"/>
      <c r="CE16" s="658"/>
      <c r="CF16" s="658"/>
      <c r="CG16" s="658"/>
      <c r="CH16" s="658"/>
      <c r="CI16" s="658"/>
      <c r="CJ16" s="658"/>
      <c r="CK16" s="658"/>
      <c r="CL16" s="658"/>
      <c r="CM16" s="658"/>
      <c r="CN16" s="658"/>
      <c r="CO16" s="658"/>
      <c r="CP16" s="658"/>
      <c r="CQ16" s="658"/>
      <c r="CR16" s="658"/>
      <c r="CS16" s="658"/>
      <c r="CT16" s="658"/>
      <c r="CU16" s="658"/>
      <c r="CV16" s="658"/>
      <c r="CW16" s="658"/>
      <c r="CX16" s="658"/>
    </row>
    <row r="17" spans="1:102">
      <c r="A17" s="2352" t="s">
        <v>1162</v>
      </c>
      <c r="B17" s="666" t="s">
        <v>1163</v>
      </c>
      <c r="C17" s="667">
        <v>87545</v>
      </c>
      <c r="D17" s="668"/>
      <c r="E17" s="669"/>
      <c r="F17" s="669"/>
      <c r="G17" s="669"/>
      <c r="H17" s="669"/>
      <c r="I17" s="669"/>
      <c r="J17" s="669"/>
      <c r="K17" s="669"/>
      <c r="L17" s="669"/>
      <c r="M17" s="669"/>
      <c r="N17" s="669"/>
      <c r="O17" s="669"/>
      <c r="P17" s="669"/>
      <c r="Q17" s="669"/>
      <c r="R17" s="669"/>
      <c r="S17" s="669"/>
      <c r="T17" s="669"/>
      <c r="U17" s="669"/>
      <c r="V17" s="670"/>
      <c r="W17" s="670"/>
      <c r="X17" s="670"/>
      <c r="Y17" s="657"/>
      <c r="Z17" s="658"/>
      <c r="AA17" s="658"/>
      <c r="AB17" s="658"/>
      <c r="AC17" s="658"/>
      <c r="AD17" s="658"/>
      <c r="AE17" s="658"/>
      <c r="AF17" s="658"/>
      <c r="AG17" s="658"/>
      <c r="AH17" s="658"/>
      <c r="AI17" s="658"/>
      <c r="AJ17" s="658"/>
      <c r="AK17" s="658"/>
      <c r="AL17" s="658"/>
      <c r="AM17" s="658"/>
      <c r="AN17" s="658"/>
      <c r="AO17" s="658"/>
      <c r="AP17" s="658"/>
      <c r="AQ17" s="658"/>
      <c r="AR17" s="658"/>
      <c r="AS17" s="658"/>
      <c r="AT17" s="658"/>
      <c r="AU17" s="658"/>
      <c r="AV17" s="658"/>
      <c r="AW17" s="658"/>
      <c r="AX17" s="658"/>
      <c r="AY17" s="658"/>
      <c r="AZ17" s="658"/>
      <c r="BA17" s="658"/>
      <c r="BB17" s="658"/>
      <c r="BC17" s="658"/>
      <c r="BD17" s="658"/>
      <c r="BE17" s="658"/>
      <c r="BF17" s="658"/>
      <c r="BG17" s="658"/>
      <c r="BH17" s="658"/>
      <c r="BI17" s="658"/>
      <c r="BJ17" s="658"/>
      <c r="BK17" s="658"/>
      <c r="BL17" s="658"/>
      <c r="BM17" s="658"/>
      <c r="BN17" s="658"/>
      <c r="BO17" s="658"/>
      <c r="BP17" s="658"/>
      <c r="BQ17" s="658"/>
      <c r="BR17" s="658"/>
      <c r="BS17" s="658"/>
      <c r="BT17" s="658"/>
      <c r="BU17" s="658"/>
      <c r="BV17" s="658"/>
      <c r="BW17" s="658"/>
      <c r="BX17" s="658"/>
      <c r="BY17" s="658"/>
      <c r="BZ17" s="658"/>
      <c r="CA17" s="658"/>
      <c r="CB17" s="658"/>
      <c r="CC17" s="658"/>
      <c r="CD17" s="658"/>
      <c r="CE17" s="658"/>
      <c r="CF17" s="658"/>
      <c r="CG17" s="658"/>
      <c r="CH17" s="658"/>
      <c r="CI17" s="658"/>
      <c r="CJ17" s="658"/>
      <c r="CK17" s="658"/>
      <c r="CL17" s="658"/>
      <c r="CM17" s="658"/>
      <c r="CN17" s="658"/>
      <c r="CO17" s="658"/>
      <c r="CP17" s="658"/>
      <c r="CQ17" s="658"/>
      <c r="CR17" s="658"/>
      <c r="CS17" s="658"/>
      <c r="CT17" s="658"/>
      <c r="CU17" s="658"/>
      <c r="CV17" s="658"/>
      <c r="CW17" s="658"/>
      <c r="CX17" s="658"/>
    </row>
    <row r="18" spans="1:102">
      <c r="A18" s="2352"/>
      <c r="B18" s="666" t="s">
        <v>1164</v>
      </c>
      <c r="C18" s="667">
        <v>91430</v>
      </c>
      <c r="D18" s="668"/>
      <c r="E18" s="669"/>
      <c r="F18" s="669"/>
      <c r="G18" s="669"/>
      <c r="H18" s="669"/>
      <c r="I18" s="669"/>
      <c r="J18" s="669"/>
      <c r="K18" s="669"/>
      <c r="L18" s="669"/>
      <c r="M18" s="669"/>
      <c r="N18" s="669"/>
      <c r="O18" s="669"/>
      <c r="P18" s="669"/>
      <c r="Q18" s="669"/>
      <c r="R18" s="669"/>
      <c r="S18" s="669"/>
      <c r="T18" s="669"/>
      <c r="U18" s="669"/>
      <c r="V18" s="670"/>
      <c r="W18" s="670"/>
      <c r="X18" s="670"/>
      <c r="Y18" s="669"/>
    </row>
    <row r="19" spans="1:102">
      <c r="A19" s="671" t="s">
        <v>1165</v>
      </c>
      <c r="B19" s="672"/>
      <c r="C19" s="667">
        <f>+(C18-C17)/2+C17</f>
        <v>89487.5</v>
      </c>
      <c r="D19" s="668"/>
      <c r="E19" s="669"/>
      <c r="F19" s="669"/>
      <c r="G19" s="669"/>
      <c r="H19" s="669"/>
      <c r="I19" s="669"/>
      <c r="J19" s="669"/>
      <c r="K19" s="669"/>
      <c r="L19" s="669"/>
      <c r="M19" s="669"/>
      <c r="N19" s="669"/>
      <c r="O19" s="669"/>
      <c r="P19" s="669"/>
      <c r="Q19" s="669"/>
      <c r="R19" s="669"/>
      <c r="S19" s="669"/>
      <c r="T19" s="669"/>
      <c r="U19" s="669"/>
      <c r="V19" s="670"/>
      <c r="W19" s="670"/>
      <c r="X19" s="670"/>
      <c r="Y19" s="669"/>
    </row>
    <row r="20" spans="1:102">
      <c r="A20" s="671" t="s">
        <v>1166</v>
      </c>
      <c r="B20" s="672"/>
      <c r="C20" s="673"/>
      <c r="D20" s="674">
        <f>IF(D22&gt;D21,(D22-D21)+D$2+D$3,(D21-D22)+D$2+D$4)/1000</f>
        <v>5.7874999999999996</v>
      </c>
      <c r="E20" s="675">
        <f t="shared" ref="E20:X20" si="1">IF(E22&gt;E21,(E22-E21)+E$2+E$3,(E21-E22)+E$2+E$4)/1000</f>
        <v>1.4075</v>
      </c>
      <c r="F20" s="675">
        <f t="shared" si="1"/>
        <v>0.42249999999999999</v>
      </c>
      <c r="G20" s="675">
        <f t="shared" si="1"/>
        <v>8.9423999999999992</v>
      </c>
      <c r="H20" s="675">
        <f t="shared" si="1"/>
        <v>8.9434000000000005</v>
      </c>
      <c r="I20" s="675">
        <f t="shared" si="1"/>
        <v>24.122499999999999</v>
      </c>
      <c r="J20" s="675">
        <f t="shared" si="1"/>
        <v>27.012499999999999</v>
      </c>
      <c r="K20" s="675">
        <f t="shared" si="1"/>
        <v>19.422499999999999</v>
      </c>
      <c r="L20" s="675">
        <f t="shared" si="1"/>
        <v>46.490499999999997</v>
      </c>
      <c r="M20" s="675">
        <f t="shared" si="1"/>
        <v>65.34141000000001</v>
      </c>
      <c r="N20" s="675">
        <f t="shared" si="1"/>
        <v>67.059336000000002</v>
      </c>
      <c r="O20" s="675">
        <f t="shared" si="1"/>
        <v>77.340500000000006</v>
      </c>
      <c r="P20" s="675">
        <f t="shared" si="1"/>
        <v>81.140500000000003</v>
      </c>
      <c r="Q20" s="675">
        <f t="shared" si="1"/>
        <v>84.144190000000009</v>
      </c>
      <c r="R20" s="675">
        <f t="shared" si="1"/>
        <v>87.840500000000006</v>
      </c>
      <c r="S20" s="675">
        <f t="shared" si="1"/>
        <v>93.840500000000006</v>
      </c>
      <c r="T20" s="675">
        <f t="shared" si="1"/>
        <v>94.840500000000006</v>
      </c>
      <c r="U20" s="675">
        <f t="shared" si="1"/>
        <v>99.840500000000006</v>
      </c>
      <c r="V20" s="676">
        <f t="shared" si="1"/>
        <v>46.490499999999997</v>
      </c>
      <c r="W20" s="676">
        <f t="shared" si="1"/>
        <v>87.840500000000006</v>
      </c>
      <c r="X20" s="676">
        <f t="shared" si="1"/>
        <v>8.9124999999999996</v>
      </c>
      <c r="Y20" s="669"/>
    </row>
    <row r="21" spans="1:102" hidden="1">
      <c r="A21" s="677" t="s">
        <v>1167</v>
      </c>
      <c r="B21" s="678"/>
      <c r="C21" s="679"/>
      <c r="D21" s="598">
        <f>+IF($C16=4510,IF(D$6=4510,$C19,$C19),IF(D$6=4511,$C19+134328,134328+$C19))</f>
        <v>89487.5</v>
      </c>
      <c r="E21" s="598">
        <f t="shared" ref="E21:X21" si="2">+IF($C16=4510,IF(E$6=4510,$C19,$C19),IF(E$6=4511,$C19+134328,134328+$C19))</f>
        <v>89487.5</v>
      </c>
      <c r="F21" s="598">
        <f t="shared" si="2"/>
        <v>89487.5</v>
      </c>
      <c r="G21" s="598">
        <f t="shared" si="2"/>
        <v>89487.5</v>
      </c>
      <c r="H21" s="598">
        <f t="shared" si="2"/>
        <v>89487.5</v>
      </c>
      <c r="I21" s="598">
        <f t="shared" si="2"/>
        <v>89487.5</v>
      </c>
      <c r="J21" s="598">
        <f t="shared" si="2"/>
        <v>89487.5</v>
      </c>
      <c r="K21" s="598">
        <f t="shared" si="2"/>
        <v>89487.5</v>
      </c>
      <c r="L21" s="598">
        <f t="shared" si="2"/>
        <v>89487.5</v>
      </c>
      <c r="M21" s="598">
        <f t="shared" si="2"/>
        <v>89487.5</v>
      </c>
      <c r="N21" s="598">
        <f t="shared" si="2"/>
        <v>89487.5</v>
      </c>
      <c r="O21" s="598">
        <f t="shared" si="2"/>
        <v>89487.5</v>
      </c>
      <c r="P21" s="598">
        <f t="shared" si="2"/>
        <v>89487.5</v>
      </c>
      <c r="Q21" s="598">
        <f t="shared" si="2"/>
        <v>89487.5</v>
      </c>
      <c r="R21" s="598">
        <f t="shared" si="2"/>
        <v>89487.5</v>
      </c>
      <c r="S21" s="598">
        <f t="shared" si="2"/>
        <v>89487.5</v>
      </c>
      <c r="T21" s="598">
        <f t="shared" si="2"/>
        <v>89487.5</v>
      </c>
      <c r="U21" s="598">
        <f t="shared" si="2"/>
        <v>89487.5</v>
      </c>
      <c r="V21" s="680">
        <f t="shared" si="2"/>
        <v>89487.5</v>
      </c>
      <c r="W21" s="680">
        <f t="shared" si="2"/>
        <v>89487.5</v>
      </c>
      <c r="X21" s="680">
        <f t="shared" si="2"/>
        <v>89487.5</v>
      </c>
      <c r="Y21" s="669"/>
    </row>
    <row r="22" spans="1:102" hidden="1">
      <c r="A22" s="677" t="s">
        <v>1168</v>
      </c>
      <c r="B22" s="678"/>
      <c r="C22" s="679"/>
      <c r="D22" s="598">
        <f>+IF($C16=4510,IF(D$6=4510,D$5,D$5+134328),IF(D$6=4511,D$5+134328,D$5))</f>
        <v>83700</v>
      </c>
      <c r="E22" s="598">
        <f t="shared" ref="E22:X22" si="3">+IF($C16=4510,IF(E$6=4510,E$5,E$5+134328),IF(E$6=4511,E$5+134328,E$5))</f>
        <v>88080</v>
      </c>
      <c r="F22" s="598">
        <f t="shared" si="3"/>
        <v>89910</v>
      </c>
      <c r="G22" s="598">
        <f t="shared" si="3"/>
        <v>98400</v>
      </c>
      <c r="H22" s="598">
        <f t="shared" si="3"/>
        <v>98400</v>
      </c>
      <c r="I22" s="598">
        <f t="shared" si="3"/>
        <v>113610</v>
      </c>
      <c r="J22" s="598">
        <f t="shared" si="3"/>
        <v>116500</v>
      </c>
      <c r="K22" s="598">
        <f t="shared" si="3"/>
        <v>108910</v>
      </c>
      <c r="L22" s="598">
        <f t="shared" si="3"/>
        <v>135978</v>
      </c>
      <c r="M22" s="598">
        <f t="shared" si="3"/>
        <v>154828</v>
      </c>
      <c r="N22" s="598">
        <f t="shared" si="3"/>
        <v>156528</v>
      </c>
      <c r="O22" s="598">
        <f t="shared" si="3"/>
        <v>166828</v>
      </c>
      <c r="P22" s="598">
        <f t="shared" si="3"/>
        <v>170628</v>
      </c>
      <c r="Q22" s="598">
        <f t="shared" si="3"/>
        <v>173628</v>
      </c>
      <c r="R22" s="598">
        <f t="shared" si="3"/>
        <v>177328</v>
      </c>
      <c r="S22" s="598">
        <f t="shared" si="3"/>
        <v>183328</v>
      </c>
      <c r="T22" s="598">
        <f t="shared" si="3"/>
        <v>184328</v>
      </c>
      <c r="U22" s="598">
        <f t="shared" si="3"/>
        <v>189328</v>
      </c>
      <c r="V22" s="680">
        <f t="shared" si="3"/>
        <v>135978</v>
      </c>
      <c r="W22" s="680">
        <f t="shared" si="3"/>
        <v>177328</v>
      </c>
      <c r="X22" s="680">
        <f t="shared" si="3"/>
        <v>98400</v>
      </c>
      <c r="Y22" s="669"/>
    </row>
    <row r="23" spans="1:102" ht="15" customHeight="1">
      <c r="A23" s="2355" t="s">
        <v>1169</v>
      </c>
      <c r="B23" s="666" t="s">
        <v>1170</v>
      </c>
      <c r="C23" s="681">
        <v>0</v>
      </c>
      <c r="D23" s="634"/>
      <c r="E23" s="635"/>
      <c r="F23" s="635"/>
      <c r="G23" s="635"/>
      <c r="H23" s="635"/>
      <c r="I23" s="635"/>
      <c r="J23" s="635"/>
      <c r="K23" s="635"/>
      <c r="L23" s="635"/>
      <c r="M23" s="635"/>
      <c r="N23" s="635"/>
      <c r="O23" s="635"/>
      <c r="P23" s="635"/>
      <c r="Q23" s="635"/>
      <c r="R23" s="635"/>
      <c r="S23" s="635"/>
      <c r="T23" s="635"/>
      <c r="U23" s="635"/>
      <c r="V23" s="682"/>
      <c r="W23" s="682"/>
      <c r="X23" s="682"/>
      <c r="Y23" s="683">
        <f>+SUMPRODUCT(D23:X23,D20:X20)</f>
        <v>0</v>
      </c>
      <c r="Z23" s="634">
        <f>$C23*FACTORES!$D$11*FACTORES!$D$25</f>
        <v>0</v>
      </c>
    </row>
    <row r="24" spans="1:102">
      <c r="A24" s="2356"/>
      <c r="B24" s="666" t="s">
        <v>1171</v>
      </c>
      <c r="C24" s="681">
        <v>0</v>
      </c>
      <c r="D24" s="634"/>
      <c r="E24" s="635"/>
      <c r="F24" s="635"/>
      <c r="G24" s="635"/>
      <c r="H24" s="635"/>
      <c r="I24" s="635"/>
      <c r="J24" s="635"/>
      <c r="K24" s="635"/>
      <c r="L24" s="635"/>
      <c r="M24" s="635"/>
      <c r="N24" s="635"/>
      <c r="O24" s="635"/>
      <c r="P24" s="635"/>
      <c r="Q24" s="635"/>
      <c r="R24" s="635"/>
      <c r="S24" s="635"/>
      <c r="T24" s="635"/>
      <c r="U24" s="635"/>
      <c r="V24" s="682"/>
      <c r="W24" s="682"/>
      <c r="X24" s="682"/>
      <c r="Y24" s="683">
        <f>+SUMPRODUCT(D24:X24,D20:X20)</f>
        <v>0</v>
      </c>
      <c r="Z24" s="634">
        <f>$C24*FACTORES!$D$11*FACTORES!$D$25</f>
        <v>0</v>
      </c>
    </row>
    <row r="25" spans="1:102">
      <c r="A25" s="2356"/>
      <c r="B25" s="666" t="s">
        <v>1172</v>
      </c>
      <c r="C25" s="681">
        <f>+'CANTIDADES TOTALIZADAS'!I72</f>
        <v>1134.931182</v>
      </c>
      <c r="D25" s="634"/>
      <c r="E25" s="635"/>
      <c r="F25" s="635"/>
      <c r="G25" s="635"/>
      <c r="H25" s="635"/>
      <c r="I25" s="635"/>
      <c r="J25" s="635"/>
      <c r="K25" s="635"/>
      <c r="L25" s="635"/>
      <c r="M25" s="635"/>
      <c r="N25" s="635"/>
      <c r="O25" s="635"/>
      <c r="P25" s="635"/>
      <c r="Q25" s="635"/>
      <c r="R25" s="635"/>
      <c r="S25" s="635"/>
      <c r="T25" s="635"/>
      <c r="U25" s="635"/>
      <c r="V25" s="682"/>
      <c r="W25" s="682"/>
      <c r="X25" s="682">
        <f>+$C25*FACTORES!$D$23*FACTORES!$D$28</f>
        <v>1331.274276486</v>
      </c>
      <c r="Y25" s="683">
        <f>+SUMPRODUCT(D25:X25,D20:X20)</f>
        <v>11864.981989181475</v>
      </c>
      <c r="Z25" s="634">
        <f>+$C25*FACTORES!$D$23*FACTORES!$D$28</f>
        <v>1331.274276486</v>
      </c>
    </row>
    <row r="26" spans="1:102">
      <c r="A26" s="2356"/>
      <c r="B26" s="666" t="s">
        <v>1173</v>
      </c>
      <c r="C26" s="681">
        <f>+'CANTIDADES TOTALIZADAS'!I85</f>
        <v>260</v>
      </c>
      <c r="D26" s="634"/>
      <c r="E26" s="635"/>
      <c r="F26" s="635"/>
      <c r="G26" s="635"/>
      <c r="H26" s="635"/>
      <c r="I26" s="635"/>
      <c r="J26" s="635"/>
      <c r="K26" s="635"/>
      <c r="L26" s="635"/>
      <c r="M26" s="635"/>
      <c r="N26" s="635"/>
      <c r="O26" s="635"/>
      <c r="P26" s="635"/>
      <c r="Q26" s="635"/>
      <c r="R26" s="635"/>
      <c r="S26" s="635"/>
      <c r="T26" s="635"/>
      <c r="U26" s="635"/>
      <c r="V26" s="682"/>
      <c r="W26" s="682"/>
      <c r="X26" s="682">
        <f>+$C26*FACTORES!$D$7*FACTORES!$D$26</f>
        <v>317.44186046511635</v>
      </c>
      <c r="Y26" s="683">
        <f>+SUMPRODUCT(D26:X26,D20:X20)</f>
        <v>2829.2005813953492</v>
      </c>
      <c r="Z26" s="634">
        <f>+$C26*FACTORES!$D$7*FACTORES!$D$26</f>
        <v>317.44186046511635</v>
      </c>
    </row>
    <row r="27" spans="1:102">
      <c r="A27" s="2356"/>
      <c r="B27" s="666" t="s">
        <v>1174</v>
      </c>
      <c r="C27" s="681">
        <f>+'CANTIDADES TOTALIZADAS'!I93</f>
        <v>1653.0100000000002</v>
      </c>
      <c r="D27" s="634"/>
      <c r="E27" s="635"/>
      <c r="F27" s="635"/>
      <c r="G27" s="635"/>
      <c r="H27" s="635"/>
      <c r="I27" s="635"/>
      <c r="J27" s="635"/>
      <c r="K27" s="635"/>
      <c r="L27" s="635"/>
      <c r="M27" s="635"/>
      <c r="N27" s="635"/>
      <c r="O27" s="635"/>
      <c r="P27" s="635"/>
      <c r="Q27" s="635"/>
      <c r="R27" s="635"/>
      <c r="S27" s="635"/>
      <c r="T27" s="635"/>
      <c r="U27" s="635"/>
      <c r="V27" s="682"/>
      <c r="W27" s="682"/>
      <c r="X27" s="682">
        <f>+$C27*FACTORES!$D$3*FACTORES!$D$27</f>
        <v>2023.2842400000002</v>
      </c>
      <c r="Y27" s="683">
        <f>+SUMPRODUCT(D27:X27,D20:X20)</f>
        <v>18032.520789000002</v>
      </c>
      <c r="Z27" s="641">
        <f>+$C27*FACTORES!$D$3*FACTORES!$D$27</f>
        <v>2023.2842400000002</v>
      </c>
    </row>
    <row r="28" spans="1:102" s="687" customFormat="1">
      <c r="A28" s="2357"/>
      <c r="B28" s="684" t="s">
        <v>1175</v>
      </c>
      <c r="C28" s="685">
        <f>+'CANTIDADES TOTALIZADAS'!I99</f>
        <v>147.69</v>
      </c>
      <c r="D28" s="686"/>
      <c r="E28" s="644"/>
      <c r="F28" s="644"/>
      <c r="G28" s="644"/>
      <c r="H28" s="644"/>
      <c r="I28" s="644"/>
      <c r="J28" s="644"/>
      <c r="K28" s="644"/>
      <c r="L28" s="644"/>
      <c r="M28" s="644"/>
      <c r="N28" s="644"/>
      <c r="O28" s="644"/>
      <c r="P28" s="644"/>
      <c r="Q28" s="644"/>
      <c r="R28" s="644"/>
      <c r="S28" s="644"/>
      <c r="T28" s="644"/>
      <c r="U28" s="644"/>
      <c r="V28" s="645"/>
      <c r="W28" s="645"/>
      <c r="X28" s="645">
        <f>+$C28*FACTORES!$D$21</f>
        <v>174.27419999999998</v>
      </c>
      <c r="Y28" s="643">
        <f>+SUMPRODUCT(D28:X28,D20:X20)</f>
        <v>1553.2188074999997</v>
      </c>
      <c r="Z28" s="686">
        <f>+$C28*FACTORES!$D$3</f>
        <v>177.22799999999998</v>
      </c>
    </row>
    <row r="29" spans="1:102">
      <c r="A29" s="688" t="s">
        <v>1160</v>
      </c>
      <c r="B29" s="689"/>
      <c r="C29" s="690" t="s">
        <v>1176</v>
      </c>
      <c r="D29" s="663"/>
      <c r="E29" s="664"/>
      <c r="F29" s="664"/>
      <c r="G29" s="664"/>
      <c r="H29" s="664"/>
      <c r="I29" s="664"/>
      <c r="J29" s="664"/>
      <c r="K29" s="664"/>
      <c r="L29" s="664"/>
      <c r="M29" s="664"/>
      <c r="N29" s="664"/>
      <c r="O29" s="664"/>
      <c r="P29" s="664"/>
      <c r="Q29" s="664"/>
      <c r="R29" s="664"/>
      <c r="S29" s="664"/>
      <c r="T29" s="664"/>
      <c r="U29" s="664"/>
      <c r="V29" s="665"/>
      <c r="W29" s="665"/>
      <c r="X29" s="665"/>
      <c r="Y29" s="691"/>
      <c r="Z29" s="658"/>
      <c r="AA29" s="658"/>
      <c r="AB29" s="658"/>
      <c r="AC29" s="658"/>
      <c r="AD29" s="658"/>
      <c r="AE29" s="658"/>
      <c r="AF29" s="658"/>
      <c r="AG29" s="658"/>
      <c r="AH29" s="658"/>
      <c r="AI29" s="658"/>
      <c r="AJ29" s="658"/>
      <c r="AK29" s="658"/>
      <c r="AL29" s="658"/>
      <c r="AM29" s="658"/>
      <c r="AN29" s="658"/>
      <c r="AO29" s="658"/>
      <c r="AP29" s="658"/>
      <c r="AQ29" s="658"/>
      <c r="AR29" s="658"/>
      <c r="AS29" s="658"/>
      <c r="AT29" s="658"/>
      <c r="AU29" s="658"/>
      <c r="AV29" s="658"/>
      <c r="AW29" s="658"/>
      <c r="AX29" s="658"/>
      <c r="AY29" s="658"/>
      <c r="AZ29" s="658"/>
      <c r="BA29" s="658"/>
      <c r="BB29" s="658"/>
      <c r="BC29" s="658"/>
      <c r="BD29" s="658"/>
      <c r="BE29" s="658"/>
      <c r="BF29" s="658"/>
      <c r="BG29" s="658"/>
      <c r="BH29" s="658"/>
      <c r="BI29" s="658"/>
      <c r="BJ29" s="658"/>
      <c r="BK29" s="658"/>
      <c r="BL29" s="658"/>
      <c r="BM29" s="658"/>
      <c r="BN29" s="658"/>
      <c r="BO29" s="658"/>
      <c r="BP29" s="658"/>
      <c r="BQ29" s="658"/>
      <c r="BR29" s="658"/>
      <c r="BS29" s="658"/>
      <c r="BT29" s="658"/>
      <c r="BU29" s="658"/>
      <c r="BV29" s="658"/>
      <c r="BW29" s="658"/>
      <c r="BX29" s="658"/>
      <c r="BY29" s="658"/>
      <c r="BZ29" s="658"/>
      <c r="CA29" s="658"/>
      <c r="CB29" s="658"/>
      <c r="CC29" s="658"/>
      <c r="CD29" s="658"/>
      <c r="CE29" s="658"/>
      <c r="CF29" s="658"/>
      <c r="CG29" s="658"/>
      <c r="CH29" s="658"/>
      <c r="CI29" s="658"/>
      <c r="CJ29" s="658"/>
      <c r="CK29" s="658"/>
      <c r="CL29" s="658"/>
      <c r="CM29" s="658"/>
      <c r="CN29" s="658"/>
      <c r="CO29" s="658"/>
      <c r="CP29" s="658"/>
      <c r="CQ29" s="658"/>
      <c r="CR29" s="658"/>
      <c r="CS29" s="658"/>
      <c r="CT29" s="658"/>
      <c r="CU29" s="658"/>
      <c r="CV29" s="658"/>
      <c r="CW29" s="658"/>
      <c r="CX29" s="658"/>
    </row>
    <row r="30" spans="1:102">
      <c r="A30" s="660" t="s">
        <v>1140</v>
      </c>
      <c r="B30" s="661"/>
      <c r="C30" s="662">
        <v>4510</v>
      </c>
      <c r="D30" s="663"/>
      <c r="E30" s="664"/>
      <c r="F30" s="664"/>
      <c r="G30" s="664"/>
      <c r="H30" s="664"/>
      <c r="I30" s="664"/>
      <c r="J30" s="664"/>
      <c r="K30" s="664"/>
      <c r="L30" s="664"/>
      <c r="M30" s="664"/>
      <c r="N30" s="664"/>
      <c r="O30" s="664"/>
      <c r="P30" s="664"/>
      <c r="Q30" s="664"/>
      <c r="R30" s="664"/>
      <c r="S30" s="664"/>
      <c r="T30" s="664"/>
      <c r="U30" s="664"/>
      <c r="V30" s="665"/>
      <c r="W30" s="665"/>
      <c r="X30" s="665"/>
      <c r="Y30" s="657"/>
      <c r="Z30" s="658"/>
      <c r="AA30" s="658"/>
      <c r="AB30" s="658"/>
      <c r="AC30" s="658"/>
      <c r="AD30" s="658"/>
      <c r="AE30" s="658"/>
      <c r="AF30" s="658"/>
      <c r="AG30" s="658"/>
      <c r="AH30" s="658"/>
      <c r="AI30" s="658"/>
      <c r="AJ30" s="658"/>
      <c r="AK30" s="658"/>
      <c r="AL30" s="658"/>
      <c r="AM30" s="658"/>
      <c r="AN30" s="658"/>
      <c r="AO30" s="658"/>
      <c r="AP30" s="658"/>
      <c r="AQ30" s="658"/>
      <c r="AR30" s="658"/>
      <c r="AS30" s="658"/>
      <c r="AT30" s="658"/>
      <c r="AU30" s="658"/>
      <c r="AV30" s="658"/>
      <c r="AW30" s="658"/>
      <c r="AX30" s="658"/>
      <c r="AY30" s="658"/>
      <c r="AZ30" s="658"/>
      <c r="BA30" s="658"/>
      <c r="BB30" s="658"/>
      <c r="BC30" s="658"/>
      <c r="BD30" s="658"/>
      <c r="BE30" s="658"/>
      <c r="BF30" s="658"/>
      <c r="BG30" s="658"/>
      <c r="BH30" s="658"/>
      <c r="BI30" s="658"/>
      <c r="BJ30" s="658"/>
      <c r="BK30" s="658"/>
      <c r="BL30" s="658"/>
      <c r="BM30" s="658"/>
      <c r="BN30" s="658"/>
      <c r="BO30" s="658"/>
      <c r="BP30" s="658"/>
      <c r="BQ30" s="658"/>
      <c r="BR30" s="658"/>
      <c r="BS30" s="658"/>
      <c r="BT30" s="658"/>
      <c r="BU30" s="658"/>
      <c r="BV30" s="658"/>
      <c r="BW30" s="658"/>
      <c r="BX30" s="658"/>
      <c r="BY30" s="658"/>
      <c r="BZ30" s="658"/>
      <c r="CA30" s="658"/>
      <c r="CB30" s="658"/>
      <c r="CC30" s="658"/>
      <c r="CD30" s="658"/>
      <c r="CE30" s="658"/>
      <c r="CF30" s="658"/>
      <c r="CG30" s="658"/>
      <c r="CH30" s="658"/>
      <c r="CI30" s="658"/>
      <c r="CJ30" s="658"/>
      <c r="CK30" s="658"/>
      <c r="CL30" s="658"/>
      <c r="CM30" s="658"/>
      <c r="CN30" s="658"/>
      <c r="CO30" s="658"/>
      <c r="CP30" s="658"/>
      <c r="CQ30" s="658"/>
      <c r="CR30" s="658"/>
      <c r="CS30" s="658"/>
      <c r="CT30" s="658"/>
      <c r="CU30" s="658"/>
      <c r="CV30" s="658"/>
      <c r="CW30" s="658"/>
      <c r="CX30" s="658"/>
    </row>
    <row r="31" spans="1:102">
      <c r="A31" s="2352" t="s">
        <v>1162</v>
      </c>
      <c r="B31" s="666" t="s">
        <v>1163</v>
      </c>
      <c r="C31" s="667">
        <v>114328</v>
      </c>
      <c r="D31" s="668"/>
      <c r="E31" s="669"/>
      <c r="F31" s="669"/>
      <c r="G31" s="669"/>
      <c r="H31" s="669"/>
      <c r="I31" s="669"/>
      <c r="J31" s="669"/>
      <c r="K31" s="669"/>
      <c r="L31" s="669"/>
      <c r="M31" s="669"/>
      <c r="N31" s="669"/>
      <c r="O31" s="669"/>
      <c r="P31" s="669"/>
      <c r="Q31" s="669"/>
      <c r="R31" s="669"/>
      <c r="S31" s="669"/>
      <c r="T31" s="669"/>
      <c r="U31" s="669"/>
      <c r="V31" s="670"/>
      <c r="W31" s="670"/>
      <c r="X31" s="670"/>
      <c r="Y31" s="657"/>
      <c r="Z31" s="658"/>
      <c r="AA31" s="658"/>
      <c r="AB31" s="658"/>
      <c r="AC31" s="658"/>
      <c r="AD31" s="658"/>
      <c r="AE31" s="658"/>
      <c r="AF31" s="658"/>
      <c r="AG31" s="658"/>
      <c r="AH31" s="658"/>
      <c r="AI31" s="658"/>
      <c r="AJ31" s="658"/>
      <c r="AK31" s="658"/>
      <c r="AL31" s="658"/>
      <c r="AM31" s="658"/>
      <c r="AN31" s="658"/>
      <c r="AO31" s="658"/>
      <c r="AP31" s="658"/>
      <c r="AQ31" s="658"/>
      <c r="AR31" s="658"/>
      <c r="AS31" s="658"/>
      <c r="AT31" s="658"/>
      <c r="AU31" s="658"/>
      <c r="AV31" s="658"/>
      <c r="AW31" s="658"/>
      <c r="AX31" s="658"/>
      <c r="AY31" s="658"/>
      <c r="AZ31" s="658"/>
      <c r="BA31" s="658"/>
      <c r="BB31" s="658"/>
      <c r="BC31" s="658"/>
      <c r="BD31" s="658"/>
      <c r="BE31" s="658"/>
      <c r="BF31" s="658"/>
      <c r="BG31" s="658"/>
      <c r="BH31" s="658"/>
      <c r="BI31" s="658"/>
      <c r="BJ31" s="658"/>
      <c r="BK31" s="658"/>
      <c r="BL31" s="658"/>
      <c r="BM31" s="658"/>
      <c r="BN31" s="658"/>
      <c r="BO31" s="658"/>
      <c r="BP31" s="658"/>
      <c r="BQ31" s="658"/>
      <c r="BR31" s="658"/>
      <c r="BS31" s="658"/>
      <c r="BT31" s="658"/>
      <c r="BU31" s="658"/>
      <c r="BV31" s="658"/>
      <c r="BW31" s="658"/>
      <c r="BX31" s="658"/>
      <c r="BY31" s="658"/>
      <c r="BZ31" s="658"/>
      <c r="CA31" s="658"/>
      <c r="CB31" s="658"/>
      <c r="CC31" s="658"/>
      <c r="CD31" s="658"/>
      <c r="CE31" s="658"/>
      <c r="CF31" s="658"/>
      <c r="CG31" s="658"/>
      <c r="CH31" s="658"/>
      <c r="CI31" s="658"/>
      <c r="CJ31" s="658"/>
      <c r="CK31" s="658"/>
      <c r="CL31" s="658"/>
      <c r="CM31" s="658"/>
      <c r="CN31" s="658"/>
      <c r="CO31" s="658"/>
      <c r="CP31" s="658"/>
      <c r="CQ31" s="658"/>
      <c r="CR31" s="658"/>
      <c r="CS31" s="658"/>
      <c r="CT31" s="658"/>
      <c r="CU31" s="658"/>
      <c r="CV31" s="658"/>
      <c r="CW31" s="658"/>
      <c r="CX31" s="658"/>
    </row>
    <row r="32" spans="1:102">
      <c r="A32" s="2352"/>
      <c r="B32" s="666" t="s">
        <v>1164</v>
      </c>
      <c r="C32" s="667">
        <v>124328</v>
      </c>
      <c r="D32" s="668"/>
      <c r="E32" s="669"/>
      <c r="F32" s="669"/>
      <c r="G32" s="669"/>
      <c r="H32" s="669"/>
      <c r="I32" s="669"/>
      <c r="J32" s="669"/>
      <c r="K32" s="669"/>
      <c r="L32" s="669"/>
      <c r="M32" s="669"/>
      <c r="N32" s="669"/>
      <c r="O32" s="669"/>
      <c r="P32" s="669"/>
      <c r="Q32" s="669"/>
      <c r="R32" s="669"/>
      <c r="S32" s="669"/>
      <c r="T32" s="669"/>
      <c r="U32" s="669"/>
      <c r="V32" s="670"/>
      <c r="W32" s="670"/>
      <c r="X32" s="670"/>
      <c r="Y32" s="669"/>
    </row>
    <row r="33" spans="1:102">
      <c r="A33" s="671" t="s">
        <v>1165</v>
      </c>
      <c r="B33" s="672"/>
      <c r="C33" s="667">
        <f>+(C32-C31)/2+C31</f>
        <v>119328</v>
      </c>
      <c r="D33" s="668"/>
      <c r="E33" s="669"/>
      <c r="F33" s="669"/>
      <c r="G33" s="669"/>
      <c r="H33" s="669"/>
      <c r="I33" s="669"/>
      <c r="J33" s="669"/>
      <c r="K33" s="669"/>
      <c r="L33" s="669"/>
      <c r="M33" s="669"/>
      <c r="N33" s="669"/>
      <c r="O33" s="669"/>
      <c r="P33" s="669"/>
      <c r="Q33" s="669"/>
      <c r="R33" s="669"/>
      <c r="S33" s="669"/>
      <c r="T33" s="669"/>
      <c r="U33" s="669"/>
      <c r="V33" s="670"/>
      <c r="W33" s="670"/>
      <c r="X33" s="670"/>
      <c r="Y33" s="669"/>
    </row>
    <row r="34" spans="1:102">
      <c r="A34" s="671" t="s">
        <v>1166</v>
      </c>
      <c r="B34" s="672"/>
      <c r="C34" s="673"/>
      <c r="D34" s="674">
        <f>IF(D36&gt;D35,(D36-D35)+D$2+D$3,(D35-D36)+D$2+D$4)/1000</f>
        <v>35.628</v>
      </c>
      <c r="E34" s="675">
        <f t="shared" ref="E34:X34" si="4">IF(E36&gt;E35,(E36-E35)+E$2+E$3,(E35-E36)+E$2+E$4)/1000</f>
        <v>31.248000000000001</v>
      </c>
      <c r="F34" s="675">
        <f t="shared" si="4"/>
        <v>29.417999999999999</v>
      </c>
      <c r="G34" s="675">
        <f t="shared" si="4"/>
        <v>20.93</v>
      </c>
      <c r="H34" s="675">
        <f t="shared" si="4"/>
        <v>20.931000000000001</v>
      </c>
      <c r="I34" s="675">
        <f t="shared" si="4"/>
        <v>5.7258360000000001</v>
      </c>
      <c r="J34" s="675">
        <f t="shared" si="4"/>
        <v>2.8279999999999998</v>
      </c>
      <c r="K34" s="675">
        <f t="shared" si="4"/>
        <v>10.417999999999999</v>
      </c>
      <c r="L34" s="675">
        <f t="shared" si="4"/>
        <v>16.649999999999999</v>
      </c>
      <c r="M34" s="675">
        <f t="shared" si="4"/>
        <v>35.500910000000005</v>
      </c>
      <c r="N34" s="675">
        <f t="shared" si="4"/>
        <v>37.218836000000003</v>
      </c>
      <c r="O34" s="675">
        <f t="shared" si="4"/>
        <v>47.5</v>
      </c>
      <c r="P34" s="675">
        <f t="shared" si="4"/>
        <v>51.3</v>
      </c>
      <c r="Q34" s="675">
        <f t="shared" si="4"/>
        <v>54.303690000000003</v>
      </c>
      <c r="R34" s="675">
        <f t="shared" si="4"/>
        <v>58</v>
      </c>
      <c r="S34" s="675">
        <f t="shared" si="4"/>
        <v>64</v>
      </c>
      <c r="T34" s="675">
        <f t="shared" si="4"/>
        <v>65</v>
      </c>
      <c r="U34" s="675">
        <f t="shared" si="4"/>
        <v>70</v>
      </c>
      <c r="V34" s="676">
        <f t="shared" si="4"/>
        <v>16.649999999999999</v>
      </c>
      <c r="W34" s="676">
        <f t="shared" si="4"/>
        <v>58</v>
      </c>
      <c r="X34" s="676">
        <f t="shared" si="4"/>
        <v>20.928000000000001</v>
      </c>
      <c r="Y34" s="669"/>
    </row>
    <row r="35" spans="1:102" hidden="1">
      <c r="A35" s="677" t="s">
        <v>1167</v>
      </c>
      <c r="B35" s="678"/>
      <c r="C35" s="679"/>
      <c r="D35" s="598">
        <f>+IF($C30=4510,IF(D$6=4510,$C33,$C33),IF(D$6=4511,$C33+134328,134328+$C33))</f>
        <v>119328</v>
      </c>
      <c r="E35" s="598">
        <f t="shared" ref="E35:X35" si="5">+IF($C30=4510,IF(E$6=4510,$C33,$C33),IF(E$6=4511,$C33+134328,134328+$C33))</f>
        <v>119328</v>
      </c>
      <c r="F35" s="598">
        <f t="shared" si="5"/>
        <v>119328</v>
      </c>
      <c r="G35" s="598">
        <f t="shared" si="5"/>
        <v>119328</v>
      </c>
      <c r="H35" s="598">
        <f t="shared" si="5"/>
        <v>119328</v>
      </c>
      <c r="I35" s="598">
        <f t="shared" si="5"/>
        <v>119328</v>
      </c>
      <c r="J35" s="598">
        <f t="shared" si="5"/>
        <v>119328</v>
      </c>
      <c r="K35" s="598">
        <f t="shared" si="5"/>
        <v>119328</v>
      </c>
      <c r="L35" s="598">
        <f t="shared" si="5"/>
        <v>119328</v>
      </c>
      <c r="M35" s="598">
        <f t="shared" si="5"/>
        <v>119328</v>
      </c>
      <c r="N35" s="598">
        <f t="shared" si="5"/>
        <v>119328</v>
      </c>
      <c r="O35" s="598">
        <f t="shared" si="5"/>
        <v>119328</v>
      </c>
      <c r="P35" s="598">
        <f t="shared" si="5"/>
        <v>119328</v>
      </c>
      <c r="Q35" s="598">
        <f t="shared" si="5"/>
        <v>119328</v>
      </c>
      <c r="R35" s="598">
        <f t="shared" si="5"/>
        <v>119328</v>
      </c>
      <c r="S35" s="598">
        <f t="shared" si="5"/>
        <v>119328</v>
      </c>
      <c r="T35" s="598">
        <f t="shared" si="5"/>
        <v>119328</v>
      </c>
      <c r="U35" s="598">
        <f t="shared" si="5"/>
        <v>119328</v>
      </c>
      <c r="V35" s="680">
        <f t="shared" si="5"/>
        <v>119328</v>
      </c>
      <c r="W35" s="680">
        <f t="shared" si="5"/>
        <v>119328</v>
      </c>
      <c r="X35" s="680">
        <f t="shared" si="5"/>
        <v>119328</v>
      </c>
      <c r="Y35" s="669"/>
    </row>
    <row r="36" spans="1:102" hidden="1">
      <c r="A36" s="677" t="s">
        <v>1168</v>
      </c>
      <c r="B36" s="678"/>
      <c r="C36" s="679"/>
      <c r="D36" s="598">
        <f>+IF($C30=4510,IF(D$6=4510,D$5,D$5+134328),IF(D$6=4511,D$5+134328,D$5))</f>
        <v>83700</v>
      </c>
      <c r="E36" s="598">
        <f t="shared" ref="E36:X36" si="6">+IF($C30=4510,IF(E$6=4510,E$5,E$5+134328),IF(E$6=4511,E$5+134328,E$5))</f>
        <v>88080</v>
      </c>
      <c r="F36" s="598">
        <f t="shared" si="6"/>
        <v>89910</v>
      </c>
      <c r="G36" s="598">
        <f t="shared" si="6"/>
        <v>98400</v>
      </c>
      <c r="H36" s="598">
        <f t="shared" si="6"/>
        <v>98400</v>
      </c>
      <c r="I36" s="598">
        <f t="shared" si="6"/>
        <v>113610</v>
      </c>
      <c r="J36" s="598">
        <f t="shared" si="6"/>
        <v>116500</v>
      </c>
      <c r="K36" s="598">
        <f t="shared" si="6"/>
        <v>108910</v>
      </c>
      <c r="L36" s="598">
        <f t="shared" si="6"/>
        <v>135978</v>
      </c>
      <c r="M36" s="598">
        <f t="shared" si="6"/>
        <v>154828</v>
      </c>
      <c r="N36" s="598">
        <f t="shared" si="6"/>
        <v>156528</v>
      </c>
      <c r="O36" s="598">
        <f t="shared" si="6"/>
        <v>166828</v>
      </c>
      <c r="P36" s="598">
        <f t="shared" si="6"/>
        <v>170628</v>
      </c>
      <c r="Q36" s="598">
        <f t="shared" si="6"/>
        <v>173628</v>
      </c>
      <c r="R36" s="598">
        <f t="shared" si="6"/>
        <v>177328</v>
      </c>
      <c r="S36" s="598">
        <f t="shared" si="6"/>
        <v>183328</v>
      </c>
      <c r="T36" s="598">
        <f t="shared" si="6"/>
        <v>184328</v>
      </c>
      <c r="U36" s="598">
        <f t="shared" si="6"/>
        <v>189328</v>
      </c>
      <c r="V36" s="680">
        <f t="shared" si="6"/>
        <v>135978</v>
      </c>
      <c r="W36" s="680">
        <f t="shared" si="6"/>
        <v>177328</v>
      </c>
      <c r="X36" s="680">
        <f t="shared" si="6"/>
        <v>98400</v>
      </c>
      <c r="Y36" s="669"/>
    </row>
    <row r="37" spans="1:102" ht="15" customHeight="1">
      <c r="A37" s="2353" t="s">
        <v>1177</v>
      </c>
      <c r="B37" s="666" t="s">
        <v>1170</v>
      </c>
      <c r="C37" s="681">
        <f>+'CANTIDADES TOTALIZADAS'!N25</f>
        <v>12118.36175</v>
      </c>
      <c r="D37" s="634"/>
      <c r="E37" s="635"/>
      <c r="F37" s="635"/>
      <c r="G37" s="635"/>
      <c r="H37" s="635"/>
      <c r="I37" s="635">
        <f>$C37*FACTORES!$D$11*FACTORES!$D$25</f>
        <v>18514.163784722223</v>
      </c>
      <c r="J37" s="635"/>
      <c r="K37" s="635"/>
      <c r="L37" s="635"/>
      <c r="M37" s="635"/>
      <c r="N37" s="635"/>
      <c r="O37" s="635"/>
      <c r="P37" s="635"/>
      <c r="Q37" s="635"/>
      <c r="R37" s="635"/>
      <c r="S37" s="635"/>
      <c r="T37" s="635"/>
      <c r="U37" s="635"/>
      <c r="V37" s="682"/>
      <c r="W37" s="682"/>
      <c r="X37" s="682"/>
      <c r="Y37" s="683">
        <f>+SUMPRODUCT(D37:X37,D34:X34)</f>
        <v>106009.06550845875</v>
      </c>
      <c r="Z37" s="634">
        <f>$C37*FACTORES!$D$11*FACTORES!$D$25</f>
        <v>18514.163784722223</v>
      </c>
    </row>
    <row r="38" spans="1:102">
      <c r="A38" s="2353"/>
      <c r="B38" s="666" t="s">
        <v>1171</v>
      </c>
      <c r="C38" s="681">
        <f>+'CANTIDADES TOTALIZADAS'!N26</f>
        <v>808.74720000000002</v>
      </c>
      <c r="D38" s="634"/>
      <c r="E38" s="635"/>
      <c r="F38" s="635"/>
      <c r="G38" s="635"/>
      <c r="H38" s="635"/>
      <c r="I38" s="635">
        <f>$C38*FACTORES!$D$11*FACTORES!$D$25</f>
        <v>1235.586</v>
      </c>
      <c r="J38" s="635"/>
      <c r="K38" s="635"/>
      <c r="L38" s="635"/>
      <c r="M38" s="635"/>
      <c r="N38" s="635"/>
      <c r="O38" s="635"/>
      <c r="P38" s="635"/>
      <c r="Q38" s="635"/>
      <c r="R38" s="635"/>
      <c r="S38" s="635"/>
      <c r="T38" s="635"/>
      <c r="U38" s="635"/>
      <c r="V38" s="682"/>
      <c r="W38" s="682"/>
      <c r="X38" s="682"/>
      <c r="Y38" s="683">
        <f>+SUMPRODUCT(D38:X38,D34:X34)</f>
        <v>7074.7627998960006</v>
      </c>
      <c r="Z38" s="634">
        <f>$C38*FACTORES!$D$11*FACTORES!$D$25</f>
        <v>1235.586</v>
      </c>
    </row>
    <row r="39" spans="1:102">
      <c r="A39" s="2353"/>
      <c r="B39" s="666" t="s">
        <v>1172</v>
      </c>
      <c r="C39" s="681">
        <f>+'CANTIDADES TOTALIZADAS'!N72</f>
        <v>3958.5785488596457</v>
      </c>
      <c r="D39" s="634"/>
      <c r="E39" s="635"/>
      <c r="F39" s="635"/>
      <c r="G39" s="635"/>
      <c r="H39" s="635"/>
      <c r="I39" s="635"/>
      <c r="J39" s="635"/>
      <c r="K39" s="635"/>
      <c r="L39" s="635"/>
      <c r="M39" s="635"/>
      <c r="N39" s="635"/>
      <c r="O39" s="635"/>
      <c r="P39" s="635"/>
      <c r="Q39" s="635"/>
      <c r="R39" s="635"/>
      <c r="S39" s="635"/>
      <c r="T39" s="635"/>
      <c r="U39" s="635"/>
      <c r="V39" s="682"/>
      <c r="W39" s="682"/>
      <c r="X39" s="682">
        <f>+$C39*FACTORES!$D$23*FACTORES!$D$28</f>
        <v>4643.4126378123638</v>
      </c>
      <c r="Y39" s="683">
        <f>+SUMPRODUCT(D39:X39,D34:X34)</f>
        <v>97177.339684137158</v>
      </c>
      <c r="Z39" s="634">
        <f>+$C39*FACTORES!$D$23*FACTORES!$D$28</f>
        <v>4643.4126378123638</v>
      </c>
    </row>
    <row r="40" spans="1:102">
      <c r="A40" s="2353"/>
      <c r="B40" s="666" t="s">
        <v>1173</v>
      </c>
      <c r="C40" s="681">
        <f>+'CANTIDADES TOTALIZADAS'!N85</f>
        <v>4358.4788000000008</v>
      </c>
      <c r="D40" s="634"/>
      <c r="E40" s="635"/>
      <c r="F40" s="635"/>
      <c r="G40" s="635"/>
      <c r="H40" s="635"/>
      <c r="I40" s="635"/>
      <c r="J40" s="635"/>
      <c r="K40" s="635"/>
      <c r="L40" s="635"/>
      <c r="M40" s="635"/>
      <c r="N40" s="635"/>
      <c r="O40" s="635"/>
      <c r="P40" s="635"/>
      <c r="Q40" s="635"/>
      <c r="R40" s="635"/>
      <c r="S40" s="635"/>
      <c r="T40" s="635"/>
      <c r="U40" s="635"/>
      <c r="V40" s="682"/>
      <c r="W40" s="682"/>
      <c r="X40" s="682">
        <f>+$C40*FACTORES!$D$7*FACTORES!$D$26</f>
        <v>5321.3985348837223</v>
      </c>
      <c r="Y40" s="683">
        <f>+SUMPRODUCT(D40:X40,D34:X34)</f>
        <v>111366.22853804655</v>
      </c>
      <c r="Z40" s="634">
        <f>+$C40*FACTORES!$D$7*FACTORES!$D$26</f>
        <v>5321.3985348837223</v>
      </c>
    </row>
    <row r="41" spans="1:102">
      <c r="A41" s="2353"/>
      <c r="B41" s="666" t="s">
        <v>1174</v>
      </c>
      <c r="C41" s="681">
        <f>+'CANTIDADES TOTALIZADAS'!N93</f>
        <v>4127.7669500000011</v>
      </c>
      <c r="D41" s="634"/>
      <c r="E41" s="635"/>
      <c r="F41" s="635"/>
      <c r="G41" s="635"/>
      <c r="H41" s="635"/>
      <c r="I41" s="635"/>
      <c r="J41" s="635"/>
      <c r="K41" s="635"/>
      <c r="L41" s="635"/>
      <c r="M41" s="635"/>
      <c r="N41" s="635"/>
      <c r="O41" s="635"/>
      <c r="P41" s="635"/>
      <c r="Q41" s="635"/>
      <c r="R41" s="635"/>
      <c r="S41" s="635"/>
      <c r="T41" s="635"/>
      <c r="U41" s="635"/>
      <c r="V41" s="682"/>
      <c r="W41" s="682"/>
      <c r="X41" s="682">
        <f>+$C41*FACTORES!$D$3*FACTORES!$D$27</f>
        <v>5052.3867468000017</v>
      </c>
      <c r="Y41" s="683">
        <f>+SUMPRODUCT(D41:X41,D34:X34)</f>
        <v>105736.34983703044</v>
      </c>
      <c r="Z41" s="641">
        <f>+$C41*FACTORES!$D$3*FACTORES!$D$27</f>
        <v>5052.3867468000017</v>
      </c>
    </row>
    <row r="42" spans="1:102" s="687" customFormat="1">
      <c r="A42" s="2354"/>
      <c r="B42" s="684" t="s">
        <v>1175</v>
      </c>
      <c r="C42" s="685">
        <f>+'CANTIDADES TOTALIZADAS'!N96*0.05</f>
        <v>853.99946428571445</v>
      </c>
      <c r="D42" s="686"/>
      <c r="E42" s="644"/>
      <c r="F42" s="644"/>
      <c r="G42" s="644"/>
      <c r="H42" s="644"/>
      <c r="I42" s="644"/>
      <c r="J42" s="644"/>
      <c r="K42" s="644"/>
      <c r="L42" s="644"/>
      <c r="M42" s="644"/>
      <c r="N42" s="644"/>
      <c r="O42" s="644"/>
      <c r="P42" s="644"/>
      <c r="Q42" s="644"/>
      <c r="R42" s="644"/>
      <c r="S42" s="644"/>
      <c r="T42" s="644"/>
      <c r="U42" s="644"/>
      <c r="V42" s="645"/>
      <c r="W42" s="645"/>
      <c r="X42" s="645">
        <f>+$C42*FACTORES!$D$3</f>
        <v>1024.7993571428574</v>
      </c>
      <c r="Y42" s="643">
        <f>+SUMPRODUCT(D42:X42,D34:X34)</f>
        <v>21447.00094628572</v>
      </c>
      <c r="Z42" s="686">
        <f>+$C42*FACTORES!$D$3</f>
        <v>1024.7993571428574</v>
      </c>
    </row>
    <row r="43" spans="1:102">
      <c r="A43" s="651" t="s">
        <v>1160</v>
      </c>
      <c r="B43" s="652"/>
      <c r="C43" s="653" t="s">
        <v>1178</v>
      </c>
      <c r="D43" s="654"/>
      <c r="E43" s="655"/>
      <c r="F43" s="655"/>
      <c r="G43" s="655"/>
      <c r="H43" s="655"/>
      <c r="I43" s="655"/>
      <c r="J43" s="655"/>
      <c r="K43" s="655"/>
      <c r="L43" s="655"/>
      <c r="M43" s="655"/>
      <c r="N43" s="655"/>
      <c r="O43" s="655"/>
      <c r="P43" s="655"/>
      <c r="Q43" s="655"/>
      <c r="R43" s="655"/>
      <c r="S43" s="655"/>
      <c r="T43" s="655"/>
      <c r="U43" s="655"/>
      <c r="V43" s="656"/>
      <c r="W43" s="656"/>
      <c r="X43" s="656"/>
      <c r="Y43" s="657"/>
      <c r="Z43" s="658"/>
      <c r="AA43" s="658"/>
      <c r="AB43" s="658"/>
      <c r="AC43" s="658"/>
      <c r="AD43" s="658"/>
      <c r="AE43" s="658"/>
      <c r="AF43" s="658"/>
      <c r="AG43" s="658"/>
      <c r="AH43" s="658"/>
      <c r="AI43" s="658"/>
      <c r="AJ43" s="658"/>
      <c r="AK43" s="658"/>
      <c r="AL43" s="658"/>
      <c r="AM43" s="658"/>
      <c r="AN43" s="658"/>
      <c r="AO43" s="658"/>
      <c r="AP43" s="658"/>
      <c r="AQ43" s="658"/>
      <c r="AR43" s="658"/>
      <c r="AS43" s="658"/>
      <c r="AT43" s="658"/>
      <c r="AU43" s="658"/>
      <c r="AV43" s="658"/>
      <c r="AW43" s="658"/>
      <c r="AX43" s="658"/>
      <c r="AY43" s="658"/>
      <c r="AZ43" s="658"/>
      <c r="BA43" s="658"/>
      <c r="BB43" s="658"/>
      <c r="BC43" s="658"/>
      <c r="BD43" s="658"/>
      <c r="BE43" s="658"/>
      <c r="BF43" s="658"/>
      <c r="BG43" s="658"/>
      <c r="BH43" s="658"/>
      <c r="BI43" s="658"/>
      <c r="BJ43" s="658"/>
      <c r="BK43" s="658"/>
      <c r="BL43" s="658"/>
      <c r="BM43" s="658"/>
      <c r="BN43" s="658"/>
      <c r="BO43" s="658"/>
      <c r="BP43" s="658"/>
      <c r="BQ43" s="658"/>
      <c r="BR43" s="658"/>
      <c r="BS43" s="658"/>
      <c r="BT43" s="658"/>
      <c r="BU43" s="658"/>
      <c r="BV43" s="658"/>
      <c r="BW43" s="658"/>
      <c r="BX43" s="658"/>
      <c r="BY43" s="658"/>
      <c r="BZ43" s="658"/>
      <c r="CA43" s="658"/>
      <c r="CB43" s="658"/>
      <c r="CC43" s="658"/>
      <c r="CD43" s="658"/>
      <c r="CE43" s="658"/>
      <c r="CF43" s="658"/>
      <c r="CG43" s="658"/>
      <c r="CH43" s="658"/>
      <c r="CI43" s="658"/>
      <c r="CJ43" s="658"/>
      <c r="CK43" s="658"/>
      <c r="CL43" s="658"/>
      <c r="CM43" s="658"/>
      <c r="CN43" s="658"/>
      <c r="CO43" s="658"/>
      <c r="CP43" s="658"/>
      <c r="CQ43" s="658"/>
      <c r="CR43" s="658"/>
      <c r="CS43" s="658"/>
      <c r="CT43" s="658"/>
      <c r="CU43" s="658"/>
      <c r="CV43" s="658"/>
      <c r="CW43" s="658"/>
      <c r="CX43" s="658"/>
    </row>
    <row r="44" spans="1:102">
      <c r="A44" s="660" t="s">
        <v>1140</v>
      </c>
      <c r="B44" s="661"/>
      <c r="C44" s="662">
        <v>4510</v>
      </c>
      <c r="D44" s="663"/>
      <c r="E44" s="664"/>
      <c r="F44" s="664"/>
      <c r="G44" s="664"/>
      <c r="H44" s="664"/>
      <c r="I44" s="664"/>
      <c r="J44" s="664"/>
      <c r="K44" s="664"/>
      <c r="L44" s="664"/>
      <c r="M44" s="664"/>
      <c r="N44" s="664"/>
      <c r="O44" s="664"/>
      <c r="P44" s="664"/>
      <c r="Q44" s="664"/>
      <c r="R44" s="664"/>
      <c r="S44" s="664"/>
      <c r="T44" s="664"/>
      <c r="U44" s="664"/>
      <c r="V44" s="665"/>
      <c r="W44" s="665"/>
      <c r="X44" s="665"/>
      <c r="Y44" s="657"/>
      <c r="Z44" s="658"/>
      <c r="AA44" s="658"/>
      <c r="AB44" s="658"/>
      <c r="AC44" s="658"/>
      <c r="AD44" s="658"/>
      <c r="AE44" s="658"/>
      <c r="AF44" s="658"/>
      <c r="AG44" s="658"/>
      <c r="AH44" s="658"/>
      <c r="AI44" s="658"/>
      <c r="AJ44" s="658"/>
      <c r="AK44" s="658"/>
      <c r="AL44" s="658"/>
      <c r="AM44" s="658"/>
      <c r="AN44" s="658"/>
      <c r="AO44" s="658"/>
      <c r="AP44" s="658"/>
      <c r="AQ44" s="658"/>
      <c r="AR44" s="658"/>
      <c r="AS44" s="658"/>
      <c r="AT44" s="658"/>
      <c r="AU44" s="658"/>
      <c r="AV44" s="658"/>
      <c r="AW44" s="658"/>
      <c r="AX44" s="658"/>
      <c r="AY44" s="658"/>
      <c r="AZ44" s="658"/>
      <c r="BA44" s="658"/>
      <c r="BB44" s="658"/>
      <c r="BC44" s="658"/>
      <c r="BD44" s="658"/>
      <c r="BE44" s="658"/>
      <c r="BF44" s="658"/>
      <c r="BG44" s="658"/>
      <c r="BH44" s="658"/>
      <c r="BI44" s="658"/>
      <c r="BJ44" s="658"/>
      <c r="BK44" s="658"/>
      <c r="BL44" s="658"/>
      <c r="BM44" s="658"/>
      <c r="BN44" s="658"/>
      <c r="BO44" s="658"/>
      <c r="BP44" s="658"/>
      <c r="BQ44" s="658"/>
      <c r="BR44" s="658"/>
      <c r="BS44" s="658"/>
      <c r="BT44" s="658"/>
      <c r="BU44" s="658"/>
      <c r="BV44" s="658"/>
      <c r="BW44" s="658"/>
      <c r="BX44" s="658"/>
      <c r="BY44" s="658"/>
      <c r="BZ44" s="658"/>
      <c r="CA44" s="658"/>
      <c r="CB44" s="658"/>
      <c r="CC44" s="658"/>
      <c r="CD44" s="658"/>
      <c r="CE44" s="658"/>
      <c r="CF44" s="658"/>
      <c r="CG44" s="658"/>
      <c r="CH44" s="658"/>
      <c r="CI44" s="658"/>
      <c r="CJ44" s="658"/>
      <c r="CK44" s="658"/>
      <c r="CL44" s="658"/>
      <c r="CM44" s="658"/>
      <c r="CN44" s="658"/>
      <c r="CO44" s="658"/>
      <c r="CP44" s="658"/>
      <c r="CQ44" s="658"/>
      <c r="CR44" s="658"/>
      <c r="CS44" s="658"/>
      <c r="CT44" s="658"/>
      <c r="CU44" s="658"/>
      <c r="CV44" s="658"/>
      <c r="CW44" s="658"/>
      <c r="CX44" s="658"/>
    </row>
    <row r="45" spans="1:102">
      <c r="A45" s="2352" t="s">
        <v>1162</v>
      </c>
      <c r="B45" s="666" t="s">
        <v>1163</v>
      </c>
      <c r="C45" s="667">
        <v>124328</v>
      </c>
      <c r="D45" s="668"/>
      <c r="E45" s="669"/>
      <c r="F45" s="669"/>
      <c r="G45" s="669"/>
      <c r="H45" s="669"/>
      <c r="I45" s="669"/>
      <c r="J45" s="669"/>
      <c r="K45" s="669"/>
      <c r="L45" s="669"/>
      <c r="M45" s="669"/>
      <c r="N45" s="669"/>
      <c r="O45" s="669"/>
      <c r="P45" s="669"/>
      <c r="Q45" s="669"/>
      <c r="R45" s="669"/>
      <c r="S45" s="669"/>
      <c r="T45" s="669"/>
      <c r="U45" s="669"/>
      <c r="V45" s="670"/>
      <c r="W45" s="670"/>
      <c r="X45" s="670"/>
      <c r="Y45" s="657"/>
      <c r="Z45" s="658"/>
      <c r="AA45" s="658"/>
      <c r="AB45" s="658"/>
      <c r="AC45" s="658"/>
      <c r="AD45" s="658"/>
      <c r="AE45" s="658"/>
      <c r="AF45" s="658"/>
      <c r="AG45" s="658"/>
      <c r="AH45" s="658"/>
      <c r="AI45" s="658"/>
      <c r="AJ45" s="658"/>
      <c r="AK45" s="658"/>
      <c r="AL45" s="658"/>
      <c r="AM45" s="658"/>
      <c r="AN45" s="658"/>
      <c r="AO45" s="658"/>
      <c r="AP45" s="658"/>
      <c r="AQ45" s="658"/>
      <c r="AR45" s="658"/>
      <c r="AS45" s="658"/>
      <c r="AT45" s="658"/>
      <c r="AU45" s="658"/>
      <c r="AV45" s="658"/>
      <c r="AW45" s="658"/>
      <c r="AX45" s="658"/>
      <c r="AY45" s="658"/>
      <c r="AZ45" s="658"/>
      <c r="BA45" s="658"/>
      <c r="BB45" s="658"/>
      <c r="BC45" s="658"/>
      <c r="BD45" s="658"/>
      <c r="BE45" s="658"/>
      <c r="BF45" s="658"/>
      <c r="BG45" s="658"/>
      <c r="BH45" s="658"/>
      <c r="BI45" s="658"/>
      <c r="BJ45" s="658"/>
      <c r="BK45" s="658"/>
      <c r="BL45" s="658"/>
      <c r="BM45" s="658"/>
      <c r="BN45" s="658"/>
      <c r="BO45" s="658"/>
      <c r="BP45" s="658"/>
      <c r="BQ45" s="658"/>
      <c r="BR45" s="658"/>
      <c r="BS45" s="658"/>
      <c r="BT45" s="658"/>
      <c r="BU45" s="658"/>
      <c r="BV45" s="658"/>
      <c r="BW45" s="658"/>
      <c r="BX45" s="658"/>
      <c r="BY45" s="658"/>
      <c r="BZ45" s="658"/>
      <c r="CA45" s="658"/>
      <c r="CB45" s="658"/>
      <c r="CC45" s="658"/>
      <c r="CD45" s="658"/>
      <c r="CE45" s="658"/>
      <c r="CF45" s="658"/>
      <c r="CG45" s="658"/>
      <c r="CH45" s="658"/>
      <c r="CI45" s="658"/>
      <c r="CJ45" s="658"/>
      <c r="CK45" s="658"/>
      <c r="CL45" s="658"/>
      <c r="CM45" s="658"/>
      <c r="CN45" s="658"/>
      <c r="CO45" s="658"/>
      <c r="CP45" s="658"/>
      <c r="CQ45" s="658"/>
      <c r="CR45" s="658"/>
      <c r="CS45" s="658"/>
      <c r="CT45" s="658"/>
      <c r="CU45" s="658"/>
      <c r="CV45" s="658"/>
      <c r="CW45" s="658"/>
      <c r="CX45" s="658"/>
    </row>
    <row r="46" spans="1:102">
      <c r="A46" s="2352"/>
      <c r="B46" s="666" t="s">
        <v>1164</v>
      </c>
      <c r="C46" s="667">
        <v>128380</v>
      </c>
      <c r="D46" s="668"/>
      <c r="E46" s="669"/>
      <c r="F46" s="669"/>
      <c r="G46" s="669"/>
      <c r="H46" s="669"/>
      <c r="I46" s="669"/>
      <c r="J46" s="669"/>
      <c r="K46" s="669"/>
      <c r="L46" s="669"/>
      <c r="M46" s="669"/>
      <c r="N46" s="669"/>
      <c r="O46" s="669"/>
      <c r="P46" s="669"/>
      <c r="Q46" s="669"/>
      <c r="R46" s="669"/>
      <c r="S46" s="669"/>
      <c r="T46" s="669"/>
      <c r="U46" s="669"/>
      <c r="V46" s="670"/>
      <c r="W46" s="670"/>
      <c r="X46" s="670"/>
      <c r="Y46" s="669"/>
    </row>
    <row r="47" spans="1:102">
      <c r="A47" s="671" t="s">
        <v>1165</v>
      </c>
      <c r="B47" s="672"/>
      <c r="C47" s="667">
        <f>+(C46-C45)/2+C45</f>
        <v>126354</v>
      </c>
      <c r="D47" s="668"/>
      <c r="E47" s="669"/>
      <c r="F47" s="669"/>
      <c r="G47" s="669"/>
      <c r="H47" s="669"/>
      <c r="I47" s="669"/>
      <c r="J47" s="669"/>
      <c r="K47" s="669"/>
      <c r="L47" s="669"/>
      <c r="M47" s="669"/>
      <c r="N47" s="669"/>
      <c r="O47" s="669"/>
      <c r="P47" s="669"/>
      <c r="Q47" s="669"/>
      <c r="R47" s="669"/>
      <c r="S47" s="669"/>
      <c r="T47" s="669"/>
      <c r="U47" s="669"/>
      <c r="V47" s="670"/>
      <c r="W47" s="670"/>
      <c r="X47" s="670"/>
      <c r="Y47" s="669"/>
    </row>
    <row r="48" spans="1:102">
      <c r="A48" s="671" t="s">
        <v>1166</v>
      </c>
      <c r="B48" s="672"/>
      <c r="C48" s="673"/>
      <c r="D48" s="674">
        <f>IF(D50&gt;D49,(D50-D49)+D$2+D$3,(D49-D50)+D$2+D$4)/1000</f>
        <v>42.654000000000003</v>
      </c>
      <c r="E48" s="675">
        <f t="shared" ref="E48:X48" si="7">IF(E50&gt;E49,(E50-E49)+E$2+E$3,(E49-E50)+E$2+E$4)/1000</f>
        <v>38.274000000000001</v>
      </c>
      <c r="F48" s="675">
        <f t="shared" si="7"/>
        <v>36.444000000000003</v>
      </c>
      <c r="G48" s="675">
        <f t="shared" si="7"/>
        <v>27.956</v>
      </c>
      <c r="H48" s="675">
        <f t="shared" si="7"/>
        <v>27.957000000000001</v>
      </c>
      <c r="I48" s="675">
        <f t="shared" si="7"/>
        <v>12.751835999999999</v>
      </c>
      <c r="J48" s="675">
        <f t="shared" si="7"/>
        <v>9.8539999999999992</v>
      </c>
      <c r="K48" s="675">
        <f t="shared" si="7"/>
        <v>17.443999999999999</v>
      </c>
      <c r="L48" s="675">
        <f t="shared" si="7"/>
        <v>9.6240000000000006</v>
      </c>
      <c r="M48" s="675">
        <f t="shared" si="7"/>
        <v>28.474910000000001</v>
      </c>
      <c r="N48" s="675">
        <f t="shared" si="7"/>
        <v>30.192836</v>
      </c>
      <c r="O48" s="675">
        <f t="shared" si="7"/>
        <v>40.473999999999997</v>
      </c>
      <c r="P48" s="675">
        <f t="shared" si="7"/>
        <v>44.274000000000001</v>
      </c>
      <c r="Q48" s="675">
        <f t="shared" si="7"/>
        <v>47.27769</v>
      </c>
      <c r="R48" s="675">
        <f t="shared" si="7"/>
        <v>50.973999999999997</v>
      </c>
      <c r="S48" s="675">
        <f t="shared" si="7"/>
        <v>56.973999999999997</v>
      </c>
      <c r="T48" s="675">
        <f t="shared" si="7"/>
        <v>57.973999999999997</v>
      </c>
      <c r="U48" s="675">
        <f t="shared" si="7"/>
        <v>62.973999999999997</v>
      </c>
      <c r="V48" s="676">
        <f t="shared" si="7"/>
        <v>9.6240000000000006</v>
      </c>
      <c r="W48" s="676">
        <f t="shared" si="7"/>
        <v>50.973999999999997</v>
      </c>
      <c r="X48" s="676">
        <f t="shared" si="7"/>
        <v>27.954000000000001</v>
      </c>
      <c r="Y48" s="669"/>
    </row>
    <row r="49" spans="1:102" hidden="1">
      <c r="A49" s="677" t="s">
        <v>1167</v>
      </c>
      <c r="B49" s="678"/>
      <c r="C49" s="679"/>
      <c r="D49" s="598">
        <f>+IF($C44=4510,IF(D$6=4510,$C47,$C47),IF(D$6=4511,$C47+134328,134328+$C47))</f>
        <v>126354</v>
      </c>
      <c r="E49" s="598">
        <f t="shared" ref="E49:X49" si="8">+IF($C44=4510,IF(E$6=4510,$C47,$C47),IF(E$6=4511,$C47+134328,134328+$C47))</f>
        <v>126354</v>
      </c>
      <c r="F49" s="598">
        <f t="shared" si="8"/>
        <v>126354</v>
      </c>
      <c r="G49" s="598">
        <f t="shared" si="8"/>
        <v>126354</v>
      </c>
      <c r="H49" s="598">
        <f t="shared" si="8"/>
        <v>126354</v>
      </c>
      <c r="I49" s="598">
        <f t="shared" si="8"/>
        <v>126354</v>
      </c>
      <c r="J49" s="598">
        <f t="shared" si="8"/>
        <v>126354</v>
      </c>
      <c r="K49" s="598">
        <f t="shared" si="8"/>
        <v>126354</v>
      </c>
      <c r="L49" s="598">
        <f t="shared" si="8"/>
        <v>126354</v>
      </c>
      <c r="M49" s="598">
        <f t="shared" si="8"/>
        <v>126354</v>
      </c>
      <c r="N49" s="598">
        <f t="shared" si="8"/>
        <v>126354</v>
      </c>
      <c r="O49" s="598">
        <f t="shared" si="8"/>
        <v>126354</v>
      </c>
      <c r="P49" s="598">
        <f t="shared" si="8"/>
        <v>126354</v>
      </c>
      <c r="Q49" s="598">
        <f t="shared" si="8"/>
        <v>126354</v>
      </c>
      <c r="R49" s="598">
        <f t="shared" si="8"/>
        <v>126354</v>
      </c>
      <c r="S49" s="598">
        <f t="shared" si="8"/>
        <v>126354</v>
      </c>
      <c r="T49" s="598">
        <f t="shared" si="8"/>
        <v>126354</v>
      </c>
      <c r="U49" s="598">
        <f t="shared" si="8"/>
        <v>126354</v>
      </c>
      <c r="V49" s="680">
        <f t="shared" si="8"/>
        <v>126354</v>
      </c>
      <c r="W49" s="680">
        <f t="shared" si="8"/>
        <v>126354</v>
      </c>
      <c r="X49" s="680">
        <f t="shared" si="8"/>
        <v>126354</v>
      </c>
      <c r="Y49" s="669"/>
    </row>
    <row r="50" spans="1:102" hidden="1">
      <c r="A50" s="677" t="s">
        <v>1168</v>
      </c>
      <c r="B50" s="678"/>
      <c r="C50" s="679"/>
      <c r="D50" s="598">
        <f>+IF($C44=4510,IF(D$6=4510,D$5,D$5+134328),IF(D$6=4511,D$5+134328,D$5))</f>
        <v>83700</v>
      </c>
      <c r="E50" s="598">
        <f t="shared" ref="E50:X50" si="9">+IF($C44=4510,IF(E$6=4510,E$5,E$5+134328),IF(E$6=4511,E$5+134328,E$5))</f>
        <v>88080</v>
      </c>
      <c r="F50" s="598">
        <f t="shared" si="9"/>
        <v>89910</v>
      </c>
      <c r="G50" s="598">
        <f t="shared" si="9"/>
        <v>98400</v>
      </c>
      <c r="H50" s="598">
        <f t="shared" si="9"/>
        <v>98400</v>
      </c>
      <c r="I50" s="598">
        <f t="shared" si="9"/>
        <v>113610</v>
      </c>
      <c r="J50" s="598">
        <f t="shared" si="9"/>
        <v>116500</v>
      </c>
      <c r="K50" s="598">
        <f t="shared" si="9"/>
        <v>108910</v>
      </c>
      <c r="L50" s="598">
        <f t="shared" si="9"/>
        <v>135978</v>
      </c>
      <c r="M50" s="598">
        <f t="shared" si="9"/>
        <v>154828</v>
      </c>
      <c r="N50" s="598">
        <f t="shared" si="9"/>
        <v>156528</v>
      </c>
      <c r="O50" s="598">
        <f t="shared" si="9"/>
        <v>166828</v>
      </c>
      <c r="P50" s="598">
        <f t="shared" si="9"/>
        <v>170628</v>
      </c>
      <c r="Q50" s="598">
        <f t="shared" si="9"/>
        <v>173628</v>
      </c>
      <c r="R50" s="598">
        <f t="shared" si="9"/>
        <v>177328</v>
      </c>
      <c r="S50" s="598">
        <f t="shared" si="9"/>
        <v>183328</v>
      </c>
      <c r="T50" s="598">
        <f t="shared" si="9"/>
        <v>184328</v>
      </c>
      <c r="U50" s="598">
        <f t="shared" si="9"/>
        <v>189328</v>
      </c>
      <c r="V50" s="680">
        <f t="shared" si="9"/>
        <v>135978</v>
      </c>
      <c r="W50" s="680">
        <f t="shared" si="9"/>
        <v>177328</v>
      </c>
      <c r="X50" s="680">
        <f t="shared" si="9"/>
        <v>98400</v>
      </c>
      <c r="Y50" s="669"/>
    </row>
    <row r="51" spans="1:102">
      <c r="A51" s="2353" t="s">
        <v>1179</v>
      </c>
      <c r="B51" s="666" t="s">
        <v>1170</v>
      </c>
      <c r="C51" s="681">
        <f>+'CANTIDADES TOTALIZADAS'!Q25</f>
        <v>12012.3</v>
      </c>
      <c r="D51" s="634"/>
      <c r="E51" s="635"/>
      <c r="F51" s="635"/>
      <c r="G51" s="635"/>
      <c r="H51" s="635"/>
      <c r="I51" s="635"/>
      <c r="J51" s="635"/>
      <c r="K51" s="635"/>
      <c r="L51" s="635">
        <f>$C51*FACTORES!$D$11*FACTORES!$D$25</f>
        <v>18352.125</v>
      </c>
      <c r="M51" s="635"/>
      <c r="N51" s="635"/>
      <c r="O51" s="635"/>
      <c r="P51" s="635"/>
      <c r="Q51" s="635"/>
      <c r="R51" s="635"/>
      <c r="S51" s="635"/>
      <c r="T51" s="635"/>
      <c r="U51" s="635"/>
      <c r="V51" s="682"/>
      <c r="W51" s="682"/>
      <c r="X51" s="682"/>
      <c r="Y51" s="683">
        <f>+SUMPRODUCT(D51:X51,D48:X48)</f>
        <v>176620.85100000002</v>
      </c>
      <c r="Z51" s="634">
        <f>$C51*FACTORES!$D$11*FACTORES!$D$25</f>
        <v>18352.125</v>
      </c>
    </row>
    <row r="52" spans="1:102">
      <c r="A52" s="2353"/>
      <c r="B52" s="666" t="s">
        <v>1171</v>
      </c>
      <c r="C52" s="681">
        <f>+'CANTIDADES TOTALIZADAS'!Q26</f>
        <v>11740.212</v>
      </c>
      <c r="D52" s="634"/>
      <c r="E52" s="635"/>
      <c r="F52" s="635"/>
      <c r="G52" s="635"/>
      <c r="H52" s="635"/>
      <c r="I52" s="635"/>
      <c r="J52" s="635"/>
      <c r="K52" s="635"/>
      <c r="L52" s="635">
        <f>$C52*FACTORES!$D$11*FACTORES!$D$25</f>
        <v>17936.435000000001</v>
      </c>
      <c r="M52" s="635"/>
      <c r="N52" s="635"/>
      <c r="O52" s="635"/>
      <c r="P52" s="635"/>
      <c r="Q52" s="635"/>
      <c r="R52" s="635"/>
      <c r="S52" s="635"/>
      <c r="T52" s="635"/>
      <c r="U52" s="635"/>
      <c r="V52" s="682"/>
      <c r="W52" s="682"/>
      <c r="X52" s="682"/>
      <c r="Y52" s="683">
        <f>+SUMPRODUCT(D52:X52,D48:X48)</f>
        <v>172620.25044000003</v>
      </c>
      <c r="Z52" s="634">
        <f>$C52*FACTORES!$D$11*FACTORES!$D$25</f>
        <v>17936.435000000001</v>
      </c>
    </row>
    <row r="53" spans="1:102">
      <c r="A53" s="2353"/>
      <c r="B53" s="666" t="s">
        <v>1172</v>
      </c>
      <c r="C53" s="681">
        <f>+'CANTIDADES TOTALIZADAS'!Q72</f>
        <v>0</v>
      </c>
      <c r="D53" s="634"/>
      <c r="E53" s="635"/>
      <c r="F53" s="635"/>
      <c r="G53" s="635"/>
      <c r="H53" s="635"/>
      <c r="I53" s="635"/>
      <c r="J53" s="635"/>
      <c r="K53" s="635"/>
      <c r="L53" s="635"/>
      <c r="M53" s="635"/>
      <c r="N53" s="635"/>
      <c r="O53" s="635"/>
      <c r="P53" s="635"/>
      <c r="Q53" s="635"/>
      <c r="R53" s="635"/>
      <c r="S53" s="635"/>
      <c r="T53" s="635"/>
      <c r="U53" s="635"/>
      <c r="V53" s="682"/>
      <c r="W53" s="682"/>
      <c r="X53" s="682">
        <f>+$C53*FACTORES!$D$23*FACTORES!$D$28</f>
        <v>0</v>
      </c>
      <c r="Y53" s="683">
        <f>+SUMPRODUCT(D53:X53,D48:X48)</f>
        <v>0</v>
      </c>
      <c r="Z53" s="634">
        <f>+$C53*FACTORES!$D$23*FACTORES!$D$28</f>
        <v>0</v>
      </c>
    </row>
    <row r="54" spans="1:102">
      <c r="A54" s="2353"/>
      <c r="B54" s="666" t="s">
        <v>1173</v>
      </c>
      <c r="C54" s="681">
        <f>+'CANTIDADES TOTALIZADAS'!Q85</f>
        <v>9205.1520000000019</v>
      </c>
      <c r="D54" s="634"/>
      <c r="E54" s="635"/>
      <c r="F54" s="635"/>
      <c r="G54" s="635"/>
      <c r="H54" s="635"/>
      <c r="I54" s="635"/>
      <c r="J54" s="635"/>
      <c r="K54" s="635"/>
      <c r="L54" s="635"/>
      <c r="M54" s="635"/>
      <c r="N54" s="635"/>
      <c r="O54" s="635"/>
      <c r="P54" s="635"/>
      <c r="Q54" s="635"/>
      <c r="R54" s="635"/>
      <c r="S54" s="635"/>
      <c r="T54" s="635"/>
      <c r="U54" s="635"/>
      <c r="V54" s="682"/>
      <c r="W54" s="682"/>
      <c r="X54" s="682">
        <f>+$C54*FACTORES!$D$7*FACTORES!$D$26</f>
        <v>11238.848372093027</v>
      </c>
      <c r="Y54" s="683">
        <f>+SUMPRODUCT(D54:X54,D48:X48)</f>
        <v>314170.7673934885</v>
      </c>
      <c r="Z54" s="634">
        <f>+$C54*FACTORES!$D$7*FACTORES!$D$26</f>
        <v>11238.848372093027</v>
      </c>
    </row>
    <row r="55" spans="1:102">
      <c r="A55" s="2354"/>
      <c r="B55" s="692" t="s">
        <v>1174</v>
      </c>
      <c r="C55" s="693">
        <f>+'CANTIDADES TOTALIZADAS'!Q93</f>
        <v>3961.2989250000001</v>
      </c>
      <c r="D55" s="641"/>
      <c r="E55" s="642"/>
      <c r="F55" s="642"/>
      <c r="G55" s="642"/>
      <c r="H55" s="642"/>
      <c r="I55" s="642"/>
      <c r="J55" s="642"/>
      <c r="K55" s="642"/>
      <c r="L55" s="642"/>
      <c r="M55" s="642"/>
      <c r="N55" s="642"/>
      <c r="O55" s="642"/>
      <c r="P55" s="642"/>
      <c r="Q55" s="642"/>
      <c r="R55" s="642"/>
      <c r="S55" s="642"/>
      <c r="T55" s="642"/>
      <c r="U55" s="642"/>
      <c r="V55" s="694"/>
      <c r="W55" s="694"/>
      <c r="X55" s="694">
        <f>+$C55*FACTORES!$D$3*FACTORES!$D$27</f>
        <v>4848.6298842000006</v>
      </c>
      <c r="Y55" s="683">
        <f>+SUMPRODUCT(D55:X55,D48:X48)</f>
        <v>135538.59978292682</v>
      </c>
      <c r="Z55" s="641">
        <f>+$C55*FACTORES!$D$3*FACTORES!$D$27</f>
        <v>4848.6298842000006</v>
      </c>
    </row>
    <row r="56" spans="1:102">
      <c r="A56" s="651" t="s">
        <v>1160</v>
      </c>
      <c r="B56" s="652"/>
      <c r="C56" s="653" t="s">
        <v>1180</v>
      </c>
      <c r="D56" s="654"/>
      <c r="E56" s="655"/>
      <c r="F56" s="655"/>
      <c r="G56" s="655"/>
      <c r="H56" s="655"/>
      <c r="I56" s="655"/>
      <c r="J56" s="655"/>
      <c r="K56" s="655"/>
      <c r="L56" s="655"/>
      <c r="M56" s="655"/>
      <c r="N56" s="655"/>
      <c r="O56" s="655"/>
      <c r="P56" s="655"/>
      <c r="Q56" s="655"/>
      <c r="R56" s="655"/>
      <c r="S56" s="655"/>
      <c r="T56" s="655"/>
      <c r="U56" s="655"/>
      <c r="V56" s="656"/>
      <c r="W56" s="656"/>
      <c r="X56" s="656"/>
      <c r="Y56" s="657"/>
      <c r="Z56" s="658"/>
      <c r="AA56" s="658"/>
      <c r="AB56" s="658"/>
      <c r="AC56" s="658"/>
      <c r="AD56" s="658"/>
      <c r="AE56" s="658"/>
      <c r="AF56" s="658"/>
      <c r="AG56" s="658"/>
      <c r="AH56" s="658"/>
      <c r="AI56" s="658"/>
      <c r="AJ56" s="658"/>
      <c r="AK56" s="658"/>
      <c r="AL56" s="658"/>
      <c r="AM56" s="658"/>
      <c r="AN56" s="658"/>
      <c r="AO56" s="658"/>
      <c r="AP56" s="658"/>
      <c r="AQ56" s="658"/>
      <c r="AR56" s="658"/>
      <c r="AS56" s="658"/>
      <c r="AT56" s="658"/>
      <c r="AU56" s="658"/>
      <c r="AV56" s="658"/>
      <c r="AW56" s="658"/>
      <c r="AX56" s="658"/>
      <c r="AY56" s="658"/>
      <c r="AZ56" s="658"/>
      <c r="BA56" s="658"/>
      <c r="BB56" s="658"/>
      <c r="BC56" s="658"/>
      <c r="BD56" s="658"/>
      <c r="BE56" s="658"/>
      <c r="BF56" s="658"/>
      <c r="BG56" s="658"/>
      <c r="BH56" s="658"/>
      <c r="BI56" s="658"/>
      <c r="BJ56" s="658"/>
      <c r="BK56" s="658"/>
      <c r="BL56" s="658"/>
      <c r="BM56" s="658"/>
      <c r="BN56" s="658"/>
      <c r="BO56" s="658"/>
      <c r="BP56" s="658"/>
      <c r="BQ56" s="658"/>
      <c r="BR56" s="658"/>
      <c r="BS56" s="658"/>
      <c r="BT56" s="658"/>
      <c r="BU56" s="658"/>
      <c r="BV56" s="658"/>
      <c r="BW56" s="658"/>
      <c r="BX56" s="658"/>
      <c r="BY56" s="658"/>
      <c r="BZ56" s="658"/>
      <c r="CA56" s="658"/>
      <c r="CB56" s="658"/>
      <c r="CC56" s="658"/>
      <c r="CD56" s="658"/>
      <c r="CE56" s="658"/>
      <c r="CF56" s="658"/>
      <c r="CG56" s="658"/>
      <c r="CH56" s="658"/>
      <c r="CI56" s="658"/>
      <c r="CJ56" s="658"/>
      <c r="CK56" s="658"/>
      <c r="CL56" s="658"/>
      <c r="CM56" s="658"/>
      <c r="CN56" s="658"/>
      <c r="CO56" s="658"/>
      <c r="CP56" s="658"/>
      <c r="CQ56" s="658"/>
      <c r="CR56" s="658"/>
      <c r="CS56" s="658"/>
      <c r="CT56" s="658"/>
      <c r="CU56" s="658"/>
      <c r="CV56" s="658"/>
      <c r="CW56" s="658"/>
      <c r="CX56" s="658"/>
    </row>
    <row r="57" spans="1:102">
      <c r="A57" s="660" t="s">
        <v>1140</v>
      </c>
      <c r="B57" s="661"/>
      <c r="C57" s="662">
        <v>4511</v>
      </c>
      <c r="D57" s="663"/>
      <c r="E57" s="664"/>
      <c r="F57" s="664"/>
      <c r="G57" s="664"/>
      <c r="H57" s="664"/>
      <c r="I57" s="664"/>
      <c r="J57" s="664"/>
      <c r="K57" s="664"/>
      <c r="L57" s="664"/>
      <c r="M57" s="664"/>
      <c r="N57" s="664"/>
      <c r="O57" s="664"/>
      <c r="P57" s="664"/>
      <c r="Q57" s="664"/>
      <c r="R57" s="664"/>
      <c r="S57" s="664"/>
      <c r="T57" s="664"/>
      <c r="U57" s="664"/>
      <c r="V57" s="665"/>
      <c r="W57" s="665"/>
      <c r="X57" s="665"/>
      <c r="Y57" s="657"/>
      <c r="Z57" s="658"/>
      <c r="AA57" s="658"/>
      <c r="AB57" s="658"/>
      <c r="AC57" s="658"/>
      <c r="AD57" s="658"/>
      <c r="AE57" s="658"/>
      <c r="AF57" s="658"/>
      <c r="AG57" s="658"/>
      <c r="AH57" s="658"/>
      <c r="AI57" s="658"/>
      <c r="AJ57" s="658"/>
      <c r="AK57" s="658"/>
      <c r="AL57" s="658"/>
      <c r="AM57" s="658"/>
      <c r="AN57" s="658"/>
      <c r="AO57" s="658"/>
      <c r="AP57" s="658"/>
      <c r="AQ57" s="658"/>
      <c r="AR57" s="658"/>
      <c r="AS57" s="658"/>
      <c r="AT57" s="658"/>
      <c r="AU57" s="658"/>
      <c r="AV57" s="658"/>
      <c r="AW57" s="658"/>
      <c r="AX57" s="658"/>
      <c r="AY57" s="658"/>
      <c r="AZ57" s="658"/>
      <c r="BA57" s="658"/>
      <c r="BB57" s="658"/>
      <c r="BC57" s="658"/>
      <c r="BD57" s="658"/>
      <c r="BE57" s="658"/>
      <c r="BF57" s="658"/>
      <c r="BG57" s="658"/>
      <c r="BH57" s="658"/>
      <c r="BI57" s="658"/>
      <c r="BJ57" s="658"/>
      <c r="BK57" s="658"/>
      <c r="BL57" s="658"/>
      <c r="BM57" s="658"/>
      <c r="BN57" s="658"/>
      <c r="BO57" s="658"/>
      <c r="BP57" s="658"/>
      <c r="BQ57" s="658"/>
      <c r="BR57" s="658"/>
      <c r="BS57" s="658"/>
      <c r="BT57" s="658"/>
      <c r="BU57" s="658"/>
      <c r="BV57" s="658"/>
      <c r="BW57" s="658"/>
      <c r="BX57" s="658"/>
      <c r="BY57" s="658"/>
      <c r="BZ57" s="658"/>
      <c r="CA57" s="658"/>
      <c r="CB57" s="658"/>
      <c r="CC57" s="658"/>
      <c r="CD57" s="658"/>
      <c r="CE57" s="658"/>
      <c r="CF57" s="658"/>
      <c r="CG57" s="658"/>
      <c r="CH57" s="658"/>
      <c r="CI57" s="658"/>
      <c r="CJ57" s="658"/>
      <c r="CK57" s="658"/>
      <c r="CL57" s="658"/>
      <c r="CM57" s="658"/>
      <c r="CN57" s="658"/>
      <c r="CO57" s="658"/>
      <c r="CP57" s="658"/>
      <c r="CQ57" s="658"/>
      <c r="CR57" s="658"/>
      <c r="CS57" s="658"/>
      <c r="CT57" s="658"/>
      <c r="CU57" s="658"/>
      <c r="CV57" s="658"/>
      <c r="CW57" s="658"/>
      <c r="CX57" s="658"/>
    </row>
    <row r="58" spans="1:102">
      <c r="A58" s="2352" t="s">
        <v>1162</v>
      </c>
      <c r="B58" s="666" t="s">
        <v>1163</v>
      </c>
      <c r="C58" s="667">
        <v>16720</v>
      </c>
      <c r="D58" s="668"/>
      <c r="E58" s="669"/>
      <c r="F58" s="669"/>
      <c r="G58" s="669"/>
      <c r="H58" s="669"/>
      <c r="I58" s="669"/>
      <c r="J58" s="669"/>
      <c r="K58" s="669"/>
      <c r="L58" s="669"/>
      <c r="M58" s="669"/>
      <c r="N58" s="669"/>
      <c r="O58" s="669"/>
      <c r="P58" s="669"/>
      <c r="Q58" s="669"/>
      <c r="R58" s="669"/>
      <c r="S58" s="669"/>
      <c r="T58" s="669"/>
      <c r="U58" s="669"/>
      <c r="V58" s="670"/>
      <c r="W58" s="670"/>
      <c r="X58" s="670"/>
      <c r="Y58" s="657"/>
      <c r="Z58" s="658"/>
      <c r="AA58" s="658"/>
      <c r="AB58" s="658"/>
      <c r="AC58" s="658"/>
      <c r="AD58" s="658"/>
      <c r="AE58" s="658"/>
      <c r="AF58" s="658"/>
      <c r="AG58" s="658"/>
      <c r="AH58" s="658"/>
      <c r="AI58" s="658"/>
      <c r="AJ58" s="658"/>
      <c r="AK58" s="658"/>
      <c r="AL58" s="658"/>
      <c r="AM58" s="658"/>
      <c r="AN58" s="658"/>
      <c r="AO58" s="658"/>
      <c r="AP58" s="658"/>
      <c r="AQ58" s="658"/>
      <c r="AR58" s="658"/>
      <c r="AS58" s="658"/>
      <c r="AT58" s="658"/>
      <c r="AU58" s="658"/>
      <c r="AV58" s="658"/>
      <c r="AW58" s="658"/>
      <c r="AX58" s="658"/>
      <c r="AY58" s="658"/>
      <c r="AZ58" s="658"/>
      <c r="BA58" s="658"/>
      <c r="BB58" s="658"/>
      <c r="BC58" s="658"/>
      <c r="BD58" s="658"/>
      <c r="BE58" s="658"/>
      <c r="BF58" s="658"/>
      <c r="BG58" s="658"/>
      <c r="BH58" s="658"/>
      <c r="BI58" s="658"/>
      <c r="BJ58" s="658"/>
      <c r="BK58" s="658"/>
      <c r="BL58" s="658"/>
      <c r="BM58" s="658"/>
      <c r="BN58" s="658"/>
      <c r="BO58" s="658"/>
      <c r="BP58" s="658"/>
      <c r="BQ58" s="658"/>
      <c r="BR58" s="658"/>
      <c r="BS58" s="658"/>
      <c r="BT58" s="658"/>
      <c r="BU58" s="658"/>
      <c r="BV58" s="658"/>
      <c r="BW58" s="658"/>
      <c r="BX58" s="658"/>
      <c r="BY58" s="658"/>
      <c r="BZ58" s="658"/>
      <c r="CA58" s="658"/>
      <c r="CB58" s="658"/>
      <c r="CC58" s="658"/>
      <c r="CD58" s="658"/>
      <c r="CE58" s="658"/>
      <c r="CF58" s="658"/>
      <c r="CG58" s="658"/>
      <c r="CH58" s="658"/>
      <c r="CI58" s="658"/>
      <c r="CJ58" s="658"/>
      <c r="CK58" s="658"/>
      <c r="CL58" s="658"/>
      <c r="CM58" s="658"/>
      <c r="CN58" s="658"/>
      <c r="CO58" s="658"/>
      <c r="CP58" s="658"/>
      <c r="CQ58" s="658"/>
      <c r="CR58" s="658"/>
      <c r="CS58" s="658"/>
      <c r="CT58" s="658"/>
      <c r="CU58" s="658"/>
      <c r="CV58" s="658"/>
      <c r="CW58" s="658"/>
      <c r="CX58" s="658"/>
    </row>
    <row r="59" spans="1:102">
      <c r="A59" s="2352"/>
      <c r="B59" s="666" t="s">
        <v>1164</v>
      </c>
      <c r="C59" s="667">
        <v>19000</v>
      </c>
      <c r="D59" s="668"/>
      <c r="E59" s="669"/>
      <c r="F59" s="669"/>
      <c r="G59" s="669"/>
      <c r="H59" s="669"/>
      <c r="I59" s="669"/>
      <c r="J59" s="669"/>
      <c r="K59" s="669"/>
      <c r="L59" s="669"/>
      <c r="M59" s="669"/>
      <c r="N59" s="669"/>
      <c r="O59" s="669"/>
      <c r="P59" s="669"/>
      <c r="Q59" s="669"/>
      <c r="R59" s="669"/>
      <c r="S59" s="669"/>
      <c r="T59" s="669"/>
      <c r="U59" s="669"/>
      <c r="V59" s="670"/>
      <c r="W59" s="670"/>
      <c r="X59" s="670"/>
      <c r="Y59" s="669"/>
    </row>
    <row r="60" spans="1:102">
      <c r="A60" s="671" t="s">
        <v>1165</v>
      </c>
      <c r="B60" s="672"/>
      <c r="C60" s="667">
        <f>+(C59-C58)/2+C58</f>
        <v>17860</v>
      </c>
      <c r="D60" s="668"/>
      <c r="E60" s="669"/>
      <c r="F60" s="669"/>
      <c r="G60" s="669"/>
      <c r="H60" s="669"/>
      <c r="I60" s="669"/>
      <c r="J60" s="669"/>
      <c r="K60" s="669"/>
      <c r="L60" s="669"/>
      <c r="M60" s="669"/>
      <c r="N60" s="669"/>
      <c r="O60" s="669"/>
      <c r="P60" s="669"/>
      <c r="Q60" s="669"/>
      <c r="R60" s="669"/>
      <c r="S60" s="669"/>
      <c r="T60" s="669"/>
      <c r="U60" s="669"/>
      <c r="V60" s="670"/>
      <c r="W60" s="670"/>
      <c r="X60" s="670"/>
      <c r="Y60" s="669"/>
    </row>
    <row r="61" spans="1:102">
      <c r="A61" s="671" t="s">
        <v>1166</v>
      </c>
      <c r="B61" s="672"/>
      <c r="C61" s="673"/>
      <c r="D61" s="695">
        <f>IF(D63&gt;D62,(D63-D62)+D$2+D$3,(D62-D63)+D$2+D$4)/1000</f>
        <v>68.488</v>
      </c>
      <c r="E61" s="675">
        <f t="shared" ref="E61:X61" si="10">IF(E63&gt;E62,(E63-E62)+E$2+E$3,(E62-E63)+E$2+E$4)/1000</f>
        <v>64.108000000000004</v>
      </c>
      <c r="F61" s="675">
        <f t="shared" si="10"/>
        <v>62.277999999999999</v>
      </c>
      <c r="G61" s="675">
        <f t="shared" si="10"/>
        <v>53.79</v>
      </c>
      <c r="H61" s="675">
        <f t="shared" si="10"/>
        <v>53.790999999999997</v>
      </c>
      <c r="I61" s="675">
        <f t="shared" si="10"/>
        <v>38.585836</v>
      </c>
      <c r="J61" s="675">
        <f t="shared" si="10"/>
        <v>35.688000000000002</v>
      </c>
      <c r="K61" s="675">
        <f t="shared" si="10"/>
        <v>43.277999999999999</v>
      </c>
      <c r="L61" s="675">
        <f t="shared" si="10"/>
        <v>16.21</v>
      </c>
      <c r="M61" s="675">
        <f t="shared" si="10"/>
        <v>2.6409099999999999</v>
      </c>
      <c r="N61" s="675">
        <f t="shared" si="10"/>
        <v>4.3588360000000002</v>
      </c>
      <c r="O61" s="675">
        <f t="shared" si="10"/>
        <v>14.64</v>
      </c>
      <c r="P61" s="675">
        <f t="shared" si="10"/>
        <v>18.440000000000001</v>
      </c>
      <c r="Q61" s="675">
        <f t="shared" si="10"/>
        <v>21.44369</v>
      </c>
      <c r="R61" s="675">
        <f t="shared" si="10"/>
        <v>25.14</v>
      </c>
      <c r="S61" s="675">
        <f t="shared" si="10"/>
        <v>31.14</v>
      </c>
      <c r="T61" s="675">
        <f t="shared" si="10"/>
        <v>32.14</v>
      </c>
      <c r="U61" s="675">
        <f t="shared" si="10"/>
        <v>37.14</v>
      </c>
      <c r="V61" s="676">
        <f t="shared" si="10"/>
        <v>16.21</v>
      </c>
      <c r="W61" s="676">
        <f t="shared" si="10"/>
        <v>25.14</v>
      </c>
      <c r="X61" s="676">
        <f t="shared" si="10"/>
        <v>53.787999999999997</v>
      </c>
      <c r="Y61" s="669"/>
    </row>
    <row r="62" spans="1:102" hidden="1">
      <c r="A62" s="677" t="s">
        <v>1167</v>
      </c>
      <c r="B62" s="678"/>
      <c r="C62" s="679"/>
      <c r="D62" s="598">
        <f>+IF($C57=4510,IF(D$6=4510,$C60,$C60),IF(D$6=4511,$C60+134328,134328+$C60))</f>
        <v>152188</v>
      </c>
      <c r="E62" s="598">
        <f t="shared" ref="E62:X62" si="11">+IF($C57=4510,IF(E$6=4510,$C60,$C60),IF(E$6=4511,$C60+134328,134328+$C60))</f>
        <v>152188</v>
      </c>
      <c r="F62" s="598">
        <f t="shared" si="11"/>
        <v>152188</v>
      </c>
      <c r="G62" s="598">
        <f t="shared" si="11"/>
        <v>152188</v>
      </c>
      <c r="H62" s="598">
        <f t="shared" si="11"/>
        <v>152188</v>
      </c>
      <c r="I62" s="598">
        <f t="shared" si="11"/>
        <v>152188</v>
      </c>
      <c r="J62" s="598">
        <f t="shared" si="11"/>
        <v>152188</v>
      </c>
      <c r="K62" s="598">
        <f t="shared" si="11"/>
        <v>152188</v>
      </c>
      <c r="L62" s="598">
        <f t="shared" si="11"/>
        <v>152188</v>
      </c>
      <c r="M62" s="598">
        <f t="shared" si="11"/>
        <v>152188</v>
      </c>
      <c r="N62" s="598">
        <f t="shared" si="11"/>
        <v>152188</v>
      </c>
      <c r="O62" s="598">
        <f t="shared" si="11"/>
        <v>152188</v>
      </c>
      <c r="P62" s="598">
        <f t="shared" si="11"/>
        <v>152188</v>
      </c>
      <c r="Q62" s="598">
        <f t="shared" si="11"/>
        <v>152188</v>
      </c>
      <c r="R62" s="598">
        <f t="shared" si="11"/>
        <v>152188</v>
      </c>
      <c r="S62" s="598">
        <f t="shared" si="11"/>
        <v>152188</v>
      </c>
      <c r="T62" s="598">
        <f t="shared" si="11"/>
        <v>152188</v>
      </c>
      <c r="U62" s="598">
        <f t="shared" si="11"/>
        <v>152188</v>
      </c>
      <c r="V62" s="680">
        <f t="shared" si="11"/>
        <v>152188</v>
      </c>
      <c r="W62" s="680">
        <f t="shared" si="11"/>
        <v>152188</v>
      </c>
      <c r="X62" s="680">
        <f t="shared" si="11"/>
        <v>152188</v>
      </c>
      <c r="Y62" s="669"/>
    </row>
    <row r="63" spans="1:102" hidden="1">
      <c r="A63" s="677" t="s">
        <v>1168</v>
      </c>
      <c r="B63" s="678"/>
      <c r="C63" s="679"/>
      <c r="D63" s="598">
        <f>+IF($C57=4510,IF(D$6=4510,D$5,D$5+134328),IF(D$6=4511,D$5+134328,D$5))</f>
        <v>83700</v>
      </c>
      <c r="E63" s="598">
        <f t="shared" ref="E63:X63" si="12">+IF($C57=4510,IF(E$6=4510,E$5,E$5+134328),IF(E$6=4511,E$5+134328,E$5))</f>
        <v>88080</v>
      </c>
      <c r="F63" s="598">
        <f t="shared" si="12"/>
        <v>89910</v>
      </c>
      <c r="G63" s="598">
        <f t="shared" si="12"/>
        <v>98400</v>
      </c>
      <c r="H63" s="598">
        <f t="shared" si="12"/>
        <v>98400</v>
      </c>
      <c r="I63" s="598">
        <f t="shared" si="12"/>
        <v>113610</v>
      </c>
      <c r="J63" s="598">
        <f t="shared" si="12"/>
        <v>116500</v>
      </c>
      <c r="K63" s="598">
        <f t="shared" si="12"/>
        <v>108910</v>
      </c>
      <c r="L63" s="598">
        <f t="shared" si="12"/>
        <v>135978</v>
      </c>
      <c r="M63" s="598">
        <f t="shared" si="12"/>
        <v>154828</v>
      </c>
      <c r="N63" s="598">
        <f t="shared" si="12"/>
        <v>156528</v>
      </c>
      <c r="O63" s="598">
        <f t="shared" si="12"/>
        <v>166828</v>
      </c>
      <c r="P63" s="598">
        <f t="shared" si="12"/>
        <v>170628</v>
      </c>
      <c r="Q63" s="598">
        <f t="shared" si="12"/>
        <v>173628</v>
      </c>
      <c r="R63" s="598">
        <f t="shared" si="12"/>
        <v>177328</v>
      </c>
      <c r="S63" s="598">
        <f t="shared" si="12"/>
        <v>183328</v>
      </c>
      <c r="T63" s="598">
        <f t="shared" si="12"/>
        <v>184328</v>
      </c>
      <c r="U63" s="598">
        <f t="shared" si="12"/>
        <v>189328</v>
      </c>
      <c r="V63" s="680">
        <f t="shared" si="12"/>
        <v>135978</v>
      </c>
      <c r="W63" s="680">
        <f t="shared" si="12"/>
        <v>177328</v>
      </c>
      <c r="X63" s="680">
        <f t="shared" si="12"/>
        <v>98400</v>
      </c>
      <c r="Y63" s="669"/>
    </row>
    <row r="64" spans="1:102">
      <c r="A64" s="2353" t="s">
        <v>1179</v>
      </c>
      <c r="B64" s="666" t="s">
        <v>1170</v>
      </c>
      <c r="C64" s="681">
        <f>+'CANTIDADES TOTALIZADAS'!X25</f>
        <v>1350.0700000000002</v>
      </c>
      <c r="D64" s="634"/>
      <c r="E64" s="635"/>
      <c r="F64" s="635"/>
      <c r="G64" s="635"/>
      <c r="H64" s="635"/>
      <c r="I64" s="635"/>
      <c r="J64" s="635"/>
      <c r="K64" s="635"/>
      <c r="L64" s="635"/>
      <c r="M64" s="635"/>
      <c r="N64" s="635">
        <f>$C64*FACTORES!$D$11*FACTORES!$D$25</f>
        <v>2062.6069444444447</v>
      </c>
      <c r="O64" s="635"/>
      <c r="P64" s="635"/>
      <c r="Q64" s="635"/>
      <c r="R64" s="635"/>
      <c r="S64" s="635"/>
      <c r="T64" s="635"/>
      <c r="U64" s="635"/>
      <c r="V64" s="682"/>
      <c r="W64" s="682"/>
      <c r="X64" s="682"/>
      <c r="Y64" s="683">
        <f>+SUMPRODUCT(D64:X64,D61:X61)</f>
        <v>8990.5654032944458</v>
      </c>
      <c r="Z64" s="634">
        <f>$C64*FACTORES!$D$11*FACTORES!$D$25</f>
        <v>2062.6069444444447</v>
      </c>
    </row>
    <row r="65" spans="1:102">
      <c r="A65" s="2353"/>
      <c r="B65" s="666" t="s">
        <v>1171</v>
      </c>
      <c r="C65" s="681">
        <f>+'CANTIDADES TOTALIZADAS'!X26</f>
        <v>4610.6280000000006</v>
      </c>
      <c r="D65" s="634"/>
      <c r="E65" s="635"/>
      <c r="F65" s="635"/>
      <c r="G65" s="635"/>
      <c r="H65" s="635"/>
      <c r="I65" s="635"/>
      <c r="J65" s="635"/>
      <c r="K65" s="635"/>
      <c r="L65" s="635"/>
      <c r="M65" s="635"/>
      <c r="N65" s="635">
        <f>$C65*FACTORES!$D$11*FACTORES!$D$25</f>
        <v>7044.0150000000012</v>
      </c>
      <c r="O65" s="635"/>
      <c r="P65" s="635"/>
      <c r="Q65" s="635"/>
      <c r="R65" s="635"/>
      <c r="S65" s="635"/>
      <c r="T65" s="635"/>
      <c r="U65" s="635"/>
      <c r="V65" s="682"/>
      <c r="W65" s="682"/>
      <c r="X65" s="682"/>
      <c r="Y65" s="683">
        <f>+SUMPRODUCT(D65:X65,D61:X61)</f>
        <v>30703.706166540007</v>
      </c>
      <c r="Z65" s="634">
        <f>$C65*FACTORES!$D$11*FACTORES!$D$25</f>
        <v>7044.0150000000012</v>
      </c>
    </row>
    <row r="66" spans="1:102">
      <c r="A66" s="2353"/>
      <c r="B66" s="666" t="s">
        <v>1172</v>
      </c>
      <c r="C66" s="681">
        <f>+'CANTIDADES TOTALIZADAS'!X72</f>
        <v>200.47259999999997</v>
      </c>
      <c r="D66" s="634"/>
      <c r="E66" s="635"/>
      <c r="F66" s="635"/>
      <c r="G66" s="635"/>
      <c r="H66" s="635"/>
      <c r="I66" s="635"/>
      <c r="J66" s="635"/>
      <c r="K66" s="635"/>
      <c r="L66" s="635"/>
      <c r="M66" s="635"/>
      <c r="N66" s="635"/>
      <c r="O66" s="635"/>
      <c r="P66" s="635"/>
      <c r="Q66" s="635"/>
      <c r="R66" s="635"/>
      <c r="S66" s="635"/>
      <c r="T66" s="635"/>
      <c r="U66" s="635"/>
      <c r="V66" s="682"/>
      <c r="W66" s="682">
        <f>+$C66*FACTORES!$D$23*FACTORES!$D$28</f>
        <v>235.15435979999998</v>
      </c>
      <c r="X66" s="682"/>
      <c r="Y66" s="683">
        <f>+SUMPRODUCT(D66:X66,D61:X61)</f>
        <v>5911.7806053719996</v>
      </c>
      <c r="Z66" s="634">
        <f>+$C66*FACTORES!$D$23*FACTORES!$D$28</f>
        <v>235.15435979999998</v>
      </c>
    </row>
    <row r="67" spans="1:102">
      <c r="A67" s="2353"/>
      <c r="B67" s="666" t="s">
        <v>1173</v>
      </c>
      <c r="C67" s="681">
        <f>+'CANTIDADES TOTALIZADAS'!X85</f>
        <v>8295.5519999999997</v>
      </c>
      <c r="D67" s="634"/>
      <c r="E67" s="635"/>
      <c r="F67" s="635"/>
      <c r="G67" s="635"/>
      <c r="H67" s="635"/>
      <c r="I67" s="635"/>
      <c r="J67" s="635"/>
      <c r="K67" s="635"/>
      <c r="L67" s="635"/>
      <c r="M67" s="635"/>
      <c r="N67" s="635"/>
      <c r="O67" s="635"/>
      <c r="P67" s="635"/>
      <c r="Q67" s="635"/>
      <c r="R67" s="635"/>
      <c r="S67" s="635"/>
      <c r="T67" s="635"/>
      <c r="U67" s="635"/>
      <c r="V67" s="682"/>
      <c r="W67" s="682">
        <f>+$C67*FACTORES!$D$7*FACTORES!$D$26</f>
        <v>10128.29023255814</v>
      </c>
      <c r="X67" s="682"/>
      <c r="Y67" s="683">
        <f>+SUMPRODUCT(D67:X67,D61:X61)</f>
        <v>254625.21644651165</v>
      </c>
      <c r="Z67" s="634">
        <f>+$C67*FACTORES!$D$7*FACTORES!$D$26</f>
        <v>10128.29023255814</v>
      </c>
    </row>
    <row r="68" spans="1:102">
      <c r="A68" s="2354"/>
      <c r="B68" s="692" t="s">
        <v>1174</v>
      </c>
      <c r="C68" s="693">
        <f>+'CANTIDADES TOTALIZADAS'!X93</f>
        <v>1178.0671499999999</v>
      </c>
      <c r="D68" s="641"/>
      <c r="E68" s="642"/>
      <c r="F68" s="642"/>
      <c r="G68" s="642"/>
      <c r="H68" s="642"/>
      <c r="I68" s="642"/>
      <c r="J68" s="642"/>
      <c r="K68" s="642"/>
      <c r="L68" s="642"/>
      <c r="M68" s="642"/>
      <c r="N68" s="642"/>
      <c r="O68" s="642"/>
      <c r="P68" s="642"/>
      <c r="Q68" s="642"/>
      <c r="R68" s="642"/>
      <c r="S68" s="642"/>
      <c r="T68" s="642"/>
      <c r="U68" s="642"/>
      <c r="V68" s="694"/>
      <c r="W68" s="694"/>
      <c r="X68" s="694">
        <f>+$C68*FACTORES!$D$3*FACTORES!$D$27</f>
        <v>1441.9541915999998</v>
      </c>
      <c r="Y68" s="683">
        <f>+SUMPRODUCT(D68:X68,D61:X61)</f>
        <v>77559.83205778079</v>
      </c>
      <c r="Z68" s="641">
        <f>+$C68*FACTORES!$D$3*FACTORES!$D$27</f>
        <v>1441.9541915999998</v>
      </c>
    </row>
    <row r="69" spans="1:102">
      <c r="A69" s="651" t="s">
        <v>1160</v>
      </c>
      <c r="B69" s="652"/>
      <c r="C69" s="653" t="s">
        <v>1181</v>
      </c>
      <c r="D69" s="654"/>
      <c r="E69" s="655"/>
      <c r="F69" s="655"/>
      <c r="G69" s="655"/>
      <c r="H69" s="655"/>
      <c r="I69" s="655"/>
      <c r="J69" s="655"/>
      <c r="K69" s="655"/>
      <c r="L69" s="655"/>
      <c r="M69" s="655"/>
      <c r="N69" s="655"/>
      <c r="O69" s="655"/>
      <c r="P69" s="655"/>
      <c r="Q69" s="655"/>
      <c r="R69" s="655"/>
      <c r="S69" s="655"/>
      <c r="T69" s="655"/>
      <c r="U69" s="655"/>
      <c r="V69" s="656"/>
      <c r="W69" s="656"/>
      <c r="X69" s="656"/>
      <c r="Y69" s="657"/>
      <c r="Z69" s="658"/>
      <c r="AA69" s="658"/>
      <c r="AB69" s="658"/>
      <c r="AC69" s="658"/>
      <c r="AD69" s="658"/>
      <c r="AE69" s="658"/>
      <c r="AF69" s="658"/>
      <c r="AG69" s="658"/>
      <c r="AH69" s="658"/>
      <c r="AI69" s="658"/>
      <c r="AJ69" s="658"/>
      <c r="AK69" s="658"/>
      <c r="AL69" s="658"/>
      <c r="AM69" s="658"/>
      <c r="AN69" s="658"/>
      <c r="AO69" s="658"/>
      <c r="AP69" s="658"/>
      <c r="AQ69" s="658"/>
      <c r="AR69" s="658"/>
      <c r="AS69" s="658"/>
      <c r="AT69" s="658"/>
      <c r="AU69" s="658"/>
      <c r="AV69" s="658"/>
      <c r="AW69" s="658"/>
      <c r="AX69" s="658"/>
      <c r="AY69" s="658"/>
      <c r="AZ69" s="658"/>
      <c r="BA69" s="658"/>
      <c r="BB69" s="658"/>
      <c r="BC69" s="658"/>
      <c r="BD69" s="658"/>
      <c r="BE69" s="658"/>
      <c r="BF69" s="658"/>
      <c r="BG69" s="658"/>
      <c r="BH69" s="658"/>
      <c r="BI69" s="658"/>
      <c r="BJ69" s="658"/>
      <c r="BK69" s="658"/>
      <c r="BL69" s="658"/>
      <c r="BM69" s="658"/>
      <c r="BN69" s="658"/>
      <c r="BO69" s="658"/>
      <c r="BP69" s="658"/>
      <c r="BQ69" s="658"/>
      <c r="BR69" s="658"/>
      <c r="BS69" s="658"/>
      <c r="BT69" s="658"/>
      <c r="BU69" s="658"/>
      <c r="BV69" s="658"/>
      <c r="BW69" s="658"/>
      <c r="BX69" s="658"/>
      <c r="BY69" s="658"/>
      <c r="BZ69" s="658"/>
      <c r="CA69" s="658"/>
      <c r="CB69" s="658"/>
      <c r="CC69" s="658"/>
      <c r="CD69" s="658"/>
      <c r="CE69" s="658"/>
      <c r="CF69" s="658"/>
      <c r="CG69" s="658"/>
      <c r="CH69" s="658"/>
      <c r="CI69" s="658"/>
      <c r="CJ69" s="658"/>
      <c r="CK69" s="658"/>
      <c r="CL69" s="658"/>
      <c r="CM69" s="658"/>
      <c r="CN69" s="658"/>
      <c r="CO69" s="658"/>
      <c r="CP69" s="658"/>
      <c r="CQ69" s="658"/>
      <c r="CR69" s="658"/>
      <c r="CS69" s="658"/>
      <c r="CT69" s="658"/>
      <c r="CU69" s="658"/>
      <c r="CV69" s="658"/>
      <c r="CW69" s="658"/>
      <c r="CX69" s="658"/>
    </row>
    <row r="70" spans="1:102">
      <c r="A70" s="660" t="s">
        <v>1140</v>
      </c>
      <c r="B70" s="661"/>
      <c r="C70" s="662">
        <v>4511</v>
      </c>
      <c r="D70" s="663"/>
      <c r="E70" s="664"/>
      <c r="F70" s="664"/>
      <c r="G70" s="664"/>
      <c r="H70" s="664"/>
      <c r="I70" s="664"/>
      <c r="J70" s="664"/>
      <c r="K70" s="664"/>
      <c r="L70" s="664"/>
      <c r="M70" s="664"/>
      <c r="N70" s="664"/>
      <c r="O70" s="664"/>
      <c r="P70" s="664"/>
      <c r="Q70" s="664"/>
      <c r="R70" s="664"/>
      <c r="S70" s="664"/>
      <c r="T70" s="664"/>
      <c r="U70" s="664"/>
      <c r="V70" s="665"/>
      <c r="W70" s="665"/>
      <c r="X70" s="665"/>
      <c r="Y70" s="657"/>
      <c r="Z70" s="658"/>
      <c r="AA70" s="658"/>
      <c r="AB70" s="658"/>
      <c r="AC70" s="658"/>
      <c r="AD70" s="658"/>
      <c r="AE70" s="658"/>
      <c r="AF70" s="658"/>
      <c r="AG70" s="658"/>
      <c r="AH70" s="658"/>
      <c r="AI70" s="658"/>
      <c r="AJ70" s="658"/>
      <c r="AK70" s="658"/>
      <c r="AL70" s="658"/>
      <c r="AM70" s="658"/>
      <c r="AN70" s="658"/>
      <c r="AO70" s="658"/>
      <c r="AP70" s="658"/>
      <c r="AQ70" s="658"/>
      <c r="AR70" s="658"/>
      <c r="AS70" s="658"/>
      <c r="AT70" s="658"/>
      <c r="AU70" s="658"/>
      <c r="AV70" s="658"/>
      <c r="AW70" s="658"/>
      <c r="AX70" s="658"/>
      <c r="AY70" s="658"/>
      <c r="AZ70" s="658"/>
      <c r="BA70" s="658"/>
      <c r="BB70" s="658"/>
      <c r="BC70" s="658"/>
      <c r="BD70" s="658"/>
      <c r="BE70" s="658"/>
      <c r="BF70" s="658"/>
      <c r="BG70" s="658"/>
      <c r="BH70" s="658"/>
      <c r="BI70" s="658"/>
      <c r="BJ70" s="658"/>
      <c r="BK70" s="658"/>
      <c r="BL70" s="658"/>
      <c r="BM70" s="658"/>
      <c r="BN70" s="658"/>
      <c r="BO70" s="658"/>
      <c r="BP70" s="658"/>
      <c r="BQ70" s="658"/>
      <c r="BR70" s="658"/>
      <c r="BS70" s="658"/>
      <c r="BT70" s="658"/>
      <c r="BU70" s="658"/>
      <c r="BV70" s="658"/>
      <c r="BW70" s="658"/>
      <c r="BX70" s="658"/>
      <c r="BY70" s="658"/>
      <c r="BZ70" s="658"/>
      <c r="CA70" s="658"/>
      <c r="CB70" s="658"/>
      <c r="CC70" s="658"/>
      <c r="CD70" s="658"/>
      <c r="CE70" s="658"/>
      <c r="CF70" s="658"/>
      <c r="CG70" s="658"/>
      <c r="CH70" s="658"/>
      <c r="CI70" s="658"/>
      <c r="CJ70" s="658"/>
      <c r="CK70" s="658"/>
      <c r="CL70" s="658"/>
      <c r="CM70" s="658"/>
      <c r="CN70" s="658"/>
      <c r="CO70" s="658"/>
      <c r="CP70" s="658"/>
      <c r="CQ70" s="658"/>
      <c r="CR70" s="658"/>
      <c r="CS70" s="658"/>
      <c r="CT70" s="658"/>
      <c r="CU70" s="658"/>
      <c r="CV70" s="658"/>
      <c r="CW70" s="658"/>
      <c r="CX70" s="658"/>
    </row>
    <row r="71" spans="1:102">
      <c r="A71" s="2352" t="s">
        <v>1162</v>
      </c>
      <c r="B71" s="666" t="s">
        <v>1163</v>
      </c>
      <c r="C71" s="667">
        <v>40000</v>
      </c>
      <c r="D71" s="668"/>
      <c r="E71" s="669"/>
      <c r="F71" s="669"/>
      <c r="G71" s="669"/>
      <c r="H71" s="669"/>
      <c r="I71" s="669"/>
      <c r="J71" s="669"/>
      <c r="K71" s="669"/>
      <c r="L71" s="669"/>
      <c r="M71" s="669"/>
      <c r="N71" s="669"/>
      <c r="O71" s="669"/>
      <c r="P71" s="669"/>
      <c r="Q71" s="669"/>
      <c r="R71" s="669"/>
      <c r="S71" s="669"/>
      <c r="T71" s="669"/>
      <c r="U71" s="669"/>
      <c r="V71" s="670"/>
      <c r="W71" s="670"/>
      <c r="X71" s="670"/>
      <c r="Y71" s="657"/>
      <c r="Z71" s="658"/>
      <c r="AA71" s="658"/>
      <c r="AB71" s="658"/>
      <c r="AC71" s="658"/>
      <c r="AD71" s="658"/>
      <c r="AE71" s="658"/>
      <c r="AF71" s="658"/>
      <c r="AG71" s="658"/>
      <c r="AH71" s="658"/>
      <c r="AI71" s="658"/>
      <c r="AJ71" s="658"/>
      <c r="AK71" s="658"/>
      <c r="AL71" s="658"/>
      <c r="AM71" s="658"/>
      <c r="AN71" s="658"/>
      <c r="AO71" s="658"/>
      <c r="AP71" s="658"/>
      <c r="AQ71" s="658"/>
      <c r="AR71" s="658"/>
      <c r="AS71" s="658"/>
      <c r="AT71" s="658"/>
      <c r="AU71" s="658"/>
      <c r="AV71" s="658"/>
      <c r="AW71" s="658"/>
      <c r="AX71" s="658"/>
      <c r="AY71" s="658"/>
      <c r="AZ71" s="658"/>
      <c r="BA71" s="658"/>
      <c r="BB71" s="658"/>
      <c r="BC71" s="658"/>
      <c r="BD71" s="658"/>
      <c r="BE71" s="658"/>
      <c r="BF71" s="658"/>
      <c r="BG71" s="658"/>
      <c r="BH71" s="658"/>
      <c r="BI71" s="658"/>
      <c r="BJ71" s="658"/>
      <c r="BK71" s="658"/>
      <c r="BL71" s="658"/>
      <c r="BM71" s="658"/>
      <c r="BN71" s="658"/>
      <c r="BO71" s="658"/>
      <c r="BP71" s="658"/>
      <c r="BQ71" s="658"/>
      <c r="BR71" s="658"/>
      <c r="BS71" s="658"/>
      <c r="BT71" s="658"/>
      <c r="BU71" s="658"/>
      <c r="BV71" s="658"/>
      <c r="BW71" s="658"/>
      <c r="BX71" s="658"/>
      <c r="BY71" s="658"/>
      <c r="BZ71" s="658"/>
      <c r="CA71" s="658"/>
      <c r="CB71" s="658"/>
      <c r="CC71" s="658"/>
      <c r="CD71" s="658"/>
      <c r="CE71" s="658"/>
      <c r="CF71" s="658"/>
      <c r="CG71" s="658"/>
      <c r="CH71" s="658"/>
      <c r="CI71" s="658"/>
      <c r="CJ71" s="658"/>
      <c r="CK71" s="658"/>
      <c r="CL71" s="658"/>
      <c r="CM71" s="658"/>
      <c r="CN71" s="658"/>
      <c r="CO71" s="658"/>
      <c r="CP71" s="658"/>
      <c r="CQ71" s="658"/>
      <c r="CR71" s="658"/>
      <c r="CS71" s="658"/>
      <c r="CT71" s="658"/>
      <c r="CU71" s="658"/>
      <c r="CV71" s="658"/>
      <c r="CW71" s="658"/>
      <c r="CX71" s="658"/>
    </row>
    <row r="72" spans="1:102">
      <c r="A72" s="2352"/>
      <c r="B72" s="666" t="s">
        <v>1164</v>
      </c>
      <c r="C72" s="667">
        <v>45000</v>
      </c>
      <c r="D72" s="668"/>
      <c r="E72" s="669"/>
      <c r="F72" s="669"/>
      <c r="G72" s="669"/>
      <c r="H72" s="669"/>
      <c r="I72" s="669"/>
      <c r="J72" s="669"/>
      <c r="K72" s="669"/>
      <c r="L72" s="669"/>
      <c r="M72" s="669"/>
      <c r="N72" s="669"/>
      <c r="O72" s="669"/>
      <c r="P72" s="669"/>
      <c r="Q72" s="669"/>
      <c r="R72" s="669"/>
      <c r="S72" s="669"/>
      <c r="T72" s="669"/>
      <c r="U72" s="669"/>
      <c r="V72" s="670"/>
      <c r="W72" s="670"/>
      <c r="X72" s="670"/>
      <c r="Y72" s="669"/>
    </row>
    <row r="73" spans="1:102">
      <c r="A73" s="671" t="s">
        <v>1165</v>
      </c>
      <c r="B73" s="672"/>
      <c r="C73" s="667">
        <f>+(C72-C71)/2+C71</f>
        <v>42500</v>
      </c>
      <c r="D73" s="668"/>
      <c r="E73" s="669"/>
      <c r="F73" s="669"/>
      <c r="G73" s="669"/>
      <c r="H73" s="669"/>
      <c r="I73" s="669"/>
      <c r="J73" s="669"/>
      <c r="K73" s="669"/>
      <c r="L73" s="669"/>
      <c r="M73" s="669"/>
      <c r="N73" s="669"/>
      <c r="O73" s="669"/>
      <c r="P73" s="669"/>
      <c r="Q73" s="669"/>
      <c r="R73" s="669"/>
      <c r="S73" s="669"/>
      <c r="T73" s="669"/>
      <c r="U73" s="669"/>
      <c r="V73" s="670"/>
      <c r="W73" s="670"/>
      <c r="X73" s="670"/>
      <c r="Y73" s="669"/>
    </row>
    <row r="74" spans="1:102">
      <c r="A74" s="671" t="s">
        <v>1166</v>
      </c>
      <c r="B74" s="672"/>
      <c r="C74" s="673"/>
      <c r="D74" s="674">
        <f>IF(D76&gt;D75,(D76-D75)+D$2+D$3,(D75-D76)+D$2+D$4)/1000</f>
        <v>93.128</v>
      </c>
      <c r="E74" s="675">
        <f t="shared" ref="E74:X74" si="13">IF(E76&gt;E75,(E76-E75)+E$2+E$3,(E75-E76)+E$2+E$4)/1000</f>
        <v>88.748000000000005</v>
      </c>
      <c r="F74" s="675">
        <f t="shared" si="13"/>
        <v>86.918000000000006</v>
      </c>
      <c r="G74" s="675">
        <f t="shared" si="13"/>
        <v>78.430000000000007</v>
      </c>
      <c r="H74" s="675">
        <f t="shared" si="13"/>
        <v>78.430999999999997</v>
      </c>
      <c r="I74" s="675">
        <f t="shared" si="13"/>
        <v>63.225836000000001</v>
      </c>
      <c r="J74" s="675">
        <f t="shared" si="13"/>
        <v>60.328000000000003</v>
      </c>
      <c r="K74" s="675">
        <f t="shared" si="13"/>
        <v>67.918000000000006</v>
      </c>
      <c r="L74" s="675">
        <f t="shared" si="13"/>
        <v>40.85</v>
      </c>
      <c r="M74" s="675">
        <f t="shared" si="13"/>
        <v>22</v>
      </c>
      <c r="N74" s="675">
        <f t="shared" si="13"/>
        <v>20.302</v>
      </c>
      <c r="O74" s="675">
        <f t="shared" si="13"/>
        <v>10</v>
      </c>
      <c r="P74" s="675">
        <f t="shared" si="13"/>
        <v>6.2107479999999997</v>
      </c>
      <c r="Q74" s="675">
        <f t="shared" si="13"/>
        <v>3.2</v>
      </c>
      <c r="R74" s="675">
        <f t="shared" si="13"/>
        <v>0.5</v>
      </c>
      <c r="S74" s="675">
        <f t="shared" si="13"/>
        <v>6.5</v>
      </c>
      <c r="T74" s="675">
        <f t="shared" si="13"/>
        <v>7.5</v>
      </c>
      <c r="U74" s="675">
        <f t="shared" si="13"/>
        <v>12.5</v>
      </c>
      <c r="V74" s="676">
        <f t="shared" si="13"/>
        <v>40.85</v>
      </c>
      <c r="W74" s="676">
        <f t="shared" si="13"/>
        <v>0.5</v>
      </c>
      <c r="X74" s="676">
        <f t="shared" si="13"/>
        <v>78.427999999999997</v>
      </c>
      <c r="Y74" s="669"/>
    </row>
    <row r="75" spans="1:102" hidden="1">
      <c r="A75" s="677" t="s">
        <v>1167</v>
      </c>
      <c r="B75" s="678"/>
      <c r="C75" s="679"/>
      <c r="D75" s="598">
        <f>+IF($C70=4510,IF(D$6=4510,$C73,$C73),IF(D$6=4511,$C73+134328,134328+$C73))</f>
        <v>176828</v>
      </c>
      <c r="E75" s="598">
        <f t="shared" ref="E75:X75" si="14">+IF($C70=4510,IF(E$6=4510,$C73,$C73),IF(E$6=4511,$C73+134328,134328+$C73))</f>
        <v>176828</v>
      </c>
      <c r="F75" s="598">
        <f t="shared" si="14"/>
        <v>176828</v>
      </c>
      <c r="G75" s="598">
        <f t="shared" si="14"/>
        <v>176828</v>
      </c>
      <c r="H75" s="598">
        <f t="shared" si="14"/>
        <v>176828</v>
      </c>
      <c r="I75" s="598">
        <f t="shared" si="14"/>
        <v>176828</v>
      </c>
      <c r="J75" s="598">
        <f t="shared" si="14"/>
        <v>176828</v>
      </c>
      <c r="K75" s="598">
        <f t="shared" si="14"/>
        <v>176828</v>
      </c>
      <c r="L75" s="598">
        <f t="shared" si="14"/>
        <v>176828</v>
      </c>
      <c r="M75" s="598">
        <f t="shared" si="14"/>
        <v>176828</v>
      </c>
      <c r="N75" s="598">
        <f t="shared" si="14"/>
        <v>176828</v>
      </c>
      <c r="O75" s="598">
        <f t="shared" si="14"/>
        <v>176828</v>
      </c>
      <c r="P75" s="598">
        <f t="shared" si="14"/>
        <v>176828</v>
      </c>
      <c r="Q75" s="598">
        <f t="shared" si="14"/>
        <v>176828</v>
      </c>
      <c r="R75" s="598">
        <f t="shared" si="14"/>
        <v>176828</v>
      </c>
      <c r="S75" s="598">
        <f t="shared" si="14"/>
        <v>176828</v>
      </c>
      <c r="T75" s="598">
        <f t="shared" si="14"/>
        <v>176828</v>
      </c>
      <c r="U75" s="598">
        <f t="shared" si="14"/>
        <v>176828</v>
      </c>
      <c r="V75" s="680">
        <f t="shared" si="14"/>
        <v>176828</v>
      </c>
      <c r="W75" s="680">
        <f t="shared" si="14"/>
        <v>176828</v>
      </c>
      <c r="X75" s="680">
        <f t="shared" si="14"/>
        <v>176828</v>
      </c>
      <c r="Y75" s="669"/>
    </row>
    <row r="76" spans="1:102" hidden="1">
      <c r="A76" s="677" t="s">
        <v>1168</v>
      </c>
      <c r="B76" s="678"/>
      <c r="C76" s="679"/>
      <c r="D76" s="598">
        <f>+IF($C70=4510,IF(D$6=4510,D$5,D$5+134328),IF(D$6=4511,D$5+134328,D$5))</f>
        <v>83700</v>
      </c>
      <c r="E76" s="598">
        <f t="shared" ref="E76:X76" si="15">+IF($C70=4510,IF(E$6=4510,E$5,E$5+134328),IF(E$6=4511,E$5+134328,E$5))</f>
        <v>88080</v>
      </c>
      <c r="F76" s="598">
        <f t="shared" si="15"/>
        <v>89910</v>
      </c>
      <c r="G76" s="598">
        <f t="shared" si="15"/>
        <v>98400</v>
      </c>
      <c r="H76" s="598">
        <f t="shared" si="15"/>
        <v>98400</v>
      </c>
      <c r="I76" s="598">
        <f t="shared" si="15"/>
        <v>113610</v>
      </c>
      <c r="J76" s="598">
        <f t="shared" si="15"/>
        <v>116500</v>
      </c>
      <c r="K76" s="598">
        <f t="shared" si="15"/>
        <v>108910</v>
      </c>
      <c r="L76" s="598">
        <f t="shared" si="15"/>
        <v>135978</v>
      </c>
      <c r="M76" s="598">
        <f t="shared" si="15"/>
        <v>154828</v>
      </c>
      <c r="N76" s="598">
        <f t="shared" si="15"/>
        <v>156528</v>
      </c>
      <c r="O76" s="598">
        <f t="shared" si="15"/>
        <v>166828</v>
      </c>
      <c r="P76" s="598">
        <f t="shared" si="15"/>
        <v>170628</v>
      </c>
      <c r="Q76" s="598">
        <f t="shared" si="15"/>
        <v>173628</v>
      </c>
      <c r="R76" s="598">
        <f t="shared" si="15"/>
        <v>177328</v>
      </c>
      <c r="S76" s="598">
        <f t="shared" si="15"/>
        <v>183328</v>
      </c>
      <c r="T76" s="598">
        <f t="shared" si="15"/>
        <v>184328</v>
      </c>
      <c r="U76" s="598">
        <f t="shared" si="15"/>
        <v>189328</v>
      </c>
      <c r="V76" s="680">
        <f t="shared" si="15"/>
        <v>135978</v>
      </c>
      <c r="W76" s="680">
        <f t="shared" si="15"/>
        <v>177328</v>
      </c>
      <c r="X76" s="680">
        <f t="shared" si="15"/>
        <v>98400</v>
      </c>
      <c r="Y76" s="669"/>
    </row>
    <row r="77" spans="1:102">
      <c r="A77" s="2353" t="s">
        <v>1179</v>
      </c>
      <c r="B77" s="666" t="s">
        <v>1170</v>
      </c>
      <c r="C77" s="681">
        <f>+'CANTIDADES TOTALIZADAS'!AB25</f>
        <v>8627.9</v>
      </c>
      <c r="D77" s="634"/>
      <c r="E77" s="635"/>
      <c r="F77" s="635"/>
      <c r="G77" s="635"/>
      <c r="H77" s="635"/>
      <c r="I77" s="635"/>
      <c r="J77" s="635"/>
      <c r="K77" s="635"/>
      <c r="L77" s="635"/>
      <c r="M77" s="635"/>
      <c r="N77" s="635"/>
      <c r="O77" s="635"/>
      <c r="P77" s="635"/>
      <c r="Q77" s="635"/>
      <c r="R77" s="635">
        <f>$C77*FACTORES!$D$11*FACTORES!$D$25</f>
        <v>13181.513888888889</v>
      </c>
      <c r="S77" s="635"/>
      <c r="T77" s="635"/>
      <c r="U77" s="635"/>
      <c r="V77" s="682"/>
      <c r="W77" s="682"/>
      <c r="X77" s="682"/>
      <c r="Y77" s="683">
        <f>+SUMPRODUCT(D77:X77,D74:X74)</f>
        <v>6590.7569444444443</v>
      </c>
      <c r="Z77" s="634">
        <f>$C77*FACTORES!$D$11*FACTORES!$D$25</f>
        <v>13181.513888888889</v>
      </c>
      <c r="AB77" s="696"/>
    </row>
    <row r="78" spans="1:102">
      <c r="A78" s="2353"/>
      <c r="B78" s="666" t="s">
        <v>1171</v>
      </c>
      <c r="C78" s="681">
        <f>+'CANTIDADES TOTALIZADAS'!AB26</f>
        <v>5670.3487000000005</v>
      </c>
      <c r="D78" s="634"/>
      <c r="E78" s="635"/>
      <c r="F78" s="635"/>
      <c r="G78" s="635"/>
      <c r="H78" s="635"/>
      <c r="I78" s="635"/>
      <c r="J78" s="635"/>
      <c r="K78" s="635"/>
      <c r="L78" s="635"/>
      <c r="M78" s="635"/>
      <c r="N78" s="635"/>
      <c r="O78" s="635"/>
      <c r="P78" s="635"/>
      <c r="Q78" s="635"/>
      <c r="R78" s="635">
        <f>$C78*FACTORES!$D$11*FACTORES!$D$25</f>
        <v>8663.0327361111122</v>
      </c>
      <c r="S78" s="635"/>
      <c r="T78" s="635"/>
      <c r="U78" s="635"/>
      <c r="V78" s="682"/>
      <c r="W78" s="682"/>
      <c r="X78" s="682"/>
      <c r="Y78" s="683">
        <f>+SUMPRODUCT(D78:X78,D74:X74)</f>
        <v>4331.5163680555561</v>
      </c>
      <c r="Z78" s="634">
        <f>$C78*FACTORES!$D$11*FACTORES!$D$25</f>
        <v>8663.0327361111122</v>
      </c>
    </row>
    <row r="79" spans="1:102">
      <c r="A79" s="2353"/>
      <c r="B79" s="666" t="s">
        <v>1172</v>
      </c>
      <c r="C79" s="681">
        <f>+'CANTIDADES TOTALIZADAS'!AB72</f>
        <v>324</v>
      </c>
      <c r="D79" s="634"/>
      <c r="E79" s="635"/>
      <c r="F79" s="635"/>
      <c r="G79" s="635"/>
      <c r="H79" s="635"/>
      <c r="I79" s="635"/>
      <c r="J79" s="635"/>
      <c r="K79" s="635"/>
      <c r="L79" s="635"/>
      <c r="M79" s="635"/>
      <c r="N79" s="635"/>
      <c r="O79" s="635"/>
      <c r="P79" s="635"/>
      <c r="Q79" s="635"/>
      <c r="R79" s="635"/>
      <c r="S79" s="635"/>
      <c r="T79" s="635"/>
      <c r="U79" s="635"/>
      <c r="V79" s="682"/>
      <c r="W79" s="682">
        <f>+$C79*FACTORES!$D$23*FACTORES!$D$28</f>
        <v>380.05199999999996</v>
      </c>
      <c r="X79" s="682"/>
      <c r="Y79" s="683">
        <f>+SUMPRODUCT(D79:X79,D74:X74)</f>
        <v>190.02599999999998</v>
      </c>
      <c r="Z79" s="634">
        <f>+$C79*FACTORES!$D$23*FACTORES!$D$28</f>
        <v>380.05199999999996</v>
      </c>
    </row>
    <row r="80" spans="1:102">
      <c r="A80" s="2353"/>
      <c r="B80" s="666" t="s">
        <v>1173</v>
      </c>
      <c r="C80" s="681">
        <f>+'CANTIDADES TOTALIZADAS'!AB85</f>
        <v>11068.0128</v>
      </c>
      <c r="D80" s="634"/>
      <c r="E80" s="635"/>
      <c r="F80" s="635"/>
      <c r="G80" s="635"/>
      <c r="H80" s="635"/>
      <c r="I80" s="635"/>
      <c r="J80" s="635"/>
      <c r="K80" s="635"/>
      <c r="L80" s="635"/>
      <c r="M80" s="635"/>
      <c r="N80" s="635"/>
      <c r="O80" s="635"/>
      <c r="P80" s="635"/>
      <c r="Q80" s="635"/>
      <c r="R80" s="635"/>
      <c r="S80" s="635"/>
      <c r="T80" s="635"/>
      <c r="U80" s="635"/>
      <c r="V80" s="682"/>
      <c r="W80" s="682">
        <f>+$C80*FACTORES!$D$7*FACTORES!$D$26</f>
        <v>13513.271441860466</v>
      </c>
      <c r="X80" s="682"/>
      <c r="Y80" s="683">
        <f>+SUMPRODUCT(D80:X80,D74:X74)</f>
        <v>6756.6357209302332</v>
      </c>
      <c r="Z80" s="634">
        <f>+$C80*FACTORES!$D$7*FACTORES!$D$26</f>
        <v>13513.271441860466</v>
      </c>
    </row>
    <row r="81" spans="1:26">
      <c r="A81" s="2354"/>
      <c r="B81" s="692" t="s">
        <v>1174</v>
      </c>
      <c r="C81" s="693">
        <f>+'CANTIDADES TOTALIZADAS'!AB93</f>
        <v>2986.7129999999997</v>
      </c>
      <c r="D81" s="641"/>
      <c r="E81" s="642"/>
      <c r="F81" s="642"/>
      <c r="G81" s="642"/>
      <c r="H81" s="642"/>
      <c r="I81" s="642"/>
      <c r="J81" s="642"/>
      <c r="K81" s="642"/>
      <c r="L81" s="642"/>
      <c r="M81" s="642"/>
      <c r="N81" s="642"/>
      <c r="O81" s="642"/>
      <c r="P81" s="642"/>
      <c r="Q81" s="642"/>
      <c r="R81" s="642"/>
      <c r="S81" s="642"/>
      <c r="T81" s="642"/>
      <c r="U81" s="642"/>
      <c r="V81" s="694"/>
      <c r="W81" s="694"/>
      <c r="X81" s="694">
        <f>+$C81*FACTORES!$D$3*FACTORES!$D$27</f>
        <v>3655.7367119999999</v>
      </c>
      <c r="Y81" s="683">
        <f>+SUMPRODUCT(D81:X81,D74:X74)</f>
        <v>286712.11884873599</v>
      </c>
      <c r="Z81" s="641">
        <f>+$C81*FACTORES!$D$3*FACTORES!$D$27</f>
        <v>3655.7367119999999</v>
      </c>
    </row>
    <row r="82" spans="1:26">
      <c r="A82" s="697"/>
    </row>
    <row r="83" spans="1:26">
      <c r="B83" s="666" t="s">
        <v>1170</v>
      </c>
      <c r="C83" s="696">
        <f>+SUMIFS($C$23:$C$81,$B$23:$B$81,B83)</f>
        <v>34108.63175</v>
      </c>
      <c r="D83" s="699"/>
      <c r="E83" s="700"/>
      <c r="F83" s="700"/>
      <c r="G83" s="700"/>
      <c r="H83" s="700"/>
      <c r="I83" s="700"/>
      <c r="J83" s="700"/>
      <c r="K83" s="700"/>
      <c r="L83" s="700"/>
      <c r="M83" s="700"/>
      <c r="N83" s="700"/>
      <c r="O83" s="700"/>
      <c r="P83" s="700"/>
      <c r="Q83" s="700"/>
      <c r="R83" s="700"/>
      <c r="S83" s="700"/>
      <c r="T83" s="700"/>
      <c r="U83" s="700"/>
      <c r="V83" s="701"/>
      <c r="W83" s="701"/>
      <c r="X83" s="701"/>
      <c r="Y83" s="669"/>
    </row>
    <row r="84" spans="1:26">
      <c r="B84" s="666" t="s">
        <v>1171</v>
      </c>
      <c r="C84" s="696">
        <f t="shared" ref="C84:C88" si="16">+SUMIFS($C$23:$C$81,$B$23:$B$81,B84)</f>
        <v>22829.935900000004</v>
      </c>
    </row>
    <row r="85" spans="1:26">
      <c r="B85" s="666" t="s">
        <v>1172</v>
      </c>
      <c r="C85" s="696">
        <f t="shared" si="16"/>
        <v>5617.982330859646</v>
      </c>
    </row>
    <row r="86" spans="1:26">
      <c r="B86" s="666" t="s">
        <v>1173</v>
      </c>
      <c r="C86" s="696">
        <f t="shared" si="16"/>
        <v>33187.195600000006</v>
      </c>
    </row>
    <row r="87" spans="1:26">
      <c r="B87" s="666" t="s">
        <v>1174</v>
      </c>
      <c r="C87" s="696">
        <f t="shared" si="16"/>
        <v>13906.856025000001</v>
      </c>
    </row>
    <row r="88" spans="1:26">
      <c r="B88" s="684" t="s">
        <v>1175</v>
      </c>
      <c r="C88" s="696">
        <f t="shared" si="16"/>
        <v>1001.6894642857144</v>
      </c>
    </row>
  </sheetData>
  <mergeCells count="26">
    <mergeCell ref="A58:A59"/>
    <mergeCell ref="A64:A68"/>
    <mergeCell ref="A71:A72"/>
    <mergeCell ref="A77:A81"/>
    <mergeCell ref="A17:A18"/>
    <mergeCell ref="A23:A28"/>
    <mergeCell ref="A31:A32"/>
    <mergeCell ref="A37:A42"/>
    <mergeCell ref="A45:A46"/>
    <mergeCell ref="A51:A55"/>
    <mergeCell ref="A14:C14"/>
    <mergeCell ref="A1:C1"/>
    <mergeCell ref="Y1:Y12"/>
    <mergeCell ref="A2:C2"/>
    <mergeCell ref="A3:B4"/>
    <mergeCell ref="A5:C5"/>
    <mergeCell ref="A6:C6"/>
    <mergeCell ref="A7:C7"/>
    <mergeCell ref="A8:C8"/>
    <mergeCell ref="G8:H8"/>
    <mergeCell ref="M8:N8"/>
    <mergeCell ref="A9:C9"/>
    <mergeCell ref="A10:C10"/>
    <mergeCell ref="A11:C11"/>
    <mergeCell ref="A12:C12"/>
    <mergeCell ref="A13:C13"/>
  </mergeCells>
  <conditionalFormatting sqref="D20:U20">
    <cfRule type="colorScale" priority="7">
      <colorScale>
        <cfvo type="min"/>
        <cfvo type="percentile" val="50"/>
        <cfvo type="max"/>
        <color rgb="FF63BE7B"/>
        <color rgb="FFFFEB84"/>
        <color rgb="FFF8696B"/>
      </colorScale>
    </cfRule>
  </conditionalFormatting>
  <conditionalFormatting sqref="D34:U34">
    <cfRule type="colorScale" priority="6">
      <colorScale>
        <cfvo type="min"/>
        <cfvo type="percentile" val="50"/>
        <cfvo type="max"/>
        <color rgb="FF63BE7B"/>
        <color rgb="FFFFEB84"/>
        <color rgb="FFF8696B"/>
      </colorScale>
    </cfRule>
  </conditionalFormatting>
  <conditionalFormatting sqref="D48:U48">
    <cfRule type="colorScale" priority="5">
      <colorScale>
        <cfvo type="min"/>
        <cfvo type="percentile" val="50"/>
        <cfvo type="max"/>
        <color rgb="FF63BE7B"/>
        <color rgb="FFFFEB84"/>
        <color rgb="FFF8696B"/>
      </colorScale>
    </cfRule>
  </conditionalFormatting>
  <conditionalFormatting sqref="D61:U61">
    <cfRule type="colorScale" priority="4">
      <colorScale>
        <cfvo type="min"/>
        <cfvo type="percentile" val="50"/>
        <cfvo type="max"/>
        <color rgb="FF63BE7B"/>
        <color rgb="FFFFEB84"/>
        <color rgb="FFF8696B"/>
      </colorScale>
    </cfRule>
  </conditionalFormatting>
  <conditionalFormatting sqref="D74:U74">
    <cfRule type="colorScale" priority="3">
      <colorScale>
        <cfvo type="min"/>
        <cfvo type="percentile" val="50"/>
        <cfvo type="max"/>
        <color rgb="FF63BE7B"/>
        <color rgb="FFFFEB84"/>
        <color rgb="FFF8696B"/>
      </colorScale>
    </cfRule>
  </conditionalFormatting>
  <conditionalFormatting sqref="D13">
    <cfRule type="cellIs" priority="2" operator="greaterThan">
      <formula>D10*0.8</formula>
    </cfRule>
  </conditionalFormatting>
  <conditionalFormatting sqref="E13:U13">
    <cfRule type="cellIs" priority="1" operator="greaterThan">
      <formula>E10*0.8</formula>
    </cfRule>
  </conditionalFormatting>
  <pageMargins left="0.7" right="0.7" top="0.75" bottom="0.75" header="0.3" footer="0.3"/>
  <pageSetup scale="26"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I100"/>
  <sheetViews>
    <sheetView view="pageBreakPreview" zoomScale="85" zoomScaleNormal="85" zoomScaleSheetLayoutView="85" workbookViewId="0">
      <pane xSplit="3" ySplit="14" topLeftCell="D15" activePane="bottomRight" state="frozen"/>
      <selection activeCell="A214" sqref="A1:XFD1048576"/>
      <selection pane="topRight" activeCell="A214" sqref="A1:XFD1048576"/>
      <selection pane="bottomLeft" activeCell="A214" sqref="A1:XFD1048576"/>
      <selection pane="bottomRight" activeCell="A214" sqref="A1:XFD1048576"/>
    </sheetView>
  </sheetViews>
  <sheetFormatPr baseColWidth="10" defaultColWidth="11.42578125" defaultRowHeight="15"/>
  <cols>
    <col min="1" max="1" width="11.85546875" style="659" customWidth="1"/>
    <col min="2" max="2" width="12.85546875" style="659" customWidth="1"/>
    <col min="3" max="3" width="11.42578125" style="659"/>
    <col min="4" max="4" width="11.28515625" style="791" customWidth="1"/>
    <col min="5" max="5" width="11.28515625" style="791" hidden="1" customWidth="1"/>
    <col min="6" max="9" width="14.42578125" style="659" hidden="1" customWidth="1"/>
    <col min="10" max="10" width="14.42578125" style="792" hidden="1" customWidth="1"/>
    <col min="11" max="13" width="14.42578125" style="659" hidden="1" customWidth="1"/>
    <col min="14" max="14" width="14.42578125" style="659" customWidth="1"/>
    <col min="15" max="15" width="14.42578125" style="659" hidden="1" customWidth="1"/>
    <col min="16" max="16" width="14.42578125" style="659" customWidth="1"/>
    <col min="17" max="17" width="14.42578125" style="792" hidden="1" customWidth="1"/>
    <col min="18" max="21" width="14.42578125" style="659" hidden="1" customWidth="1"/>
    <col min="22" max="22" width="14.42578125" style="659" customWidth="1"/>
    <col min="23" max="29" width="14.42578125" style="659" hidden="1" customWidth="1"/>
    <col min="30" max="30" width="21.5703125" style="718" customWidth="1"/>
    <col min="31" max="31" width="22" style="718" customWidth="1"/>
    <col min="32" max="32" width="17.28515625" style="718" customWidth="1"/>
    <col min="33" max="33" width="21.28515625" style="718" customWidth="1"/>
    <col min="34" max="34" width="21.5703125" style="718" customWidth="1"/>
    <col min="35" max="35" width="9.28515625" style="659" bestFit="1" customWidth="1"/>
    <col min="36" max="16384" width="11.42578125" style="659"/>
  </cols>
  <sheetData>
    <row r="1" spans="1:113" s="590" customFormat="1" ht="45">
      <c r="A1" s="2326" t="s">
        <v>1112</v>
      </c>
      <c r="B1" s="2327"/>
      <c r="C1" s="2328"/>
      <c r="D1" s="719" t="s">
        <v>1183</v>
      </c>
      <c r="E1" s="720" t="s">
        <v>1184</v>
      </c>
      <c r="F1" s="587" t="s">
        <v>1185</v>
      </c>
      <c r="G1" s="587" t="s">
        <v>1186</v>
      </c>
      <c r="H1" s="587" t="s">
        <v>1187</v>
      </c>
      <c r="I1" s="587" t="s">
        <v>1188</v>
      </c>
      <c r="J1" s="721" t="s">
        <v>1189</v>
      </c>
      <c r="K1" s="587" t="s">
        <v>1190</v>
      </c>
      <c r="L1" s="587" t="s">
        <v>1191</v>
      </c>
      <c r="M1" s="587" t="s">
        <v>1192</v>
      </c>
      <c r="N1" s="587" t="s">
        <v>1193</v>
      </c>
      <c r="O1" s="587" t="s">
        <v>1194</v>
      </c>
      <c r="P1" s="587" t="s">
        <v>1195</v>
      </c>
      <c r="Q1" s="721" t="s">
        <v>1196</v>
      </c>
      <c r="R1" s="587" t="s">
        <v>1197</v>
      </c>
      <c r="S1" s="587" t="s">
        <v>1198</v>
      </c>
      <c r="T1" s="587" t="s">
        <v>1199</v>
      </c>
      <c r="U1" s="587" t="s">
        <v>1200</v>
      </c>
      <c r="V1" s="587" t="s">
        <v>1201</v>
      </c>
      <c r="W1" s="587" t="s">
        <v>1202</v>
      </c>
      <c r="X1" s="587" t="s">
        <v>1203</v>
      </c>
      <c r="Y1" s="587" t="s">
        <v>1204</v>
      </c>
      <c r="Z1" s="587" t="s">
        <v>1205</v>
      </c>
      <c r="AA1" s="587" t="s">
        <v>1206</v>
      </c>
      <c r="AB1" s="587" t="s">
        <v>1207</v>
      </c>
      <c r="AC1" s="587" t="s">
        <v>1208</v>
      </c>
      <c r="AD1" s="702" t="s">
        <v>1209</v>
      </c>
      <c r="AE1" s="702" t="s">
        <v>1210</v>
      </c>
      <c r="AF1" s="702" t="s">
        <v>1211</v>
      </c>
      <c r="AG1" s="702" t="s">
        <v>1212</v>
      </c>
      <c r="AH1" s="702" t="s">
        <v>1213</v>
      </c>
      <c r="AI1" s="2329" t="s">
        <v>1134</v>
      </c>
    </row>
    <row r="2" spans="1:113" s="595" customFormat="1">
      <c r="A2" s="2332" t="s">
        <v>1135</v>
      </c>
      <c r="B2" s="2333"/>
      <c r="C2" s="2334"/>
      <c r="D2" s="722"/>
      <c r="E2" s="723"/>
      <c r="F2" s="592"/>
      <c r="G2" s="592">
        <v>1</v>
      </c>
      <c r="H2" s="592"/>
      <c r="I2" s="592">
        <v>1</v>
      </c>
      <c r="J2" s="724"/>
      <c r="K2" s="592"/>
      <c r="L2" s="592"/>
      <c r="M2" s="592">
        <v>4.5</v>
      </c>
      <c r="N2" s="592"/>
      <c r="O2" s="592"/>
      <c r="P2" s="592">
        <v>0.5</v>
      </c>
      <c r="Q2" s="724"/>
      <c r="R2" s="592">
        <v>1.3</v>
      </c>
      <c r="S2" s="592">
        <v>3</v>
      </c>
      <c r="T2" s="592">
        <v>1.8</v>
      </c>
      <c r="U2" s="592">
        <v>1.4</v>
      </c>
      <c r="V2" s="592">
        <v>2.2999999999999998</v>
      </c>
      <c r="W2" s="592"/>
      <c r="X2" s="592"/>
      <c r="Y2" s="592">
        <v>1</v>
      </c>
      <c r="Z2" s="592">
        <v>3.8</v>
      </c>
      <c r="AA2" s="592">
        <v>1.2</v>
      </c>
      <c r="AB2" s="592"/>
      <c r="AC2" s="592">
        <v>6.5</v>
      </c>
      <c r="AD2" s="703"/>
      <c r="AE2" s="703"/>
      <c r="AF2" s="703"/>
      <c r="AG2" s="703"/>
      <c r="AH2" s="703">
        <v>6</v>
      </c>
      <c r="AI2" s="2330"/>
    </row>
    <row r="3" spans="1:113" s="595" customFormat="1" ht="15" customHeight="1">
      <c r="A3" s="2335" t="s">
        <v>1136</v>
      </c>
      <c r="B3" s="2336"/>
      <c r="C3" s="596" t="s">
        <v>1137</v>
      </c>
      <c r="D3" s="722"/>
      <c r="E3" s="723"/>
      <c r="F3" s="592"/>
      <c r="G3" s="592"/>
      <c r="H3" s="592"/>
      <c r="I3" s="592"/>
      <c r="J3" s="724"/>
      <c r="K3" s="592"/>
      <c r="L3" s="592"/>
      <c r="M3" s="592"/>
      <c r="N3" s="597"/>
      <c r="O3" s="592"/>
      <c r="P3" s="592"/>
      <c r="Q3" s="724"/>
      <c r="R3" s="592"/>
      <c r="S3" s="592"/>
      <c r="T3" s="592"/>
      <c r="U3" s="597"/>
      <c r="V3" s="592"/>
      <c r="W3" s="592"/>
      <c r="X3" s="592"/>
      <c r="Y3" s="592"/>
      <c r="Z3" s="592"/>
      <c r="AA3" s="592"/>
      <c r="AB3" s="592"/>
      <c r="AC3" s="592"/>
      <c r="AD3" s="703"/>
      <c r="AE3" s="703"/>
      <c r="AF3" s="703"/>
      <c r="AG3" s="703"/>
      <c r="AH3" s="703"/>
      <c r="AI3" s="2330"/>
    </row>
    <row r="4" spans="1:113" s="595" customFormat="1">
      <c r="A4" s="2335"/>
      <c r="B4" s="2336"/>
      <c r="C4" s="596" t="s">
        <v>1138</v>
      </c>
      <c r="D4" s="722"/>
      <c r="E4" s="723"/>
      <c r="F4" s="592"/>
      <c r="G4" s="592"/>
      <c r="H4" s="592"/>
      <c r="I4" s="592"/>
      <c r="J4" s="724"/>
      <c r="K4" s="592"/>
      <c r="L4" s="592"/>
      <c r="M4" s="592"/>
      <c r="N4" s="592"/>
      <c r="O4" s="592"/>
      <c r="P4" s="592"/>
      <c r="Q4" s="724"/>
      <c r="R4" s="592"/>
      <c r="S4" s="592"/>
      <c r="T4" s="592"/>
      <c r="U4" s="592"/>
      <c r="V4" s="592"/>
      <c r="W4" s="592"/>
      <c r="X4" s="592"/>
      <c r="Y4" s="592"/>
      <c r="Z4" s="592"/>
      <c r="AA4" s="592"/>
      <c r="AB4" s="592"/>
      <c r="AC4" s="592"/>
      <c r="AD4" s="703"/>
      <c r="AE4" s="703"/>
      <c r="AF4" s="703"/>
      <c r="AG4" s="703"/>
      <c r="AH4" s="703"/>
      <c r="AI4" s="2330"/>
    </row>
    <row r="5" spans="1:113" s="595" customFormat="1">
      <c r="A5" s="2332" t="s">
        <v>1139</v>
      </c>
      <c r="B5" s="2333"/>
      <c r="C5" s="2334"/>
      <c r="D5" s="725">
        <v>85950</v>
      </c>
      <c r="E5" s="726">
        <v>85500</v>
      </c>
      <c r="F5" s="599">
        <v>5200</v>
      </c>
      <c r="G5" s="599">
        <v>9930</v>
      </c>
      <c r="H5" s="599">
        <v>8900</v>
      </c>
      <c r="I5" s="599">
        <v>9000</v>
      </c>
      <c r="J5" s="727">
        <v>15500</v>
      </c>
      <c r="K5" s="599">
        <v>16000</v>
      </c>
      <c r="L5" s="599">
        <v>23200</v>
      </c>
      <c r="M5" s="599">
        <v>25800</v>
      </c>
      <c r="N5" s="599">
        <v>43400</v>
      </c>
      <c r="O5" s="599">
        <v>45000</v>
      </c>
      <c r="P5" s="599">
        <v>47500</v>
      </c>
      <c r="Q5" s="727">
        <v>51000</v>
      </c>
      <c r="R5" s="599">
        <v>40000</v>
      </c>
      <c r="S5" s="599">
        <v>48800</v>
      </c>
      <c r="T5" s="599">
        <v>53650</v>
      </c>
      <c r="U5" s="599">
        <v>52350</v>
      </c>
      <c r="V5" s="599">
        <v>53730</v>
      </c>
      <c r="W5" s="599">
        <v>30000</v>
      </c>
      <c r="X5" s="599">
        <v>63700</v>
      </c>
      <c r="Y5" s="599">
        <v>72000</v>
      </c>
      <c r="Z5" s="599">
        <v>75000</v>
      </c>
      <c r="AA5" s="599">
        <v>84150</v>
      </c>
      <c r="AB5" s="599">
        <v>89920</v>
      </c>
      <c r="AC5" s="602">
        <v>89920</v>
      </c>
      <c r="AD5" s="704">
        <v>89950</v>
      </c>
      <c r="AE5" s="704">
        <v>28000</v>
      </c>
      <c r="AF5" s="704">
        <v>38000</v>
      </c>
      <c r="AG5" s="704">
        <v>71000</v>
      </c>
      <c r="AH5" s="704">
        <v>76800</v>
      </c>
      <c r="AI5" s="2330"/>
    </row>
    <row r="6" spans="1:113" s="595" customFormat="1">
      <c r="A6" s="2337" t="s">
        <v>1140</v>
      </c>
      <c r="B6" s="2338"/>
      <c r="C6" s="2339"/>
      <c r="D6" s="728">
        <v>4514</v>
      </c>
      <c r="E6" s="729">
        <v>4514</v>
      </c>
      <c r="F6" s="606">
        <v>4515</v>
      </c>
      <c r="G6" s="606">
        <v>4515</v>
      </c>
      <c r="H6" s="606">
        <v>4515</v>
      </c>
      <c r="I6" s="606">
        <v>4515</v>
      </c>
      <c r="J6" s="730">
        <v>4515</v>
      </c>
      <c r="K6" s="606">
        <v>4515</v>
      </c>
      <c r="L6" s="606">
        <v>4515</v>
      </c>
      <c r="M6" s="606">
        <v>4515</v>
      </c>
      <c r="N6" s="606">
        <v>4515</v>
      </c>
      <c r="O6" s="606">
        <v>4515</v>
      </c>
      <c r="P6" s="606">
        <v>4514</v>
      </c>
      <c r="Q6" s="730">
        <v>4514</v>
      </c>
      <c r="R6" s="606">
        <v>4514</v>
      </c>
      <c r="S6" s="606">
        <v>4515</v>
      </c>
      <c r="T6" s="606">
        <v>4515</v>
      </c>
      <c r="U6" s="606">
        <v>4515</v>
      </c>
      <c r="V6" s="606">
        <v>4515</v>
      </c>
      <c r="W6" s="606">
        <v>4515</v>
      </c>
      <c r="X6" s="606">
        <v>4515</v>
      </c>
      <c r="Y6" s="606">
        <v>4515</v>
      </c>
      <c r="Z6" s="606">
        <v>4515</v>
      </c>
      <c r="AA6" s="606">
        <v>4515</v>
      </c>
      <c r="AB6" s="606">
        <v>4515</v>
      </c>
      <c r="AC6" s="606">
        <v>4515</v>
      </c>
      <c r="AD6" s="608">
        <v>4514</v>
      </c>
      <c r="AE6" s="608">
        <v>4515</v>
      </c>
      <c r="AF6" s="608">
        <v>4515</v>
      </c>
      <c r="AG6" s="608">
        <v>4515</v>
      </c>
      <c r="AH6" s="608">
        <v>4515</v>
      </c>
      <c r="AI6" s="2330"/>
    </row>
    <row r="7" spans="1:113" s="590" customFormat="1" ht="45">
      <c r="A7" s="2340" t="s">
        <v>1141</v>
      </c>
      <c r="B7" s="2341"/>
      <c r="C7" s="2342"/>
      <c r="D7" s="731" t="s">
        <v>1214</v>
      </c>
      <c r="E7" s="732" t="s">
        <v>1214</v>
      </c>
      <c r="F7" s="705" t="s">
        <v>672</v>
      </c>
      <c r="G7" s="705" t="s">
        <v>1215</v>
      </c>
      <c r="H7" s="705" t="s">
        <v>672</v>
      </c>
      <c r="I7" s="705" t="s">
        <v>672</v>
      </c>
      <c r="J7" s="733" t="s">
        <v>1215</v>
      </c>
      <c r="K7" s="705" t="s">
        <v>1215</v>
      </c>
      <c r="L7" s="734" t="s">
        <v>1215</v>
      </c>
      <c r="M7" s="734" t="s">
        <v>1215</v>
      </c>
      <c r="N7" s="705" t="s">
        <v>1215</v>
      </c>
      <c r="O7" s="705" t="s">
        <v>1215</v>
      </c>
      <c r="P7" s="705" t="s">
        <v>1215</v>
      </c>
      <c r="Q7" s="733" t="s">
        <v>1215</v>
      </c>
      <c r="R7" s="705" t="s">
        <v>1215</v>
      </c>
      <c r="S7" s="734" t="s">
        <v>1215</v>
      </c>
      <c r="T7" s="734" t="s">
        <v>1215</v>
      </c>
      <c r="U7" s="705" t="s">
        <v>1215</v>
      </c>
      <c r="V7" s="705" t="s">
        <v>1215</v>
      </c>
      <c r="W7" s="705" t="s">
        <v>1215</v>
      </c>
      <c r="X7" s="734" t="s">
        <v>1215</v>
      </c>
      <c r="Y7" s="734" t="s">
        <v>1215</v>
      </c>
      <c r="Z7" s="705" t="s">
        <v>1215</v>
      </c>
      <c r="AA7" s="705" t="s">
        <v>1215</v>
      </c>
      <c r="AB7" s="705" t="s">
        <v>1215</v>
      </c>
      <c r="AC7" s="705" t="s">
        <v>1215</v>
      </c>
      <c r="AD7" s="706" t="s">
        <v>671</v>
      </c>
      <c r="AE7" s="706" t="s">
        <v>671</v>
      </c>
      <c r="AF7" s="706" t="s">
        <v>1216</v>
      </c>
      <c r="AG7" s="706" t="s">
        <v>671</v>
      </c>
      <c r="AH7" s="706" t="s">
        <v>671</v>
      </c>
      <c r="AI7" s="2330"/>
    </row>
    <row r="8" spans="1:113" s="742" customFormat="1">
      <c r="A8" s="2358" t="s">
        <v>1146</v>
      </c>
      <c r="B8" s="2359"/>
      <c r="C8" s="2360"/>
      <c r="D8" s="735">
        <v>42866</v>
      </c>
      <c r="E8" s="736">
        <v>44123</v>
      </c>
      <c r="F8" s="737">
        <v>42987</v>
      </c>
      <c r="G8" s="737">
        <v>42452</v>
      </c>
      <c r="H8" s="737">
        <v>43049</v>
      </c>
      <c r="I8" s="737">
        <v>43242</v>
      </c>
      <c r="J8" s="738">
        <v>43172</v>
      </c>
      <c r="K8" s="737">
        <v>43336</v>
      </c>
      <c r="L8" s="737">
        <v>43172</v>
      </c>
      <c r="M8" s="737">
        <v>43326</v>
      </c>
      <c r="N8" s="737">
        <v>43325</v>
      </c>
      <c r="O8" s="737">
        <v>43082</v>
      </c>
      <c r="P8" s="737">
        <v>43543</v>
      </c>
      <c r="Q8" s="738">
        <v>43608</v>
      </c>
      <c r="R8" s="737">
        <v>43326</v>
      </c>
      <c r="S8" s="739">
        <v>43081</v>
      </c>
      <c r="T8" s="739">
        <v>43578</v>
      </c>
      <c r="U8" s="737" t="s">
        <v>1217</v>
      </c>
      <c r="V8" s="737">
        <v>43594</v>
      </c>
      <c r="W8" s="737">
        <v>43172</v>
      </c>
      <c r="X8" s="739">
        <v>43543</v>
      </c>
      <c r="Y8" s="739">
        <v>42937</v>
      </c>
      <c r="Z8" s="737">
        <v>43543</v>
      </c>
      <c r="AA8" s="737">
        <v>43543</v>
      </c>
      <c r="AB8" s="737">
        <v>43543</v>
      </c>
      <c r="AC8" s="740">
        <v>43543</v>
      </c>
      <c r="AD8" s="741"/>
      <c r="AE8" s="741"/>
      <c r="AF8" s="741"/>
      <c r="AG8" s="741"/>
      <c r="AH8" s="741"/>
      <c r="AI8" s="2330"/>
    </row>
    <row r="9" spans="1:113" s="751" customFormat="1" ht="30">
      <c r="A9" s="2361" t="s">
        <v>1148</v>
      </c>
      <c r="B9" s="2362"/>
      <c r="C9" s="2363"/>
      <c r="D9" s="743">
        <v>42705</v>
      </c>
      <c r="E9" s="744" t="s">
        <v>1149</v>
      </c>
      <c r="F9" s="745" t="s">
        <v>1151</v>
      </c>
      <c r="G9" s="745">
        <v>42675</v>
      </c>
      <c r="H9" s="745">
        <v>42522</v>
      </c>
      <c r="I9" s="745">
        <v>42675</v>
      </c>
      <c r="J9" s="746" t="s">
        <v>1151</v>
      </c>
      <c r="K9" s="745" t="s">
        <v>1151</v>
      </c>
      <c r="L9" s="747">
        <v>42339</v>
      </c>
      <c r="M9" s="747" t="s">
        <v>1151</v>
      </c>
      <c r="N9" s="748">
        <v>42583</v>
      </c>
      <c r="O9" s="745" t="s">
        <v>1151</v>
      </c>
      <c r="P9" s="748">
        <v>42675</v>
      </c>
      <c r="Q9" s="746" t="s">
        <v>1151</v>
      </c>
      <c r="R9" s="745" t="s">
        <v>1151</v>
      </c>
      <c r="S9" s="747" t="s">
        <v>1151</v>
      </c>
      <c r="T9" s="747" t="s">
        <v>1151</v>
      </c>
      <c r="U9" s="745" t="s">
        <v>1151</v>
      </c>
      <c r="V9" s="748">
        <v>42736</v>
      </c>
      <c r="W9" s="745" t="s">
        <v>1151</v>
      </c>
      <c r="X9" s="747" t="s">
        <v>1151</v>
      </c>
      <c r="Y9" s="747" t="s">
        <v>1151</v>
      </c>
      <c r="Z9" s="745" t="s">
        <v>1151</v>
      </c>
      <c r="AA9" s="745" t="s">
        <v>1151</v>
      </c>
      <c r="AB9" s="745" t="s">
        <v>1151</v>
      </c>
      <c r="AC9" s="745" t="s">
        <v>1151</v>
      </c>
      <c r="AD9" s="749" t="s">
        <v>1153</v>
      </c>
      <c r="AE9" s="749" t="s">
        <v>1152</v>
      </c>
      <c r="AF9" s="749" t="s">
        <v>1152</v>
      </c>
      <c r="AG9" s="750" t="s">
        <v>1218</v>
      </c>
      <c r="AH9" s="749" t="s">
        <v>1152</v>
      </c>
      <c r="AI9" s="2330"/>
    </row>
    <row r="10" spans="1:113" s="595" customFormat="1">
      <c r="A10" s="2346" t="s">
        <v>1154</v>
      </c>
      <c r="B10" s="2347"/>
      <c r="C10" s="2348"/>
      <c r="D10" s="752">
        <v>635000</v>
      </c>
      <c r="E10" s="753">
        <v>500000</v>
      </c>
      <c r="F10" s="635">
        <v>97989</v>
      </c>
      <c r="G10" s="635">
        <v>813529</v>
      </c>
      <c r="H10" s="635">
        <v>205501</v>
      </c>
      <c r="I10" s="635">
        <v>1137397</v>
      </c>
      <c r="J10" s="635">
        <v>168256</v>
      </c>
      <c r="K10" s="635">
        <v>1120376</v>
      </c>
      <c r="L10" s="635">
        <v>1317583</v>
      </c>
      <c r="M10" s="635">
        <v>350000</v>
      </c>
      <c r="N10" s="635">
        <v>532000</v>
      </c>
      <c r="O10" s="754">
        <v>562085</v>
      </c>
      <c r="P10" s="635">
        <v>392340</v>
      </c>
      <c r="Q10" s="755">
        <v>562085</v>
      </c>
      <c r="R10" s="635">
        <v>167000</v>
      </c>
      <c r="S10" s="635">
        <v>28618</v>
      </c>
      <c r="T10" s="635">
        <v>354109</v>
      </c>
      <c r="U10" s="635">
        <v>429161.02</v>
      </c>
      <c r="V10" s="754">
        <v>185718.07</v>
      </c>
      <c r="W10" s="707">
        <v>17648</v>
      </c>
      <c r="X10" s="707">
        <v>359342</v>
      </c>
      <c r="Y10" s="707">
        <v>239000</v>
      </c>
      <c r="Z10" s="635">
        <v>1091221</v>
      </c>
      <c r="AA10" s="635">
        <v>999377</v>
      </c>
      <c r="AB10" s="635">
        <v>684432</v>
      </c>
      <c r="AC10" s="639">
        <v>9980477</v>
      </c>
      <c r="AD10" s="704"/>
      <c r="AE10" s="704"/>
      <c r="AF10" s="704"/>
      <c r="AG10" s="704"/>
      <c r="AH10" s="704"/>
      <c r="AI10" s="2330"/>
    </row>
    <row r="11" spans="1:113" s="595" customFormat="1">
      <c r="A11" s="2346" t="s">
        <v>1156</v>
      </c>
      <c r="B11" s="2347"/>
      <c r="C11" s="2348"/>
      <c r="D11" s="756">
        <v>118798</v>
      </c>
      <c r="E11" s="753">
        <v>0</v>
      </c>
      <c r="F11" s="636">
        <v>0</v>
      </c>
      <c r="G11" s="636">
        <v>245323</v>
      </c>
      <c r="H11" s="636">
        <v>26523</v>
      </c>
      <c r="I11" s="636">
        <v>6782</v>
      </c>
      <c r="J11" s="636">
        <v>19345</v>
      </c>
      <c r="K11" s="636">
        <v>0</v>
      </c>
      <c r="L11" s="636">
        <v>20872</v>
      </c>
      <c r="M11" s="636">
        <v>0</v>
      </c>
      <c r="N11" s="636">
        <v>0</v>
      </c>
      <c r="O11" s="636">
        <v>0</v>
      </c>
      <c r="P11" s="635">
        <v>238573</v>
      </c>
      <c r="Q11" s="755">
        <v>0</v>
      </c>
      <c r="R11" s="635">
        <v>0</v>
      </c>
      <c r="S11" s="635">
        <v>0</v>
      </c>
      <c r="T11" s="635">
        <v>0</v>
      </c>
      <c r="U11" s="635">
        <v>0</v>
      </c>
      <c r="V11" s="636">
        <v>20836</v>
      </c>
      <c r="W11" s="635">
        <v>0</v>
      </c>
      <c r="X11" s="635">
        <v>0</v>
      </c>
      <c r="Y11" s="635">
        <v>0</v>
      </c>
      <c r="Z11" s="635">
        <v>0</v>
      </c>
      <c r="AA11" s="636">
        <v>0</v>
      </c>
      <c r="AB11" s="636">
        <v>0</v>
      </c>
      <c r="AC11" s="639">
        <v>0</v>
      </c>
      <c r="AD11" s="704"/>
      <c r="AE11" s="704"/>
      <c r="AF11" s="704"/>
      <c r="AG11" s="704"/>
      <c r="AH11" s="704"/>
      <c r="AI11" s="2330"/>
    </row>
    <row r="12" spans="1:113" s="595" customFormat="1">
      <c r="A12" s="2324" t="s">
        <v>1157</v>
      </c>
      <c r="B12" s="2325"/>
      <c r="C12" s="2349"/>
      <c r="D12" s="757">
        <v>516202</v>
      </c>
      <c r="E12" s="758">
        <v>500000</v>
      </c>
      <c r="F12" s="642">
        <v>97989</v>
      </c>
      <c r="G12" s="642">
        <v>578206</v>
      </c>
      <c r="H12" s="642">
        <v>178978</v>
      </c>
      <c r="I12" s="642">
        <v>1130615</v>
      </c>
      <c r="J12" s="642">
        <v>148911</v>
      </c>
      <c r="K12" s="642">
        <v>1120376</v>
      </c>
      <c r="L12" s="642">
        <v>1296711</v>
      </c>
      <c r="M12" s="642">
        <v>350000</v>
      </c>
      <c r="N12" s="642">
        <v>532000</v>
      </c>
      <c r="O12" s="642">
        <v>562085</v>
      </c>
      <c r="P12" s="642">
        <v>153767</v>
      </c>
      <c r="Q12" s="759">
        <v>562085</v>
      </c>
      <c r="R12" s="642">
        <v>167000</v>
      </c>
      <c r="S12" s="642">
        <v>28618</v>
      </c>
      <c r="T12" s="642">
        <v>354000</v>
      </c>
      <c r="U12" s="642">
        <v>429161</v>
      </c>
      <c r="V12" s="642">
        <v>206554</v>
      </c>
      <c r="W12" s="642">
        <v>17648</v>
      </c>
      <c r="X12" s="642">
        <v>359342</v>
      </c>
      <c r="Y12" s="642">
        <v>239000</v>
      </c>
      <c r="Z12" s="642">
        <v>1091221</v>
      </c>
      <c r="AA12" s="642">
        <v>999377</v>
      </c>
      <c r="AB12" s="642">
        <v>684432</v>
      </c>
      <c r="AC12" s="644">
        <v>9980477</v>
      </c>
      <c r="AD12" s="708"/>
      <c r="AE12" s="708"/>
      <c r="AF12" s="708"/>
      <c r="AG12" s="708"/>
      <c r="AH12" s="708"/>
      <c r="AI12" s="2331"/>
    </row>
    <row r="13" spans="1:113" s="595" customFormat="1">
      <c r="A13" s="2364" t="s">
        <v>1158</v>
      </c>
      <c r="B13" s="2365"/>
      <c r="C13" s="2366"/>
      <c r="D13" s="760">
        <f>+D14+D11</f>
        <v>133178.18816666666</v>
      </c>
      <c r="E13" s="761">
        <f t="shared" ref="E13:AC13" si="0">+E14+E11</f>
        <v>0</v>
      </c>
      <c r="F13" s="647">
        <f t="shared" si="0"/>
        <v>0</v>
      </c>
      <c r="G13" s="647">
        <f t="shared" si="0"/>
        <v>245323</v>
      </c>
      <c r="H13" s="647">
        <f t="shared" si="0"/>
        <v>26523</v>
      </c>
      <c r="I13" s="647">
        <f t="shared" si="0"/>
        <v>6782</v>
      </c>
      <c r="J13" s="647">
        <f t="shared" si="0"/>
        <v>19345</v>
      </c>
      <c r="K13" s="647">
        <f t="shared" si="0"/>
        <v>0</v>
      </c>
      <c r="L13" s="647">
        <f t="shared" si="0"/>
        <v>20872</v>
      </c>
      <c r="M13" s="647">
        <f t="shared" si="0"/>
        <v>0</v>
      </c>
      <c r="N13" s="647">
        <f t="shared" si="0"/>
        <v>0</v>
      </c>
      <c r="O13" s="647">
        <f t="shared" si="0"/>
        <v>0</v>
      </c>
      <c r="P13" s="647">
        <f t="shared" si="0"/>
        <v>238573</v>
      </c>
      <c r="Q13" s="762">
        <f t="shared" si="0"/>
        <v>0</v>
      </c>
      <c r="R13" s="647">
        <f t="shared" si="0"/>
        <v>0</v>
      </c>
      <c r="S13" s="647">
        <f t="shared" si="0"/>
        <v>0</v>
      </c>
      <c r="T13" s="647">
        <f t="shared" si="0"/>
        <v>0</v>
      </c>
      <c r="U13" s="647">
        <f t="shared" si="0"/>
        <v>0</v>
      </c>
      <c r="V13" s="647">
        <f t="shared" si="0"/>
        <v>29609.256616666666</v>
      </c>
      <c r="W13" s="763">
        <f t="shared" si="0"/>
        <v>0</v>
      </c>
      <c r="X13" s="763">
        <f t="shared" si="0"/>
        <v>0</v>
      </c>
      <c r="Y13" s="763">
        <f t="shared" si="0"/>
        <v>0</v>
      </c>
      <c r="Z13" s="763">
        <f t="shared" si="0"/>
        <v>0</v>
      </c>
      <c r="AA13" s="763">
        <f t="shared" si="0"/>
        <v>0</v>
      </c>
      <c r="AB13" s="763">
        <f t="shared" si="0"/>
        <v>0</v>
      </c>
      <c r="AC13" s="764">
        <f t="shared" si="0"/>
        <v>0</v>
      </c>
      <c r="AD13" s="648"/>
      <c r="AE13" s="648"/>
      <c r="AF13" s="648"/>
      <c r="AG13" s="648"/>
      <c r="AH13" s="648"/>
      <c r="AI13" s="709"/>
    </row>
    <row r="14" spans="1:113" s="595" customFormat="1">
      <c r="A14" s="2367" t="s">
        <v>1159</v>
      </c>
      <c r="B14" s="2368"/>
      <c r="C14" s="2369"/>
      <c r="D14" s="642">
        <f>SUMIFS(D$23:D$97,$B$23:$B$97,"Terraplen")*FACTORES!$C$10+SUMIFS(D$23:D$97,$B$23:$B$97,"Coronas")*FACTORES!$C$10+SUMIFS(D$23:D$97,$B$23:$B$97,"Subbase/Base")*FACTORES!$C$6+SUMIFS(D$23:D$97,$B$23:$B$97,"Pavimento")*FACTORES!$C$3</f>
        <v>14380.18816666667</v>
      </c>
      <c r="E14" s="758">
        <f>SUMIFS(E$23:E$97,$B$23:$B$97,"Terraplen")*FACTORES!$C$10+SUMIFS(E$23:E$97,$B$23:$B$97,"Coronas")*FACTORES!$C$10+SUMIFS(E$23:E$97,$B$23:$B$97,"Subbase/Base")*FACTORES!$C$6+SUMIFS(E$23:E$97,$B$23:$B$97,"Pavimento")*FACTORES!$C$3</f>
        <v>0</v>
      </c>
      <c r="F14" s="642">
        <f>SUMIFS(F$23:F$97,$B$23:$B$97,"Terraplen")*FACTORES!$C$10+SUMIFS(F$23:F$97,$B$23:$B$97,"Coronas")*FACTORES!$C$10+SUMIFS(F$23:F$97,$B$23:$B$97,"Subbase/Base")*FACTORES!$C$6+SUMIFS(F$23:F$97,$B$23:$B$97,"Pavimento")*FACTORES!$C$3</f>
        <v>0</v>
      </c>
      <c r="G14" s="642">
        <f>SUMIFS(G$23:G$97,$B$23:$B$97,"Terraplen")*FACTORES!$C$10+SUMIFS(G$23:G$97,$B$23:$B$97,"Coronas")*FACTORES!$C$10+SUMIFS(G$23:G$97,$B$23:$B$97,"Subbase/Base")*FACTORES!$C$6+SUMIFS(G$23:G$97,$B$23:$B$97,"Pavimento")*FACTORES!$C$3</f>
        <v>0</v>
      </c>
      <c r="H14" s="642">
        <f>SUMIFS(H$23:H$97,$B$23:$B$97,"Terraplen")*FACTORES!$C$10+SUMIFS(H$23:H$97,$B$23:$B$97,"Coronas")*FACTORES!$C$10+SUMIFS(H$23:H$97,$B$23:$B$97,"Subbase/Base")*FACTORES!$C$6+SUMIFS(H$23:H$97,$B$23:$B$97,"Pavimento")*FACTORES!$C$3</f>
        <v>0</v>
      </c>
      <c r="I14" s="642">
        <f>SUMIFS(I$23:I$97,$B$23:$B$97,"Terraplen")*FACTORES!$C$10+SUMIFS(I$23:I$97,$B$23:$B$97,"Coronas")*FACTORES!$C$10+SUMIFS(I$23:I$97,$B$23:$B$97,"Subbase/Base")*FACTORES!$C$6+SUMIFS(I$23:I$97,$B$23:$B$97,"Pavimento")*FACTORES!$C$3</f>
        <v>0</v>
      </c>
      <c r="J14" s="642">
        <f>SUMIFS(J$23:J$97,$B$23:$B$97,"Terraplen")*FACTORES!$C$10+SUMIFS(J$23:J$97,$B$23:$B$97,"Coronas")*FACTORES!$C$10+SUMIFS(J$23:J$97,$B$23:$B$97,"Subbase/Base")*FACTORES!$C$6+SUMIFS(J$23:J$97,$B$23:$B$97,"Pavimento")*FACTORES!$C$3</f>
        <v>0</v>
      </c>
      <c r="K14" s="642">
        <f>SUMIFS(K$23:K$97,$B$23:$B$97,"Terraplen")*FACTORES!$C$10+SUMIFS(K$23:K$97,$B$23:$B$97,"Coronas")*FACTORES!$C$10+SUMIFS(K$23:K$97,$B$23:$B$97,"Subbase/Base")*FACTORES!$C$6+SUMIFS(K$23:K$97,$B$23:$B$97,"Pavimento")*FACTORES!$C$3</f>
        <v>0</v>
      </c>
      <c r="L14" s="642">
        <f>SUMIFS(L$23:L$97,$B$23:$B$97,"Terraplen")*FACTORES!$C$10+SUMIFS(L$23:L$97,$B$23:$B$97,"Coronas")*FACTORES!$C$10+SUMIFS(L$23:L$97,$B$23:$B$97,"Subbase/Base")*FACTORES!$C$6+SUMIFS(L$23:L$97,$B$23:$B$97,"Pavimento")*FACTORES!$C$3</f>
        <v>0</v>
      </c>
      <c r="M14" s="642">
        <f>SUMIFS(M$23:M$97,$B$23:$B$97,"Terraplen")*FACTORES!$C$10+SUMIFS(M$23:M$97,$B$23:$B$97,"Coronas")*FACTORES!$C$10+SUMIFS(M$23:M$97,$B$23:$B$97,"Subbase/Base")*FACTORES!$C$6+SUMIFS(M$23:M$97,$B$23:$B$97,"Pavimento")*FACTORES!$C$3</f>
        <v>0</v>
      </c>
      <c r="N14" s="642">
        <f>SUMIFS(N$23:N$97,$B$23:$B$97,"Terraplen")*FACTORES!$C$10+SUMIFS(N$23:N$97,$B$23:$B$97,"Coronas")*FACTORES!$C$10+SUMIFS(N$23:N$97,$B$23:$B$97,"Subbase/Base")*FACTORES!$C$6+SUMIFS(N$23:N$97,$B$23:$B$97,"Pavimento")*FACTORES!$C$3</f>
        <v>0</v>
      </c>
      <c r="O14" s="642">
        <f>SUMIFS(O$23:O$97,$B$23:$B$97,"Terraplen")*FACTORES!$C$10+SUMIFS(O$23:O$97,$B$23:$B$97,"Coronas")*FACTORES!$C$10+SUMIFS(O$23:O$97,$B$23:$B$97,"Subbase/Base")*FACTORES!$C$6+SUMIFS(O$23:O$97,$B$23:$B$97,"Pavimento")*FACTORES!$C$3</f>
        <v>0</v>
      </c>
      <c r="P14" s="642">
        <f>SUMIFS(P$23:P$97,$B$23:$B$97,"Terraplen")*FACTORES!$C$10+SUMIFS(P$23:P$97,$B$23:$B$97,"Coronas")*FACTORES!$C$10+SUMIFS(P$23:P$97,$B$23:$B$97,"Subbase/Base")*FACTORES!$C$6+SUMIFS(P$23:P$97,$B$23:$B$97,"Pavimento")*FACTORES!$C$3</f>
        <v>0</v>
      </c>
      <c r="Q14" s="759">
        <f>SUMIFS(Q$23:Q$97,$B$23:$B$97,"Terraplen")*FACTORES!$C$10+SUMIFS(Q$23:Q$97,$B$23:$B$97,"Coronas")*FACTORES!$C$10+SUMIFS(Q$23:Q$97,$B$23:$B$97,"Subbase/Base")*FACTORES!$C$6+SUMIFS(Q$23:Q$97,$B$23:$B$97,"Pavimento")*FACTORES!$C$3</f>
        <v>0</v>
      </c>
      <c r="R14" s="642">
        <f>SUMIFS(R$23:R$97,$B$23:$B$97,"Terraplen")*FACTORES!$C$10+SUMIFS(R$23:R$97,$B$23:$B$97,"Coronas")*FACTORES!$C$10+SUMIFS(R$23:R$97,$B$23:$B$97,"Subbase/Base")*FACTORES!$C$6+SUMIFS(R$23:R$97,$B$23:$B$97,"Pavimento")*FACTORES!$C$3</f>
        <v>0</v>
      </c>
      <c r="S14" s="642">
        <f>SUMIFS(S$23:S$97,$B$23:$B$97,"Terraplen")*FACTORES!$C$10+SUMIFS(S$23:S$97,$B$23:$B$97,"Coronas")*FACTORES!$C$10+SUMIFS(S$23:S$97,$B$23:$B$97,"Subbase/Base")*FACTORES!$C$6+SUMIFS(S$23:S$97,$B$23:$B$97,"Pavimento")*FACTORES!$C$3</f>
        <v>0</v>
      </c>
      <c r="T14" s="642">
        <f>SUMIFS(T$23:T$97,$B$23:$B$97,"Terraplen")*FACTORES!$C$10+SUMIFS(T$23:T$97,$B$23:$B$97,"Coronas")*FACTORES!$C$10+SUMIFS(T$23:T$97,$B$23:$B$97,"Subbase/Base")*FACTORES!$C$6+SUMIFS(T$23:T$97,$B$23:$B$97,"Pavimento")*FACTORES!$C$3</f>
        <v>0</v>
      </c>
      <c r="U14" s="642">
        <f>SUMIFS(U$23:U$97,$B$23:$B$97,"Terraplen")*FACTORES!$C$10+SUMIFS(U$23:U$97,$B$23:$B$97,"Coronas")*FACTORES!$C$10+SUMIFS(U$23:U$97,$B$23:$B$97,"Subbase/Base")*FACTORES!$C$6+SUMIFS(U$23:U$97,$B$23:$B$97,"Pavimento")*FACTORES!$C$3</f>
        <v>0</v>
      </c>
      <c r="V14" s="642">
        <f>SUMIFS(V$23:V$97,$B$23:$B$97,"Terraplen")*FACTORES!$C$10+SUMIFS(V$23:V$97,$B$23:$B$97,"Coronas")*FACTORES!$C$10+SUMIFS(V$23:V$97,$B$23:$B$97,"Subbase/Base")*FACTORES!$C$6+SUMIFS(V$23:V$97,$B$23:$B$97,"Pavimento")*FACTORES!$C$3</f>
        <v>8773.2566166666675</v>
      </c>
      <c r="W14" s="642">
        <f>SUMIFS(W$23:W$97,$B$23:$B$97,"Terraplen")*FACTORES!$C$10+SUMIFS(W$23:W$97,$B$23:$B$97,"Coronas")*FACTORES!$C$10+SUMIFS(W$23:W$97,$B$23:$B$97,"Subbase/Base")*FACTORES!$C$6+SUMIFS(W$23:W$97,$B$23:$B$97,"Pavimento")*FACTORES!$C$3</f>
        <v>0</v>
      </c>
      <c r="X14" s="642">
        <f>SUMIFS(X$23:X$97,$B$23:$B$97,"Terraplen")*FACTORES!$C$10+SUMIFS(X$23:X$97,$B$23:$B$97,"Coronas")*FACTORES!$C$10+SUMIFS(X$23:X$97,$B$23:$B$97,"Subbase/Base")*FACTORES!$C$6+SUMIFS(X$23:X$97,$B$23:$B$97,"Pavimento")*FACTORES!$C$3</f>
        <v>0</v>
      </c>
      <c r="Y14" s="642">
        <f>SUMIFS(Y$23:Y$97,$B$23:$B$97,"Terraplen")*FACTORES!$C$10+SUMIFS(Y$23:Y$97,$B$23:$B$97,"Coronas")*FACTORES!$C$10+SUMIFS(Y$23:Y$97,$B$23:$B$97,"Subbase/Base")*FACTORES!$C$6+SUMIFS(Y$23:Y$97,$B$23:$B$97,"Pavimento")*FACTORES!$C$3</f>
        <v>0</v>
      </c>
      <c r="Z14" s="642">
        <f>SUMIFS(Z$23:Z$97,$B$23:$B$97,"Terraplen")*FACTORES!$C$10+SUMIFS(Z$23:Z$97,$B$23:$B$97,"Coronas")*FACTORES!$C$10+SUMIFS(Z$23:Z$97,$B$23:$B$97,"Subbase/Base")*FACTORES!$C$6+SUMIFS(Z$23:Z$97,$B$23:$B$97,"Pavimento")*FACTORES!$C$3</f>
        <v>0</v>
      </c>
      <c r="AA14" s="642">
        <f>SUMIFS(AA$23:AA$97,$B$23:$B$97,"Terraplen")*FACTORES!$C$10+SUMIFS(AA$23:AA$97,$B$23:$B$97,"Coronas")*FACTORES!$C$10+SUMIFS(AA$23:AA$97,$B$23:$B$97,"Subbase/Base")*FACTORES!$C$6+SUMIFS(AA$23:AA$97,$B$23:$B$97,"Pavimento")*FACTORES!$C$3</f>
        <v>0</v>
      </c>
      <c r="AB14" s="642">
        <f>SUMIFS(AB$23:AB$97,$B$23:$B$97,"Terraplen")*FACTORES!$C$10+SUMIFS(AB$23:AB$97,$B$23:$B$97,"Coronas")*FACTORES!$C$10+SUMIFS(AB$23:AB$97,$B$23:$B$97,"Subbase/Base")*FACTORES!$C$6+SUMIFS(AB$23:AB$97,$B$23:$B$97,"Pavimento")*FACTORES!$C$3</f>
        <v>0</v>
      </c>
      <c r="AC14" s="644">
        <f>SUMIFS(AC$23:AC$97,$B$23:$B$97,"Terraplen")*FACTORES!$C$10+SUMIFS(AC$23:AC$97,$B$23:$B$97,"Coronas")*FACTORES!$C$10+SUMIFS(AC$23:AC$97,$B$23:$B$97,"Subbase/Base")*FACTORES!$C$6+SUMIFS(AC$23:AC$97,$B$23:$B$97,"Pavimento")*FACTORES!$C$3</f>
        <v>0</v>
      </c>
      <c r="AD14" s="645"/>
      <c r="AE14" s="645"/>
      <c r="AF14" s="645"/>
      <c r="AG14" s="645"/>
      <c r="AH14" s="645"/>
      <c r="AI14" s="710"/>
    </row>
    <row r="15" spans="1:113">
      <c r="A15" s="651" t="s">
        <v>1160</v>
      </c>
      <c r="B15" s="652"/>
      <c r="C15" s="653" t="s">
        <v>1219</v>
      </c>
      <c r="D15" s="765"/>
      <c r="E15" s="766"/>
      <c r="F15" s="655"/>
      <c r="G15" s="655"/>
      <c r="H15" s="655"/>
      <c r="I15" s="655"/>
      <c r="J15" s="767"/>
      <c r="K15" s="655"/>
      <c r="L15" s="655"/>
      <c r="M15" s="655"/>
      <c r="N15" s="655"/>
      <c r="O15" s="655"/>
      <c r="P15" s="655"/>
      <c r="Q15" s="767"/>
      <c r="R15" s="655"/>
      <c r="S15" s="655"/>
      <c r="T15" s="655"/>
      <c r="U15" s="655"/>
      <c r="V15" s="655"/>
      <c r="W15" s="655"/>
      <c r="X15" s="655"/>
      <c r="Y15" s="655"/>
      <c r="Z15" s="655"/>
      <c r="AA15" s="655"/>
      <c r="AB15" s="655"/>
      <c r="AC15" s="655"/>
      <c r="AD15" s="711"/>
      <c r="AE15" s="711"/>
      <c r="AF15" s="711"/>
      <c r="AG15" s="711"/>
      <c r="AH15" s="711"/>
      <c r="AI15" s="712"/>
      <c r="AJ15" s="658"/>
      <c r="AK15" s="658"/>
      <c r="AL15" s="658"/>
      <c r="AM15" s="658"/>
      <c r="AN15" s="658"/>
      <c r="AO15" s="658"/>
      <c r="AP15" s="658"/>
      <c r="AQ15" s="658"/>
      <c r="AR15" s="658"/>
      <c r="AS15" s="658"/>
      <c r="AT15" s="658"/>
      <c r="AU15" s="658"/>
      <c r="AV15" s="658"/>
      <c r="AW15" s="658"/>
      <c r="AX15" s="658"/>
      <c r="AY15" s="658"/>
      <c r="AZ15" s="658"/>
      <c r="BA15" s="658"/>
      <c r="BB15" s="658"/>
      <c r="BC15" s="658"/>
      <c r="BD15" s="658"/>
      <c r="BE15" s="658"/>
      <c r="BF15" s="658"/>
      <c r="BG15" s="658"/>
      <c r="BH15" s="658"/>
      <c r="BI15" s="658"/>
      <c r="BJ15" s="658"/>
      <c r="BK15" s="658"/>
      <c r="BL15" s="658"/>
      <c r="BM15" s="658"/>
      <c r="BN15" s="658"/>
      <c r="BO15" s="658"/>
      <c r="BP15" s="658"/>
      <c r="BQ15" s="658"/>
      <c r="BR15" s="658"/>
      <c r="BS15" s="658"/>
      <c r="BT15" s="658"/>
      <c r="BU15" s="658"/>
      <c r="BV15" s="658"/>
      <c r="BW15" s="658"/>
      <c r="BX15" s="658"/>
      <c r="BY15" s="658"/>
      <c r="BZ15" s="658"/>
      <c r="CA15" s="658"/>
      <c r="CB15" s="658"/>
      <c r="CC15" s="658"/>
      <c r="CD15" s="658"/>
      <c r="CE15" s="658"/>
      <c r="CF15" s="658"/>
      <c r="CG15" s="658"/>
      <c r="CH15" s="658"/>
      <c r="CI15" s="658"/>
      <c r="CJ15" s="658"/>
      <c r="CK15" s="658"/>
      <c r="CL15" s="658"/>
      <c r="CM15" s="658"/>
      <c r="CN15" s="658"/>
      <c r="CO15" s="658"/>
      <c r="CP15" s="658"/>
      <c r="CQ15" s="658"/>
      <c r="CR15" s="658"/>
      <c r="CS15" s="658"/>
      <c r="CT15" s="658"/>
      <c r="CU15" s="658"/>
      <c r="CV15" s="658"/>
      <c r="CW15" s="658"/>
      <c r="CX15" s="658"/>
      <c r="CY15" s="658"/>
      <c r="CZ15" s="658"/>
      <c r="DA15" s="658"/>
      <c r="DB15" s="658"/>
      <c r="DC15" s="658"/>
      <c r="DD15" s="658"/>
      <c r="DE15" s="658"/>
      <c r="DF15" s="658"/>
      <c r="DG15" s="658"/>
      <c r="DH15" s="658"/>
      <c r="DI15" s="658"/>
    </row>
    <row r="16" spans="1:113">
      <c r="A16" s="660" t="s">
        <v>1140</v>
      </c>
      <c r="B16" s="661"/>
      <c r="C16" s="662">
        <v>4515</v>
      </c>
      <c r="D16" s="768"/>
      <c r="E16" s="769"/>
      <c r="F16" s="664"/>
      <c r="G16" s="664"/>
      <c r="H16" s="664"/>
      <c r="I16" s="664"/>
      <c r="J16" s="770"/>
      <c r="K16" s="664"/>
      <c r="L16" s="664"/>
      <c r="M16" s="664"/>
      <c r="N16" s="664"/>
      <c r="O16" s="664"/>
      <c r="P16" s="664"/>
      <c r="Q16" s="770"/>
      <c r="R16" s="664"/>
      <c r="S16" s="664"/>
      <c r="T16" s="664"/>
      <c r="U16" s="664"/>
      <c r="V16" s="664"/>
      <c r="W16" s="664"/>
      <c r="X16" s="664"/>
      <c r="Y16" s="664"/>
      <c r="Z16" s="664"/>
      <c r="AA16" s="664"/>
      <c r="AB16" s="664"/>
      <c r="AC16" s="664"/>
      <c r="AD16" s="713"/>
      <c r="AE16" s="713"/>
      <c r="AF16" s="713"/>
      <c r="AG16" s="713"/>
      <c r="AH16" s="713"/>
      <c r="AI16" s="712"/>
      <c r="AJ16" s="658"/>
      <c r="AK16" s="658"/>
      <c r="AL16" s="658"/>
      <c r="AM16" s="658"/>
      <c r="AN16" s="658"/>
      <c r="AO16" s="658"/>
      <c r="AP16" s="658"/>
      <c r="AQ16" s="658"/>
      <c r="AR16" s="658"/>
      <c r="AS16" s="658"/>
      <c r="AT16" s="658"/>
      <c r="AU16" s="658"/>
      <c r="AV16" s="658"/>
      <c r="AW16" s="658"/>
      <c r="AX16" s="658"/>
      <c r="AY16" s="658"/>
      <c r="AZ16" s="658"/>
      <c r="BA16" s="658"/>
      <c r="BB16" s="658"/>
      <c r="BC16" s="658"/>
      <c r="BD16" s="658"/>
      <c r="BE16" s="658"/>
      <c r="BF16" s="658"/>
      <c r="BG16" s="658"/>
      <c r="BH16" s="658"/>
      <c r="BI16" s="658"/>
      <c r="BJ16" s="658"/>
      <c r="BK16" s="658"/>
      <c r="BL16" s="658"/>
      <c r="BM16" s="658"/>
      <c r="BN16" s="658"/>
      <c r="BO16" s="658"/>
      <c r="BP16" s="658"/>
      <c r="BQ16" s="658"/>
      <c r="BR16" s="658"/>
      <c r="BS16" s="658"/>
      <c r="BT16" s="658"/>
      <c r="BU16" s="658"/>
      <c r="BV16" s="658"/>
      <c r="BW16" s="658"/>
      <c r="BX16" s="658"/>
      <c r="BY16" s="658"/>
      <c r="BZ16" s="658"/>
      <c r="CA16" s="658"/>
      <c r="CB16" s="658"/>
      <c r="CC16" s="658"/>
      <c r="CD16" s="658"/>
      <c r="CE16" s="658"/>
      <c r="CF16" s="658"/>
      <c r="CG16" s="658"/>
      <c r="CH16" s="658"/>
      <c r="CI16" s="658"/>
      <c r="CJ16" s="658"/>
      <c r="CK16" s="658"/>
      <c r="CL16" s="658"/>
      <c r="CM16" s="658"/>
      <c r="CN16" s="658"/>
      <c r="CO16" s="658"/>
      <c r="CP16" s="658"/>
      <c r="CQ16" s="658"/>
      <c r="CR16" s="658"/>
      <c r="CS16" s="658"/>
      <c r="CT16" s="658"/>
      <c r="CU16" s="658"/>
      <c r="CV16" s="658"/>
      <c r="CW16" s="658"/>
      <c r="CX16" s="658"/>
      <c r="CY16" s="658"/>
      <c r="CZ16" s="658"/>
      <c r="DA16" s="658"/>
      <c r="DB16" s="658"/>
      <c r="DC16" s="658"/>
      <c r="DD16" s="658"/>
      <c r="DE16" s="658"/>
      <c r="DF16" s="658"/>
      <c r="DG16" s="658"/>
      <c r="DH16" s="658"/>
      <c r="DI16" s="658"/>
    </row>
    <row r="17" spans="1:113" ht="15" customHeight="1">
      <c r="A17" s="2352" t="s">
        <v>1162</v>
      </c>
      <c r="B17" s="666" t="s">
        <v>1163</v>
      </c>
      <c r="C17" s="667">
        <v>410</v>
      </c>
      <c r="D17" s="771"/>
      <c r="E17" s="772"/>
      <c r="F17" s="669"/>
      <c r="G17" s="669"/>
      <c r="H17" s="669"/>
      <c r="I17" s="669"/>
      <c r="J17" s="773"/>
      <c r="K17" s="669"/>
      <c r="L17" s="669"/>
      <c r="M17" s="669"/>
      <c r="N17" s="669"/>
      <c r="O17" s="669"/>
      <c r="P17" s="669"/>
      <c r="Q17" s="773"/>
      <c r="R17" s="669"/>
      <c r="S17" s="669"/>
      <c r="T17" s="669"/>
      <c r="U17" s="669"/>
      <c r="V17" s="669"/>
      <c r="W17" s="669"/>
      <c r="X17" s="669"/>
      <c r="Y17" s="669"/>
      <c r="Z17" s="669"/>
      <c r="AA17" s="669"/>
      <c r="AB17" s="669"/>
      <c r="AC17" s="669"/>
      <c r="AD17" s="704"/>
      <c r="AE17" s="704"/>
      <c r="AF17" s="704"/>
      <c r="AG17" s="704"/>
      <c r="AH17" s="704"/>
      <c r="AI17" s="712"/>
      <c r="AJ17" s="658"/>
      <c r="AK17" s="658"/>
      <c r="AL17" s="658"/>
      <c r="AM17" s="658"/>
      <c r="AN17" s="658"/>
      <c r="AO17" s="658"/>
      <c r="AP17" s="658"/>
      <c r="AQ17" s="658"/>
      <c r="AR17" s="658"/>
      <c r="AS17" s="658"/>
      <c r="AT17" s="658"/>
      <c r="AU17" s="658"/>
      <c r="AV17" s="658"/>
      <c r="AW17" s="658"/>
      <c r="AX17" s="658"/>
      <c r="AY17" s="658"/>
      <c r="AZ17" s="658"/>
      <c r="BA17" s="658"/>
      <c r="BB17" s="658"/>
      <c r="BC17" s="658"/>
      <c r="BD17" s="658"/>
      <c r="BE17" s="658"/>
      <c r="BF17" s="658"/>
      <c r="BG17" s="658"/>
      <c r="BH17" s="658"/>
      <c r="BI17" s="658"/>
      <c r="BJ17" s="658"/>
      <c r="BK17" s="658"/>
      <c r="BL17" s="658"/>
      <c r="BM17" s="658"/>
      <c r="BN17" s="658"/>
      <c r="BO17" s="658"/>
      <c r="BP17" s="658"/>
      <c r="BQ17" s="658"/>
      <c r="BR17" s="658"/>
      <c r="BS17" s="658"/>
      <c r="BT17" s="658"/>
      <c r="BU17" s="658"/>
      <c r="BV17" s="658"/>
      <c r="BW17" s="658"/>
      <c r="BX17" s="658"/>
      <c r="BY17" s="658"/>
      <c r="BZ17" s="658"/>
      <c r="CA17" s="658"/>
      <c r="CB17" s="658"/>
      <c r="CC17" s="658"/>
      <c r="CD17" s="658"/>
      <c r="CE17" s="658"/>
      <c r="CF17" s="658"/>
      <c r="CG17" s="658"/>
      <c r="CH17" s="658"/>
      <c r="CI17" s="658"/>
      <c r="CJ17" s="658"/>
      <c r="CK17" s="658"/>
      <c r="CL17" s="658"/>
      <c r="CM17" s="658"/>
      <c r="CN17" s="658"/>
      <c r="CO17" s="658"/>
      <c r="CP17" s="658"/>
      <c r="CQ17" s="658"/>
      <c r="CR17" s="658"/>
      <c r="CS17" s="658"/>
      <c r="CT17" s="658"/>
      <c r="CU17" s="658"/>
      <c r="CV17" s="658"/>
      <c r="CW17" s="658"/>
      <c r="CX17" s="658"/>
      <c r="CY17" s="658"/>
      <c r="CZ17" s="658"/>
      <c r="DA17" s="658"/>
      <c r="DB17" s="658"/>
      <c r="DC17" s="658"/>
      <c r="DD17" s="658"/>
      <c r="DE17" s="658"/>
      <c r="DF17" s="658"/>
      <c r="DG17" s="658"/>
      <c r="DH17" s="658"/>
      <c r="DI17" s="658"/>
    </row>
    <row r="18" spans="1:113">
      <c r="A18" s="2352"/>
      <c r="B18" s="666" t="s">
        <v>1164</v>
      </c>
      <c r="C18" s="667">
        <v>11000</v>
      </c>
      <c r="D18" s="771"/>
      <c r="E18" s="772"/>
      <c r="F18" s="669"/>
      <c r="G18" s="669"/>
      <c r="H18" s="669"/>
      <c r="I18" s="669"/>
      <c r="J18" s="773"/>
      <c r="K18" s="669"/>
      <c r="L18" s="669"/>
      <c r="M18" s="669"/>
      <c r="N18" s="669"/>
      <c r="O18" s="669"/>
      <c r="P18" s="669"/>
      <c r="Q18" s="773"/>
      <c r="R18" s="669"/>
      <c r="S18" s="669"/>
      <c r="T18" s="669"/>
      <c r="U18" s="669"/>
      <c r="V18" s="669"/>
      <c r="W18" s="669"/>
      <c r="X18" s="669"/>
      <c r="Y18" s="669"/>
      <c r="Z18" s="669"/>
      <c r="AA18" s="669"/>
      <c r="AB18" s="669"/>
      <c r="AC18" s="669"/>
      <c r="AD18" s="714"/>
      <c r="AE18" s="714"/>
      <c r="AF18" s="714"/>
      <c r="AG18" s="714"/>
      <c r="AH18" s="714"/>
      <c r="AI18" s="715"/>
    </row>
    <row r="19" spans="1:113">
      <c r="A19" s="671" t="s">
        <v>1165</v>
      </c>
      <c r="B19" s="672"/>
      <c r="C19" s="667">
        <f>+(C18-C17)/2+C17</f>
        <v>5705</v>
      </c>
      <c r="D19" s="771"/>
      <c r="E19" s="772"/>
      <c r="F19" s="669"/>
      <c r="G19" s="669"/>
      <c r="H19" s="669"/>
      <c r="I19" s="669"/>
      <c r="J19" s="773"/>
      <c r="K19" s="669"/>
      <c r="L19" s="669"/>
      <c r="M19" s="669"/>
      <c r="N19" s="669"/>
      <c r="O19" s="669"/>
      <c r="P19" s="669"/>
      <c r="Q19" s="773"/>
      <c r="R19" s="669"/>
      <c r="S19" s="669"/>
      <c r="T19" s="669"/>
      <c r="U19" s="669"/>
      <c r="V19" s="669"/>
      <c r="W19" s="669"/>
      <c r="X19" s="669"/>
      <c r="Y19" s="669"/>
      <c r="Z19" s="669"/>
      <c r="AA19" s="669"/>
      <c r="AB19" s="669"/>
      <c r="AC19" s="669"/>
      <c r="AD19" s="714"/>
      <c r="AE19" s="714"/>
      <c r="AF19" s="714"/>
      <c r="AG19" s="714"/>
      <c r="AH19" s="714"/>
      <c r="AI19" s="715"/>
    </row>
    <row r="20" spans="1:113">
      <c r="A20" s="671" t="s">
        <v>1166</v>
      </c>
      <c r="B20" s="672"/>
      <c r="C20" s="673"/>
      <c r="D20" s="774">
        <f>IF(D22&gt;D21,(D22-D21)+D$2+D$3,(D21-D22)+D$2+D$4)/1000</f>
        <v>20.754999999999999</v>
      </c>
      <c r="E20" s="775">
        <f t="shared" ref="E20:AG20" si="1">IF(E22&gt;E21,(E22-E21)+E$2+E$3,(E21-E22)+E$2+E$4)/1000</f>
        <v>21.204999999999998</v>
      </c>
      <c r="F20" s="675">
        <f t="shared" si="1"/>
        <v>0.505</v>
      </c>
      <c r="G20" s="675">
        <f t="shared" si="1"/>
        <v>4.226</v>
      </c>
      <c r="H20" s="675">
        <f t="shared" si="1"/>
        <v>3.1949999999999998</v>
      </c>
      <c r="I20" s="675">
        <f t="shared" si="1"/>
        <v>3.2959999999999998</v>
      </c>
      <c r="J20" s="776">
        <f t="shared" si="1"/>
        <v>9.7949999999999999</v>
      </c>
      <c r="K20" s="675">
        <f t="shared" si="1"/>
        <v>10.295</v>
      </c>
      <c r="L20" s="675">
        <f t="shared" si="1"/>
        <v>17.495000000000001</v>
      </c>
      <c r="M20" s="675">
        <f t="shared" si="1"/>
        <v>20.099499999999999</v>
      </c>
      <c r="N20" s="675">
        <f t="shared" si="1"/>
        <v>37.695</v>
      </c>
      <c r="O20" s="675">
        <f t="shared" si="1"/>
        <v>39.295000000000002</v>
      </c>
      <c r="P20" s="675">
        <f t="shared" si="1"/>
        <v>59.205500000000001</v>
      </c>
      <c r="Q20" s="776">
        <f t="shared" si="1"/>
        <v>55.704999999999998</v>
      </c>
      <c r="R20" s="675">
        <f t="shared" si="1"/>
        <v>66.706299999999999</v>
      </c>
      <c r="S20" s="675">
        <f t="shared" si="1"/>
        <v>43.097999999999999</v>
      </c>
      <c r="T20" s="675">
        <f t="shared" si="1"/>
        <v>47.946800000000003</v>
      </c>
      <c r="U20" s="675">
        <f t="shared" si="1"/>
        <v>46.6464</v>
      </c>
      <c r="V20" s="675">
        <f t="shared" si="1"/>
        <v>48.027300000000004</v>
      </c>
      <c r="W20" s="675">
        <f t="shared" si="1"/>
        <v>24.295000000000002</v>
      </c>
      <c r="X20" s="675">
        <f t="shared" si="1"/>
        <v>57.994999999999997</v>
      </c>
      <c r="Y20" s="675">
        <f t="shared" si="1"/>
        <v>66.296000000000006</v>
      </c>
      <c r="Z20" s="675">
        <f t="shared" si="1"/>
        <v>69.2988</v>
      </c>
      <c r="AA20" s="675">
        <f t="shared" si="1"/>
        <v>78.44619999999999</v>
      </c>
      <c r="AB20" s="675">
        <f t="shared" si="1"/>
        <v>84.215000000000003</v>
      </c>
      <c r="AC20" s="675">
        <f t="shared" si="1"/>
        <v>84.221500000000006</v>
      </c>
      <c r="AD20" s="676">
        <f t="shared" si="1"/>
        <v>16.754999999999999</v>
      </c>
      <c r="AE20" s="676">
        <f t="shared" si="1"/>
        <v>22.295000000000002</v>
      </c>
      <c r="AF20" s="676">
        <f t="shared" si="1"/>
        <v>32.295000000000002</v>
      </c>
      <c r="AG20" s="676">
        <f t="shared" si="1"/>
        <v>65.295000000000002</v>
      </c>
      <c r="AH20" s="676">
        <f>IF(AH22&gt;AH21,(AH22-AH21)+AH$2+AH$3,(AH21-AH22)+AH$2+AH$4)/1000</f>
        <v>71.100999999999999</v>
      </c>
      <c r="AI20" s="715"/>
    </row>
    <row r="21" spans="1:113" hidden="1">
      <c r="A21" s="677" t="s">
        <v>1167</v>
      </c>
      <c r="B21" s="678"/>
      <c r="C21" s="679"/>
      <c r="D21" s="725">
        <f>+IF($C16=4514,IF(D$6=4514,$C19,$C19),IF(D$6=4515,$C19+101000,101000+$C19))</f>
        <v>106705</v>
      </c>
      <c r="E21" s="725">
        <f t="shared" ref="E21:AH21" si="2">+IF($C16=4514,IF(E$6=4514,$C19,$C19),IF(E$6=4515,$C19+101000,101000+$C19))</f>
        <v>106705</v>
      </c>
      <c r="F21" s="598">
        <f t="shared" si="2"/>
        <v>106705</v>
      </c>
      <c r="G21" s="598">
        <f t="shared" si="2"/>
        <v>106705</v>
      </c>
      <c r="H21" s="598">
        <f t="shared" si="2"/>
        <v>106705</v>
      </c>
      <c r="I21" s="598">
        <f t="shared" si="2"/>
        <v>106705</v>
      </c>
      <c r="J21" s="777">
        <f t="shared" si="2"/>
        <v>106705</v>
      </c>
      <c r="K21" s="598">
        <f t="shared" si="2"/>
        <v>106705</v>
      </c>
      <c r="L21" s="598">
        <f t="shared" si="2"/>
        <v>106705</v>
      </c>
      <c r="M21" s="598">
        <f t="shared" si="2"/>
        <v>106705</v>
      </c>
      <c r="N21" s="598">
        <f t="shared" si="2"/>
        <v>106705</v>
      </c>
      <c r="O21" s="598">
        <f t="shared" si="2"/>
        <v>106705</v>
      </c>
      <c r="P21" s="598">
        <f t="shared" si="2"/>
        <v>106705</v>
      </c>
      <c r="Q21" s="777">
        <f t="shared" si="2"/>
        <v>106705</v>
      </c>
      <c r="R21" s="598">
        <f t="shared" si="2"/>
        <v>106705</v>
      </c>
      <c r="S21" s="598">
        <f t="shared" si="2"/>
        <v>106705</v>
      </c>
      <c r="T21" s="598">
        <f t="shared" si="2"/>
        <v>106705</v>
      </c>
      <c r="U21" s="598">
        <f t="shared" si="2"/>
        <v>106705</v>
      </c>
      <c r="V21" s="598">
        <f t="shared" si="2"/>
        <v>106705</v>
      </c>
      <c r="W21" s="598">
        <f t="shared" si="2"/>
        <v>106705</v>
      </c>
      <c r="X21" s="598">
        <f t="shared" si="2"/>
        <v>106705</v>
      </c>
      <c r="Y21" s="598">
        <f t="shared" si="2"/>
        <v>106705</v>
      </c>
      <c r="Z21" s="598">
        <f t="shared" si="2"/>
        <v>106705</v>
      </c>
      <c r="AA21" s="598">
        <f t="shared" si="2"/>
        <v>106705</v>
      </c>
      <c r="AB21" s="598">
        <f t="shared" si="2"/>
        <v>106705</v>
      </c>
      <c r="AC21" s="598">
        <f t="shared" si="2"/>
        <v>106705</v>
      </c>
      <c r="AD21" s="680">
        <f t="shared" si="2"/>
        <v>106705</v>
      </c>
      <c r="AE21" s="680">
        <f t="shared" si="2"/>
        <v>106705</v>
      </c>
      <c r="AF21" s="680">
        <f t="shared" si="2"/>
        <v>106705</v>
      </c>
      <c r="AG21" s="680">
        <f t="shared" si="2"/>
        <v>106705</v>
      </c>
      <c r="AH21" s="680">
        <f t="shared" si="2"/>
        <v>106705</v>
      </c>
      <c r="AI21" s="715"/>
    </row>
    <row r="22" spans="1:113" hidden="1">
      <c r="A22" s="677" t="s">
        <v>1168</v>
      </c>
      <c r="B22" s="778"/>
      <c r="C22" s="779"/>
      <c r="D22" s="780">
        <f>+IF($C16=4514,IF(D$6=4514,D$5,D$5+101000),IF(D$6=4515,D$5+101000,D$5))</f>
        <v>85950</v>
      </c>
      <c r="E22" s="780">
        <f t="shared" ref="E22:AH22" si="3">+IF($C16=4514,IF(E$6=4514,E$5,E$5+101000),IF(E$6=4515,E$5+101000,E$5))</f>
        <v>85500</v>
      </c>
      <c r="F22" s="781">
        <f t="shared" si="3"/>
        <v>106200</v>
      </c>
      <c r="G22" s="781">
        <f t="shared" si="3"/>
        <v>110930</v>
      </c>
      <c r="H22" s="781">
        <f t="shared" si="3"/>
        <v>109900</v>
      </c>
      <c r="I22" s="781">
        <f t="shared" si="3"/>
        <v>110000</v>
      </c>
      <c r="J22" s="782">
        <f t="shared" si="3"/>
        <v>116500</v>
      </c>
      <c r="K22" s="781">
        <f t="shared" si="3"/>
        <v>117000</v>
      </c>
      <c r="L22" s="781">
        <f t="shared" si="3"/>
        <v>124200</v>
      </c>
      <c r="M22" s="781">
        <f t="shared" si="3"/>
        <v>126800</v>
      </c>
      <c r="N22" s="781">
        <f t="shared" si="3"/>
        <v>144400</v>
      </c>
      <c r="O22" s="781">
        <f t="shared" si="3"/>
        <v>146000</v>
      </c>
      <c r="P22" s="781">
        <f t="shared" si="3"/>
        <v>47500</v>
      </c>
      <c r="Q22" s="782">
        <f t="shared" si="3"/>
        <v>51000</v>
      </c>
      <c r="R22" s="781">
        <f t="shared" si="3"/>
        <v>40000</v>
      </c>
      <c r="S22" s="781">
        <f t="shared" si="3"/>
        <v>149800</v>
      </c>
      <c r="T22" s="781">
        <f t="shared" si="3"/>
        <v>154650</v>
      </c>
      <c r="U22" s="781">
        <f t="shared" si="3"/>
        <v>153350</v>
      </c>
      <c r="V22" s="781">
        <f t="shared" si="3"/>
        <v>154730</v>
      </c>
      <c r="W22" s="781">
        <f t="shared" si="3"/>
        <v>131000</v>
      </c>
      <c r="X22" s="781">
        <f t="shared" si="3"/>
        <v>164700</v>
      </c>
      <c r="Y22" s="781">
        <f t="shared" si="3"/>
        <v>173000</v>
      </c>
      <c r="Z22" s="781">
        <f t="shared" si="3"/>
        <v>176000</v>
      </c>
      <c r="AA22" s="781">
        <f t="shared" si="3"/>
        <v>185150</v>
      </c>
      <c r="AB22" s="781">
        <f t="shared" si="3"/>
        <v>190920</v>
      </c>
      <c r="AC22" s="781">
        <f t="shared" si="3"/>
        <v>190920</v>
      </c>
      <c r="AD22" s="783">
        <f t="shared" si="3"/>
        <v>89950</v>
      </c>
      <c r="AE22" s="783">
        <f t="shared" si="3"/>
        <v>129000</v>
      </c>
      <c r="AF22" s="783">
        <f t="shared" si="3"/>
        <v>139000</v>
      </c>
      <c r="AG22" s="783">
        <f t="shared" si="3"/>
        <v>172000</v>
      </c>
      <c r="AH22" s="783">
        <f t="shared" si="3"/>
        <v>177800</v>
      </c>
      <c r="AI22" s="784"/>
    </row>
    <row r="23" spans="1:113" ht="15" customHeight="1">
      <c r="A23" s="2355" t="s">
        <v>1179</v>
      </c>
      <c r="B23" s="666" t="s">
        <v>1170</v>
      </c>
      <c r="C23" s="681">
        <f>+'CANTIDADES TOTALIZADAS'!BO25</f>
        <v>2852.3056500000025</v>
      </c>
      <c r="D23" s="634">
        <f>$C23*FACTORES!$D$11*FACTORES!$D$25</f>
        <v>4357.6891875000038</v>
      </c>
      <c r="E23" s="753"/>
      <c r="F23" s="635"/>
      <c r="G23" s="635"/>
      <c r="H23" s="635"/>
      <c r="I23" s="635"/>
      <c r="J23" s="785"/>
      <c r="K23" s="635"/>
      <c r="L23" s="635"/>
      <c r="M23" s="635"/>
      <c r="N23" s="635"/>
      <c r="O23" s="635"/>
      <c r="P23" s="635"/>
      <c r="Q23" s="785"/>
      <c r="R23" s="635"/>
      <c r="S23" s="635"/>
      <c r="T23" s="635"/>
      <c r="U23" s="635"/>
      <c r="V23" s="635"/>
      <c r="W23" s="635"/>
      <c r="X23" s="635"/>
      <c r="Y23" s="635"/>
      <c r="Z23" s="635"/>
      <c r="AA23" s="635"/>
      <c r="AB23" s="635"/>
      <c r="AC23" s="635"/>
      <c r="AD23" s="682"/>
      <c r="AE23" s="682"/>
      <c r="AF23" s="682"/>
      <c r="AG23" s="682"/>
      <c r="AH23" s="682"/>
      <c r="AI23" s="716">
        <f>+SUMPRODUCT(D23:AH23,D20:AH20)</f>
        <v>90443.83908656257</v>
      </c>
      <c r="AJ23" s="786">
        <f>$C23*FACTORES!$D$11*FACTORES!$D$25</f>
        <v>4357.6891875000038</v>
      </c>
    </row>
    <row r="24" spans="1:113">
      <c r="A24" s="2356"/>
      <c r="B24" s="666" t="s">
        <v>1171</v>
      </c>
      <c r="C24" s="681">
        <f>+'CANTIDADES TOTALIZADAS'!BO26</f>
        <v>3895.335</v>
      </c>
      <c r="D24" s="634">
        <f>$C24*FACTORES!$D$11*FACTORES!$D$25</f>
        <v>5951.2062500000002</v>
      </c>
      <c r="E24" s="753"/>
      <c r="F24" s="635"/>
      <c r="G24" s="635"/>
      <c r="H24" s="635"/>
      <c r="I24" s="635"/>
      <c r="J24" s="785"/>
      <c r="K24" s="635"/>
      <c r="L24" s="635"/>
      <c r="M24" s="635"/>
      <c r="N24" s="635"/>
      <c r="O24" s="635"/>
      <c r="P24" s="635"/>
      <c r="Q24" s="785"/>
      <c r="R24" s="635"/>
      <c r="S24" s="635"/>
      <c r="T24" s="635"/>
      <c r="U24" s="635"/>
      <c r="V24" s="635"/>
      <c r="W24" s="635"/>
      <c r="X24" s="635"/>
      <c r="Y24" s="635"/>
      <c r="Z24" s="635"/>
      <c r="AA24" s="635"/>
      <c r="AB24" s="635"/>
      <c r="AC24" s="635"/>
      <c r="AD24" s="682"/>
      <c r="AE24" s="682"/>
      <c r="AF24" s="682"/>
      <c r="AG24" s="682"/>
      <c r="AH24" s="682"/>
      <c r="AI24" s="716">
        <f>+SUMPRODUCT(D24:AH24,D20:AH20)</f>
        <v>123517.28571875</v>
      </c>
      <c r="AJ24" s="786">
        <f>$C24*FACTORES!$D$11*FACTORES!$D$25</f>
        <v>5951.2062500000002</v>
      </c>
    </row>
    <row r="25" spans="1:113">
      <c r="A25" s="2356"/>
      <c r="B25" s="666" t="s">
        <v>1172</v>
      </c>
      <c r="C25" s="681">
        <f>+'CANTIDADES TOTALIZADAS'!BO72</f>
        <v>1947.8165631341171</v>
      </c>
      <c r="D25" s="634"/>
      <c r="E25" s="753"/>
      <c r="F25" s="635"/>
      <c r="G25" s="635"/>
      <c r="H25" s="635"/>
      <c r="I25" s="635"/>
      <c r="J25" s="785"/>
      <c r="K25" s="635"/>
      <c r="L25" s="635"/>
      <c r="M25" s="635"/>
      <c r="N25" s="635"/>
      <c r="O25" s="635"/>
      <c r="P25" s="635"/>
      <c r="Q25" s="785"/>
      <c r="R25" s="635"/>
      <c r="S25" s="635"/>
      <c r="T25" s="635"/>
      <c r="U25" s="635"/>
      <c r="V25" s="635"/>
      <c r="W25" s="635"/>
      <c r="X25" s="635"/>
      <c r="Y25" s="635"/>
      <c r="Z25" s="635"/>
      <c r="AA25" s="635"/>
      <c r="AB25" s="635"/>
      <c r="AC25" s="635"/>
      <c r="AD25" s="682">
        <f>+$C25*FACTORES!$D$23*FACTORES!$D$28</f>
        <v>2284.7888285563195</v>
      </c>
      <c r="AE25" s="682"/>
      <c r="AF25" s="682"/>
      <c r="AG25" s="682"/>
      <c r="AH25" s="682"/>
      <c r="AI25" s="716">
        <f>+SUMPRODUCT(D25:AH25,D20:AH20)</f>
        <v>38281.636822461129</v>
      </c>
      <c r="AJ25" s="634">
        <f>+$C25*FACTORES!$D$23*FACTORES!$D$28</f>
        <v>2284.7888285563195</v>
      </c>
    </row>
    <row r="26" spans="1:113">
      <c r="A26" s="2356"/>
      <c r="B26" s="666" t="s">
        <v>1173</v>
      </c>
      <c r="C26" s="681">
        <f>+'CANTIDADES TOTALIZADAS'!BO85</f>
        <v>3214.4580000000001</v>
      </c>
      <c r="D26" s="634"/>
      <c r="E26" s="753"/>
      <c r="F26" s="635"/>
      <c r="G26" s="635"/>
      <c r="H26" s="635"/>
      <c r="I26" s="635"/>
      <c r="J26" s="785"/>
      <c r="K26" s="635"/>
      <c r="L26" s="635"/>
      <c r="M26" s="635"/>
      <c r="N26" s="635"/>
      <c r="O26" s="635"/>
      <c r="P26" s="635"/>
      <c r="Q26" s="785"/>
      <c r="R26" s="635"/>
      <c r="S26" s="635"/>
      <c r="T26" s="635"/>
      <c r="U26" s="635"/>
      <c r="V26" s="635"/>
      <c r="W26" s="635"/>
      <c r="X26" s="635"/>
      <c r="Y26" s="635"/>
      <c r="Z26" s="635"/>
      <c r="AA26" s="635"/>
      <c r="AB26" s="635"/>
      <c r="AC26" s="635"/>
      <c r="AD26" s="682">
        <f>+$C26*FACTORES!$D$7*FACTORES!$D$26</f>
        <v>3924.6289534883726</v>
      </c>
      <c r="AE26" s="682"/>
      <c r="AF26" s="682"/>
      <c r="AG26" s="682"/>
      <c r="AH26" s="682"/>
      <c r="AI26" s="716">
        <f>+SUMPRODUCT(D26:AH26,D20:AH20)</f>
        <v>65757.158115697675</v>
      </c>
      <c r="AJ26" s="786">
        <f>+$C26*FACTORES!$D$7*FACTORES!$D$26</f>
        <v>3924.6289534883726</v>
      </c>
    </row>
    <row r="27" spans="1:113">
      <c r="A27" s="2356"/>
      <c r="B27" s="666" t="s">
        <v>1174</v>
      </c>
      <c r="C27" s="681">
        <f>+'CANTIDADES TOTALIZADAS'!BO93</f>
        <v>2583.2035999999998</v>
      </c>
      <c r="D27" s="634"/>
      <c r="E27" s="753"/>
      <c r="F27" s="635"/>
      <c r="G27" s="635"/>
      <c r="H27" s="635"/>
      <c r="I27" s="635"/>
      <c r="J27" s="785"/>
      <c r="K27" s="635"/>
      <c r="L27" s="635"/>
      <c r="M27" s="635"/>
      <c r="N27" s="635"/>
      <c r="O27" s="635"/>
      <c r="P27" s="635"/>
      <c r="Q27" s="785"/>
      <c r="R27" s="635"/>
      <c r="S27" s="635"/>
      <c r="T27" s="635"/>
      <c r="U27" s="635"/>
      <c r="V27" s="635"/>
      <c r="W27" s="635"/>
      <c r="X27" s="635"/>
      <c r="Y27" s="635"/>
      <c r="Z27" s="635"/>
      <c r="AA27" s="635"/>
      <c r="AB27" s="635"/>
      <c r="AC27" s="635"/>
      <c r="AD27" s="682">
        <f>+$C27*FACTORES!$D$3*FACTORES!$D$27</f>
        <v>3161.8412063999999</v>
      </c>
      <c r="AE27" s="682"/>
      <c r="AF27" s="682"/>
      <c r="AG27" s="682"/>
      <c r="AH27" s="682"/>
      <c r="AI27" s="716">
        <f>+SUMPRODUCT(D27:AH27,D20:AH20)</f>
        <v>52976.649413231993</v>
      </c>
      <c r="AJ27" s="786">
        <f>+$C27*FACTORES!$D$3*FACTORES!$D$27</f>
        <v>3161.8412063999999</v>
      </c>
    </row>
    <row r="28" spans="1:113" s="687" customFormat="1" ht="30">
      <c r="A28" s="2357"/>
      <c r="B28" s="684" t="s">
        <v>1175</v>
      </c>
      <c r="C28" s="685">
        <f>+'CANTIDADES TOTALIZADAS'!BO99</f>
        <v>283.50899999999996</v>
      </c>
      <c r="D28" s="686"/>
      <c r="E28" s="644"/>
      <c r="F28" s="644"/>
      <c r="G28" s="644"/>
      <c r="H28" s="644"/>
      <c r="I28" s="644"/>
      <c r="J28" s="644"/>
      <c r="K28" s="644"/>
      <c r="L28" s="644"/>
      <c r="M28" s="644"/>
      <c r="N28" s="644"/>
      <c r="O28" s="644"/>
      <c r="P28" s="644"/>
      <c r="Q28" s="644"/>
      <c r="R28" s="644"/>
      <c r="S28" s="644"/>
      <c r="T28" s="644"/>
      <c r="U28" s="644"/>
      <c r="V28" s="644"/>
      <c r="W28" s="644"/>
      <c r="X28" s="644"/>
      <c r="Y28" s="644"/>
      <c r="Z28" s="644"/>
      <c r="AA28" s="644"/>
      <c r="AB28" s="644"/>
      <c r="AC28" s="644"/>
      <c r="AD28" s="645">
        <f>+$C28*FACTORES!$D$3</f>
        <v>340.21079999999995</v>
      </c>
      <c r="AE28" s="645"/>
      <c r="AF28" s="645"/>
      <c r="AG28" s="645"/>
      <c r="AH28" s="645"/>
      <c r="AI28" s="787">
        <f>+SUMPRODUCT(D28:AH28,D20:AH20)</f>
        <v>5700.231953999999</v>
      </c>
      <c r="AJ28" s="686">
        <f>+$C28*FACTORES!$D$3</f>
        <v>340.21079999999995</v>
      </c>
    </row>
    <row r="29" spans="1:113">
      <c r="A29" s="651" t="s">
        <v>1160</v>
      </c>
      <c r="B29" s="689"/>
      <c r="C29" s="690" t="s">
        <v>1220</v>
      </c>
      <c r="D29" s="768"/>
      <c r="E29" s="769"/>
      <c r="F29" s="664"/>
      <c r="G29" s="664"/>
      <c r="H29" s="664"/>
      <c r="I29" s="664"/>
      <c r="J29" s="770"/>
      <c r="K29" s="664"/>
      <c r="L29" s="664"/>
      <c r="M29" s="664"/>
      <c r="N29" s="664"/>
      <c r="O29" s="664"/>
      <c r="P29" s="664"/>
      <c r="Q29" s="770"/>
      <c r="R29" s="664"/>
      <c r="S29" s="664"/>
      <c r="T29" s="664"/>
      <c r="U29" s="664"/>
      <c r="V29" s="664"/>
      <c r="W29" s="664"/>
      <c r="X29" s="664"/>
      <c r="Y29" s="664"/>
      <c r="Z29" s="664"/>
      <c r="AA29" s="664"/>
      <c r="AB29" s="664"/>
      <c r="AC29" s="664"/>
      <c r="AD29" s="713"/>
      <c r="AE29" s="713"/>
      <c r="AF29" s="713"/>
      <c r="AG29" s="713"/>
      <c r="AH29" s="713"/>
      <c r="AI29" s="788"/>
      <c r="AJ29" s="658"/>
      <c r="AK29" s="658"/>
      <c r="AL29" s="658"/>
      <c r="AM29" s="658"/>
      <c r="AN29" s="658"/>
      <c r="AO29" s="658"/>
      <c r="AP29" s="658"/>
      <c r="AQ29" s="658"/>
      <c r="AR29" s="658"/>
      <c r="AS29" s="658"/>
      <c r="AT29" s="658"/>
      <c r="AU29" s="658"/>
      <c r="AV29" s="658"/>
      <c r="AW29" s="658"/>
      <c r="AX29" s="658"/>
      <c r="AY29" s="658"/>
      <c r="AZ29" s="658"/>
      <c r="BA29" s="658"/>
      <c r="BB29" s="658"/>
      <c r="BC29" s="658"/>
      <c r="BD29" s="658"/>
      <c r="BE29" s="658"/>
      <c r="BF29" s="658"/>
      <c r="BG29" s="658"/>
      <c r="BH29" s="658"/>
      <c r="BI29" s="658"/>
      <c r="BJ29" s="658"/>
      <c r="BK29" s="658"/>
      <c r="BL29" s="658"/>
      <c r="BM29" s="658"/>
      <c r="BN29" s="658"/>
      <c r="BO29" s="658"/>
      <c r="BP29" s="658"/>
      <c r="BQ29" s="658"/>
      <c r="BR29" s="658"/>
      <c r="BS29" s="658"/>
      <c r="BT29" s="658"/>
      <c r="BU29" s="658"/>
      <c r="BV29" s="658"/>
      <c r="BW29" s="658"/>
      <c r="BX29" s="658"/>
      <c r="BY29" s="658"/>
      <c r="BZ29" s="658"/>
      <c r="CA29" s="658"/>
      <c r="CB29" s="658"/>
      <c r="CC29" s="658"/>
      <c r="CD29" s="658"/>
      <c r="CE29" s="658"/>
      <c r="CF29" s="658"/>
      <c r="CG29" s="658"/>
      <c r="CH29" s="658"/>
      <c r="CI29" s="658"/>
      <c r="CJ29" s="658"/>
      <c r="CK29" s="658"/>
      <c r="CL29" s="658"/>
      <c r="CM29" s="658"/>
      <c r="CN29" s="658"/>
      <c r="CO29" s="658"/>
      <c r="CP29" s="658"/>
      <c r="CQ29" s="658"/>
      <c r="CR29" s="658"/>
      <c r="CS29" s="658"/>
      <c r="CT29" s="658"/>
      <c r="CU29" s="658"/>
      <c r="CV29" s="658"/>
      <c r="CW29" s="658"/>
      <c r="CX29" s="658"/>
      <c r="CY29" s="658"/>
      <c r="CZ29" s="658"/>
      <c r="DA29" s="658"/>
      <c r="DB29" s="658"/>
      <c r="DC29" s="658"/>
      <c r="DD29" s="658"/>
      <c r="DE29" s="658"/>
      <c r="DF29" s="658"/>
      <c r="DG29" s="658"/>
      <c r="DH29" s="658"/>
      <c r="DI29" s="658"/>
    </row>
    <row r="30" spans="1:113">
      <c r="A30" s="660" t="s">
        <v>1140</v>
      </c>
      <c r="B30" s="661"/>
      <c r="C30" s="662">
        <v>4515</v>
      </c>
      <c r="D30" s="768"/>
      <c r="E30" s="769"/>
      <c r="F30" s="664"/>
      <c r="G30" s="664"/>
      <c r="H30" s="664"/>
      <c r="I30" s="664"/>
      <c r="J30" s="770"/>
      <c r="K30" s="664"/>
      <c r="L30" s="664"/>
      <c r="M30" s="664"/>
      <c r="N30" s="664"/>
      <c r="O30" s="664"/>
      <c r="P30" s="664"/>
      <c r="Q30" s="770"/>
      <c r="R30" s="664"/>
      <c r="S30" s="664"/>
      <c r="T30" s="664"/>
      <c r="U30" s="664"/>
      <c r="V30" s="664"/>
      <c r="W30" s="664"/>
      <c r="X30" s="664"/>
      <c r="Y30" s="664"/>
      <c r="Z30" s="664"/>
      <c r="AA30" s="664"/>
      <c r="AB30" s="664"/>
      <c r="AC30" s="664"/>
      <c r="AD30" s="713"/>
      <c r="AE30" s="713"/>
      <c r="AF30" s="713"/>
      <c r="AG30" s="713"/>
      <c r="AH30" s="713"/>
      <c r="AI30" s="712"/>
      <c r="AJ30" s="658"/>
      <c r="AK30" s="658"/>
      <c r="AL30" s="658"/>
      <c r="AM30" s="658"/>
      <c r="AN30" s="658"/>
      <c r="AO30" s="658"/>
      <c r="AP30" s="658"/>
      <c r="AQ30" s="658"/>
      <c r="AR30" s="658"/>
      <c r="AS30" s="658"/>
      <c r="AT30" s="658"/>
      <c r="AU30" s="658"/>
      <c r="AV30" s="658"/>
      <c r="AW30" s="658"/>
      <c r="AX30" s="658"/>
      <c r="AY30" s="658"/>
      <c r="AZ30" s="658"/>
      <c r="BA30" s="658"/>
      <c r="BB30" s="658"/>
      <c r="BC30" s="658"/>
      <c r="BD30" s="658"/>
      <c r="BE30" s="658"/>
      <c r="BF30" s="658"/>
      <c r="BG30" s="658"/>
      <c r="BH30" s="658"/>
      <c r="BI30" s="658"/>
      <c r="BJ30" s="658"/>
      <c r="BK30" s="658"/>
      <c r="BL30" s="658"/>
      <c r="BM30" s="658"/>
      <c r="BN30" s="658"/>
      <c r="BO30" s="658"/>
      <c r="BP30" s="658"/>
      <c r="BQ30" s="658"/>
      <c r="BR30" s="658"/>
      <c r="BS30" s="658"/>
      <c r="BT30" s="658"/>
      <c r="BU30" s="658"/>
      <c r="BV30" s="658"/>
      <c r="BW30" s="658"/>
      <c r="BX30" s="658"/>
      <c r="BY30" s="658"/>
      <c r="BZ30" s="658"/>
      <c r="CA30" s="658"/>
      <c r="CB30" s="658"/>
      <c r="CC30" s="658"/>
      <c r="CD30" s="658"/>
      <c r="CE30" s="658"/>
      <c r="CF30" s="658"/>
      <c r="CG30" s="658"/>
      <c r="CH30" s="658"/>
      <c r="CI30" s="658"/>
      <c r="CJ30" s="658"/>
      <c r="CK30" s="658"/>
      <c r="CL30" s="658"/>
      <c r="CM30" s="658"/>
      <c r="CN30" s="658"/>
      <c r="CO30" s="658"/>
      <c r="CP30" s="658"/>
      <c r="CQ30" s="658"/>
      <c r="CR30" s="658"/>
      <c r="CS30" s="658"/>
      <c r="CT30" s="658"/>
      <c r="CU30" s="658"/>
      <c r="CV30" s="658"/>
      <c r="CW30" s="658"/>
      <c r="CX30" s="658"/>
      <c r="CY30" s="658"/>
      <c r="CZ30" s="658"/>
      <c r="DA30" s="658"/>
      <c r="DB30" s="658"/>
      <c r="DC30" s="658"/>
      <c r="DD30" s="658"/>
      <c r="DE30" s="658"/>
      <c r="DF30" s="658"/>
      <c r="DG30" s="658"/>
      <c r="DH30" s="658"/>
      <c r="DI30" s="658"/>
    </row>
    <row r="31" spans="1:113" ht="15" customHeight="1">
      <c r="A31" s="2352" t="s">
        <v>1162</v>
      </c>
      <c r="B31" s="666" t="s">
        <v>1163</v>
      </c>
      <c r="C31" s="667">
        <v>9400</v>
      </c>
      <c r="D31" s="771"/>
      <c r="E31" s="772"/>
      <c r="F31" s="669"/>
      <c r="G31" s="669"/>
      <c r="H31" s="669"/>
      <c r="I31" s="669"/>
      <c r="J31" s="773"/>
      <c r="K31" s="669"/>
      <c r="L31" s="669"/>
      <c r="M31" s="669"/>
      <c r="N31" s="669"/>
      <c r="O31" s="669"/>
      <c r="P31" s="669"/>
      <c r="Q31" s="773"/>
      <c r="R31" s="669"/>
      <c r="S31" s="669"/>
      <c r="T31" s="669"/>
      <c r="U31" s="669"/>
      <c r="V31" s="669"/>
      <c r="W31" s="669"/>
      <c r="X31" s="669"/>
      <c r="Y31" s="669"/>
      <c r="Z31" s="669"/>
      <c r="AA31" s="669"/>
      <c r="AB31" s="669"/>
      <c r="AC31" s="669"/>
      <c r="AD31" s="704"/>
      <c r="AE31" s="704"/>
      <c r="AF31" s="704"/>
      <c r="AG31" s="704"/>
      <c r="AH31" s="704"/>
      <c r="AI31" s="712"/>
      <c r="AJ31" s="658"/>
      <c r="AK31" s="658"/>
      <c r="AL31" s="658"/>
      <c r="AM31" s="658"/>
      <c r="AN31" s="658"/>
      <c r="AO31" s="658"/>
      <c r="AP31" s="658"/>
      <c r="AQ31" s="658"/>
      <c r="AR31" s="658"/>
      <c r="AS31" s="658"/>
      <c r="AT31" s="658"/>
      <c r="AU31" s="658"/>
      <c r="AV31" s="658"/>
      <c r="AW31" s="658"/>
      <c r="AX31" s="658"/>
      <c r="AY31" s="658"/>
      <c r="AZ31" s="658"/>
      <c r="BA31" s="658"/>
      <c r="BB31" s="658"/>
      <c r="BC31" s="658"/>
      <c r="BD31" s="658"/>
      <c r="BE31" s="658"/>
      <c r="BF31" s="658"/>
      <c r="BG31" s="658"/>
      <c r="BH31" s="658"/>
      <c r="BI31" s="658"/>
      <c r="BJ31" s="658"/>
      <c r="BK31" s="658"/>
      <c r="BL31" s="658"/>
      <c r="BM31" s="658"/>
      <c r="BN31" s="658"/>
      <c r="BO31" s="658"/>
      <c r="BP31" s="658"/>
      <c r="BQ31" s="658"/>
      <c r="BR31" s="658"/>
      <c r="BS31" s="658"/>
      <c r="BT31" s="658"/>
      <c r="BU31" s="658"/>
      <c r="BV31" s="658"/>
      <c r="BW31" s="658"/>
      <c r="BX31" s="658"/>
      <c r="BY31" s="658"/>
      <c r="BZ31" s="658"/>
      <c r="CA31" s="658"/>
      <c r="CB31" s="658"/>
      <c r="CC31" s="658"/>
      <c r="CD31" s="658"/>
      <c r="CE31" s="658"/>
      <c r="CF31" s="658"/>
      <c r="CG31" s="658"/>
      <c r="CH31" s="658"/>
      <c r="CI31" s="658"/>
      <c r="CJ31" s="658"/>
      <c r="CK31" s="658"/>
      <c r="CL31" s="658"/>
      <c r="CM31" s="658"/>
      <c r="CN31" s="658"/>
      <c r="CO31" s="658"/>
      <c r="CP31" s="658"/>
      <c r="CQ31" s="658"/>
      <c r="CR31" s="658"/>
      <c r="CS31" s="658"/>
      <c r="CT31" s="658"/>
      <c r="CU31" s="658"/>
      <c r="CV31" s="658"/>
      <c r="CW31" s="658"/>
      <c r="CX31" s="658"/>
      <c r="CY31" s="658"/>
      <c r="CZ31" s="658"/>
      <c r="DA31" s="658"/>
      <c r="DB31" s="658"/>
      <c r="DC31" s="658"/>
      <c r="DD31" s="658"/>
      <c r="DE31" s="658"/>
      <c r="DF31" s="658"/>
      <c r="DG31" s="658"/>
      <c r="DH31" s="658"/>
      <c r="DI31" s="658"/>
    </row>
    <row r="32" spans="1:113">
      <c r="A32" s="2352"/>
      <c r="B32" s="666" t="s">
        <v>1164</v>
      </c>
      <c r="C32" s="667">
        <v>9930</v>
      </c>
      <c r="D32" s="771"/>
      <c r="E32" s="772"/>
      <c r="F32" s="669"/>
      <c r="G32" s="669"/>
      <c r="H32" s="669"/>
      <c r="I32" s="669"/>
      <c r="J32" s="773"/>
      <c r="K32" s="669"/>
      <c r="L32" s="669"/>
      <c r="M32" s="669"/>
      <c r="N32" s="669"/>
      <c r="O32" s="669"/>
      <c r="P32" s="669"/>
      <c r="Q32" s="773"/>
      <c r="R32" s="669"/>
      <c r="S32" s="669"/>
      <c r="T32" s="669"/>
      <c r="U32" s="669"/>
      <c r="V32" s="669"/>
      <c r="W32" s="669"/>
      <c r="X32" s="669"/>
      <c r="Y32" s="669"/>
      <c r="Z32" s="669"/>
      <c r="AA32" s="669"/>
      <c r="AB32" s="669"/>
      <c r="AC32" s="669"/>
      <c r="AD32" s="714"/>
      <c r="AE32" s="714"/>
      <c r="AF32" s="714"/>
      <c r="AG32" s="714"/>
      <c r="AH32" s="714"/>
      <c r="AI32" s="715"/>
    </row>
    <row r="33" spans="1:113">
      <c r="A33" s="671" t="s">
        <v>1165</v>
      </c>
      <c r="B33" s="672"/>
      <c r="C33" s="667">
        <f>+(C32-C31)/2+C31</f>
        <v>9665</v>
      </c>
      <c r="D33" s="771"/>
      <c r="E33" s="772"/>
      <c r="F33" s="669"/>
      <c r="G33" s="669"/>
      <c r="H33" s="669"/>
      <c r="I33" s="669"/>
      <c r="J33" s="773"/>
      <c r="K33" s="669"/>
      <c r="L33" s="669"/>
      <c r="M33" s="669"/>
      <c r="N33" s="669"/>
      <c r="O33" s="669"/>
      <c r="P33" s="669"/>
      <c r="Q33" s="773"/>
      <c r="R33" s="669"/>
      <c r="S33" s="669"/>
      <c r="T33" s="669"/>
      <c r="U33" s="669"/>
      <c r="V33" s="669"/>
      <c r="W33" s="669"/>
      <c r="X33" s="669"/>
      <c r="Y33" s="669"/>
      <c r="Z33" s="669"/>
      <c r="AA33" s="669"/>
      <c r="AB33" s="669"/>
      <c r="AC33" s="669"/>
      <c r="AD33" s="714"/>
      <c r="AE33" s="714"/>
      <c r="AF33" s="714"/>
      <c r="AG33" s="714"/>
      <c r="AH33" s="714"/>
      <c r="AI33" s="715"/>
    </row>
    <row r="34" spans="1:113">
      <c r="A34" s="671" t="s">
        <v>1166</v>
      </c>
      <c r="B34" s="672"/>
      <c r="C34" s="673"/>
      <c r="D34" s="789">
        <f>IF(D36&gt;D35,(D36-D35)+D$2+D$3,(D35-D36)+D$2+D$4)/1000</f>
        <v>24.715</v>
      </c>
      <c r="E34" s="775">
        <f t="shared" ref="E34:AG34" si="4">IF(E36&gt;E35,(E36-E35)+E$2+E$3,(E35-E36)+E$2+E$4)/1000</f>
        <v>25.164999999999999</v>
      </c>
      <c r="F34" s="675">
        <f t="shared" si="4"/>
        <v>4.4649999999999999</v>
      </c>
      <c r="G34" s="675">
        <f t="shared" si="4"/>
        <v>0.26600000000000001</v>
      </c>
      <c r="H34" s="675">
        <f t="shared" si="4"/>
        <v>0.76500000000000001</v>
      </c>
      <c r="I34" s="675">
        <f t="shared" si="4"/>
        <v>0.66600000000000004</v>
      </c>
      <c r="J34" s="776">
        <f t="shared" si="4"/>
        <v>5.835</v>
      </c>
      <c r="K34" s="675">
        <f t="shared" si="4"/>
        <v>6.335</v>
      </c>
      <c r="L34" s="675">
        <f t="shared" si="4"/>
        <v>13.535</v>
      </c>
      <c r="M34" s="675">
        <f t="shared" si="4"/>
        <v>16.139500000000002</v>
      </c>
      <c r="N34" s="675">
        <f t="shared" si="4"/>
        <v>33.734999999999999</v>
      </c>
      <c r="O34" s="675">
        <f t="shared" si="4"/>
        <v>35.335000000000001</v>
      </c>
      <c r="P34" s="675">
        <f t="shared" si="4"/>
        <v>63.165500000000002</v>
      </c>
      <c r="Q34" s="776">
        <f t="shared" si="4"/>
        <v>59.664999999999999</v>
      </c>
      <c r="R34" s="675">
        <f t="shared" si="4"/>
        <v>70.666300000000007</v>
      </c>
      <c r="S34" s="675">
        <f t="shared" si="4"/>
        <v>39.137999999999998</v>
      </c>
      <c r="T34" s="675">
        <f t="shared" si="4"/>
        <v>43.986800000000002</v>
      </c>
      <c r="U34" s="675">
        <f t="shared" si="4"/>
        <v>42.686399999999999</v>
      </c>
      <c r="V34" s="675">
        <f t="shared" si="4"/>
        <v>44.067300000000003</v>
      </c>
      <c r="W34" s="675">
        <f t="shared" si="4"/>
        <v>20.335000000000001</v>
      </c>
      <c r="X34" s="675">
        <f t="shared" si="4"/>
        <v>54.034999999999997</v>
      </c>
      <c r="Y34" s="675">
        <f t="shared" si="4"/>
        <v>62.335999999999999</v>
      </c>
      <c r="Z34" s="675">
        <f t="shared" si="4"/>
        <v>65.338800000000006</v>
      </c>
      <c r="AA34" s="675">
        <f t="shared" si="4"/>
        <v>74.486199999999997</v>
      </c>
      <c r="AB34" s="675">
        <f t="shared" si="4"/>
        <v>80.254999999999995</v>
      </c>
      <c r="AC34" s="675">
        <f t="shared" si="4"/>
        <v>80.261499999999998</v>
      </c>
      <c r="AD34" s="676">
        <f t="shared" si="4"/>
        <v>20.715</v>
      </c>
      <c r="AE34" s="676">
        <f t="shared" si="4"/>
        <v>18.335000000000001</v>
      </c>
      <c r="AF34" s="676">
        <f t="shared" si="4"/>
        <v>28.335000000000001</v>
      </c>
      <c r="AG34" s="676">
        <f t="shared" si="4"/>
        <v>61.335000000000001</v>
      </c>
      <c r="AH34" s="676">
        <f>IF(AH36&gt;AH35,(AH36-AH35)+AH$2+AH$3,(AH35-AH36)+AH$2+AH$4)/1000</f>
        <v>67.141000000000005</v>
      </c>
      <c r="AI34" s="715"/>
    </row>
    <row r="35" spans="1:113" hidden="1">
      <c r="A35" s="677" t="s">
        <v>1167</v>
      </c>
      <c r="B35" s="678"/>
      <c r="C35" s="679"/>
      <c r="D35" s="725">
        <f>+IF($C30=4514,IF(D$6=4514,$C33,$C33),IF(D$6=4515,$C33+101000,101000+$C33))</f>
        <v>110665</v>
      </c>
      <c r="E35" s="725">
        <f t="shared" ref="E35:AH35" si="5">+IF($C30=4514,IF(E$6=4514,$C33,$C33),IF(E$6=4515,$C33+101000,101000+$C33))</f>
        <v>110665</v>
      </c>
      <c r="F35" s="598">
        <f t="shared" si="5"/>
        <v>110665</v>
      </c>
      <c r="G35" s="598">
        <f t="shared" si="5"/>
        <v>110665</v>
      </c>
      <c r="H35" s="598">
        <f t="shared" si="5"/>
        <v>110665</v>
      </c>
      <c r="I35" s="598">
        <f t="shared" si="5"/>
        <v>110665</v>
      </c>
      <c r="J35" s="777">
        <f t="shared" si="5"/>
        <v>110665</v>
      </c>
      <c r="K35" s="598">
        <f t="shared" si="5"/>
        <v>110665</v>
      </c>
      <c r="L35" s="598">
        <f t="shared" si="5"/>
        <v>110665</v>
      </c>
      <c r="M35" s="598">
        <f t="shared" si="5"/>
        <v>110665</v>
      </c>
      <c r="N35" s="598">
        <f t="shared" si="5"/>
        <v>110665</v>
      </c>
      <c r="O35" s="598">
        <f t="shared" si="5"/>
        <v>110665</v>
      </c>
      <c r="P35" s="598">
        <f t="shared" si="5"/>
        <v>110665</v>
      </c>
      <c r="Q35" s="777">
        <f t="shared" si="5"/>
        <v>110665</v>
      </c>
      <c r="R35" s="598">
        <f t="shared" si="5"/>
        <v>110665</v>
      </c>
      <c r="S35" s="598">
        <f t="shared" si="5"/>
        <v>110665</v>
      </c>
      <c r="T35" s="598">
        <f t="shared" si="5"/>
        <v>110665</v>
      </c>
      <c r="U35" s="598">
        <f t="shared" si="5"/>
        <v>110665</v>
      </c>
      <c r="V35" s="598">
        <f t="shared" si="5"/>
        <v>110665</v>
      </c>
      <c r="W35" s="598">
        <f t="shared" si="5"/>
        <v>110665</v>
      </c>
      <c r="X35" s="598">
        <f t="shared" si="5"/>
        <v>110665</v>
      </c>
      <c r="Y35" s="598">
        <f t="shared" si="5"/>
        <v>110665</v>
      </c>
      <c r="Z35" s="598">
        <f t="shared" si="5"/>
        <v>110665</v>
      </c>
      <c r="AA35" s="598">
        <f t="shared" si="5"/>
        <v>110665</v>
      </c>
      <c r="AB35" s="598">
        <f t="shared" si="5"/>
        <v>110665</v>
      </c>
      <c r="AC35" s="598">
        <f t="shared" si="5"/>
        <v>110665</v>
      </c>
      <c r="AD35" s="680">
        <f t="shared" si="5"/>
        <v>110665</v>
      </c>
      <c r="AE35" s="680">
        <f t="shared" si="5"/>
        <v>110665</v>
      </c>
      <c r="AF35" s="680">
        <f t="shared" si="5"/>
        <v>110665</v>
      </c>
      <c r="AG35" s="680">
        <f t="shared" si="5"/>
        <v>110665</v>
      </c>
      <c r="AH35" s="680">
        <f t="shared" si="5"/>
        <v>110665</v>
      </c>
      <c r="AI35" s="715"/>
    </row>
    <row r="36" spans="1:113" hidden="1">
      <c r="A36" s="677" t="s">
        <v>1168</v>
      </c>
      <c r="B36" s="678"/>
      <c r="C36" s="679"/>
      <c r="D36" s="725">
        <f>+IF($C30=4514,IF(D$6=4514,D$5,D$5+101000),IF(D$6=4515,D$5+101000,D$5))</f>
        <v>85950</v>
      </c>
      <c r="E36" s="725">
        <f t="shared" ref="E36:AH36" si="6">+IF($C30=4514,IF(E$6=4514,E$5,E$5+101000),IF(E$6=4515,E$5+101000,E$5))</f>
        <v>85500</v>
      </c>
      <c r="F36" s="598">
        <f t="shared" si="6"/>
        <v>106200</v>
      </c>
      <c r="G36" s="598">
        <f t="shared" si="6"/>
        <v>110930</v>
      </c>
      <c r="H36" s="598">
        <f t="shared" si="6"/>
        <v>109900</v>
      </c>
      <c r="I36" s="598">
        <f t="shared" si="6"/>
        <v>110000</v>
      </c>
      <c r="J36" s="777">
        <f t="shared" si="6"/>
        <v>116500</v>
      </c>
      <c r="K36" s="598">
        <f t="shared" si="6"/>
        <v>117000</v>
      </c>
      <c r="L36" s="598">
        <f t="shared" si="6"/>
        <v>124200</v>
      </c>
      <c r="M36" s="598">
        <f t="shared" si="6"/>
        <v>126800</v>
      </c>
      <c r="N36" s="598">
        <f t="shared" si="6"/>
        <v>144400</v>
      </c>
      <c r="O36" s="598">
        <f t="shared" si="6"/>
        <v>146000</v>
      </c>
      <c r="P36" s="598">
        <f t="shared" si="6"/>
        <v>47500</v>
      </c>
      <c r="Q36" s="777">
        <f t="shared" si="6"/>
        <v>51000</v>
      </c>
      <c r="R36" s="598">
        <f t="shared" si="6"/>
        <v>40000</v>
      </c>
      <c r="S36" s="598">
        <f t="shared" si="6"/>
        <v>149800</v>
      </c>
      <c r="T36" s="598">
        <f t="shared" si="6"/>
        <v>154650</v>
      </c>
      <c r="U36" s="598">
        <f t="shared" si="6"/>
        <v>153350</v>
      </c>
      <c r="V36" s="598">
        <f t="shared" si="6"/>
        <v>154730</v>
      </c>
      <c r="W36" s="598">
        <f t="shared" si="6"/>
        <v>131000</v>
      </c>
      <c r="X36" s="598">
        <f t="shared" si="6"/>
        <v>164700</v>
      </c>
      <c r="Y36" s="598">
        <f t="shared" si="6"/>
        <v>173000</v>
      </c>
      <c r="Z36" s="598">
        <f t="shared" si="6"/>
        <v>176000</v>
      </c>
      <c r="AA36" s="598">
        <f t="shared" si="6"/>
        <v>185150</v>
      </c>
      <c r="AB36" s="598">
        <f t="shared" si="6"/>
        <v>190920</v>
      </c>
      <c r="AC36" s="598">
        <f t="shared" si="6"/>
        <v>190920</v>
      </c>
      <c r="AD36" s="680">
        <f t="shared" si="6"/>
        <v>89950</v>
      </c>
      <c r="AE36" s="680">
        <f t="shared" si="6"/>
        <v>129000</v>
      </c>
      <c r="AF36" s="680">
        <f t="shared" si="6"/>
        <v>139000</v>
      </c>
      <c r="AG36" s="680">
        <f t="shared" si="6"/>
        <v>172000</v>
      </c>
      <c r="AH36" s="680">
        <f t="shared" si="6"/>
        <v>177800</v>
      </c>
      <c r="AI36" s="715"/>
    </row>
    <row r="37" spans="1:113" ht="15" customHeight="1">
      <c r="A37" s="2353" t="s">
        <v>1179</v>
      </c>
      <c r="B37" s="666" t="s">
        <v>1170</v>
      </c>
      <c r="C37" s="681">
        <f>+'CANTIDADES TOTALIZADAS'!BS25</f>
        <v>2865.1873500000006</v>
      </c>
      <c r="D37" s="634">
        <f>$C37*FACTORES!$D$11*FACTORES!$D$25</f>
        <v>4377.3695625000009</v>
      </c>
      <c r="E37" s="753"/>
      <c r="F37" s="635"/>
      <c r="G37" s="635"/>
      <c r="H37" s="635"/>
      <c r="I37" s="635"/>
      <c r="J37" s="785"/>
      <c r="K37" s="635"/>
      <c r="L37" s="635"/>
      <c r="M37" s="635"/>
      <c r="N37" s="635"/>
      <c r="O37" s="635"/>
      <c r="P37" s="635"/>
      <c r="Q37" s="785"/>
      <c r="R37" s="635"/>
      <c r="S37" s="635"/>
      <c r="T37" s="635"/>
      <c r="U37" s="635"/>
      <c r="V37" s="635"/>
      <c r="W37" s="635"/>
      <c r="X37" s="635"/>
      <c r="Y37" s="635"/>
      <c r="Z37" s="635"/>
      <c r="AA37" s="635"/>
      <c r="AB37" s="635"/>
      <c r="AC37" s="635"/>
      <c r="AD37" s="682"/>
      <c r="AE37" s="682"/>
      <c r="AF37" s="682"/>
      <c r="AG37" s="682"/>
      <c r="AH37" s="682"/>
      <c r="AI37" s="716">
        <f>+SUMPRODUCT(D37:AH37,D34:AH34)</f>
        <v>108186.68873718752</v>
      </c>
      <c r="AJ37" s="659">
        <f>$C37*FACTORES!$D$11*FACTORES!$D$25</f>
        <v>4377.3695625000009</v>
      </c>
    </row>
    <row r="38" spans="1:113">
      <c r="A38" s="2353"/>
      <c r="B38" s="666" t="s">
        <v>1171</v>
      </c>
      <c r="C38" s="681">
        <f>+'CANTIDADES TOTALIZADAS'!BS26</f>
        <v>2152.7804999999998</v>
      </c>
      <c r="D38" s="634">
        <f>$C38*FACTORES!$D$11*FACTORES!$D$25</f>
        <v>3288.9702083333332</v>
      </c>
      <c r="E38" s="753"/>
      <c r="F38" s="635"/>
      <c r="G38" s="635"/>
      <c r="H38" s="635"/>
      <c r="I38" s="635"/>
      <c r="J38" s="785"/>
      <c r="K38" s="635"/>
      <c r="L38" s="635"/>
      <c r="M38" s="635"/>
      <c r="N38" s="635"/>
      <c r="O38" s="635"/>
      <c r="P38" s="635"/>
      <c r="Q38" s="785"/>
      <c r="R38" s="635"/>
      <c r="S38" s="635"/>
      <c r="T38" s="635"/>
      <c r="U38" s="635"/>
      <c r="V38" s="635"/>
      <c r="W38" s="635"/>
      <c r="X38" s="635"/>
      <c r="Y38" s="635"/>
      <c r="Z38" s="635"/>
      <c r="AA38" s="635"/>
      <c r="AB38" s="635"/>
      <c r="AC38" s="635"/>
      <c r="AD38" s="682"/>
      <c r="AE38" s="682"/>
      <c r="AF38" s="682"/>
      <c r="AG38" s="682"/>
      <c r="AH38" s="682"/>
      <c r="AI38" s="716">
        <f>+SUMPRODUCT(D38:AH38,D34:AH34)</f>
        <v>81286.898698958335</v>
      </c>
      <c r="AJ38" s="659">
        <f>$C38*FACTORES!$D$11*FACTORES!$D$25</f>
        <v>3288.9702083333332</v>
      </c>
    </row>
    <row r="39" spans="1:113">
      <c r="A39" s="2353"/>
      <c r="B39" s="666" t="s">
        <v>1172</v>
      </c>
      <c r="C39" s="681">
        <f>+'CANTIDADES TOTALIZADAS'!BS72</f>
        <v>1179.2022056048547</v>
      </c>
      <c r="D39" s="634"/>
      <c r="E39" s="753"/>
      <c r="F39" s="635"/>
      <c r="G39" s="635"/>
      <c r="H39" s="635"/>
      <c r="I39" s="635"/>
      <c r="J39" s="785"/>
      <c r="K39" s="635"/>
      <c r="L39" s="635"/>
      <c r="M39" s="635"/>
      <c r="N39" s="635"/>
      <c r="O39" s="635"/>
      <c r="P39" s="635"/>
      <c r="Q39" s="785"/>
      <c r="R39" s="635"/>
      <c r="S39" s="635"/>
      <c r="T39" s="635"/>
      <c r="U39" s="635"/>
      <c r="V39" s="635"/>
      <c r="W39" s="635"/>
      <c r="X39" s="635"/>
      <c r="Y39" s="635"/>
      <c r="Z39" s="635"/>
      <c r="AA39" s="635"/>
      <c r="AB39" s="635"/>
      <c r="AC39" s="635"/>
      <c r="AD39" s="682">
        <f>+$C39*FACTORES!$D$23*FACTORES!$D$28</f>
        <v>1383.2041871744943</v>
      </c>
      <c r="AE39" s="682"/>
      <c r="AF39" s="682"/>
      <c r="AG39" s="682"/>
      <c r="AH39" s="682"/>
      <c r="AI39" s="716">
        <f>+SUMPRODUCT(D39:AH39,D34:AH34)</f>
        <v>28653.07473731965</v>
      </c>
      <c r="AJ39" s="634">
        <f>+$C39*FACTORES!$D$23*FACTORES!$D$28</f>
        <v>1383.2041871744943</v>
      </c>
    </row>
    <row r="40" spans="1:113">
      <c r="A40" s="2353"/>
      <c r="B40" s="666" t="s">
        <v>1173</v>
      </c>
      <c r="C40" s="681">
        <f>+'CANTIDADES TOTALIZADAS'!BS85</f>
        <v>1879.1680000000001</v>
      </c>
      <c r="D40" s="634"/>
      <c r="E40" s="753"/>
      <c r="F40" s="635"/>
      <c r="G40" s="635"/>
      <c r="H40" s="635"/>
      <c r="I40" s="635"/>
      <c r="J40" s="785"/>
      <c r="K40" s="635"/>
      <c r="L40" s="635"/>
      <c r="M40" s="635"/>
      <c r="N40" s="635"/>
      <c r="O40" s="635"/>
      <c r="P40" s="635"/>
      <c r="Q40" s="785"/>
      <c r="R40" s="635"/>
      <c r="S40" s="635"/>
      <c r="T40" s="635"/>
      <c r="U40" s="635"/>
      <c r="V40" s="635"/>
      <c r="W40" s="635"/>
      <c r="X40" s="635"/>
      <c r="Y40" s="635"/>
      <c r="Z40" s="635"/>
      <c r="AA40" s="635"/>
      <c r="AB40" s="635"/>
      <c r="AC40" s="635"/>
      <c r="AD40" s="682">
        <f>+$C40*FACTORES!$D$7*FACTORES!$D$26</f>
        <v>2294.3330232558142</v>
      </c>
      <c r="AE40" s="682"/>
      <c r="AF40" s="682"/>
      <c r="AG40" s="682"/>
      <c r="AH40" s="682"/>
      <c r="AI40" s="716">
        <f>+SUMPRODUCT(D40:AH40,D34:AH34)</f>
        <v>47527.108576744191</v>
      </c>
      <c r="AJ40" s="659">
        <f>+$C40*FACTORES!$D$7*FACTORES!$D$26</f>
        <v>2294.3330232558142</v>
      </c>
    </row>
    <row r="41" spans="1:113">
      <c r="A41" s="2354"/>
      <c r="B41" s="692" t="s">
        <v>1174</v>
      </c>
      <c r="C41" s="693">
        <f>+'CANTIDADES TOTALIZADAS'!BS93</f>
        <v>516.11400000000003</v>
      </c>
      <c r="D41" s="641"/>
      <c r="E41" s="758"/>
      <c r="F41" s="642"/>
      <c r="G41" s="642"/>
      <c r="H41" s="642"/>
      <c r="I41" s="642"/>
      <c r="J41" s="790"/>
      <c r="K41" s="642"/>
      <c r="L41" s="642"/>
      <c r="M41" s="642"/>
      <c r="N41" s="642"/>
      <c r="O41" s="642"/>
      <c r="P41" s="642"/>
      <c r="Q41" s="790"/>
      <c r="R41" s="642"/>
      <c r="S41" s="642"/>
      <c r="T41" s="642"/>
      <c r="U41" s="642"/>
      <c r="V41" s="642"/>
      <c r="W41" s="642"/>
      <c r="X41" s="642"/>
      <c r="Y41" s="642"/>
      <c r="Z41" s="642"/>
      <c r="AA41" s="642"/>
      <c r="AB41" s="642"/>
      <c r="AC41" s="642"/>
      <c r="AD41" s="694">
        <f>+$C41*FACTORES!$D$3*FACTORES!$D$27</f>
        <v>631.72353600000008</v>
      </c>
      <c r="AE41" s="694"/>
      <c r="AF41" s="694"/>
      <c r="AG41" s="694"/>
      <c r="AH41" s="694"/>
      <c r="AI41" s="717">
        <f>+SUMPRODUCT(D41:AH41,D34:AH34)</f>
        <v>13086.153048240001</v>
      </c>
      <c r="AJ41" s="659">
        <f>+$C41*FACTORES!$D$3*FACTORES!$D$27</f>
        <v>631.72353600000008</v>
      </c>
    </row>
    <row r="42" spans="1:113">
      <c r="A42" s="651" t="s">
        <v>1160</v>
      </c>
      <c r="B42" s="652"/>
      <c r="C42" s="653" t="s">
        <v>711</v>
      </c>
      <c r="D42" s="765"/>
      <c r="E42" s="766"/>
      <c r="F42" s="655"/>
      <c r="G42" s="655"/>
      <c r="H42" s="655"/>
      <c r="I42" s="655"/>
      <c r="J42" s="767"/>
      <c r="K42" s="655"/>
      <c r="L42" s="655"/>
      <c r="M42" s="655"/>
      <c r="N42" s="655"/>
      <c r="O42" s="655"/>
      <c r="P42" s="655"/>
      <c r="Q42" s="767"/>
      <c r="R42" s="655"/>
      <c r="S42" s="655"/>
      <c r="T42" s="655"/>
      <c r="U42" s="655"/>
      <c r="V42" s="655"/>
      <c r="W42" s="655"/>
      <c r="X42" s="655"/>
      <c r="Y42" s="655"/>
      <c r="Z42" s="655"/>
      <c r="AA42" s="655"/>
      <c r="AB42" s="655"/>
      <c r="AC42" s="655"/>
      <c r="AD42" s="711"/>
      <c r="AE42" s="711"/>
      <c r="AF42" s="711"/>
      <c r="AG42" s="711"/>
      <c r="AH42" s="711"/>
      <c r="AI42" s="712"/>
      <c r="AJ42" s="658"/>
      <c r="AK42" s="658"/>
      <c r="AL42" s="658"/>
      <c r="AM42" s="658"/>
      <c r="AN42" s="658"/>
      <c r="AO42" s="658"/>
      <c r="AP42" s="658"/>
      <c r="AQ42" s="658"/>
      <c r="AR42" s="658"/>
      <c r="AS42" s="658"/>
      <c r="AT42" s="658"/>
      <c r="AU42" s="658"/>
      <c r="AV42" s="658"/>
      <c r="AW42" s="658"/>
      <c r="AX42" s="658"/>
      <c r="AY42" s="658"/>
      <c r="AZ42" s="658"/>
      <c r="BA42" s="658"/>
      <c r="BB42" s="658"/>
      <c r="BC42" s="658"/>
      <c r="BD42" s="658"/>
      <c r="BE42" s="658"/>
      <c r="BF42" s="658"/>
      <c r="BG42" s="658"/>
      <c r="BH42" s="658"/>
      <c r="BI42" s="658"/>
      <c r="BJ42" s="658"/>
      <c r="BK42" s="658"/>
      <c r="BL42" s="658"/>
      <c r="BM42" s="658"/>
      <c r="BN42" s="658"/>
      <c r="BO42" s="658"/>
      <c r="BP42" s="658"/>
      <c r="BQ42" s="658"/>
      <c r="BR42" s="658"/>
      <c r="BS42" s="658"/>
      <c r="BT42" s="658"/>
      <c r="BU42" s="658"/>
      <c r="BV42" s="658"/>
      <c r="BW42" s="658"/>
      <c r="BX42" s="658"/>
      <c r="BY42" s="658"/>
      <c r="BZ42" s="658"/>
      <c r="CA42" s="658"/>
      <c r="CB42" s="658"/>
      <c r="CC42" s="658"/>
      <c r="CD42" s="658"/>
      <c r="CE42" s="658"/>
      <c r="CF42" s="658"/>
      <c r="CG42" s="658"/>
      <c r="CH42" s="658"/>
      <c r="CI42" s="658"/>
      <c r="CJ42" s="658"/>
      <c r="CK42" s="658"/>
      <c r="CL42" s="658"/>
      <c r="CM42" s="658"/>
      <c r="CN42" s="658"/>
      <c r="CO42" s="658"/>
      <c r="CP42" s="658"/>
      <c r="CQ42" s="658"/>
      <c r="CR42" s="658"/>
      <c r="CS42" s="658"/>
      <c r="CT42" s="658"/>
      <c r="CU42" s="658"/>
      <c r="CV42" s="658"/>
      <c r="CW42" s="658"/>
      <c r="CX42" s="658"/>
      <c r="CY42" s="658"/>
      <c r="CZ42" s="658"/>
      <c r="DA42" s="658"/>
      <c r="DB42" s="658"/>
      <c r="DC42" s="658"/>
      <c r="DD42" s="658"/>
      <c r="DE42" s="658"/>
      <c r="DF42" s="658"/>
      <c r="DG42" s="658"/>
      <c r="DH42" s="658"/>
      <c r="DI42" s="658"/>
    </row>
    <row r="43" spans="1:113">
      <c r="A43" s="660" t="s">
        <v>1140</v>
      </c>
      <c r="B43" s="661"/>
      <c r="C43" s="662">
        <v>4515</v>
      </c>
      <c r="D43" s="768"/>
      <c r="E43" s="769"/>
      <c r="F43" s="664"/>
      <c r="G43" s="664"/>
      <c r="H43" s="664"/>
      <c r="I43" s="664"/>
      <c r="J43" s="770"/>
      <c r="K43" s="664"/>
      <c r="L43" s="664"/>
      <c r="M43" s="664"/>
      <c r="N43" s="664"/>
      <c r="O43" s="664"/>
      <c r="P43" s="664"/>
      <c r="Q43" s="770"/>
      <c r="R43" s="664"/>
      <c r="S43" s="664"/>
      <c r="T43" s="664"/>
      <c r="U43" s="664"/>
      <c r="V43" s="664"/>
      <c r="W43" s="664"/>
      <c r="X43" s="664"/>
      <c r="Y43" s="664"/>
      <c r="Z43" s="664"/>
      <c r="AA43" s="664"/>
      <c r="AB43" s="664"/>
      <c r="AC43" s="664"/>
      <c r="AD43" s="713"/>
      <c r="AE43" s="713"/>
      <c r="AF43" s="713"/>
      <c r="AG43" s="713"/>
      <c r="AH43" s="713"/>
      <c r="AI43" s="712"/>
      <c r="AJ43" s="658"/>
      <c r="AK43" s="658"/>
      <c r="AL43" s="658"/>
      <c r="AM43" s="658"/>
      <c r="AN43" s="658"/>
      <c r="AO43" s="658"/>
      <c r="AP43" s="658"/>
      <c r="AQ43" s="658"/>
      <c r="AR43" s="658"/>
      <c r="AS43" s="658"/>
      <c r="AT43" s="658"/>
      <c r="AU43" s="658"/>
      <c r="AV43" s="658"/>
      <c r="AW43" s="658"/>
      <c r="AX43" s="658"/>
      <c r="AY43" s="658"/>
      <c r="AZ43" s="658"/>
      <c r="BA43" s="658"/>
      <c r="BB43" s="658"/>
      <c r="BC43" s="658"/>
      <c r="BD43" s="658"/>
      <c r="BE43" s="658"/>
      <c r="BF43" s="658"/>
      <c r="BG43" s="658"/>
      <c r="BH43" s="658"/>
      <c r="BI43" s="658"/>
      <c r="BJ43" s="658"/>
      <c r="BK43" s="658"/>
      <c r="BL43" s="658"/>
      <c r="BM43" s="658"/>
      <c r="BN43" s="658"/>
      <c r="BO43" s="658"/>
      <c r="BP43" s="658"/>
      <c r="BQ43" s="658"/>
      <c r="BR43" s="658"/>
      <c r="BS43" s="658"/>
      <c r="BT43" s="658"/>
      <c r="BU43" s="658"/>
      <c r="BV43" s="658"/>
      <c r="BW43" s="658"/>
      <c r="BX43" s="658"/>
      <c r="BY43" s="658"/>
      <c r="BZ43" s="658"/>
      <c r="CA43" s="658"/>
      <c r="CB43" s="658"/>
      <c r="CC43" s="658"/>
      <c r="CD43" s="658"/>
      <c r="CE43" s="658"/>
      <c r="CF43" s="658"/>
      <c r="CG43" s="658"/>
      <c r="CH43" s="658"/>
      <c r="CI43" s="658"/>
      <c r="CJ43" s="658"/>
      <c r="CK43" s="658"/>
      <c r="CL43" s="658"/>
      <c r="CM43" s="658"/>
      <c r="CN43" s="658"/>
      <c r="CO43" s="658"/>
      <c r="CP43" s="658"/>
      <c r="CQ43" s="658"/>
      <c r="CR43" s="658"/>
      <c r="CS43" s="658"/>
      <c r="CT43" s="658"/>
      <c r="CU43" s="658"/>
      <c r="CV43" s="658"/>
      <c r="CW43" s="658"/>
      <c r="CX43" s="658"/>
      <c r="CY43" s="658"/>
      <c r="CZ43" s="658"/>
      <c r="DA43" s="658"/>
      <c r="DB43" s="658"/>
      <c r="DC43" s="658"/>
      <c r="DD43" s="658"/>
      <c r="DE43" s="658"/>
      <c r="DF43" s="658"/>
      <c r="DG43" s="658"/>
      <c r="DH43" s="658"/>
      <c r="DI43" s="658"/>
    </row>
    <row r="44" spans="1:113" ht="15" customHeight="1">
      <c r="A44" s="2352" t="s">
        <v>1162</v>
      </c>
      <c r="B44" s="666" t="s">
        <v>1163</v>
      </c>
      <c r="C44" s="667">
        <v>31300</v>
      </c>
      <c r="D44" s="771"/>
      <c r="E44" s="772"/>
      <c r="F44" s="669"/>
      <c r="G44" s="669"/>
      <c r="H44" s="669"/>
      <c r="I44" s="669"/>
      <c r="J44" s="773"/>
      <c r="K44" s="669"/>
      <c r="L44" s="669"/>
      <c r="M44" s="669"/>
      <c r="N44" s="669"/>
      <c r="O44" s="669"/>
      <c r="P44" s="669"/>
      <c r="Q44" s="773"/>
      <c r="R44" s="669"/>
      <c r="S44" s="669"/>
      <c r="T44" s="669"/>
      <c r="U44" s="669"/>
      <c r="V44" s="669"/>
      <c r="W44" s="669"/>
      <c r="X44" s="669"/>
      <c r="Y44" s="669"/>
      <c r="Z44" s="669"/>
      <c r="AA44" s="669"/>
      <c r="AB44" s="669"/>
      <c r="AC44" s="669"/>
      <c r="AD44" s="704"/>
      <c r="AE44" s="704"/>
      <c r="AF44" s="704"/>
      <c r="AG44" s="704"/>
      <c r="AH44" s="704"/>
      <c r="AI44" s="712"/>
      <c r="AJ44" s="658"/>
      <c r="AK44" s="658"/>
      <c r="AL44" s="658"/>
      <c r="AM44" s="658"/>
      <c r="AN44" s="658"/>
      <c r="AO44" s="658"/>
      <c r="AP44" s="658"/>
      <c r="AQ44" s="658"/>
      <c r="AR44" s="658"/>
      <c r="AS44" s="658"/>
      <c r="AT44" s="658"/>
      <c r="AU44" s="658"/>
      <c r="AV44" s="658"/>
      <c r="AW44" s="658"/>
      <c r="AX44" s="658"/>
      <c r="AY44" s="658"/>
      <c r="AZ44" s="658"/>
      <c r="BA44" s="658"/>
      <c r="BB44" s="658"/>
      <c r="BC44" s="658"/>
      <c r="BD44" s="658"/>
      <c r="BE44" s="658"/>
      <c r="BF44" s="658"/>
      <c r="BG44" s="658"/>
      <c r="BH44" s="658"/>
      <c r="BI44" s="658"/>
      <c r="BJ44" s="658"/>
      <c r="BK44" s="658"/>
      <c r="BL44" s="658"/>
      <c r="BM44" s="658"/>
      <c r="BN44" s="658"/>
      <c r="BO44" s="658"/>
      <c r="BP44" s="658"/>
      <c r="BQ44" s="658"/>
      <c r="BR44" s="658"/>
      <c r="BS44" s="658"/>
      <c r="BT44" s="658"/>
      <c r="BU44" s="658"/>
      <c r="BV44" s="658"/>
      <c r="BW44" s="658"/>
      <c r="BX44" s="658"/>
      <c r="BY44" s="658"/>
      <c r="BZ44" s="658"/>
      <c r="CA44" s="658"/>
      <c r="CB44" s="658"/>
      <c r="CC44" s="658"/>
      <c r="CD44" s="658"/>
      <c r="CE44" s="658"/>
      <c r="CF44" s="658"/>
      <c r="CG44" s="658"/>
      <c r="CH44" s="658"/>
      <c r="CI44" s="658"/>
      <c r="CJ44" s="658"/>
      <c r="CK44" s="658"/>
      <c r="CL44" s="658"/>
      <c r="CM44" s="658"/>
      <c r="CN44" s="658"/>
      <c r="CO44" s="658"/>
      <c r="CP44" s="658"/>
      <c r="CQ44" s="658"/>
      <c r="CR44" s="658"/>
      <c r="CS44" s="658"/>
      <c r="CT44" s="658"/>
      <c r="CU44" s="658"/>
      <c r="CV44" s="658"/>
      <c r="CW44" s="658"/>
      <c r="CX44" s="658"/>
      <c r="CY44" s="658"/>
      <c r="CZ44" s="658"/>
      <c r="DA44" s="658"/>
      <c r="DB44" s="658"/>
      <c r="DC44" s="658"/>
      <c r="DD44" s="658"/>
      <c r="DE44" s="658"/>
      <c r="DF44" s="658"/>
      <c r="DG44" s="658"/>
      <c r="DH44" s="658"/>
      <c r="DI44" s="658"/>
    </row>
    <row r="45" spans="1:113">
      <c r="A45" s="2352"/>
      <c r="B45" s="666" t="s">
        <v>1164</v>
      </c>
      <c r="C45" s="667">
        <v>32080</v>
      </c>
      <c r="D45" s="771"/>
      <c r="E45" s="772"/>
      <c r="F45" s="669"/>
      <c r="G45" s="669"/>
      <c r="H45" s="669"/>
      <c r="I45" s="669"/>
      <c r="J45" s="773"/>
      <c r="K45" s="669"/>
      <c r="L45" s="669"/>
      <c r="M45" s="669"/>
      <c r="N45" s="669"/>
      <c r="O45" s="669"/>
      <c r="P45" s="669"/>
      <c r="Q45" s="773"/>
      <c r="R45" s="669"/>
      <c r="S45" s="669"/>
      <c r="T45" s="669"/>
      <c r="U45" s="669"/>
      <c r="V45" s="669"/>
      <c r="W45" s="669"/>
      <c r="X45" s="669"/>
      <c r="Y45" s="669"/>
      <c r="Z45" s="669"/>
      <c r="AA45" s="669"/>
      <c r="AB45" s="669"/>
      <c r="AC45" s="669"/>
      <c r="AD45" s="714"/>
      <c r="AE45" s="714"/>
      <c r="AF45" s="714"/>
      <c r="AG45" s="714"/>
      <c r="AH45" s="714"/>
      <c r="AI45" s="715"/>
    </row>
    <row r="46" spans="1:113">
      <c r="A46" s="671" t="s">
        <v>1165</v>
      </c>
      <c r="B46" s="672"/>
      <c r="C46" s="667">
        <f>+(C45-C44)/2+C44</f>
        <v>31690</v>
      </c>
      <c r="D46" s="771"/>
      <c r="E46" s="772"/>
      <c r="F46" s="669"/>
      <c r="G46" s="669"/>
      <c r="H46" s="669"/>
      <c r="I46" s="669"/>
      <c r="J46" s="773"/>
      <c r="K46" s="669"/>
      <c r="L46" s="669"/>
      <c r="M46" s="669"/>
      <c r="N46" s="669"/>
      <c r="O46" s="669"/>
      <c r="P46" s="669"/>
      <c r="Q46" s="773"/>
      <c r="R46" s="669"/>
      <c r="S46" s="669"/>
      <c r="T46" s="669"/>
      <c r="U46" s="669"/>
      <c r="V46" s="669"/>
      <c r="W46" s="669"/>
      <c r="X46" s="669"/>
      <c r="Y46" s="669"/>
      <c r="Z46" s="669"/>
      <c r="AA46" s="669"/>
      <c r="AB46" s="669"/>
      <c r="AC46" s="669"/>
      <c r="AD46" s="714"/>
      <c r="AE46" s="714"/>
      <c r="AF46" s="714"/>
      <c r="AG46" s="714"/>
      <c r="AH46" s="714"/>
      <c r="AI46" s="715"/>
    </row>
    <row r="47" spans="1:113">
      <c r="A47" s="671" t="s">
        <v>1166</v>
      </c>
      <c r="B47" s="672"/>
      <c r="C47" s="673"/>
      <c r="D47" s="789">
        <f>IF(D49&gt;D48,(D49-D48)+D$2+D$3,(D48-D49)+D$2+D$4)/1000</f>
        <v>46.74</v>
      </c>
      <c r="E47" s="775">
        <f t="shared" ref="E47:AG47" si="7">IF(E49&gt;E48,(E49-E48)+E$2+E$3,(E48-E49)+E$2+E$4)/1000</f>
        <v>47.19</v>
      </c>
      <c r="F47" s="675">
        <f t="shared" si="7"/>
        <v>26.49</v>
      </c>
      <c r="G47" s="675">
        <f t="shared" si="7"/>
        <v>21.760999999999999</v>
      </c>
      <c r="H47" s="675">
        <f t="shared" si="7"/>
        <v>22.79</v>
      </c>
      <c r="I47" s="675">
        <f t="shared" si="7"/>
        <v>22.690999999999999</v>
      </c>
      <c r="J47" s="776">
        <f t="shared" si="7"/>
        <v>16.190000000000001</v>
      </c>
      <c r="K47" s="675">
        <f t="shared" si="7"/>
        <v>15.69</v>
      </c>
      <c r="L47" s="675">
        <f t="shared" si="7"/>
        <v>8.49</v>
      </c>
      <c r="M47" s="675">
        <f t="shared" si="7"/>
        <v>5.8944999999999999</v>
      </c>
      <c r="N47" s="675">
        <f t="shared" si="7"/>
        <v>11.71</v>
      </c>
      <c r="O47" s="675">
        <f t="shared" si="7"/>
        <v>13.31</v>
      </c>
      <c r="P47" s="675">
        <f t="shared" si="7"/>
        <v>85.1905</v>
      </c>
      <c r="Q47" s="776">
        <f t="shared" si="7"/>
        <v>81.69</v>
      </c>
      <c r="R47" s="675">
        <f t="shared" si="7"/>
        <v>92.691299999999998</v>
      </c>
      <c r="S47" s="675">
        <f t="shared" si="7"/>
        <v>17.113</v>
      </c>
      <c r="T47" s="675">
        <f t="shared" si="7"/>
        <v>21.9618</v>
      </c>
      <c r="U47" s="675">
        <f t="shared" si="7"/>
        <v>20.6614</v>
      </c>
      <c r="V47" s="675">
        <f t="shared" si="7"/>
        <v>22.042300000000001</v>
      </c>
      <c r="W47" s="675">
        <f t="shared" si="7"/>
        <v>1.69</v>
      </c>
      <c r="X47" s="675">
        <f t="shared" si="7"/>
        <v>32.01</v>
      </c>
      <c r="Y47" s="675">
        <f t="shared" si="7"/>
        <v>40.311</v>
      </c>
      <c r="Z47" s="675">
        <f t="shared" si="7"/>
        <v>43.313800000000001</v>
      </c>
      <c r="AA47" s="675">
        <f t="shared" si="7"/>
        <v>52.461199999999998</v>
      </c>
      <c r="AB47" s="675">
        <f t="shared" si="7"/>
        <v>58.23</v>
      </c>
      <c r="AC47" s="675">
        <f t="shared" si="7"/>
        <v>58.236499999999999</v>
      </c>
      <c r="AD47" s="676">
        <f t="shared" si="7"/>
        <v>42.74</v>
      </c>
      <c r="AE47" s="676">
        <f t="shared" si="7"/>
        <v>3.69</v>
      </c>
      <c r="AF47" s="676">
        <f t="shared" si="7"/>
        <v>6.31</v>
      </c>
      <c r="AG47" s="676">
        <f t="shared" si="7"/>
        <v>39.31</v>
      </c>
      <c r="AH47" s="676">
        <f>IF(AH49&gt;AH48,(AH49-AH48)+AH$2+AH$3,(AH48-AH49)+AH$2+AH$4)/1000</f>
        <v>45.116</v>
      </c>
      <c r="AI47" s="715"/>
    </row>
    <row r="48" spans="1:113" hidden="1">
      <c r="A48" s="677" t="s">
        <v>1167</v>
      </c>
      <c r="B48" s="678"/>
      <c r="C48" s="679"/>
      <c r="D48" s="725">
        <f>+IF($C43=4514,IF(D$6=4514,$C46,$C46),IF(D$6=4515,$C46+101000,101000+$C46))</f>
        <v>132690</v>
      </c>
      <c r="E48" s="725">
        <f t="shared" ref="E48:AH48" si="8">+IF($C43=4514,IF(E$6=4514,$C46,$C46),IF(E$6=4515,$C46+101000,101000+$C46))</f>
        <v>132690</v>
      </c>
      <c r="F48" s="598">
        <f t="shared" si="8"/>
        <v>132690</v>
      </c>
      <c r="G48" s="598">
        <f t="shared" si="8"/>
        <v>132690</v>
      </c>
      <c r="H48" s="598">
        <f t="shared" si="8"/>
        <v>132690</v>
      </c>
      <c r="I48" s="598">
        <f t="shared" si="8"/>
        <v>132690</v>
      </c>
      <c r="J48" s="777">
        <f t="shared" si="8"/>
        <v>132690</v>
      </c>
      <c r="K48" s="598">
        <f t="shared" si="8"/>
        <v>132690</v>
      </c>
      <c r="L48" s="598">
        <f t="shared" si="8"/>
        <v>132690</v>
      </c>
      <c r="M48" s="598">
        <f t="shared" si="8"/>
        <v>132690</v>
      </c>
      <c r="N48" s="598">
        <f t="shared" si="8"/>
        <v>132690</v>
      </c>
      <c r="O48" s="598">
        <f t="shared" si="8"/>
        <v>132690</v>
      </c>
      <c r="P48" s="598">
        <f t="shared" si="8"/>
        <v>132690</v>
      </c>
      <c r="Q48" s="777">
        <f t="shared" si="8"/>
        <v>132690</v>
      </c>
      <c r="R48" s="598">
        <f t="shared" si="8"/>
        <v>132690</v>
      </c>
      <c r="S48" s="598">
        <f t="shared" si="8"/>
        <v>132690</v>
      </c>
      <c r="T48" s="598">
        <f t="shared" si="8"/>
        <v>132690</v>
      </c>
      <c r="U48" s="598">
        <f t="shared" si="8"/>
        <v>132690</v>
      </c>
      <c r="V48" s="598">
        <f t="shared" si="8"/>
        <v>132690</v>
      </c>
      <c r="W48" s="598">
        <f t="shared" si="8"/>
        <v>132690</v>
      </c>
      <c r="X48" s="598">
        <f t="shared" si="8"/>
        <v>132690</v>
      </c>
      <c r="Y48" s="598">
        <f t="shared" si="8"/>
        <v>132690</v>
      </c>
      <c r="Z48" s="598">
        <f t="shared" si="8"/>
        <v>132690</v>
      </c>
      <c r="AA48" s="598">
        <f t="shared" si="8"/>
        <v>132690</v>
      </c>
      <c r="AB48" s="598">
        <f t="shared" si="8"/>
        <v>132690</v>
      </c>
      <c r="AC48" s="598">
        <f t="shared" si="8"/>
        <v>132690</v>
      </c>
      <c r="AD48" s="680">
        <f t="shared" si="8"/>
        <v>132690</v>
      </c>
      <c r="AE48" s="680">
        <f t="shared" si="8"/>
        <v>132690</v>
      </c>
      <c r="AF48" s="680">
        <f t="shared" si="8"/>
        <v>132690</v>
      </c>
      <c r="AG48" s="680">
        <f t="shared" si="8"/>
        <v>132690</v>
      </c>
      <c r="AH48" s="680">
        <f t="shared" si="8"/>
        <v>132690</v>
      </c>
      <c r="AI48" s="715"/>
    </row>
    <row r="49" spans="1:113" hidden="1">
      <c r="A49" s="677" t="s">
        <v>1168</v>
      </c>
      <c r="B49" s="678"/>
      <c r="C49" s="679"/>
      <c r="D49" s="725">
        <f>+IF($C43=4514,IF(D$6=4514,D$5,D$5+101000),IF(D$6=4515,D$5+101000,D$5))</f>
        <v>85950</v>
      </c>
      <c r="E49" s="725">
        <f t="shared" ref="E49:AH49" si="9">+IF($C43=4514,IF(E$6=4514,E$5,E$5+101000),IF(E$6=4515,E$5+101000,E$5))</f>
        <v>85500</v>
      </c>
      <c r="F49" s="598">
        <f t="shared" si="9"/>
        <v>106200</v>
      </c>
      <c r="G49" s="598">
        <f t="shared" si="9"/>
        <v>110930</v>
      </c>
      <c r="H49" s="598">
        <f t="shared" si="9"/>
        <v>109900</v>
      </c>
      <c r="I49" s="598">
        <f t="shared" si="9"/>
        <v>110000</v>
      </c>
      <c r="J49" s="777">
        <f t="shared" si="9"/>
        <v>116500</v>
      </c>
      <c r="K49" s="598">
        <f t="shared" si="9"/>
        <v>117000</v>
      </c>
      <c r="L49" s="598">
        <f t="shared" si="9"/>
        <v>124200</v>
      </c>
      <c r="M49" s="598">
        <f t="shared" si="9"/>
        <v>126800</v>
      </c>
      <c r="N49" s="598">
        <f t="shared" si="9"/>
        <v>144400</v>
      </c>
      <c r="O49" s="598">
        <f t="shared" si="9"/>
        <v>146000</v>
      </c>
      <c r="P49" s="598">
        <f t="shared" si="9"/>
        <v>47500</v>
      </c>
      <c r="Q49" s="777">
        <f t="shared" si="9"/>
        <v>51000</v>
      </c>
      <c r="R49" s="598">
        <f t="shared" si="9"/>
        <v>40000</v>
      </c>
      <c r="S49" s="598">
        <f t="shared" si="9"/>
        <v>149800</v>
      </c>
      <c r="T49" s="598">
        <f t="shared" si="9"/>
        <v>154650</v>
      </c>
      <c r="U49" s="598">
        <f t="shared" si="9"/>
        <v>153350</v>
      </c>
      <c r="V49" s="598">
        <f t="shared" si="9"/>
        <v>154730</v>
      </c>
      <c r="W49" s="598">
        <f t="shared" si="9"/>
        <v>131000</v>
      </c>
      <c r="X49" s="598">
        <f t="shared" si="9"/>
        <v>164700</v>
      </c>
      <c r="Y49" s="598">
        <f t="shared" si="9"/>
        <v>173000</v>
      </c>
      <c r="Z49" s="598">
        <f t="shared" si="9"/>
        <v>176000</v>
      </c>
      <c r="AA49" s="598">
        <f t="shared" si="9"/>
        <v>185150</v>
      </c>
      <c r="AB49" s="598">
        <f t="shared" si="9"/>
        <v>190920</v>
      </c>
      <c r="AC49" s="598">
        <f t="shared" si="9"/>
        <v>190920</v>
      </c>
      <c r="AD49" s="680">
        <f t="shared" si="9"/>
        <v>89950</v>
      </c>
      <c r="AE49" s="680">
        <f t="shared" si="9"/>
        <v>129000</v>
      </c>
      <c r="AF49" s="680">
        <f t="shared" si="9"/>
        <v>139000</v>
      </c>
      <c r="AG49" s="680">
        <f t="shared" si="9"/>
        <v>172000</v>
      </c>
      <c r="AH49" s="680">
        <f t="shared" si="9"/>
        <v>177800</v>
      </c>
      <c r="AI49" s="715"/>
    </row>
    <row r="50" spans="1:113" ht="15" customHeight="1">
      <c r="A50" s="2353" t="s">
        <v>1179</v>
      </c>
      <c r="B50" s="666" t="s">
        <v>1170</v>
      </c>
      <c r="C50" s="681">
        <f>+'CANTIDADES TOTALIZADAS'!BU25</f>
        <v>0</v>
      </c>
      <c r="D50" s="634"/>
      <c r="E50" s="753"/>
      <c r="F50" s="635"/>
      <c r="G50" s="635"/>
      <c r="H50" s="635"/>
      <c r="I50" s="635"/>
      <c r="J50" s="785"/>
      <c r="K50" s="635"/>
      <c r="L50" s="635"/>
      <c r="M50" s="635"/>
      <c r="N50" s="635"/>
      <c r="O50" s="635"/>
      <c r="P50" s="635"/>
      <c r="Q50" s="785"/>
      <c r="R50" s="635"/>
      <c r="S50" s="635"/>
      <c r="T50" s="635"/>
      <c r="U50" s="635"/>
      <c r="V50" s="635">
        <f>$C50*FACTORES!$D$11*FACTORES!$D$25</f>
        <v>0</v>
      </c>
      <c r="W50" s="635"/>
      <c r="X50" s="635"/>
      <c r="Y50" s="635"/>
      <c r="Z50" s="635"/>
      <c r="AA50" s="635"/>
      <c r="AB50" s="635"/>
      <c r="AC50" s="635"/>
      <c r="AD50" s="682"/>
      <c r="AE50" s="682"/>
      <c r="AF50" s="682"/>
      <c r="AG50" s="682"/>
      <c r="AH50" s="682"/>
      <c r="AI50" s="716">
        <f>+SUMPRODUCT(D50:AH50,D47:AH47)</f>
        <v>0</v>
      </c>
      <c r="AJ50" s="659">
        <f>$C50*FACTORES!$D$11*FACTORES!$D$25</f>
        <v>0</v>
      </c>
    </row>
    <row r="51" spans="1:113">
      <c r="A51" s="2353"/>
      <c r="B51" s="666" t="s">
        <v>1171</v>
      </c>
      <c r="C51" s="681">
        <f>+'CANTIDADES TOTALIZADAS'!BU26</f>
        <v>649.89599999999996</v>
      </c>
      <c r="D51" s="634"/>
      <c r="E51" s="753"/>
      <c r="F51" s="635"/>
      <c r="G51" s="635"/>
      <c r="H51" s="635"/>
      <c r="I51" s="635"/>
      <c r="J51" s="785"/>
      <c r="K51" s="635"/>
      <c r="L51" s="635"/>
      <c r="M51" s="635"/>
      <c r="N51" s="635"/>
      <c r="O51" s="635"/>
      <c r="P51" s="635"/>
      <c r="Q51" s="785"/>
      <c r="R51" s="635"/>
      <c r="S51" s="635"/>
      <c r="T51" s="635"/>
      <c r="U51" s="635"/>
      <c r="V51" s="635">
        <f>$C51*FACTORES!$D$11*FACTORES!$D$25</f>
        <v>992.89666666666665</v>
      </c>
      <c r="W51" s="635"/>
      <c r="X51" s="635"/>
      <c r="Y51" s="635"/>
      <c r="Z51" s="635"/>
      <c r="AA51" s="635"/>
      <c r="AB51" s="635"/>
      <c r="AC51" s="635"/>
      <c r="AD51" s="682"/>
      <c r="AE51" s="682"/>
      <c r="AF51" s="682"/>
      <c r="AG51" s="682"/>
      <c r="AH51" s="682"/>
      <c r="AI51" s="716">
        <f>+SUMPRODUCT(D51:AH51,D47:AH47)</f>
        <v>21885.726195666666</v>
      </c>
      <c r="AJ51" s="659">
        <f>$C51*FACTORES!$D$11*FACTORES!$D$25</f>
        <v>992.89666666666665</v>
      </c>
    </row>
    <row r="52" spans="1:113">
      <c r="A52" s="2353"/>
      <c r="B52" s="666" t="s">
        <v>1172</v>
      </c>
      <c r="C52" s="681">
        <f>+'CANTIDADES TOTALIZADAS'!BU72</f>
        <v>612.29999999999995</v>
      </c>
      <c r="D52" s="634"/>
      <c r="E52" s="753"/>
      <c r="F52" s="635"/>
      <c r="G52" s="635"/>
      <c r="H52" s="635"/>
      <c r="I52" s="635"/>
      <c r="J52" s="785"/>
      <c r="K52" s="635"/>
      <c r="L52" s="635"/>
      <c r="M52" s="635"/>
      <c r="N52" s="635"/>
      <c r="O52" s="635"/>
      <c r="P52" s="635"/>
      <c r="Q52" s="785"/>
      <c r="R52" s="635"/>
      <c r="S52" s="635"/>
      <c r="T52" s="635"/>
      <c r="U52" s="635"/>
      <c r="V52" s="635"/>
      <c r="W52" s="635"/>
      <c r="X52" s="635"/>
      <c r="Y52" s="635"/>
      <c r="Z52" s="635"/>
      <c r="AA52" s="635"/>
      <c r="AB52" s="635"/>
      <c r="AC52" s="635"/>
      <c r="AD52" s="682"/>
      <c r="AE52" s="682"/>
      <c r="AF52" s="682"/>
      <c r="AG52" s="682">
        <f>+$C52*FACTORES!$D$23*FACTORES!$D$28</f>
        <v>718.22789999999986</v>
      </c>
      <c r="AH52" s="682"/>
      <c r="AI52" s="716">
        <f>+SUMPRODUCT(D52:AH52,D47:AH47)</f>
        <v>28233.538748999996</v>
      </c>
      <c r="AJ52" s="634">
        <f>+$C52*FACTORES!$D$23*FACTORES!$D$28</f>
        <v>718.22789999999986</v>
      </c>
    </row>
    <row r="53" spans="1:113">
      <c r="A53" s="2353"/>
      <c r="B53" s="666" t="s">
        <v>1173</v>
      </c>
      <c r="C53" s="681">
        <f>+'CANTIDADES TOTALIZADAS'!BU85</f>
        <v>567.29600000000005</v>
      </c>
      <c r="D53" s="634"/>
      <c r="E53" s="753"/>
      <c r="F53" s="635"/>
      <c r="G53" s="635"/>
      <c r="H53" s="635"/>
      <c r="I53" s="635"/>
      <c r="J53" s="785"/>
      <c r="K53" s="635"/>
      <c r="L53" s="635"/>
      <c r="M53" s="635"/>
      <c r="N53" s="635"/>
      <c r="O53" s="635"/>
      <c r="P53" s="635"/>
      <c r="Q53" s="785"/>
      <c r="R53" s="635"/>
      <c r="S53" s="635"/>
      <c r="T53" s="635"/>
      <c r="U53" s="635"/>
      <c r="V53" s="635"/>
      <c r="W53" s="635"/>
      <c r="X53" s="635"/>
      <c r="Y53" s="635"/>
      <c r="Z53" s="635"/>
      <c r="AA53" s="635"/>
      <c r="AB53" s="635"/>
      <c r="AC53" s="635"/>
      <c r="AD53" s="682"/>
      <c r="AE53" s="682"/>
      <c r="AF53" s="682"/>
      <c r="AG53" s="682">
        <f>+$C53*FACTORES!$D$7*FACTORES!$D$26</f>
        <v>692.62883720930245</v>
      </c>
      <c r="AH53" s="682"/>
      <c r="AI53" s="716">
        <f>+SUMPRODUCT(D53:AH53,D47:AH47)</f>
        <v>27227.239590697682</v>
      </c>
      <c r="AJ53" s="659">
        <f>+$C53*FACTORES!$D$7*FACTORES!$D$26</f>
        <v>692.62883720930245</v>
      </c>
    </row>
    <row r="54" spans="1:113">
      <c r="A54" s="2354"/>
      <c r="B54" s="692" t="s">
        <v>1174</v>
      </c>
      <c r="C54" s="693">
        <f>+'CANTIDADES TOTALIZADAS'!BU93</f>
        <v>759.56400000000008</v>
      </c>
      <c r="D54" s="641"/>
      <c r="E54" s="758"/>
      <c r="F54" s="642"/>
      <c r="G54" s="642"/>
      <c r="H54" s="642"/>
      <c r="I54" s="642"/>
      <c r="J54" s="790"/>
      <c r="K54" s="642"/>
      <c r="L54" s="642"/>
      <c r="M54" s="642"/>
      <c r="N54" s="642"/>
      <c r="O54" s="642"/>
      <c r="P54" s="642"/>
      <c r="Q54" s="790"/>
      <c r="R54" s="642"/>
      <c r="S54" s="642"/>
      <c r="T54" s="642"/>
      <c r="U54" s="642"/>
      <c r="V54" s="642"/>
      <c r="W54" s="642"/>
      <c r="X54" s="642"/>
      <c r="Y54" s="642"/>
      <c r="Z54" s="642"/>
      <c r="AA54" s="642"/>
      <c r="AB54" s="642"/>
      <c r="AC54" s="642"/>
      <c r="AD54" s="694">
        <f>+$C54*FACTORES!$D$3*FACTORES!$D$27</f>
        <v>929.70633600000008</v>
      </c>
      <c r="AE54" s="694"/>
      <c r="AF54" s="694"/>
      <c r="AG54" s="694"/>
      <c r="AH54" s="694"/>
      <c r="AI54" s="717">
        <f>+SUMPRODUCT(D54:AH54,D47:AH47)</f>
        <v>39735.648800640003</v>
      </c>
      <c r="AJ54" s="659">
        <f>+$C54*FACTORES!$D$3*FACTORES!$D$27</f>
        <v>929.70633600000008</v>
      </c>
    </row>
    <row r="55" spans="1:113">
      <c r="A55" s="651" t="s">
        <v>1160</v>
      </c>
      <c r="B55" s="652"/>
      <c r="C55" s="653" t="s">
        <v>1221</v>
      </c>
      <c r="D55" s="765"/>
      <c r="E55" s="766"/>
      <c r="F55" s="655"/>
      <c r="G55" s="655"/>
      <c r="H55" s="655"/>
      <c r="I55" s="655"/>
      <c r="J55" s="767"/>
      <c r="K55" s="655"/>
      <c r="L55" s="655"/>
      <c r="M55" s="655"/>
      <c r="N55" s="655"/>
      <c r="O55" s="655"/>
      <c r="P55" s="655"/>
      <c r="Q55" s="767"/>
      <c r="R55" s="655"/>
      <c r="S55" s="655"/>
      <c r="T55" s="655"/>
      <c r="U55" s="655"/>
      <c r="V55" s="655"/>
      <c r="W55" s="655"/>
      <c r="X55" s="655"/>
      <c r="Y55" s="655"/>
      <c r="Z55" s="655"/>
      <c r="AA55" s="655"/>
      <c r="AB55" s="655"/>
      <c r="AC55" s="655"/>
      <c r="AD55" s="711"/>
      <c r="AE55" s="711"/>
      <c r="AF55" s="711"/>
      <c r="AG55" s="711"/>
      <c r="AH55" s="711"/>
      <c r="AI55" s="712"/>
      <c r="AJ55" s="658"/>
      <c r="AK55" s="658"/>
      <c r="AL55" s="658"/>
      <c r="AM55" s="658"/>
      <c r="AN55" s="658"/>
      <c r="AO55" s="658"/>
      <c r="AP55" s="658"/>
      <c r="AQ55" s="658"/>
      <c r="AR55" s="658"/>
      <c r="AS55" s="658"/>
      <c r="AT55" s="658"/>
      <c r="AU55" s="658"/>
      <c r="AV55" s="658"/>
      <c r="AW55" s="658"/>
      <c r="AX55" s="658"/>
      <c r="AY55" s="658"/>
      <c r="AZ55" s="658"/>
      <c r="BA55" s="658"/>
      <c r="BB55" s="658"/>
      <c r="BC55" s="658"/>
      <c r="BD55" s="658"/>
      <c r="BE55" s="658"/>
      <c r="BF55" s="658"/>
      <c r="BG55" s="658"/>
      <c r="BH55" s="658"/>
      <c r="BI55" s="658"/>
      <c r="BJ55" s="658"/>
      <c r="BK55" s="658"/>
      <c r="BL55" s="658"/>
      <c r="BM55" s="658"/>
      <c r="BN55" s="658"/>
      <c r="BO55" s="658"/>
      <c r="BP55" s="658"/>
      <c r="BQ55" s="658"/>
      <c r="BR55" s="658"/>
      <c r="BS55" s="658"/>
      <c r="BT55" s="658"/>
      <c r="BU55" s="658"/>
      <c r="BV55" s="658"/>
      <c r="BW55" s="658"/>
      <c r="BX55" s="658"/>
      <c r="BY55" s="658"/>
      <c r="BZ55" s="658"/>
      <c r="CA55" s="658"/>
      <c r="CB55" s="658"/>
      <c r="CC55" s="658"/>
      <c r="CD55" s="658"/>
      <c r="CE55" s="658"/>
      <c r="CF55" s="658"/>
      <c r="CG55" s="658"/>
      <c r="CH55" s="658"/>
      <c r="CI55" s="658"/>
      <c r="CJ55" s="658"/>
      <c r="CK55" s="658"/>
      <c r="CL55" s="658"/>
      <c r="CM55" s="658"/>
      <c r="CN55" s="658"/>
      <c r="CO55" s="658"/>
      <c r="CP55" s="658"/>
      <c r="CQ55" s="658"/>
      <c r="CR55" s="658"/>
      <c r="CS55" s="658"/>
      <c r="CT55" s="658"/>
      <c r="CU55" s="658"/>
      <c r="CV55" s="658"/>
      <c r="CW55" s="658"/>
      <c r="CX55" s="658"/>
      <c r="CY55" s="658"/>
      <c r="CZ55" s="658"/>
      <c r="DA55" s="658"/>
      <c r="DB55" s="658"/>
      <c r="DC55" s="658"/>
      <c r="DD55" s="658"/>
      <c r="DE55" s="658"/>
      <c r="DF55" s="658"/>
      <c r="DG55" s="658"/>
      <c r="DH55" s="658"/>
      <c r="DI55" s="658"/>
    </row>
    <row r="56" spans="1:113">
      <c r="A56" s="660" t="s">
        <v>1140</v>
      </c>
      <c r="B56" s="661"/>
      <c r="C56" s="662">
        <v>4515</v>
      </c>
      <c r="D56" s="768"/>
      <c r="E56" s="769"/>
      <c r="F56" s="664"/>
      <c r="G56" s="664"/>
      <c r="H56" s="664"/>
      <c r="I56" s="664"/>
      <c r="J56" s="770"/>
      <c r="K56" s="664"/>
      <c r="L56" s="664"/>
      <c r="M56" s="664"/>
      <c r="N56" s="664"/>
      <c r="O56" s="664"/>
      <c r="P56" s="664"/>
      <c r="Q56" s="770"/>
      <c r="R56" s="664"/>
      <c r="S56" s="664"/>
      <c r="T56" s="664"/>
      <c r="U56" s="664"/>
      <c r="V56" s="664"/>
      <c r="W56" s="664"/>
      <c r="X56" s="664"/>
      <c r="Y56" s="664"/>
      <c r="Z56" s="664"/>
      <c r="AA56" s="664"/>
      <c r="AB56" s="664"/>
      <c r="AC56" s="664"/>
      <c r="AD56" s="713"/>
      <c r="AE56" s="713"/>
      <c r="AF56" s="713"/>
      <c r="AG56" s="713"/>
      <c r="AH56" s="713"/>
      <c r="AI56" s="712"/>
      <c r="AJ56" s="658"/>
      <c r="AK56" s="658"/>
      <c r="AL56" s="658"/>
      <c r="AM56" s="658"/>
      <c r="AN56" s="658"/>
      <c r="AO56" s="658"/>
      <c r="AP56" s="658"/>
      <c r="AQ56" s="658"/>
      <c r="AR56" s="658"/>
      <c r="AS56" s="658"/>
      <c r="AT56" s="658"/>
      <c r="AU56" s="658"/>
      <c r="AV56" s="658"/>
      <c r="AW56" s="658"/>
      <c r="AX56" s="658"/>
      <c r="AY56" s="658"/>
      <c r="AZ56" s="658"/>
      <c r="BA56" s="658"/>
      <c r="BB56" s="658"/>
      <c r="BC56" s="658"/>
      <c r="BD56" s="658"/>
      <c r="BE56" s="658"/>
      <c r="BF56" s="658"/>
      <c r="BG56" s="658"/>
      <c r="BH56" s="658"/>
      <c r="BI56" s="658"/>
      <c r="BJ56" s="658"/>
      <c r="BK56" s="658"/>
      <c r="BL56" s="658"/>
      <c r="BM56" s="658"/>
      <c r="BN56" s="658"/>
      <c r="BO56" s="658"/>
      <c r="BP56" s="658"/>
      <c r="BQ56" s="658"/>
      <c r="BR56" s="658"/>
      <c r="BS56" s="658"/>
      <c r="BT56" s="658"/>
      <c r="BU56" s="658"/>
      <c r="BV56" s="658"/>
      <c r="BW56" s="658"/>
      <c r="BX56" s="658"/>
      <c r="BY56" s="658"/>
      <c r="BZ56" s="658"/>
      <c r="CA56" s="658"/>
      <c r="CB56" s="658"/>
      <c r="CC56" s="658"/>
      <c r="CD56" s="658"/>
      <c r="CE56" s="658"/>
      <c r="CF56" s="658"/>
      <c r="CG56" s="658"/>
      <c r="CH56" s="658"/>
      <c r="CI56" s="658"/>
      <c r="CJ56" s="658"/>
      <c r="CK56" s="658"/>
      <c r="CL56" s="658"/>
      <c r="CM56" s="658"/>
      <c r="CN56" s="658"/>
      <c r="CO56" s="658"/>
      <c r="CP56" s="658"/>
      <c r="CQ56" s="658"/>
      <c r="CR56" s="658"/>
      <c r="CS56" s="658"/>
      <c r="CT56" s="658"/>
      <c r="CU56" s="658"/>
      <c r="CV56" s="658"/>
      <c r="CW56" s="658"/>
      <c r="CX56" s="658"/>
      <c r="CY56" s="658"/>
      <c r="CZ56" s="658"/>
      <c r="DA56" s="658"/>
      <c r="DB56" s="658"/>
      <c r="DC56" s="658"/>
      <c r="DD56" s="658"/>
      <c r="DE56" s="658"/>
      <c r="DF56" s="658"/>
      <c r="DG56" s="658"/>
      <c r="DH56" s="658"/>
      <c r="DI56" s="658"/>
    </row>
    <row r="57" spans="1:113" ht="15" customHeight="1">
      <c r="A57" s="2352" t="s">
        <v>1162</v>
      </c>
      <c r="B57" s="666" t="s">
        <v>1163</v>
      </c>
      <c r="C57" s="667">
        <v>27350</v>
      </c>
      <c r="D57" s="771"/>
      <c r="E57" s="772"/>
      <c r="F57" s="669"/>
      <c r="G57" s="669"/>
      <c r="H57" s="669"/>
      <c r="I57" s="669"/>
      <c r="J57" s="773"/>
      <c r="K57" s="669"/>
      <c r="L57" s="669"/>
      <c r="M57" s="669"/>
      <c r="N57" s="669"/>
      <c r="O57" s="669"/>
      <c r="P57" s="669"/>
      <c r="Q57" s="773"/>
      <c r="R57" s="669"/>
      <c r="S57" s="669"/>
      <c r="T57" s="669"/>
      <c r="U57" s="669"/>
      <c r="V57" s="669"/>
      <c r="W57" s="669"/>
      <c r="X57" s="669"/>
      <c r="Y57" s="669"/>
      <c r="Z57" s="669"/>
      <c r="AA57" s="669"/>
      <c r="AB57" s="669"/>
      <c r="AC57" s="669"/>
      <c r="AD57" s="704"/>
      <c r="AE57" s="704"/>
      <c r="AF57" s="704"/>
      <c r="AG57" s="704"/>
      <c r="AH57" s="704"/>
      <c r="AI57" s="712"/>
      <c r="AJ57" s="658"/>
      <c r="AK57" s="658"/>
      <c r="AL57" s="658"/>
      <c r="AM57" s="658"/>
      <c r="AN57" s="658"/>
      <c r="AO57" s="658"/>
      <c r="AP57" s="658"/>
      <c r="AQ57" s="658"/>
      <c r="AR57" s="658"/>
      <c r="AS57" s="658"/>
      <c r="AT57" s="658"/>
      <c r="AU57" s="658"/>
      <c r="AV57" s="658"/>
      <c r="AW57" s="658"/>
      <c r="AX57" s="658"/>
      <c r="AY57" s="658"/>
      <c r="AZ57" s="658"/>
      <c r="BA57" s="658"/>
      <c r="BB57" s="658"/>
      <c r="BC57" s="658"/>
      <c r="BD57" s="658"/>
      <c r="BE57" s="658"/>
      <c r="BF57" s="658"/>
      <c r="BG57" s="658"/>
      <c r="BH57" s="658"/>
      <c r="BI57" s="658"/>
      <c r="BJ57" s="658"/>
      <c r="BK57" s="658"/>
      <c r="BL57" s="658"/>
      <c r="BM57" s="658"/>
      <c r="BN57" s="658"/>
      <c r="BO57" s="658"/>
      <c r="BP57" s="658"/>
      <c r="BQ57" s="658"/>
      <c r="BR57" s="658"/>
      <c r="BS57" s="658"/>
      <c r="BT57" s="658"/>
      <c r="BU57" s="658"/>
      <c r="BV57" s="658"/>
      <c r="BW57" s="658"/>
      <c r="BX57" s="658"/>
      <c r="BY57" s="658"/>
      <c r="BZ57" s="658"/>
      <c r="CA57" s="658"/>
      <c r="CB57" s="658"/>
      <c r="CC57" s="658"/>
      <c r="CD57" s="658"/>
      <c r="CE57" s="658"/>
      <c r="CF57" s="658"/>
      <c r="CG57" s="658"/>
      <c r="CH57" s="658"/>
      <c r="CI57" s="658"/>
      <c r="CJ57" s="658"/>
      <c r="CK57" s="658"/>
      <c r="CL57" s="658"/>
      <c r="CM57" s="658"/>
      <c r="CN57" s="658"/>
      <c r="CO57" s="658"/>
      <c r="CP57" s="658"/>
      <c r="CQ57" s="658"/>
      <c r="CR57" s="658"/>
      <c r="CS57" s="658"/>
      <c r="CT57" s="658"/>
      <c r="CU57" s="658"/>
      <c r="CV57" s="658"/>
      <c r="CW57" s="658"/>
      <c r="CX57" s="658"/>
      <c r="CY57" s="658"/>
      <c r="CZ57" s="658"/>
      <c r="DA57" s="658"/>
      <c r="DB57" s="658"/>
      <c r="DC57" s="658"/>
      <c r="DD57" s="658"/>
      <c r="DE57" s="658"/>
      <c r="DF57" s="658"/>
      <c r="DG57" s="658"/>
      <c r="DH57" s="658"/>
      <c r="DI57" s="658"/>
    </row>
    <row r="58" spans="1:113">
      <c r="A58" s="2352"/>
      <c r="B58" s="666" t="s">
        <v>1164</v>
      </c>
      <c r="C58" s="667">
        <v>37215</v>
      </c>
      <c r="D58" s="771"/>
      <c r="E58" s="772"/>
      <c r="F58" s="669"/>
      <c r="G58" s="669"/>
      <c r="H58" s="669"/>
      <c r="I58" s="669"/>
      <c r="J58" s="773"/>
      <c r="K58" s="669"/>
      <c r="L58" s="669"/>
      <c r="M58" s="669"/>
      <c r="N58" s="669"/>
      <c r="O58" s="669"/>
      <c r="P58" s="669"/>
      <c r="Q58" s="773"/>
      <c r="R58" s="669"/>
      <c r="S58" s="669"/>
      <c r="T58" s="669"/>
      <c r="U58" s="669"/>
      <c r="V58" s="669"/>
      <c r="W58" s="669"/>
      <c r="X58" s="669"/>
      <c r="Y58" s="669"/>
      <c r="Z58" s="669"/>
      <c r="AA58" s="669"/>
      <c r="AB58" s="669"/>
      <c r="AC58" s="669"/>
      <c r="AD58" s="714"/>
      <c r="AE58" s="714"/>
      <c r="AF58" s="714"/>
      <c r="AG58" s="714"/>
      <c r="AH58" s="714"/>
      <c r="AI58" s="715"/>
    </row>
    <row r="59" spans="1:113">
      <c r="A59" s="671" t="s">
        <v>1165</v>
      </c>
      <c r="B59" s="672"/>
      <c r="C59" s="667">
        <f>+(C58-C57)/2+C57</f>
        <v>32282.5</v>
      </c>
      <c r="D59" s="771"/>
      <c r="E59" s="772"/>
      <c r="F59" s="669"/>
      <c r="G59" s="669"/>
      <c r="H59" s="669"/>
      <c r="I59" s="669"/>
      <c r="J59" s="773"/>
      <c r="K59" s="669"/>
      <c r="L59" s="669"/>
      <c r="M59" s="669"/>
      <c r="N59" s="669"/>
      <c r="O59" s="669"/>
      <c r="P59" s="669"/>
      <c r="Q59" s="773"/>
      <c r="R59" s="669"/>
      <c r="S59" s="669"/>
      <c r="T59" s="669"/>
      <c r="U59" s="669"/>
      <c r="V59" s="669"/>
      <c r="W59" s="669"/>
      <c r="X59" s="669"/>
      <c r="Y59" s="669"/>
      <c r="Z59" s="669"/>
      <c r="AA59" s="669"/>
      <c r="AB59" s="669"/>
      <c r="AC59" s="669"/>
      <c r="AD59" s="714"/>
      <c r="AE59" s="714"/>
      <c r="AF59" s="714"/>
      <c r="AG59" s="714"/>
      <c r="AH59" s="714"/>
      <c r="AI59" s="715"/>
    </row>
    <row r="60" spans="1:113">
      <c r="A60" s="671" t="s">
        <v>1166</v>
      </c>
      <c r="B60" s="672"/>
      <c r="C60" s="673"/>
      <c r="D60" s="789">
        <f>IF(D62&gt;D61,(D62-D61)+D$2+D$3,(D61-D62)+D$2+D$4)/1000</f>
        <v>47.332500000000003</v>
      </c>
      <c r="E60" s="775">
        <f t="shared" ref="E60:AG60" si="10">IF(E62&gt;E61,(E62-E61)+E$2+E$3,(E61-E62)+E$2+E$4)/1000</f>
        <v>47.782499999999999</v>
      </c>
      <c r="F60" s="675">
        <f t="shared" si="10"/>
        <v>27.0825</v>
      </c>
      <c r="G60" s="675">
        <f t="shared" si="10"/>
        <v>22.3535</v>
      </c>
      <c r="H60" s="675">
        <f t="shared" si="10"/>
        <v>23.3825</v>
      </c>
      <c r="I60" s="675">
        <f t="shared" si="10"/>
        <v>23.2835</v>
      </c>
      <c r="J60" s="776">
        <f t="shared" si="10"/>
        <v>16.782499999999999</v>
      </c>
      <c r="K60" s="675">
        <f t="shared" si="10"/>
        <v>16.282499999999999</v>
      </c>
      <c r="L60" s="675">
        <f t="shared" si="10"/>
        <v>9.0824999999999996</v>
      </c>
      <c r="M60" s="675">
        <f t="shared" si="10"/>
        <v>6.4870000000000001</v>
      </c>
      <c r="N60" s="675">
        <f t="shared" si="10"/>
        <v>11.1175</v>
      </c>
      <c r="O60" s="675">
        <f t="shared" si="10"/>
        <v>12.717499999999999</v>
      </c>
      <c r="P60" s="675">
        <f t="shared" si="10"/>
        <v>85.783000000000001</v>
      </c>
      <c r="Q60" s="776">
        <f t="shared" si="10"/>
        <v>82.282499999999999</v>
      </c>
      <c r="R60" s="675">
        <f t="shared" si="10"/>
        <v>93.283799999999999</v>
      </c>
      <c r="S60" s="675">
        <f t="shared" si="10"/>
        <v>16.520499999999998</v>
      </c>
      <c r="T60" s="675">
        <f t="shared" si="10"/>
        <v>21.369299999999999</v>
      </c>
      <c r="U60" s="675">
        <f t="shared" si="10"/>
        <v>20.068900000000003</v>
      </c>
      <c r="V60" s="675">
        <f t="shared" si="10"/>
        <v>21.4498</v>
      </c>
      <c r="W60" s="675">
        <f t="shared" si="10"/>
        <v>2.2825000000000002</v>
      </c>
      <c r="X60" s="675">
        <f t="shared" si="10"/>
        <v>31.4175</v>
      </c>
      <c r="Y60" s="675">
        <f t="shared" si="10"/>
        <v>39.718499999999999</v>
      </c>
      <c r="Z60" s="675">
        <f t="shared" si="10"/>
        <v>42.721299999999999</v>
      </c>
      <c r="AA60" s="675">
        <f t="shared" si="10"/>
        <v>51.868699999999997</v>
      </c>
      <c r="AB60" s="675">
        <f t="shared" si="10"/>
        <v>57.637500000000003</v>
      </c>
      <c r="AC60" s="675">
        <f t="shared" si="10"/>
        <v>57.643999999999998</v>
      </c>
      <c r="AD60" s="676">
        <f t="shared" si="10"/>
        <v>43.332500000000003</v>
      </c>
      <c r="AE60" s="676">
        <f t="shared" si="10"/>
        <v>4.2824999999999998</v>
      </c>
      <c r="AF60" s="676">
        <f t="shared" si="10"/>
        <v>5.7175000000000002</v>
      </c>
      <c r="AG60" s="676">
        <f t="shared" si="10"/>
        <v>38.717500000000001</v>
      </c>
      <c r="AH60" s="676">
        <f>IF(AH62&gt;AH61,(AH62-AH61)+AH$2+AH$3,(AH61-AH62)+AH$2+AH$4)/1000</f>
        <v>44.523499999999999</v>
      </c>
      <c r="AI60" s="715"/>
    </row>
    <row r="61" spans="1:113" hidden="1">
      <c r="A61" s="677" t="s">
        <v>1167</v>
      </c>
      <c r="B61" s="678"/>
      <c r="C61" s="679"/>
      <c r="D61" s="725">
        <f>+IF($C56=4514,IF(D$6=4514,$C59,$C59),IF(D$6=4515,$C59+101000,101000+$C59))</f>
        <v>133282.5</v>
      </c>
      <c r="E61" s="725">
        <f t="shared" ref="E61:AH61" si="11">+IF($C56=4514,IF(E$6=4514,$C59,$C59),IF(E$6=4515,$C59+101000,101000+$C59))</f>
        <v>133282.5</v>
      </c>
      <c r="F61" s="598">
        <f t="shared" si="11"/>
        <v>133282.5</v>
      </c>
      <c r="G61" s="598">
        <f t="shared" si="11"/>
        <v>133282.5</v>
      </c>
      <c r="H61" s="598">
        <f t="shared" si="11"/>
        <v>133282.5</v>
      </c>
      <c r="I61" s="598">
        <f t="shared" si="11"/>
        <v>133282.5</v>
      </c>
      <c r="J61" s="777">
        <f t="shared" si="11"/>
        <v>133282.5</v>
      </c>
      <c r="K61" s="598">
        <f t="shared" si="11"/>
        <v>133282.5</v>
      </c>
      <c r="L61" s="598">
        <f t="shared" si="11"/>
        <v>133282.5</v>
      </c>
      <c r="M61" s="598">
        <f t="shared" si="11"/>
        <v>133282.5</v>
      </c>
      <c r="N61" s="598">
        <f t="shared" si="11"/>
        <v>133282.5</v>
      </c>
      <c r="O61" s="598">
        <f t="shared" si="11"/>
        <v>133282.5</v>
      </c>
      <c r="P61" s="598">
        <f t="shared" si="11"/>
        <v>133282.5</v>
      </c>
      <c r="Q61" s="777">
        <f t="shared" si="11"/>
        <v>133282.5</v>
      </c>
      <c r="R61" s="598">
        <f t="shared" si="11"/>
        <v>133282.5</v>
      </c>
      <c r="S61" s="598">
        <f t="shared" si="11"/>
        <v>133282.5</v>
      </c>
      <c r="T61" s="598">
        <f t="shared" si="11"/>
        <v>133282.5</v>
      </c>
      <c r="U61" s="598">
        <f t="shared" si="11"/>
        <v>133282.5</v>
      </c>
      <c r="V61" s="598">
        <f t="shared" si="11"/>
        <v>133282.5</v>
      </c>
      <c r="W61" s="598">
        <f t="shared" si="11"/>
        <v>133282.5</v>
      </c>
      <c r="X61" s="598">
        <f t="shared" si="11"/>
        <v>133282.5</v>
      </c>
      <c r="Y61" s="598">
        <f t="shared" si="11"/>
        <v>133282.5</v>
      </c>
      <c r="Z61" s="598">
        <f t="shared" si="11"/>
        <v>133282.5</v>
      </c>
      <c r="AA61" s="598">
        <f t="shared" si="11"/>
        <v>133282.5</v>
      </c>
      <c r="AB61" s="598">
        <f t="shared" si="11"/>
        <v>133282.5</v>
      </c>
      <c r="AC61" s="598">
        <f t="shared" si="11"/>
        <v>133282.5</v>
      </c>
      <c r="AD61" s="680">
        <f t="shared" si="11"/>
        <v>133282.5</v>
      </c>
      <c r="AE61" s="680">
        <f t="shared" si="11"/>
        <v>133282.5</v>
      </c>
      <c r="AF61" s="680">
        <f t="shared" si="11"/>
        <v>133282.5</v>
      </c>
      <c r="AG61" s="680">
        <f t="shared" si="11"/>
        <v>133282.5</v>
      </c>
      <c r="AH61" s="680">
        <f t="shared" si="11"/>
        <v>133282.5</v>
      </c>
      <c r="AI61" s="715"/>
    </row>
    <row r="62" spans="1:113" hidden="1">
      <c r="A62" s="677" t="s">
        <v>1168</v>
      </c>
      <c r="B62" s="678"/>
      <c r="C62" s="679"/>
      <c r="D62" s="725">
        <f>+IF($C56=4514,IF(D$6=4514,D$5,D$5+101000),IF(D$6=4515,D$5+101000,D$5))</f>
        <v>85950</v>
      </c>
      <c r="E62" s="725">
        <f t="shared" ref="E62:AH62" si="12">+IF($C56=4514,IF(E$6=4514,E$5,E$5+101000),IF(E$6=4515,E$5+101000,E$5))</f>
        <v>85500</v>
      </c>
      <c r="F62" s="598">
        <f t="shared" si="12"/>
        <v>106200</v>
      </c>
      <c r="G62" s="598">
        <f t="shared" si="12"/>
        <v>110930</v>
      </c>
      <c r="H62" s="598">
        <f t="shared" si="12"/>
        <v>109900</v>
      </c>
      <c r="I62" s="598">
        <f t="shared" si="12"/>
        <v>110000</v>
      </c>
      <c r="J62" s="777">
        <f t="shared" si="12"/>
        <v>116500</v>
      </c>
      <c r="K62" s="598">
        <f t="shared" si="12"/>
        <v>117000</v>
      </c>
      <c r="L62" s="598">
        <f t="shared" si="12"/>
        <v>124200</v>
      </c>
      <c r="M62" s="598">
        <f t="shared" si="12"/>
        <v>126800</v>
      </c>
      <c r="N62" s="598">
        <f t="shared" si="12"/>
        <v>144400</v>
      </c>
      <c r="O62" s="598">
        <f t="shared" si="12"/>
        <v>146000</v>
      </c>
      <c r="P62" s="598">
        <f t="shared" si="12"/>
        <v>47500</v>
      </c>
      <c r="Q62" s="777">
        <f t="shared" si="12"/>
        <v>51000</v>
      </c>
      <c r="R62" s="598">
        <f t="shared" si="12"/>
        <v>40000</v>
      </c>
      <c r="S62" s="598">
        <f t="shared" si="12"/>
        <v>149800</v>
      </c>
      <c r="T62" s="598">
        <f t="shared" si="12"/>
        <v>154650</v>
      </c>
      <c r="U62" s="598">
        <f t="shared" si="12"/>
        <v>153350</v>
      </c>
      <c r="V62" s="598">
        <f t="shared" si="12"/>
        <v>154730</v>
      </c>
      <c r="W62" s="598">
        <f t="shared" si="12"/>
        <v>131000</v>
      </c>
      <c r="X62" s="598">
        <f t="shared" si="12"/>
        <v>164700</v>
      </c>
      <c r="Y62" s="598">
        <f t="shared" si="12"/>
        <v>173000</v>
      </c>
      <c r="Z62" s="598">
        <f t="shared" si="12"/>
        <v>176000</v>
      </c>
      <c r="AA62" s="598">
        <f t="shared" si="12"/>
        <v>185150</v>
      </c>
      <c r="AB62" s="598">
        <f t="shared" si="12"/>
        <v>190920</v>
      </c>
      <c r="AC62" s="598">
        <f t="shared" si="12"/>
        <v>190920</v>
      </c>
      <c r="AD62" s="680">
        <f t="shared" si="12"/>
        <v>89950</v>
      </c>
      <c r="AE62" s="680">
        <f t="shared" si="12"/>
        <v>129000</v>
      </c>
      <c r="AF62" s="680">
        <f t="shared" si="12"/>
        <v>139000</v>
      </c>
      <c r="AG62" s="680">
        <f t="shared" si="12"/>
        <v>172000</v>
      </c>
      <c r="AH62" s="680">
        <f t="shared" si="12"/>
        <v>177800</v>
      </c>
      <c r="AI62" s="715"/>
    </row>
    <row r="63" spans="1:113" ht="15" customHeight="1">
      <c r="A63" s="2353" t="s">
        <v>1179</v>
      </c>
      <c r="B63" s="666" t="s">
        <v>1170</v>
      </c>
      <c r="C63" s="681">
        <f>+'CANTIDADES TOTALIZADAS'!CE25</f>
        <v>0</v>
      </c>
      <c r="D63" s="634"/>
      <c r="E63" s="753"/>
      <c r="F63" s="635"/>
      <c r="G63" s="635"/>
      <c r="H63" s="635"/>
      <c r="I63" s="635"/>
      <c r="J63" s="785"/>
      <c r="K63" s="635"/>
      <c r="L63" s="635"/>
      <c r="M63" s="635"/>
      <c r="N63" s="635"/>
      <c r="O63" s="635"/>
      <c r="P63" s="635"/>
      <c r="Q63" s="785"/>
      <c r="R63" s="635"/>
      <c r="S63" s="635"/>
      <c r="T63" s="635"/>
      <c r="U63" s="635"/>
      <c r="V63" s="635">
        <f>$C63*FACTORES!$D$11*FACTORES!$D$25</f>
        <v>0</v>
      </c>
      <c r="W63" s="635"/>
      <c r="X63" s="635"/>
      <c r="Y63" s="635"/>
      <c r="Z63" s="635"/>
      <c r="AA63" s="635"/>
      <c r="AB63" s="635"/>
      <c r="AC63" s="635"/>
      <c r="AD63" s="682"/>
      <c r="AE63" s="682"/>
      <c r="AF63" s="682"/>
      <c r="AG63" s="682"/>
      <c r="AH63" s="682"/>
      <c r="AI63" s="716">
        <f>+SUMPRODUCT(D63:AH63,D60:AH60)</f>
        <v>0</v>
      </c>
      <c r="AJ63" s="659">
        <f>$C63*FACTORES!$D$11*FACTORES!$D$25</f>
        <v>0</v>
      </c>
    </row>
    <row r="64" spans="1:113">
      <c r="A64" s="2353"/>
      <c r="B64" s="666" t="s">
        <v>1171</v>
      </c>
      <c r="C64" s="681">
        <f>+'CANTIDADES TOTALIZADAS'!CE26</f>
        <v>0</v>
      </c>
      <c r="D64" s="634"/>
      <c r="E64" s="753"/>
      <c r="F64" s="635"/>
      <c r="G64" s="635"/>
      <c r="H64" s="635"/>
      <c r="I64" s="635"/>
      <c r="J64" s="785"/>
      <c r="K64" s="635"/>
      <c r="L64" s="635"/>
      <c r="M64" s="635"/>
      <c r="N64" s="635"/>
      <c r="O64" s="635"/>
      <c r="P64" s="635"/>
      <c r="Q64" s="785"/>
      <c r="R64" s="635"/>
      <c r="S64" s="635"/>
      <c r="T64" s="635"/>
      <c r="U64" s="635"/>
      <c r="V64" s="635">
        <f>$C64*FACTORES!$D$11*FACTORES!$D$25</f>
        <v>0</v>
      </c>
      <c r="W64" s="635"/>
      <c r="X64" s="635"/>
      <c r="Y64" s="635"/>
      <c r="Z64" s="635"/>
      <c r="AA64" s="635"/>
      <c r="AB64" s="635"/>
      <c r="AC64" s="635"/>
      <c r="AD64" s="682"/>
      <c r="AE64" s="682"/>
      <c r="AF64" s="682"/>
      <c r="AG64" s="682"/>
      <c r="AH64" s="682"/>
      <c r="AI64" s="716">
        <f>+SUMPRODUCT(D64:AH64,D60:AH60)</f>
        <v>0</v>
      </c>
      <c r="AJ64" s="659">
        <f>$C64*FACTORES!$D$11*FACTORES!$D$25</f>
        <v>0</v>
      </c>
    </row>
    <row r="65" spans="1:113">
      <c r="A65" s="2353"/>
      <c r="B65" s="666" t="s">
        <v>1172</v>
      </c>
      <c r="C65" s="681">
        <f>+'CANTIDADES TOTALIZADAS'!CE72</f>
        <v>302.69719200000003</v>
      </c>
      <c r="D65" s="634"/>
      <c r="E65" s="753"/>
      <c r="F65" s="635"/>
      <c r="G65" s="635"/>
      <c r="H65" s="635"/>
      <c r="I65" s="635"/>
      <c r="J65" s="785"/>
      <c r="K65" s="635"/>
      <c r="L65" s="635"/>
      <c r="M65" s="635"/>
      <c r="N65" s="635"/>
      <c r="O65" s="635"/>
      <c r="P65" s="635"/>
      <c r="Q65" s="785"/>
      <c r="R65" s="635"/>
      <c r="S65" s="635"/>
      <c r="T65" s="635"/>
      <c r="U65" s="635"/>
      <c r="V65" s="635"/>
      <c r="W65" s="635"/>
      <c r="X65" s="635"/>
      <c r="Y65" s="635"/>
      <c r="Z65" s="635"/>
      <c r="AA65" s="635"/>
      <c r="AB65" s="635"/>
      <c r="AC65" s="635"/>
      <c r="AD65" s="682"/>
      <c r="AE65" s="682"/>
      <c r="AF65" s="682"/>
      <c r="AG65" s="682">
        <f>+$C65*FACTORES!$D$23*FACTORES!$D$28</f>
        <v>355.06380621599999</v>
      </c>
      <c r="AH65" s="682"/>
      <c r="AI65" s="716">
        <f>+SUMPRODUCT(D65:AH65,D60:AH60)</f>
        <v>13747.18291716798</v>
      </c>
      <c r="AJ65" s="634">
        <f>+$C65*FACTORES!$D$23*FACTORES!$D$28</f>
        <v>355.06380621599999</v>
      </c>
    </row>
    <row r="66" spans="1:113">
      <c r="A66" s="2353"/>
      <c r="B66" s="666" t="s">
        <v>1173</v>
      </c>
      <c r="C66" s="681">
        <f>+'CANTIDADES TOTALIZADAS'!CE85</f>
        <v>911.88</v>
      </c>
      <c r="D66" s="634"/>
      <c r="E66" s="753"/>
      <c r="F66" s="635"/>
      <c r="G66" s="635"/>
      <c r="H66" s="635"/>
      <c r="I66" s="635"/>
      <c r="J66" s="785"/>
      <c r="K66" s="635"/>
      <c r="L66" s="635"/>
      <c r="M66" s="635"/>
      <c r="N66" s="635"/>
      <c r="O66" s="635"/>
      <c r="P66" s="635"/>
      <c r="Q66" s="785"/>
      <c r="R66" s="635"/>
      <c r="S66" s="635"/>
      <c r="T66" s="635"/>
      <c r="U66" s="635"/>
      <c r="V66" s="635"/>
      <c r="W66" s="635"/>
      <c r="X66" s="635"/>
      <c r="Y66" s="635"/>
      <c r="Z66" s="635"/>
      <c r="AA66" s="635"/>
      <c r="AB66" s="635"/>
      <c r="AC66" s="635"/>
      <c r="AD66" s="682"/>
      <c r="AE66" s="682"/>
      <c r="AF66" s="682"/>
      <c r="AG66" s="682">
        <f>+$C66*FACTORES!$D$7*FACTORES!$D$26</f>
        <v>1113.3418604651165</v>
      </c>
      <c r="AH66" s="682"/>
      <c r="AI66" s="716">
        <f>+SUMPRODUCT(D66:AH66,D60:AH60)</f>
        <v>43105.813482558151</v>
      </c>
      <c r="AJ66" s="659">
        <f>+$C66*FACTORES!$D$7*FACTORES!$D$26</f>
        <v>1113.3418604651165</v>
      </c>
    </row>
    <row r="67" spans="1:113">
      <c r="A67" s="2354"/>
      <c r="B67" s="692" t="s">
        <v>1174</v>
      </c>
      <c r="C67" s="693">
        <f>+'CANTIDADES TOTALIZADAS'!CE93</f>
        <v>1160.9399999999998</v>
      </c>
      <c r="D67" s="641"/>
      <c r="E67" s="758"/>
      <c r="F67" s="642"/>
      <c r="G67" s="642"/>
      <c r="H67" s="642"/>
      <c r="I67" s="642"/>
      <c r="J67" s="790"/>
      <c r="K67" s="642"/>
      <c r="L67" s="642"/>
      <c r="M67" s="642"/>
      <c r="N67" s="642"/>
      <c r="O67" s="642"/>
      <c r="P67" s="642"/>
      <c r="Q67" s="790"/>
      <c r="R67" s="642"/>
      <c r="S67" s="642"/>
      <c r="T67" s="642"/>
      <c r="U67" s="642"/>
      <c r="V67" s="642"/>
      <c r="W67" s="642"/>
      <c r="X67" s="642"/>
      <c r="Y67" s="642"/>
      <c r="Z67" s="642"/>
      <c r="AA67" s="642"/>
      <c r="AB67" s="642"/>
      <c r="AC67" s="642"/>
      <c r="AD67" s="694">
        <f>+$C67*FACTORES!$D$3*FACTORES!$D$27</f>
        <v>1420.9905599999997</v>
      </c>
      <c r="AE67" s="694"/>
      <c r="AF67" s="694"/>
      <c r="AG67" s="694"/>
      <c r="AH67" s="694"/>
      <c r="AI67" s="717">
        <f>+SUMPRODUCT(D67:AH67,D60:AH60)</f>
        <v>61575.073441199995</v>
      </c>
      <c r="AJ67" s="659">
        <f>+$C67*FACTORES!$D$3*FACTORES!$D$27</f>
        <v>1420.9905599999997</v>
      </c>
    </row>
    <row r="68" spans="1:113">
      <c r="A68" s="651" t="s">
        <v>1160</v>
      </c>
      <c r="B68" s="652"/>
      <c r="C68" s="653" t="s">
        <v>1222</v>
      </c>
      <c r="D68" s="765"/>
      <c r="E68" s="766"/>
      <c r="F68" s="655"/>
      <c r="G68" s="655"/>
      <c r="H68" s="655"/>
      <c r="I68" s="655"/>
      <c r="J68" s="767"/>
      <c r="K68" s="655"/>
      <c r="L68" s="655"/>
      <c r="M68" s="655"/>
      <c r="N68" s="655"/>
      <c r="O68" s="655"/>
      <c r="P68" s="655"/>
      <c r="Q68" s="767"/>
      <c r="R68" s="655"/>
      <c r="S68" s="655"/>
      <c r="T68" s="655"/>
      <c r="U68" s="655"/>
      <c r="V68" s="655"/>
      <c r="W68" s="655"/>
      <c r="X68" s="655"/>
      <c r="Y68" s="655"/>
      <c r="Z68" s="655"/>
      <c r="AA68" s="655"/>
      <c r="AB68" s="655"/>
      <c r="AC68" s="655"/>
      <c r="AD68" s="711"/>
      <c r="AE68" s="711"/>
      <c r="AF68" s="711"/>
      <c r="AG68" s="711"/>
      <c r="AH68" s="711"/>
      <c r="AI68" s="712"/>
      <c r="AJ68" s="658"/>
      <c r="AK68" s="658"/>
      <c r="AL68" s="658"/>
      <c r="AM68" s="658"/>
      <c r="AN68" s="658"/>
      <c r="AO68" s="658"/>
      <c r="AP68" s="658"/>
      <c r="AQ68" s="658"/>
      <c r="AR68" s="658"/>
      <c r="AS68" s="658"/>
      <c r="AT68" s="658"/>
      <c r="AU68" s="658"/>
      <c r="AV68" s="658"/>
      <c r="AW68" s="658"/>
      <c r="AX68" s="658"/>
      <c r="AY68" s="658"/>
      <c r="AZ68" s="658"/>
      <c r="BA68" s="658"/>
      <c r="BB68" s="658"/>
      <c r="BC68" s="658"/>
      <c r="BD68" s="658"/>
      <c r="BE68" s="658"/>
      <c r="BF68" s="658"/>
      <c r="BG68" s="658"/>
      <c r="BH68" s="658"/>
      <c r="BI68" s="658"/>
      <c r="BJ68" s="658"/>
      <c r="BK68" s="658"/>
      <c r="BL68" s="658"/>
      <c r="BM68" s="658"/>
      <c r="BN68" s="658"/>
      <c r="BO68" s="658"/>
      <c r="BP68" s="658"/>
      <c r="BQ68" s="658"/>
      <c r="BR68" s="658"/>
      <c r="BS68" s="658"/>
      <c r="BT68" s="658"/>
      <c r="BU68" s="658"/>
      <c r="BV68" s="658"/>
      <c r="BW68" s="658"/>
      <c r="BX68" s="658"/>
      <c r="BY68" s="658"/>
      <c r="BZ68" s="658"/>
      <c r="CA68" s="658"/>
      <c r="CB68" s="658"/>
      <c r="CC68" s="658"/>
      <c r="CD68" s="658"/>
      <c r="CE68" s="658"/>
      <c r="CF68" s="658"/>
      <c r="CG68" s="658"/>
      <c r="CH68" s="658"/>
      <c r="CI68" s="658"/>
      <c r="CJ68" s="658"/>
      <c r="CK68" s="658"/>
      <c r="CL68" s="658"/>
      <c r="CM68" s="658"/>
      <c r="CN68" s="658"/>
      <c r="CO68" s="658"/>
      <c r="CP68" s="658"/>
      <c r="CQ68" s="658"/>
      <c r="CR68" s="658"/>
      <c r="CS68" s="658"/>
      <c r="CT68" s="658"/>
      <c r="CU68" s="658"/>
      <c r="CV68" s="658"/>
      <c r="CW68" s="658"/>
      <c r="CX68" s="658"/>
      <c r="CY68" s="658"/>
      <c r="CZ68" s="658"/>
      <c r="DA68" s="658"/>
      <c r="DB68" s="658"/>
      <c r="DC68" s="658"/>
      <c r="DD68" s="658"/>
      <c r="DE68" s="658"/>
      <c r="DF68" s="658"/>
      <c r="DG68" s="658"/>
      <c r="DH68" s="658"/>
      <c r="DI68" s="658"/>
    </row>
    <row r="69" spans="1:113">
      <c r="A69" s="660" t="s">
        <v>1140</v>
      </c>
      <c r="B69" s="661"/>
      <c r="C69" s="662">
        <v>4515</v>
      </c>
      <c r="D69" s="768"/>
      <c r="E69" s="769"/>
      <c r="F69" s="664"/>
      <c r="G69" s="664"/>
      <c r="H69" s="664"/>
      <c r="I69" s="664"/>
      <c r="J69" s="770"/>
      <c r="K69" s="664"/>
      <c r="L69" s="664"/>
      <c r="M69" s="664"/>
      <c r="N69" s="664"/>
      <c r="O69" s="664"/>
      <c r="P69" s="664"/>
      <c r="Q69" s="770"/>
      <c r="R69" s="664"/>
      <c r="S69" s="664"/>
      <c r="T69" s="664"/>
      <c r="U69" s="664"/>
      <c r="V69" s="664"/>
      <c r="W69" s="664"/>
      <c r="X69" s="664"/>
      <c r="Y69" s="664"/>
      <c r="Z69" s="664"/>
      <c r="AA69" s="664"/>
      <c r="AB69" s="664"/>
      <c r="AC69" s="664"/>
      <c r="AD69" s="713"/>
      <c r="AE69" s="713"/>
      <c r="AF69" s="713"/>
      <c r="AG69" s="713"/>
      <c r="AH69" s="713"/>
      <c r="AI69" s="712"/>
      <c r="AJ69" s="658"/>
      <c r="AK69" s="658"/>
      <c r="AL69" s="658"/>
      <c r="AM69" s="658"/>
      <c r="AN69" s="658"/>
      <c r="AO69" s="658"/>
      <c r="AP69" s="658"/>
      <c r="AQ69" s="658"/>
      <c r="AR69" s="658"/>
      <c r="AS69" s="658"/>
      <c r="AT69" s="658"/>
      <c r="AU69" s="658"/>
      <c r="AV69" s="658"/>
      <c r="AW69" s="658"/>
      <c r="AX69" s="658"/>
      <c r="AY69" s="658"/>
      <c r="AZ69" s="658"/>
      <c r="BA69" s="658"/>
      <c r="BB69" s="658"/>
      <c r="BC69" s="658"/>
      <c r="BD69" s="658"/>
      <c r="BE69" s="658"/>
      <c r="BF69" s="658"/>
      <c r="BG69" s="658"/>
      <c r="BH69" s="658"/>
      <c r="BI69" s="658"/>
      <c r="BJ69" s="658"/>
      <c r="BK69" s="658"/>
      <c r="BL69" s="658"/>
      <c r="BM69" s="658"/>
      <c r="BN69" s="658"/>
      <c r="BO69" s="658"/>
      <c r="BP69" s="658"/>
      <c r="BQ69" s="658"/>
      <c r="BR69" s="658"/>
      <c r="BS69" s="658"/>
      <c r="BT69" s="658"/>
      <c r="BU69" s="658"/>
      <c r="BV69" s="658"/>
      <c r="BW69" s="658"/>
      <c r="BX69" s="658"/>
      <c r="BY69" s="658"/>
      <c r="BZ69" s="658"/>
      <c r="CA69" s="658"/>
      <c r="CB69" s="658"/>
      <c r="CC69" s="658"/>
      <c r="CD69" s="658"/>
      <c r="CE69" s="658"/>
      <c r="CF69" s="658"/>
      <c r="CG69" s="658"/>
      <c r="CH69" s="658"/>
      <c r="CI69" s="658"/>
      <c r="CJ69" s="658"/>
      <c r="CK69" s="658"/>
      <c r="CL69" s="658"/>
      <c r="CM69" s="658"/>
      <c r="CN69" s="658"/>
      <c r="CO69" s="658"/>
      <c r="CP69" s="658"/>
      <c r="CQ69" s="658"/>
      <c r="CR69" s="658"/>
      <c r="CS69" s="658"/>
      <c r="CT69" s="658"/>
      <c r="CU69" s="658"/>
      <c r="CV69" s="658"/>
      <c r="CW69" s="658"/>
      <c r="CX69" s="658"/>
      <c r="CY69" s="658"/>
      <c r="CZ69" s="658"/>
      <c r="DA69" s="658"/>
      <c r="DB69" s="658"/>
      <c r="DC69" s="658"/>
      <c r="DD69" s="658"/>
      <c r="DE69" s="658"/>
      <c r="DF69" s="658"/>
      <c r="DG69" s="658"/>
      <c r="DH69" s="658"/>
      <c r="DI69" s="658"/>
    </row>
    <row r="70" spans="1:113" ht="15" customHeight="1">
      <c r="A70" s="2352" t="s">
        <v>1162</v>
      </c>
      <c r="B70" s="666" t="s">
        <v>1163</v>
      </c>
      <c r="C70" s="667">
        <v>54270</v>
      </c>
      <c r="D70" s="771"/>
      <c r="E70" s="772"/>
      <c r="F70" s="669"/>
      <c r="G70" s="669"/>
      <c r="H70" s="669"/>
      <c r="I70" s="669"/>
      <c r="J70" s="773"/>
      <c r="K70" s="669"/>
      <c r="L70" s="669"/>
      <c r="M70" s="669"/>
      <c r="N70" s="669"/>
      <c r="O70" s="669"/>
      <c r="P70" s="669"/>
      <c r="Q70" s="773"/>
      <c r="R70" s="669"/>
      <c r="S70" s="669"/>
      <c r="T70" s="669"/>
      <c r="U70" s="669"/>
      <c r="V70" s="669"/>
      <c r="W70" s="669"/>
      <c r="X70" s="669"/>
      <c r="Y70" s="669"/>
      <c r="Z70" s="669"/>
      <c r="AA70" s="669"/>
      <c r="AB70" s="669"/>
      <c r="AC70" s="669"/>
      <c r="AD70" s="704"/>
      <c r="AE70" s="704"/>
      <c r="AF70" s="704"/>
      <c r="AG70" s="704"/>
      <c r="AH70" s="704"/>
      <c r="AI70" s="712"/>
      <c r="AJ70" s="658"/>
      <c r="AK70" s="658"/>
      <c r="AL70" s="658"/>
      <c r="AM70" s="658"/>
      <c r="AN70" s="658"/>
      <c r="AO70" s="658"/>
      <c r="AP70" s="658"/>
      <c r="AQ70" s="658"/>
      <c r="AR70" s="658"/>
      <c r="AS70" s="658"/>
      <c r="AT70" s="658"/>
      <c r="AU70" s="658"/>
      <c r="AV70" s="658"/>
      <c r="AW70" s="658"/>
      <c r="AX70" s="658"/>
      <c r="AY70" s="658"/>
      <c r="AZ70" s="658"/>
      <c r="BA70" s="658"/>
      <c r="BB70" s="658"/>
      <c r="BC70" s="658"/>
      <c r="BD70" s="658"/>
      <c r="BE70" s="658"/>
      <c r="BF70" s="658"/>
      <c r="BG70" s="658"/>
      <c r="BH70" s="658"/>
      <c r="BI70" s="658"/>
      <c r="BJ70" s="658"/>
      <c r="BK70" s="658"/>
      <c r="BL70" s="658"/>
      <c r="BM70" s="658"/>
      <c r="BN70" s="658"/>
      <c r="BO70" s="658"/>
      <c r="BP70" s="658"/>
      <c r="BQ70" s="658"/>
      <c r="BR70" s="658"/>
      <c r="BS70" s="658"/>
      <c r="BT70" s="658"/>
      <c r="BU70" s="658"/>
      <c r="BV70" s="658"/>
      <c r="BW70" s="658"/>
      <c r="BX70" s="658"/>
      <c r="BY70" s="658"/>
      <c r="BZ70" s="658"/>
      <c r="CA70" s="658"/>
      <c r="CB70" s="658"/>
      <c r="CC70" s="658"/>
      <c r="CD70" s="658"/>
      <c r="CE70" s="658"/>
      <c r="CF70" s="658"/>
      <c r="CG70" s="658"/>
      <c r="CH70" s="658"/>
      <c r="CI70" s="658"/>
      <c r="CJ70" s="658"/>
      <c r="CK70" s="658"/>
      <c r="CL70" s="658"/>
      <c r="CM70" s="658"/>
      <c r="CN70" s="658"/>
      <c r="CO70" s="658"/>
      <c r="CP70" s="658"/>
      <c r="CQ70" s="658"/>
      <c r="CR70" s="658"/>
      <c r="CS70" s="658"/>
      <c r="CT70" s="658"/>
      <c r="CU70" s="658"/>
      <c r="CV70" s="658"/>
      <c r="CW70" s="658"/>
      <c r="CX70" s="658"/>
      <c r="CY70" s="658"/>
      <c r="CZ70" s="658"/>
      <c r="DA70" s="658"/>
      <c r="DB70" s="658"/>
      <c r="DC70" s="658"/>
      <c r="DD70" s="658"/>
      <c r="DE70" s="658"/>
      <c r="DF70" s="658"/>
      <c r="DG70" s="658"/>
      <c r="DH70" s="658"/>
      <c r="DI70" s="658"/>
    </row>
    <row r="71" spans="1:113">
      <c r="A71" s="2352"/>
      <c r="B71" s="666" t="s">
        <v>1164</v>
      </c>
      <c r="C71" s="667">
        <v>66000</v>
      </c>
      <c r="D71" s="771"/>
      <c r="E71" s="772"/>
      <c r="F71" s="669"/>
      <c r="G71" s="669"/>
      <c r="H71" s="669"/>
      <c r="I71" s="669"/>
      <c r="J71" s="773"/>
      <c r="K71" s="669"/>
      <c r="L71" s="669"/>
      <c r="M71" s="669"/>
      <c r="N71" s="669"/>
      <c r="O71" s="669"/>
      <c r="P71" s="669"/>
      <c r="Q71" s="773"/>
      <c r="R71" s="669"/>
      <c r="S71" s="669"/>
      <c r="T71" s="669"/>
      <c r="U71" s="669"/>
      <c r="V71" s="669"/>
      <c r="W71" s="669"/>
      <c r="X71" s="669"/>
      <c r="Y71" s="669"/>
      <c r="Z71" s="669"/>
      <c r="AA71" s="669"/>
      <c r="AB71" s="669"/>
      <c r="AC71" s="669"/>
      <c r="AD71" s="714"/>
      <c r="AE71" s="714"/>
      <c r="AF71" s="714"/>
      <c r="AG71" s="714"/>
      <c r="AH71" s="714"/>
      <c r="AI71" s="715"/>
    </row>
    <row r="72" spans="1:113">
      <c r="A72" s="671" t="s">
        <v>1165</v>
      </c>
      <c r="B72" s="672"/>
      <c r="C72" s="667">
        <f>+(C71-C70)/2+C70</f>
        <v>60135</v>
      </c>
      <c r="D72" s="771"/>
      <c r="E72" s="772"/>
      <c r="F72" s="669"/>
      <c r="G72" s="669"/>
      <c r="H72" s="669"/>
      <c r="I72" s="669"/>
      <c r="J72" s="773"/>
      <c r="K72" s="669"/>
      <c r="L72" s="669"/>
      <c r="M72" s="669"/>
      <c r="N72" s="669"/>
      <c r="O72" s="669"/>
      <c r="P72" s="669"/>
      <c r="Q72" s="773"/>
      <c r="R72" s="669"/>
      <c r="S72" s="669"/>
      <c r="T72" s="669"/>
      <c r="U72" s="669"/>
      <c r="V72" s="669"/>
      <c r="W72" s="669"/>
      <c r="X72" s="669"/>
      <c r="Y72" s="669"/>
      <c r="Z72" s="669"/>
      <c r="AA72" s="669"/>
      <c r="AB72" s="669"/>
      <c r="AC72" s="669"/>
      <c r="AD72" s="714"/>
      <c r="AE72" s="714"/>
      <c r="AF72" s="714"/>
      <c r="AG72" s="714"/>
      <c r="AH72" s="714"/>
      <c r="AI72" s="715"/>
    </row>
    <row r="73" spans="1:113">
      <c r="A73" s="671" t="s">
        <v>1166</v>
      </c>
      <c r="B73" s="672"/>
      <c r="C73" s="673"/>
      <c r="D73" s="789">
        <f>IF(D75&gt;D74,(D75-D74)+D$2+D$3,(D74-D75)+D$2+D$4)/1000</f>
        <v>75.185000000000002</v>
      </c>
      <c r="E73" s="775">
        <f t="shared" ref="E73:AG73" si="13">IF(E75&gt;E74,(E75-E74)+E$2+E$3,(E74-E75)+E$2+E$4)/1000</f>
        <v>75.635000000000005</v>
      </c>
      <c r="F73" s="675">
        <f t="shared" si="13"/>
        <v>54.935000000000002</v>
      </c>
      <c r="G73" s="675">
        <f t="shared" si="13"/>
        <v>50.206000000000003</v>
      </c>
      <c r="H73" s="675">
        <f t="shared" si="13"/>
        <v>51.234999999999999</v>
      </c>
      <c r="I73" s="675">
        <f t="shared" si="13"/>
        <v>51.136000000000003</v>
      </c>
      <c r="J73" s="776">
        <f t="shared" si="13"/>
        <v>44.634999999999998</v>
      </c>
      <c r="K73" s="675">
        <f t="shared" si="13"/>
        <v>44.134999999999998</v>
      </c>
      <c r="L73" s="675">
        <f t="shared" si="13"/>
        <v>36.935000000000002</v>
      </c>
      <c r="M73" s="675">
        <f t="shared" si="13"/>
        <v>34.339500000000001</v>
      </c>
      <c r="N73" s="675">
        <f t="shared" si="13"/>
        <v>16.734999999999999</v>
      </c>
      <c r="O73" s="675">
        <f t="shared" si="13"/>
        <v>15.135</v>
      </c>
      <c r="P73" s="675">
        <f t="shared" si="13"/>
        <v>113.63549999999999</v>
      </c>
      <c r="Q73" s="776">
        <f t="shared" si="13"/>
        <v>110.13500000000001</v>
      </c>
      <c r="R73" s="675">
        <f t="shared" si="13"/>
        <v>121.13630000000001</v>
      </c>
      <c r="S73" s="675">
        <f t="shared" si="13"/>
        <v>11.337999999999999</v>
      </c>
      <c r="T73" s="675">
        <f t="shared" si="13"/>
        <v>6.4868000000000006</v>
      </c>
      <c r="U73" s="675">
        <f t="shared" si="13"/>
        <v>7.7863999999999995</v>
      </c>
      <c r="V73" s="675">
        <f t="shared" si="13"/>
        <v>6.4073000000000002</v>
      </c>
      <c r="W73" s="675">
        <f t="shared" si="13"/>
        <v>30.135000000000002</v>
      </c>
      <c r="X73" s="675">
        <f t="shared" si="13"/>
        <v>3.5649999999999999</v>
      </c>
      <c r="Y73" s="675">
        <f t="shared" si="13"/>
        <v>11.866</v>
      </c>
      <c r="Z73" s="675">
        <f t="shared" si="13"/>
        <v>14.868799999999998</v>
      </c>
      <c r="AA73" s="675">
        <f t="shared" si="13"/>
        <v>24.016200000000001</v>
      </c>
      <c r="AB73" s="675">
        <f t="shared" si="13"/>
        <v>29.785</v>
      </c>
      <c r="AC73" s="675">
        <f t="shared" si="13"/>
        <v>29.791499999999999</v>
      </c>
      <c r="AD73" s="676">
        <f t="shared" si="13"/>
        <v>71.185000000000002</v>
      </c>
      <c r="AE73" s="676">
        <f t="shared" si="13"/>
        <v>32.134999999999998</v>
      </c>
      <c r="AF73" s="676">
        <f t="shared" si="13"/>
        <v>22.135000000000002</v>
      </c>
      <c r="AG73" s="676">
        <f t="shared" si="13"/>
        <v>10.865</v>
      </c>
      <c r="AH73" s="676">
        <f>IF(AH75&gt;AH74,(AH75-AH74)+AH$2+AH$3,(AH74-AH75)+AH$2+AH$4)/1000</f>
        <v>16.670999999999999</v>
      </c>
      <c r="AI73" s="715"/>
    </row>
    <row r="74" spans="1:113" hidden="1">
      <c r="A74" s="677" t="s">
        <v>1167</v>
      </c>
      <c r="B74" s="678"/>
      <c r="C74" s="679"/>
      <c r="D74" s="725">
        <f>+IF($C69=4514,IF(D$6=4514,$C72,$C72),IF(D$6=4515,$C72+101000,101000+$C72))</f>
        <v>161135</v>
      </c>
      <c r="E74" s="725">
        <f t="shared" ref="E74:AH74" si="14">+IF($C69=4514,IF(E$6=4514,$C72,$C72),IF(E$6=4515,$C72+101000,101000+$C72))</f>
        <v>161135</v>
      </c>
      <c r="F74" s="598">
        <f t="shared" si="14"/>
        <v>161135</v>
      </c>
      <c r="G74" s="598">
        <f t="shared" si="14"/>
        <v>161135</v>
      </c>
      <c r="H74" s="598">
        <f t="shared" si="14"/>
        <v>161135</v>
      </c>
      <c r="I74" s="598">
        <f t="shared" si="14"/>
        <v>161135</v>
      </c>
      <c r="J74" s="777">
        <f t="shared" si="14"/>
        <v>161135</v>
      </c>
      <c r="K74" s="598">
        <f t="shared" si="14"/>
        <v>161135</v>
      </c>
      <c r="L74" s="598">
        <f t="shared" si="14"/>
        <v>161135</v>
      </c>
      <c r="M74" s="598">
        <f t="shared" si="14"/>
        <v>161135</v>
      </c>
      <c r="N74" s="598">
        <f t="shared" si="14"/>
        <v>161135</v>
      </c>
      <c r="O74" s="598">
        <f t="shared" si="14"/>
        <v>161135</v>
      </c>
      <c r="P74" s="598">
        <f t="shared" si="14"/>
        <v>161135</v>
      </c>
      <c r="Q74" s="777">
        <f t="shared" si="14"/>
        <v>161135</v>
      </c>
      <c r="R74" s="598">
        <f t="shared" si="14"/>
        <v>161135</v>
      </c>
      <c r="S74" s="598">
        <f t="shared" si="14"/>
        <v>161135</v>
      </c>
      <c r="T74" s="598">
        <f t="shared" si="14"/>
        <v>161135</v>
      </c>
      <c r="U74" s="598">
        <f t="shared" si="14"/>
        <v>161135</v>
      </c>
      <c r="V74" s="598">
        <f t="shared" si="14"/>
        <v>161135</v>
      </c>
      <c r="W74" s="598">
        <f t="shared" si="14"/>
        <v>161135</v>
      </c>
      <c r="X74" s="598">
        <f t="shared" si="14"/>
        <v>161135</v>
      </c>
      <c r="Y74" s="598">
        <f t="shared" si="14"/>
        <v>161135</v>
      </c>
      <c r="Z74" s="598">
        <f t="shared" si="14"/>
        <v>161135</v>
      </c>
      <c r="AA74" s="598">
        <f t="shared" si="14"/>
        <v>161135</v>
      </c>
      <c r="AB74" s="598">
        <f t="shared" si="14"/>
        <v>161135</v>
      </c>
      <c r="AC74" s="598">
        <f t="shared" si="14"/>
        <v>161135</v>
      </c>
      <c r="AD74" s="680">
        <f t="shared" si="14"/>
        <v>161135</v>
      </c>
      <c r="AE74" s="680">
        <f t="shared" si="14"/>
        <v>161135</v>
      </c>
      <c r="AF74" s="680">
        <f t="shared" si="14"/>
        <v>161135</v>
      </c>
      <c r="AG74" s="680">
        <f t="shared" si="14"/>
        <v>161135</v>
      </c>
      <c r="AH74" s="680">
        <f t="shared" si="14"/>
        <v>161135</v>
      </c>
      <c r="AI74" s="715"/>
    </row>
    <row r="75" spans="1:113" hidden="1">
      <c r="A75" s="677" t="s">
        <v>1168</v>
      </c>
      <c r="B75" s="678"/>
      <c r="C75" s="679"/>
      <c r="D75" s="725">
        <f>+IF($C69=4514,IF(D$6=4514,D$5,D$5+101000),IF(D$6=4515,D$5+101000,D$5))</f>
        <v>85950</v>
      </c>
      <c r="E75" s="725">
        <f t="shared" ref="E75:AH75" si="15">+IF($C69=4514,IF(E$6=4514,E$5,E$5+101000),IF(E$6=4515,E$5+101000,E$5))</f>
        <v>85500</v>
      </c>
      <c r="F75" s="598">
        <f t="shared" si="15"/>
        <v>106200</v>
      </c>
      <c r="G75" s="598">
        <f t="shared" si="15"/>
        <v>110930</v>
      </c>
      <c r="H75" s="598">
        <f t="shared" si="15"/>
        <v>109900</v>
      </c>
      <c r="I75" s="598">
        <f t="shared" si="15"/>
        <v>110000</v>
      </c>
      <c r="J75" s="777">
        <f t="shared" si="15"/>
        <v>116500</v>
      </c>
      <c r="K75" s="598">
        <f t="shared" si="15"/>
        <v>117000</v>
      </c>
      <c r="L75" s="598">
        <f t="shared" si="15"/>
        <v>124200</v>
      </c>
      <c r="M75" s="598">
        <f t="shared" si="15"/>
        <v>126800</v>
      </c>
      <c r="N75" s="598">
        <f t="shared" si="15"/>
        <v>144400</v>
      </c>
      <c r="O75" s="598">
        <f t="shared" si="15"/>
        <v>146000</v>
      </c>
      <c r="P75" s="598">
        <f t="shared" si="15"/>
        <v>47500</v>
      </c>
      <c r="Q75" s="777">
        <f t="shared" si="15"/>
        <v>51000</v>
      </c>
      <c r="R75" s="598">
        <f t="shared" si="15"/>
        <v>40000</v>
      </c>
      <c r="S75" s="598">
        <f t="shared" si="15"/>
        <v>149800</v>
      </c>
      <c r="T75" s="598">
        <f t="shared" si="15"/>
        <v>154650</v>
      </c>
      <c r="U75" s="598">
        <f t="shared" si="15"/>
        <v>153350</v>
      </c>
      <c r="V75" s="598">
        <f t="shared" si="15"/>
        <v>154730</v>
      </c>
      <c r="W75" s="598">
        <f t="shared" si="15"/>
        <v>131000</v>
      </c>
      <c r="X75" s="598">
        <f t="shared" si="15"/>
        <v>164700</v>
      </c>
      <c r="Y75" s="598">
        <f t="shared" si="15"/>
        <v>173000</v>
      </c>
      <c r="Z75" s="598">
        <f t="shared" si="15"/>
        <v>176000</v>
      </c>
      <c r="AA75" s="598">
        <f t="shared" si="15"/>
        <v>185150</v>
      </c>
      <c r="AB75" s="598">
        <f t="shared" si="15"/>
        <v>190920</v>
      </c>
      <c r="AC75" s="598">
        <f t="shared" si="15"/>
        <v>190920</v>
      </c>
      <c r="AD75" s="680">
        <f t="shared" si="15"/>
        <v>89950</v>
      </c>
      <c r="AE75" s="680">
        <f t="shared" si="15"/>
        <v>129000</v>
      </c>
      <c r="AF75" s="680">
        <f t="shared" si="15"/>
        <v>139000</v>
      </c>
      <c r="AG75" s="680">
        <f t="shared" si="15"/>
        <v>172000</v>
      </c>
      <c r="AH75" s="680">
        <f t="shared" si="15"/>
        <v>177800</v>
      </c>
      <c r="AI75" s="715"/>
    </row>
    <row r="76" spans="1:113" ht="15" customHeight="1">
      <c r="A76" s="2353" t="s">
        <v>1179</v>
      </c>
      <c r="B76" s="666" t="s">
        <v>1170</v>
      </c>
      <c r="C76" s="681">
        <f>+'CANTIDADES TOTALIZADAS'!CM25</f>
        <v>5158.9210499999999</v>
      </c>
      <c r="D76" s="634"/>
      <c r="E76" s="753"/>
      <c r="F76" s="635"/>
      <c r="G76" s="635"/>
      <c r="H76" s="635"/>
      <c r="I76" s="635"/>
      <c r="J76" s="785"/>
      <c r="K76" s="635"/>
      <c r="L76" s="635"/>
      <c r="M76" s="635"/>
      <c r="N76" s="635"/>
      <c r="O76" s="635"/>
      <c r="P76" s="635"/>
      <c r="Q76" s="785"/>
      <c r="R76" s="635"/>
      <c r="S76" s="635"/>
      <c r="T76" s="635"/>
      <c r="U76" s="635"/>
      <c r="V76" s="635">
        <f>$C76*FACTORES!$D$11*FACTORES!$D$25</f>
        <v>7881.6849375000002</v>
      </c>
      <c r="W76" s="635"/>
      <c r="X76" s="635"/>
      <c r="Y76" s="635"/>
      <c r="Z76" s="635"/>
      <c r="AA76" s="635"/>
      <c r="AB76" s="635"/>
      <c r="AC76" s="635"/>
      <c r="AD76" s="682"/>
      <c r="AE76" s="682"/>
      <c r="AF76" s="682"/>
      <c r="AG76" s="682"/>
      <c r="AH76" s="682"/>
      <c r="AI76" s="716">
        <f>+SUMPRODUCT(D76:AH76,D73:AH73)</f>
        <v>50500.319900043753</v>
      </c>
      <c r="AJ76" s="659">
        <f>$C76*FACTORES!$D$11*FACTORES!$D$25</f>
        <v>7881.6849375000002</v>
      </c>
    </row>
    <row r="77" spans="1:113">
      <c r="A77" s="2353"/>
      <c r="B77" s="666" t="s">
        <v>1171</v>
      </c>
      <c r="C77" s="681">
        <f>+'CANTIDADES TOTALIZADAS'!CM26</f>
        <v>1369.3019999999999</v>
      </c>
      <c r="D77" s="634"/>
      <c r="E77" s="753"/>
      <c r="F77" s="635"/>
      <c r="G77" s="635"/>
      <c r="H77" s="635"/>
      <c r="I77" s="635"/>
      <c r="J77" s="785"/>
      <c r="K77" s="635"/>
      <c r="L77" s="635"/>
      <c r="M77" s="635"/>
      <c r="N77" s="635"/>
      <c r="O77" s="635"/>
      <c r="P77" s="635"/>
      <c r="Q77" s="785"/>
      <c r="R77" s="635"/>
      <c r="S77" s="635"/>
      <c r="T77" s="635"/>
      <c r="U77" s="635"/>
      <c r="V77" s="635">
        <f>$C77*FACTORES!$D$11*FACTORES!$D$25</f>
        <v>2091.9891666666667</v>
      </c>
      <c r="W77" s="635"/>
      <c r="X77" s="635"/>
      <c r="Y77" s="635"/>
      <c r="Z77" s="635"/>
      <c r="AA77" s="635"/>
      <c r="AB77" s="635"/>
      <c r="AC77" s="635"/>
      <c r="AD77" s="682"/>
      <c r="AE77" s="682"/>
      <c r="AF77" s="682"/>
      <c r="AG77" s="682"/>
      <c r="AH77" s="682"/>
      <c r="AI77" s="716">
        <f>+SUMPRODUCT(D77:AH77,D73:AH73)</f>
        <v>13404.002187583334</v>
      </c>
      <c r="AJ77" s="659">
        <f>$C77*FACTORES!$D$11*FACTORES!$D$25</f>
        <v>2091.9891666666667</v>
      </c>
    </row>
    <row r="78" spans="1:113">
      <c r="A78" s="2353"/>
      <c r="B78" s="666" t="s">
        <v>1172</v>
      </c>
      <c r="C78" s="681">
        <f>+'CANTIDADES TOTALIZADAS'!CM72</f>
        <v>177.459</v>
      </c>
      <c r="D78" s="634"/>
      <c r="E78" s="753"/>
      <c r="F78" s="635"/>
      <c r="G78" s="635"/>
      <c r="H78" s="635"/>
      <c r="I78" s="635"/>
      <c r="J78" s="785"/>
      <c r="K78" s="635"/>
      <c r="L78" s="635"/>
      <c r="M78" s="635"/>
      <c r="N78" s="635"/>
      <c r="O78" s="635"/>
      <c r="P78" s="635"/>
      <c r="Q78" s="785"/>
      <c r="R78" s="635"/>
      <c r="S78" s="635"/>
      <c r="T78" s="635"/>
      <c r="U78" s="635"/>
      <c r="V78" s="635"/>
      <c r="W78" s="635"/>
      <c r="X78" s="635"/>
      <c r="Y78" s="635"/>
      <c r="Z78" s="635"/>
      <c r="AA78" s="635"/>
      <c r="AB78" s="635"/>
      <c r="AC78" s="635"/>
      <c r="AD78" s="682"/>
      <c r="AE78" s="682"/>
      <c r="AF78" s="682"/>
      <c r="AG78" s="682">
        <f>+$C78*FACTORES!$D$23*FACTORES!$D$28</f>
        <v>208.15940699999999</v>
      </c>
      <c r="AH78" s="682"/>
      <c r="AI78" s="716">
        <f>+SUMPRODUCT(D78:AH78,D73:AH73)</f>
        <v>2261.6519570549999</v>
      </c>
      <c r="AJ78" s="634">
        <f>+$C78*FACTORES!$D$23*FACTORES!$D$28</f>
        <v>208.15940699999999</v>
      </c>
    </row>
    <row r="79" spans="1:113">
      <c r="A79" s="2353"/>
      <c r="B79" s="666" t="s">
        <v>1173</v>
      </c>
      <c r="C79" s="681">
        <f>+'CANTIDADES TOTALIZADAS'!CM85</f>
        <v>2907.4</v>
      </c>
      <c r="D79" s="634"/>
      <c r="E79" s="753"/>
      <c r="F79" s="635"/>
      <c r="G79" s="635"/>
      <c r="H79" s="635"/>
      <c r="I79" s="635"/>
      <c r="J79" s="785"/>
      <c r="K79" s="635"/>
      <c r="L79" s="635"/>
      <c r="M79" s="635"/>
      <c r="N79" s="635"/>
      <c r="O79" s="635"/>
      <c r="P79" s="635"/>
      <c r="Q79" s="785"/>
      <c r="R79" s="635"/>
      <c r="S79" s="635"/>
      <c r="T79" s="635"/>
      <c r="U79" s="635"/>
      <c r="V79" s="635"/>
      <c r="W79" s="635"/>
      <c r="X79" s="635"/>
      <c r="Y79" s="635"/>
      <c r="Z79" s="635"/>
      <c r="AA79" s="635"/>
      <c r="AB79" s="635"/>
      <c r="AC79" s="635"/>
      <c r="AD79" s="682"/>
      <c r="AE79" s="682"/>
      <c r="AF79" s="682"/>
      <c r="AG79" s="682">
        <f>+$C79*FACTORES!$D$7*FACTORES!$D$26</f>
        <v>3549.7325581395353</v>
      </c>
      <c r="AH79" s="682"/>
      <c r="AI79" s="716">
        <f>+SUMPRODUCT(D79:AH79,D73:AH73)</f>
        <v>38567.844244186053</v>
      </c>
      <c r="AJ79" s="659">
        <f>+$C79*FACTORES!$D$7*FACTORES!$D$26</f>
        <v>3549.7325581395353</v>
      </c>
    </row>
    <row r="80" spans="1:113">
      <c r="A80" s="2354"/>
      <c r="B80" s="692" t="s">
        <v>1174</v>
      </c>
      <c r="C80" s="693">
        <f>+'CANTIDADES TOTALIZADAS'!CM93</f>
        <v>798.52</v>
      </c>
      <c r="D80" s="641"/>
      <c r="E80" s="758"/>
      <c r="F80" s="642"/>
      <c r="G80" s="642"/>
      <c r="H80" s="642"/>
      <c r="I80" s="642"/>
      <c r="J80" s="790"/>
      <c r="K80" s="642"/>
      <c r="L80" s="642"/>
      <c r="M80" s="642"/>
      <c r="N80" s="642"/>
      <c r="O80" s="642"/>
      <c r="P80" s="642"/>
      <c r="Q80" s="790"/>
      <c r="R80" s="642"/>
      <c r="S80" s="642"/>
      <c r="T80" s="642"/>
      <c r="U80" s="642"/>
      <c r="V80" s="642"/>
      <c r="W80" s="642"/>
      <c r="X80" s="642"/>
      <c r="Y80" s="642"/>
      <c r="Z80" s="642"/>
      <c r="AA80" s="642"/>
      <c r="AB80" s="642"/>
      <c r="AC80" s="642"/>
      <c r="AD80" s="694">
        <f>+$C80*FACTORES!$D$3*FACTORES!$D$27</f>
        <v>977.38847999999996</v>
      </c>
      <c r="AE80" s="694"/>
      <c r="AF80" s="694"/>
      <c r="AG80" s="694"/>
      <c r="AH80" s="694"/>
      <c r="AI80" s="717">
        <f>+SUMPRODUCT(D80:AH80,D73:AH73)</f>
        <v>69575.398948799993</v>
      </c>
      <c r="AJ80" s="659">
        <f>+$C80*FACTORES!$D$3*FACTORES!$D$27</f>
        <v>977.38847999999996</v>
      </c>
    </row>
    <row r="81" spans="1:113">
      <c r="A81" s="651" t="s">
        <v>1160</v>
      </c>
      <c r="B81" s="652"/>
      <c r="C81" s="653" t="s">
        <v>1223</v>
      </c>
      <c r="D81" s="765"/>
      <c r="E81" s="766"/>
      <c r="F81" s="655"/>
      <c r="G81" s="655"/>
      <c r="H81" s="655"/>
      <c r="I81" s="655"/>
      <c r="J81" s="767"/>
      <c r="K81" s="655"/>
      <c r="L81" s="655"/>
      <c r="M81" s="655"/>
      <c r="N81" s="655"/>
      <c r="O81" s="655"/>
      <c r="P81" s="655"/>
      <c r="Q81" s="767"/>
      <c r="R81" s="655"/>
      <c r="S81" s="655"/>
      <c r="T81" s="655"/>
      <c r="U81" s="655"/>
      <c r="V81" s="655"/>
      <c r="W81" s="655"/>
      <c r="X81" s="655"/>
      <c r="Y81" s="655"/>
      <c r="Z81" s="655"/>
      <c r="AA81" s="655"/>
      <c r="AB81" s="655"/>
      <c r="AC81" s="655"/>
      <c r="AD81" s="711"/>
      <c r="AE81" s="711"/>
      <c r="AF81" s="711"/>
      <c r="AG81" s="711"/>
      <c r="AH81" s="711"/>
      <c r="AI81" s="712"/>
      <c r="AJ81" s="658"/>
      <c r="AK81" s="658"/>
      <c r="AL81" s="658"/>
      <c r="AM81" s="658"/>
      <c r="AN81" s="658"/>
      <c r="AO81" s="658"/>
      <c r="AP81" s="658"/>
      <c r="AQ81" s="658"/>
      <c r="AR81" s="658"/>
      <c r="AS81" s="658"/>
      <c r="AT81" s="658"/>
      <c r="AU81" s="658"/>
      <c r="AV81" s="658"/>
      <c r="AW81" s="658"/>
      <c r="AX81" s="658"/>
      <c r="AY81" s="658"/>
      <c r="AZ81" s="658"/>
      <c r="BA81" s="658"/>
      <c r="BB81" s="658"/>
      <c r="BC81" s="658"/>
      <c r="BD81" s="658"/>
      <c r="BE81" s="658"/>
      <c r="BF81" s="658"/>
      <c r="BG81" s="658"/>
      <c r="BH81" s="658"/>
      <c r="BI81" s="658"/>
      <c r="BJ81" s="658"/>
      <c r="BK81" s="658"/>
      <c r="BL81" s="658"/>
      <c r="BM81" s="658"/>
      <c r="BN81" s="658"/>
      <c r="BO81" s="658"/>
      <c r="BP81" s="658"/>
      <c r="BQ81" s="658"/>
      <c r="BR81" s="658"/>
      <c r="BS81" s="658"/>
      <c r="BT81" s="658"/>
      <c r="BU81" s="658"/>
      <c r="BV81" s="658"/>
      <c r="BW81" s="658"/>
      <c r="BX81" s="658"/>
      <c r="BY81" s="658"/>
      <c r="BZ81" s="658"/>
      <c r="CA81" s="658"/>
      <c r="CB81" s="658"/>
      <c r="CC81" s="658"/>
      <c r="CD81" s="658"/>
      <c r="CE81" s="658"/>
      <c r="CF81" s="658"/>
      <c r="CG81" s="658"/>
      <c r="CH81" s="658"/>
      <c r="CI81" s="658"/>
      <c r="CJ81" s="658"/>
      <c r="CK81" s="658"/>
      <c r="CL81" s="658"/>
      <c r="CM81" s="658"/>
      <c r="CN81" s="658"/>
      <c r="CO81" s="658"/>
      <c r="CP81" s="658"/>
      <c r="CQ81" s="658"/>
      <c r="CR81" s="658"/>
      <c r="CS81" s="658"/>
      <c r="CT81" s="658"/>
      <c r="CU81" s="658"/>
      <c r="CV81" s="658"/>
      <c r="CW81" s="658"/>
      <c r="CX81" s="658"/>
      <c r="CY81" s="658"/>
      <c r="CZ81" s="658"/>
      <c r="DA81" s="658"/>
      <c r="DB81" s="658"/>
      <c r="DC81" s="658"/>
      <c r="DD81" s="658"/>
      <c r="DE81" s="658"/>
      <c r="DF81" s="658"/>
      <c r="DG81" s="658"/>
      <c r="DH81" s="658"/>
      <c r="DI81" s="658"/>
    </row>
    <row r="82" spans="1:113">
      <c r="A82" s="660" t="s">
        <v>1140</v>
      </c>
      <c r="B82" s="661"/>
      <c r="C82" s="662">
        <v>4515</v>
      </c>
      <c r="D82" s="768"/>
      <c r="E82" s="769"/>
      <c r="F82" s="664"/>
      <c r="G82" s="664"/>
      <c r="H82" s="664"/>
      <c r="I82" s="664"/>
      <c r="J82" s="770"/>
      <c r="K82" s="664"/>
      <c r="L82" s="664"/>
      <c r="M82" s="664"/>
      <c r="N82" s="664"/>
      <c r="O82" s="664"/>
      <c r="P82" s="664"/>
      <c r="Q82" s="770"/>
      <c r="R82" s="664"/>
      <c r="S82" s="664"/>
      <c r="T82" s="664"/>
      <c r="U82" s="664"/>
      <c r="V82" s="664"/>
      <c r="W82" s="664"/>
      <c r="X82" s="664"/>
      <c r="Y82" s="664"/>
      <c r="Z82" s="664"/>
      <c r="AA82" s="664"/>
      <c r="AB82" s="664"/>
      <c r="AC82" s="664"/>
      <c r="AD82" s="713"/>
      <c r="AE82" s="713"/>
      <c r="AF82" s="713"/>
      <c r="AG82" s="713"/>
      <c r="AH82" s="713"/>
      <c r="AI82" s="712"/>
      <c r="AJ82" s="658"/>
      <c r="AK82" s="658"/>
      <c r="AL82" s="658"/>
      <c r="AM82" s="658"/>
      <c r="AN82" s="658"/>
      <c r="AO82" s="658"/>
      <c r="AP82" s="658"/>
      <c r="AQ82" s="658"/>
      <c r="AR82" s="658"/>
      <c r="AS82" s="658"/>
      <c r="AT82" s="658"/>
      <c r="AU82" s="658"/>
      <c r="AV82" s="658"/>
      <c r="AW82" s="658"/>
      <c r="AX82" s="658"/>
      <c r="AY82" s="658"/>
      <c r="AZ82" s="658"/>
      <c r="BA82" s="658"/>
      <c r="BB82" s="658"/>
      <c r="BC82" s="658"/>
      <c r="BD82" s="658"/>
      <c r="BE82" s="658"/>
      <c r="BF82" s="658"/>
      <c r="BG82" s="658"/>
      <c r="BH82" s="658"/>
      <c r="BI82" s="658"/>
      <c r="BJ82" s="658"/>
      <c r="BK82" s="658"/>
      <c r="BL82" s="658"/>
      <c r="BM82" s="658"/>
      <c r="BN82" s="658"/>
      <c r="BO82" s="658"/>
      <c r="BP82" s="658"/>
      <c r="BQ82" s="658"/>
      <c r="BR82" s="658"/>
      <c r="BS82" s="658"/>
      <c r="BT82" s="658"/>
      <c r="BU82" s="658"/>
      <c r="BV82" s="658"/>
      <c r="BW82" s="658"/>
      <c r="BX82" s="658"/>
      <c r="BY82" s="658"/>
      <c r="BZ82" s="658"/>
      <c r="CA82" s="658"/>
      <c r="CB82" s="658"/>
      <c r="CC82" s="658"/>
      <c r="CD82" s="658"/>
      <c r="CE82" s="658"/>
      <c r="CF82" s="658"/>
      <c r="CG82" s="658"/>
      <c r="CH82" s="658"/>
      <c r="CI82" s="658"/>
      <c r="CJ82" s="658"/>
      <c r="CK82" s="658"/>
      <c r="CL82" s="658"/>
      <c r="CM82" s="658"/>
      <c r="CN82" s="658"/>
      <c r="CO82" s="658"/>
      <c r="CP82" s="658"/>
      <c r="CQ82" s="658"/>
      <c r="CR82" s="658"/>
      <c r="CS82" s="658"/>
      <c r="CT82" s="658"/>
      <c r="CU82" s="658"/>
      <c r="CV82" s="658"/>
      <c r="CW82" s="658"/>
      <c r="CX82" s="658"/>
      <c r="CY82" s="658"/>
      <c r="CZ82" s="658"/>
      <c r="DA82" s="658"/>
      <c r="DB82" s="658"/>
      <c r="DC82" s="658"/>
      <c r="DD82" s="658"/>
      <c r="DE82" s="658"/>
      <c r="DF82" s="658"/>
      <c r="DG82" s="658"/>
      <c r="DH82" s="658"/>
      <c r="DI82" s="658"/>
    </row>
    <row r="83" spans="1:113" ht="15" customHeight="1">
      <c r="A83" s="2352" t="s">
        <v>1162</v>
      </c>
      <c r="B83" s="666" t="s">
        <v>1163</v>
      </c>
      <c r="C83" s="667">
        <v>66000</v>
      </c>
      <c r="D83" s="771"/>
      <c r="E83" s="772"/>
      <c r="F83" s="669"/>
      <c r="G83" s="669"/>
      <c r="H83" s="669"/>
      <c r="I83" s="669"/>
      <c r="J83" s="773"/>
      <c r="K83" s="669"/>
      <c r="L83" s="669"/>
      <c r="M83" s="669"/>
      <c r="N83" s="669"/>
      <c r="O83" s="669"/>
      <c r="P83" s="669"/>
      <c r="Q83" s="773"/>
      <c r="R83" s="669"/>
      <c r="S83" s="669"/>
      <c r="T83" s="669"/>
      <c r="U83" s="669"/>
      <c r="V83" s="669"/>
      <c r="W83" s="669"/>
      <c r="X83" s="669"/>
      <c r="Y83" s="669"/>
      <c r="Z83" s="669"/>
      <c r="AA83" s="669"/>
      <c r="AB83" s="669"/>
      <c r="AC83" s="669"/>
      <c r="AD83" s="704"/>
      <c r="AE83" s="704"/>
      <c r="AF83" s="704"/>
      <c r="AG83" s="704"/>
      <c r="AH83" s="704"/>
      <c r="AI83" s="712"/>
      <c r="AJ83" s="658"/>
      <c r="AK83" s="658"/>
      <c r="AL83" s="658"/>
      <c r="AM83" s="658"/>
      <c r="AN83" s="658"/>
      <c r="AO83" s="658"/>
      <c r="AP83" s="658"/>
      <c r="AQ83" s="658"/>
      <c r="AR83" s="658"/>
      <c r="AS83" s="658"/>
      <c r="AT83" s="658"/>
      <c r="AU83" s="658"/>
      <c r="AV83" s="658"/>
      <c r="AW83" s="658"/>
      <c r="AX83" s="658"/>
      <c r="AY83" s="658"/>
      <c r="AZ83" s="658"/>
      <c r="BA83" s="658"/>
      <c r="BB83" s="658"/>
      <c r="BC83" s="658"/>
      <c r="BD83" s="658"/>
      <c r="BE83" s="658"/>
      <c r="BF83" s="658"/>
      <c r="BG83" s="658"/>
      <c r="BH83" s="658"/>
      <c r="BI83" s="658"/>
      <c r="BJ83" s="658"/>
      <c r="BK83" s="658"/>
      <c r="BL83" s="658"/>
      <c r="BM83" s="658"/>
      <c r="BN83" s="658"/>
      <c r="BO83" s="658"/>
      <c r="BP83" s="658"/>
      <c r="BQ83" s="658"/>
      <c r="BR83" s="658"/>
      <c r="BS83" s="658"/>
      <c r="BT83" s="658"/>
      <c r="BU83" s="658"/>
      <c r="BV83" s="658"/>
      <c r="BW83" s="658"/>
      <c r="BX83" s="658"/>
      <c r="BY83" s="658"/>
      <c r="BZ83" s="658"/>
      <c r="CA83" s="658"/>
      <c r="CB83" s="658"/>
      <c r="CC83" s="658"/>
      <c r="CD83" s="658"/>
      <c r="CE83" s="658"/>
      <c r="CF83" s="658"/>
      <c r="CG83" s="658"/>
      <c r="CH83" s="658"/>
      <c r="CI83" s="658"/>
      <c r="CJ83" s="658"/>
      <c r="CK83" s="658"/>
      <c r="CL83" s="658"/>
      <c r="CM83" s="658"/>
      <c r="CN83" s="658"/>
      <c r="CO83" s="658"/>
      <c r="CP83" s="658"/>
      <c r="CQ83" s="658"/>
      <c r="CR83" s="658"/>
      <c r="CS83" s="658"/>
      <c r="CT83" s="658"/>
      <c r="CU83" s="658"/>
      <c r="CV83" s="658"/>
      <c r="CW83" s="658"/>
      <c r="CX83" s="658"/>
      <c r="CY83" s="658"/>
      <c r="CZ83" s="658"/>
      <c r="DA83" s="658"/>
      <c r="DB83" s="658"/>
      <c r="DC83" s="658"/>
      <c r="DD83" s="658"/>
      <c r="DE83" s="658"/>
      <c r="DF83" s="658"/>
      <c r="DG83" s="658"/>
      <c r="DH83" s="658"/>
      <c r="DI83" s="658"/>
    </row>
    <row r="84" spans="1:113">
      <c r="A84" s="2352"/>
      <c r="B84" s="666" t="s">
        <v>1164</v>
      </c>
      <c r="C84" s="667">
        <v>66240</v>
      </c>
      <c r="D84" s="771"/>
      <c r="E84" s="772"/>
      <c r="F84" s="669"/>
      <c r="G84" s="669"/>
      <c r="H84" s="669"/>
      <c r="I84" s="669"/>
      <c r="J84" s="773"/>
      <c r="K84" s="669"/>
      <c r="L84" s="669"/>
      <c r="M84" s="669"/>
      <c r="N84" s="669"/>
      <c r="O84" s="669"/>
      <c r="P84" s="669"/>
      <c r="Q84" s="773"/>
      <c r="R84" s="669"/>
      <c r="S84" s="669"/>
      <c r="T84" s="669"/>
      <c r="U84" s="669"/>
      <c r="V84" s="669"/>
      <c r="W84" s="669"/>
      <c r="X84" s="669"/>
      <c r="Y84" s="669"/>
      <c r="Z84" s="669"/>
      <c r="AA84" s="669"/>
      <c r="AB84" s="669"/>
      <c r="AC84" s="669"/>
      <c r="AD84" s="714"/>
      <c r="AE84" s="714"/>
      <c r="AF84" s="714"/>
      <c r="AG84" s="714"/>
      <c r="AH84" s="714"/>
      <c r="AI84" s="715"/>
    </row>
    <row r="85" spans="1:113">
      <c r="A85" s="671" t="s">
        <v>1165</v>
      </c>
      <c r="B85" s="672"/>
      <c r="C85" s="667">
        <f>+(C84-C83)/2+C83</f>
        <v>66120</v>
      </c>
      <c r="D85" s="771"/>
      <c r="E85" s="772"/>
      <c r="F85" s="669"/>
      <c r="G85" s="669"/>
      <c r="H85" s="669"/>
      <c r="I85" s="669"/>
      <c r="J85" s="773"/>
      <c r="K85" s="669"/>
      <c r="L85" s="669"/>
      <c r="M85" s="669"/>
      <c r="N85" s="669"/>
      <c r="O85" s="669"/>
      <c r="P85" s="669"/>
      <c r="Q85" s="773"/>
      <c r="R85" s="669"/>
      <c r="S85" s="669"/>
      <c r="T85" s="669"/>
      <c r="U85" s="669"/>
      <c r="V85" s="669"/>
      <c r="W85" s="669"/>
      <c r="X85" s="669"/>
      <c r="Y85" s="669"/>
      <c r="Z85" s="669"/>
      <c r="AA85" s="669"/>
      <c r="AB85" s="669"/>
      <c r="AC85" s="669"/>
      <c r="AD85" s="714"/>
      <c r="AE85" s="714"/>
      <c r="AF85" s="714"/>
      <c r="AG85" s="714"/>
      <c r="AH85" s="714"/>
      <c r="AI85" s="715"/>
    </row>
    <row r="86" spans="1:113">
      <c r="A86" s="671" t="s">
        <v>1166</v>
      </c>
      <c r="B86" s="672"/>
      <c r="C86" s="673"/>
      <c r="D86" s="789">
        <f>IF(D88&gt;D87,(D88-D87)+D$2+D$3,(D87-D88)+D$2+D$4)/1000</f>
        <v>81.17</v>
      </c>
      <c r="E86" s="775">
        <f t="shared" ref="E86:AG86" si="16">IF(E88&gt;E87,(E88-E87)+E$2+E$3,(E87-E88)+E$2+E$4)/1000</f>
        <v>81.62</v>
      </c>
      <c r="F86" s="675">
        <f t="shared" si="16"/>
        <v>60.92</v>
      </c>
      <c r="G86" s="675">
        <f t="shared" si="16"/>
        <v>56.191000000000003</v>
      </c>
      <c r="H86" s="675">
        <f t="shared" si="16"/>
        <v>57.22</v>
      </c>
      <c r="I86" s="675">
        <f t="shared" si="16"/>
        <v>57.121000000000002</v>
      </c>
      <c r="J86" s="776">
        <f t="shared" si="16"/>
        <v>50.62</v>
      </c>
      <c r="K86" s="675">
        <f t="shared" si="16"/>
        <v>50.12</v>
      </c>
      <c r="L86" s="675">
        <f t="shared" si="16"/>
        <v>42.92</v>
      </c>
      <c r="M86" s="675">
        <f t="shared" si="16"/>
        <v>40.3245</v>
      </c>
      <c r="N86" s="675">
        <f t="shared" si="16"/>
        <v>22.72</v>
      </c>
      <c r="O86" s="675">
        <f t="shared" si="16"/>
        <v>21.12</v>
      </c>
      <c r="P86" s="675">
        <f t="shared" si="16"/>
        <v>119.62050000000001</v>
      </c>
      <c r="Q86" s="776">
        <f t="shared" si="16"/>
        <v>116.12</v>
      </c>
      <c r="R86" s="675">
        <f t="shared" si="16"/>
        <v>127.12130000000001</v>
      </c>
      <c r="S86" s="675">
        <f t="shared" si="16"/>
        <v>17.323</v>
      </c>
      <c r="T86" s="675">
        <f t="shared" si="16"/>
        <v>12.4718</v>
      </c>
      <c r="U86" s="675">
        <f t="shared" si="16"/>
        <v>13.7714</v>
      </c>
      <c r="V86" s="675">
        <f t="shared" si="16"/>
        <v>12.392299999999999</v>
      </c>
      <c r="W86" s="675">
        <f t="shared" si="16"/>
        <v>36.119999999999997</v>
      </c>
      <c r="X86" s="675">
        <f t="shared" si="16"/>
        <v>2.42</v>
      </c>
      <c r="Y86" s="675">
        <f t="shared" si="16"/>
        <v>5.8810000000000002</v>
      </c>
      <c r="Z86" s="675">
        <f t="shared" si="16"/>
        <v>8.883799999999999</v>
      </c>
      <c r="AA86" s="675">
        <f t="shared" si="16"/>
        <v>18.031200000000002</v>
      </c>
      <c r="AB86" s="675">
        <f t="shared" si="16"/>
        <v>23.8</v>
      </c>
      <c r="AC86" s="675">
        <f t="shared" si="16"/>
        <v>23.8065</v>
      </c>
      <c r="AD86" s="676">
        <f t="shared" si="16"/>
        <v>77.17</v>
      </c>
      <c r="AE86" s="676">
        <f t="shared" si="16"/>
        <v>38.119999999999997</v>
      </c>
      <c r="AF86" s="676">
        <f t="shared" si="16"/>
        <v>28.12</v>
      </c>
      <c r="AG86" s="676">
        <f t="shared" si="16"/>
        <v>4.88</v>
      </c>
      <c r="AH86" s="676">
        <f>IF(AH88&gt;AH87,(AH88-AH87)+AH$2+AH$3,(AH87-AH88)+AH$2+AH$4)/1000</f>
        <v>10.686</v>
      </c>
      <c r="AI86" s="715"/>
    </row>
    <row r="87" spans="1:113" hidden="1">
      <c r="A87" s="677" t="s">
        <v>1167</v>
      </c>
      <c r="B87" s="678"/>
      <c r="C87" s="679"/>
      <c r="D87" s="725">
        <f>+IF($C82=4514,IF(D$6=4514,$C85,$C85),IF(D$6=4515,$C85+101000,101000+$C85))</f>
        <v>167120</v>
      </c>
      <c r="E87" s="725">
        <f t="shared" ref="E87:AH87" si="17">+IF($C82=4514,IF(E$6=4514,$C85,$C85),IF(E$6=4515,$C85+101000,101000+$C85))</f>
        <v>167120</v>
      </c>
      <c r="F87" s="598">
        <f t="shared" si="17"/>
        <v>167120</v>
      </c>
      <c r="G87" s="598">
        <f t="shared" si="17"/>
        <v>167120</v>
      </c>
      <c r="H87" s="598">
        <f t="shared" si="17"/>
        <v>167120</v>
      </c>
      <c r="I87" s="598">
        <f t="shared" si="17"/>
        <v>167120</v>
      </c>
      <c r="J87" s="777">
        <f t="shared" si="17"/>
        <v>167120</v>
      </c>
      <c r="K87" s="598">
        <f t="shared" si="17"/>
        <v>167120</v>
      </c>
      <c r="L87" s="598">
        <f t="shared" si="17"/>
        <v>167120</v>
      </c>
      <c r="M87" s="598">
        <f t="shared" si="17"/>
        <v>167120</v>
      </c>
      <c r="N87" s="598">
        <f t="shared" si="17"/>
        <v>167120</v>
      </c>
      <c r="O87" s="598">
        <f t="shared" si="17"/>
        <v>167120</v>
      </c>
      <c r="P87" s="598">
        <f t="shared" si="17"/>
        <v>167120</v>
      </c>
      <c r="Q87" s="777">
        <f t="shared" si="17"/>
        <v>167120</v>
      </c>
      <c r="R87" s="598">
        <f t="shared" si="17"/>
        <v>167120</v>
      </c>
      <c r="S87" s="598">
        <f t="shared" si="17"/>
        <v>167120</v>
      </c>
      <c r="T87" s="598">
        <f t="shared" si="17"/>
        <v>167120</v>
      </c>
      <c r="U87" s="598">
        <f t="shared" si="17"/>
        <v>167120</v>
      </c>
      <c r="V87" s="598">
        <f t="shared" si="17"/>
        <v>167120</v>
      </c>
      <c r="W87" s="598">
        <f t="shared" si="17"/>
        <v>167120</v>
      </c>
      <c r="X87" s="598">
        <f t="shared" si="17"/>
        <v>167120</v>
      </c>
      <c r="Y87" s="598">
        <f t="shared" si="17"/>
        <v>167120</v>
      </c>
      <c r="Z87" s="598">
        <f t="shared" si="17"/>
        <v>167120</v>
      </c>
      <c r="AA87" s="598">
        <f t="shared" si="17"/>
        <v>167120</v>
      </c>
      <c r="AB87" s="598">
        <f t="shared" si="17"/>
        <v>167120</v>
      </c>
      <c r="AC87" s="598">
        <f t="shared" si="17"/>
        <v>167120</v>
      </c>
      <c r="AD87" s="680">
        <f t="shared" si="17"/>
        <v>167120</v>
      </c>
      <c r="AE87" s="680">
        <f t="shared" si="17"/>
        <v>167120</v>
      </c>
      <c r="AF87" s="680">
        <f t="shared" si="17"/>
        <v>167120</v>
      </c>
      <c r="AG87" s="680">
        <f t="shared" si="17"/>
        <v>167120</v>
      </c>
      <c r="AH87" s="680">
        <f t="shared" si="17"/>
        <v>167120</v>
      </c>
      <c r="AI87" s="715"/>
    </row>
    <row r="88" spans="1:113" hidden="1">
      <c r="A88" s="677" t="s">
        <v>1168</v>
      </c>
      <c r="B88" s="678"/>
      <c r="C88" s="679"/>
      <c r="D88" s="725">
        <f>+IF($C82=4514,IF(D$6=4514,D$5,D$5+101000),IF(D$6=4515,D$5+101000,D$5))</f>
        <v>85950</v>
      </c>
      <c r="E88" s="725">
        <f t="shared" ref="E88:AH88" si="18">+IF($C82=4514,IF(E$6=4514,E$5,E$5+101000),IF(E$6=4515,E$5+101000,E$5))</f>
        <v>85500</v>
      </c>
      <c r="F88" s="598">
        <f t="shared" si="18"/>
        <v>106200</v>
      </c>
      <c r="G88" s="598">
        <f t="shared" si="18"/>
        <v>110930</v>
      </c>
      <c r="H88" s="598">
        <f t="shared" si="18"/>
        <v>109900</v>
      </c>
      <c r="I88" s="598">
        <f t="shared" si="18"/>
        <v>110000</v>
      </c>
      <c r="J88" s="777">
        <f t="shared" si="18"/>
        <v>116500</v>
      </c>
      <c r="K88" s="598">
        <f t="shared" si="18"/>
        <v>117000</v>
      </c>
      <c r="L88" s="598">
        <f t="shared" si="18"/>
        <v>124200</v>
      </c>
      <c r="M88" s="598">
        <f t="shared" si="18"/>
        <v>126800</v>
      </c>
      <c r="N88" s="598">
        <f t="shared" si="18"/>
        <v>144400</v>
      </c>
      <c r="O88" s="598">
        <f t="shared" si="18"/>
        <v>146000</v>
      </c>
      <c r="P88" s="598">
        <f t="shared" si="18"/>
        <v>47500</v>
      </c>
      <c r="Q88" s="777">
        <f t="shared" si="18"/>
        <v>51000</v>
      </c>
      <c r="R88" s="598">
        <f t="shared" si="18"/>
        <v>40000</v>
      </c>
      <c r="S88" s="598">
        <f t="shared" si="18"/>
        <v>149800</v>
      </c>
      <c r="T88" s="598">
        <f t="shared" si="18"/>
        <v>154650</v>
      </c>
      <c r="U88" s="598">
        <f t="shared" si="18"/>
        <v>153350</v>
      </c>
      <c r="V88" s="598">
        <f t="shared" si="18"/>
        <v>154730</v>
      </c>
      <c r="W88" s="598">
        <f t="shared" si="18"/>
        <v>131000</v>
      </c>
      <c r="X88" s="598">
        <f t="shared" si="18"/>
        <v>164700</v>
      </c>
      <c r="Y88" s="598">
        <f t="shared" si="18"/>
        <v>173000</v>
      </c>
      <c r="Z88" s="598">
        <f t="shared" si="18"/>
        <v>176000</v>
      </c>
      <c r="AA88" s="598">
        <f t="shared" si="18"/>
        <v>185150</v>
      </c>
      <c r="AB88" s="598">
        <f t="shared" si="18"/>
        <v>190920</v>
      </c>
      <c r="AC88" s="598">
        <f t="shared" si="18"/>
        <v>190920</v>
      </c>
      <c r="AD88" s="680">
        <f t="shared" si="18"/>
        <v>89950</v>
      </c>
      <c r="AE88" s="680">
        <f t="shared" si="18"/>
        <v>129000</v>
      </c>
      <c r="AF88" s="680">
        <f t="shared" si="18"/>
        <v>139000</v>
      </c>
      <c r="AG88" s="680">
        <f t="shared" si="18"/>
        <v>172000</v>
      </c>
      <c r="AH88" s="680">
        <f t="shared" si="18"/>
        <v>177800</v>
      </c>
      <c r="AI88" s="715"/>
    </row>
    <row r="89" spans="1:113" ht="15" customHeight="1">
      <c r="A89" s="2353" t="s">
        <v>1179</v>
      </c>
      <c r="B89" s="666" t="s">
        <v>1170</v>
      </c>
      <c r="C89" s="681">
        <f>+'CANTIDADES TOTALIZADAS'!CO25</f>
        <v>0</v>
      </c>
      <c r="D89" s="634"/>
      <c r="E89" s="753"/>
      <c r="F89" s="635"/>
      <c r="G89" s="635"/>
      <c r="H89" s="635"/>
      <c r="I89" s="635"/>
      <c r="J89" s="785"/>
      <c r="K89" s="635"/>
      <c r="L89" s="635"/>
      <c r="M89" s="635"/>
      <c r="N89" s="635"/>
      <c r="O89" s="635"/>
      <c r="P89" s="635"/>
      <c r="Q89" s="785"/>
      <c r="R89" s="635"/>
      <c r="S89" s="635"/>
      <c r="T89" s="635"/>
      <c r="U89" s="635"/>
      <c r="V89" s="635">
        <f>$C89*FACTORES!$D$11*FACTORES!$D$25</f>
        <v>0</v>
      </c>
      <c r="W89" s="635"/>
      <c r="X89" s="635"/>
      <c r="Y89" s="635"/>
      <c r="Z89" s="635"/>
      <c r="AA89" s="635"/>
      <c r="AB89" s="635"/>
      <c r="AC89" s="635"/>
      <c r="AD89" s="682"/>
      <c r="AE89" s="682"/>
      <c r="AF89" s="682"/>
      <c r="AG89" s="682"/>
      <c r="AH89" s="682"/>
      <c r="AI89" s="716">
        <f>+SUMPRODUCT(D89:AH89,D86:AH86)</f>
        <v>0</v>
      </c>
      <c r="AJ89" s="659">
        <f>$C89*FACTORES!$D$11*FACTORES!$D$25</f>
        <v>0</v>
      </c>
    </row>
    <row r="90" spans="1:113">
      <c r="A90" s="2353"/>
      <c r="B90" s="666" t="s">
        <v>1171</v>
      </c>
      <c r="C90" s="681">
        <f>+'CANTIDADES TOTALIZADAS'!CO26</f>
        <v>0</v>
      </c>
      <c r="D90" s="634"/>
      <c r="E90" s="753"/>
      <c r="F90" s="635"/>
      <c r="G90" s="635"/>
      <c r="H90" s="635"/>
      <c r="I90" s="635"/>
      <c r="J90" s="785"/>
      <c r="K90" s="635"/>
      <c r="L90" s="635"/>
      <c r="M90" s="635"/>
      <c r="N90" s="635"/>
      <c r="O90" s="635"/>
      <c r="P90" s="635"/>
      <c r="Q90" s="785"/>
      <c r="R90" s="635"/>
      <c r="S90" s="635"/>
      <c r="T90" s="635"/>
      <c r="U90" s="635"/>
      <c r="V90" s="635">
        <f>$C90*FACTORES!$D$11*FACTORES!$D$25</f>
        <v>0</v>
      </c>
      <c r="W90" s="635"/>
      <c r="X90" s="635"/>
      <c r="Y90" s="635"/>
      <c r="Z90" s="635"/>
      <c r="AA90" s="635"/>
      <c r="AB90" s="635"/>
      <c r="AC90" s="635"/>
      <c r="AD90" s="682"/>
      <c r="AE90" s="682"/>
      <c r="AF90" s="682"/>
      <c r="AG90" s="682"/>
      <c r="AH90" s="682"/>
      <c r="AI90" s="716">
        <f>+SUMPRODUCT(D90:AH90,D86:AH86)</f>
        <v>0</v>
      </c>
      <c r="AJ90" s="659">
        <f>$C90*FACTORES!$D$11*FACTORES!$D$25</f>
        <v>0</v>
      </c>
    </row>
    <row r="91" spans="1:113">
      <c r="A91" s="2353"/>
      <c r="B91" s="666" t="s">
        <v>1172</v>
      </c>
      <c r="C91" s="681">
        <f>+'CANTIDADES TOTALIZADAS'!CO72</f>
        <v>10.728</v>
      </c>
      <c r="D91" s="634"/>
      <c r="E91" s="753"/>
      <c r="F91" s="635"/>
      <c r="G91" s="635"/>
      <c r="H91" s="635"/>
      <c r="I91" s="635"/>
      <c r="J91" s="785"/>
      <c r="K91" s="635"/>
      <c r="L91" s="635"/>
      <c r="M91" s="635"/>
      <c r="N91" s="635"/>
      <c r="O91" s="635"/>
      <c r="P91" s="635"/>
      <c r="Q91" s="785"/>
      <c r="R91" s="635"/>
      <c r="S91" s="635"/>
      <c r="T91" s="635"/>
      <c r="U91" s="635"/>
      <c r="V91" s="635"/>
      <c r="W91" s="635"/>
      <c r="X91" s="635"/>
      <c r="Y91" s="635"/>
      <c r="Z91" s="635"/>
      <c r="AA91" s="635"/>
      <c r="AB91" s="635"/>
      <c r="AC91" s="635"/>
      <c r="AD91" s="682"/>
      <c r="AE91" s="682"/>
      <c r="AF91" s="682"/>
      <c r="AG91" s="682">
        <f>+$C91*FACTORES!$D$23*FACTORES!$D$28</f>
        <v>12.583943999999999</v>
      </c>
      <c r="AH91" s="682"/>
      <c r="AI91" s="716">
        <f>+SUMPRODUCT(D91:AH91,D86:AH86)</f>
        <v>61.409646719999991</v>
      </c>
      <c r="AJ91" s="634">
        <f>+$C91*FACTORES!$D$23*FACTORES!$D$28</f>
        <v>12.583943999999999</v>
      </c>
    </row>
    <row r="92" spans="1:113">
      <c r="A92" s="2353"/>
      <c r="B92" s="666" t="s">
        <v>1173</v>
      </c>
      <c r="C92" s="681">
        <f>+'CANTIDADES TOTALIZADAS'!CO85</f>
        <v>850.94399999999996</v>
      </c>
      <c r="D92" s="634"/>
      <c r="E92" s="753"/>
      <c r="F92" s="635"/>
      <c r="G92" s="635"/>
      <c r="H92" s="635"/>
      <c r="I92" s="635"/>
      <c r="J92" s="785"/>
      <c r="K92" s="635"/>
      <c r="L92" s="635"/>
      <c r="M92" s="635"/>
      <c r="N92" s="635"/>
      <c r="O92" s="635"/>
      <c r="P92" s="635"/>
      <c r="Q92" s="785"/>
      <c r="R92" s="635"/>
      <c r="S92" s="635"/>
      <c r="T92" s="635"/>
      <c r="U92" s="635"/>
      <c r="V92" s="635"/>
      <c r="W92" s="635"/>
      <c r="X92" s="635"/>
      <c r="Y92" s="635"/>
      <c r="Z92" s="635"/>
      <c r="AA92" s="635"/>
      <c r="AB92" s="635"/>
      <c r="AC92" s="635"/>
      <c r="AD92" s="682"/>
      <c r="AE92" s="682"/>
      <c r="AF92" s="682"/>
      <c r="AG92" s="682">
        <f>+$C92*FACTORES!$D$7*FACTORES!$D$26</f>
        <v>1038.9432558139536</v>
      </c>
      <c r="AH92" s="682"/>
      <c r="AI92" s="716">
        <f>+SUMPRODUCT(D92:AH92,D86:AH86)</f>
        <v>5070.0430883720928</v>
      </c>
      <c r="AJ92" s="659">
        <f>+$C92*FACTORES!$D$7*FACTORES!$D$26</f>
        <v>1038.9432558139536</v>
      </c>
    </row>
    <row r="93" spans="1:113">
      <c r="A93" s="2354"/>
      <c r="B93" s="692" t="s">
        <v>1174</v>
      </c>
      <c r="C93" s="693">
        <f>+'CANTIDADES TOTALIZADAS'!CO93</f>
        <v>233.71200000000002</v>
      </c>
      <c r="D93" s="641"/>
      <c r="E93" s="758"/>
      <c r="F93" s="642"/>
      <c r="G93" s="642"/>
      <c r="H93" s="642"/>
      <c r="I93" s="642"/>
      <c r="J93" s="790"/>
      <c r="K93" s="642"/>
      <c r="L93" s="642"/>
      <c r="M93" s="642"/>
      <c r="N93" s="642"/>
      <c r="O93" s="642"/>
      <c r="P93" s="642"/>
      <c r="Q93" s="790"/>
      <c r="R93" s="642"/>
      <c r="S93" s="642"/>
      <c r="T93" s="642"/>
      <c r="U93" s="642"/>
      <c r="V93" s="642"/>
      <c r="W93" s="642"/>
      <c r="X93" s="642"/>
      <c r="Y93" s="642"/>
      <c r="Z93" s="642"/>
      <c r="AA93" s="642"/>
      <c r="AB93" s="642"/>
      <c r="AC93" s="642"/>
      <c r="AD93" s="694">
        <f>+$C93*FACTORES!$D$3*FACTORES!$D$27</f>
        <v>286.06348800000001</v>
      </c>
      <c r="AE93" s="694"/>
      <c r="AF93" s="694"/>
      <c r="AG93" s="694"/>
      <c r="AH93" s="694"/>
      <c r="AI93" s="717">
        <f>+SUMPRODUCT(D93:AH93,D86:AH86)</f>
        <v>22075.519368960002</v>
      </c>
      <c r="AJ93" s="659">
        <f>+$C93*FACTORES!$D$3*FACTORES!$D$27</f>
        <v>286.06348800000001</v>
      </c>
    </row>
    <row r="94" spans="1:113">
      <c r="A94" s="697"/>
    </row>
    <row r="95" spans="1:113">
      <c r="B95" s="666" t="s">
        <v>1170</v>
      </c>
      <c r="C95" s="696">
        <f>+SUMIFS($C$23:$C$93,$B$23:$B$93,B95)</f>
        <v>10876.414050000003</v>
      </c>
      <c r="D95" s="793"/>
      <c r="L95" s="658"/>
      <c r="S95" s="658"/>
      <c r="AI95" s="669"/>
    </row>
    <row r="96" spans="1:113">
      <c r="B96" s="666" t="s">
        <v>1171</v>
      </c>
      <c r="C96" s="696">
        <f t="shared" ref="C96:C100" si="19">+SUMIFS($C$23:$C$93,$B$23:$B$93,B96)</f>
        <v>8067.3134999999993</v>
      </c>
    </row>
    <row r="97" spans="2:3">
      <c r="B97" s="666" t="s">
        <v>1172</v>
      </c>
      <c r="C97" s="696">
        <f t="shared" si="19"/>
        <v>4230.2029607389723</v>
      </c>
    </row>
    <row r="98" spans="2:3">
      <c r="B98" s="666" t="s">
        <v>1173</v>
      </c>
      <c r="C98" s="696">
        <f t="shared" si="19"/>
        <v>10331.146000000001</v>
      </c>
    </row>
    <row r="99" spans="2:3">
      <c r="B99" s="666" t="s">
        <v>1174</v>
      </c>
      <c r="C99" s="696">
        <f t="shared" si="19"/>
        <v>6052.0536000000002</v>
      </c>
    </row>
    <row r="100" spans="2:3" ht="30">
      <c r="B100" s="684" t="s">
        <v>1175</v>
      </c>
      <c r="C100" s="696">
        <f t="shared" si="19"/>
        <v>283.50899999999996</v>
      </c>
    </row>
  </sheetData>
  <mergeCells count="26">
    <mergeCell ref="A70:A71"/>
    <mergeCell ref="A76:A80"/>
    <mergeCell ref="A83:A84"/>
    <mergeCell ref="A89:A93"/>
    <mergeCell ref="A31:A32"/>
    <mergeCell ref="A37:A41"/>
    <mergeCell ref="A44:A45"/>
    <mergeCell ref="A50:A54"/>
    <mergeCell ref="A57:A58"/>
    <mergeCell ref="A63:A67"/>
    <mergeCell ref="A23:A28"/>
    <mergeCell ref="A1:C1"/>
    <mergeCell ref="AI1:AI12"/>
    <mergeCell ref="A2:C2"/>
    <mergeCell ref="A3:B4"/>
    <mergeCell ref="A5:C5"/>
    <mergeCell ref="A6:C6"/>
    <mergeCell ref="A7:C7"/>
    <mergeCell ref="A8:C8"/>
    <mergeCell ref="A9:C9"/>
    <mergeCell ref="A10:C10"/>
    <mergeCell ref="A11:C11"/>
    <mergeCell ref="A12:C12"/>
    <mergeCell ref="A13:C13"/>
    <mergeCell ref="A14:C14"/>
    <mergeCell ref="A17:A18"/>
  </mergeCells>
  <conditionalFormatting sqref="D20:AC20">
    <cfRule type="colorScale" priority="6">
      <colorScale>
        <cfvo type="min"/>
        <cfvo type="percentile" val="50"/>
        <cfvo type="max"/>
        <color rgb="FF63BE7B"/>
        <color rgb="FFFFEB84"/>
        <color rgb="FFF8696B"/>
      </colorScale>
    </cfRule>
  </conditionalFormatting>
  <conditionalFormatting sqref="D34:AC34">
    <cfRule type="colorScale" priority="5">
      <colorScale>
        <cfvo type="min"/>
        <cfvo type="percentile" val="50"/>
        <cfvo type="max"/>
        <color rgb="FF63BE7B"/>
        <color rgb="FFFFEB84"/>
        <color rgb="FFF8696B"/>
      </colorScale>
    </cfRule>
  </conditionalFormatting>
  <conditionalFormatting sqref="D47:AC47">
    <cfRule type="colorScale" priority="4">
      <colorScale>
        <cfvo type="min"/>
        <cfvo type="percentile" val="50"/>
        <cfvo type="max"/>
        <color rgb="FF63BE7B"/>
        <color rgb="FFFFEB84"/>
        <color rgb="FFF8696B"/>
      </colorScale>
    </cfRule>
  </conditionalFormatting>
  <conditionalFormatting sqref="D60:AC60">
    <cfRule type="colorScale" priority="3">
      <colorScale>
        <cfvo type="min"/>
        <cfvo type="percentile" val="50"/>
        <cfvo type="max"/>
        <color rgb="FF63BE7B"/>
        <color rgb="FFFFEB84"/>
        <color rgb="FFF8696B"/>
      </colorScale>
    </cfRule>
  </conditionalFormatting>
  <conditionalFormatting sqref="D73:AC73">
    <cfRule type="colorScale" priority="2">
      <colorScale>
        <cfvo type="min"/>
        <cfvo type="percentile" val="50"/>
        <cfvo type="max"/>
        <color rgb="FF63BE7B"/>
        <color rgb="FFFFEB84"/>
        <color rgb="FFF8696B"/>
      </colorScale>
    </cfRule>
  </conditionalFormatting>
  <conditionalFormatting sqref="D86:AC86">
    <cfRule type="colorScale" priority="1">
      <colorScale>
        <cfvo type="min"/>
        <cfvo type="percentile" val="50"/>
        <cfvo type="max"/>
        <color rgb="FF63BE7B"/>
        <color rgb="FFFFEB84"/>
        <color rgb="FFF8696B"/>
      </colorScale>
    </cfRule>
  </conditionalFormatting>
  <pageMargins left="0.7" right="0.7" top="0.75" bottom="0.75" header="0.3" footer="0.3"/>
  <pageSetup scale="17"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8"/>
  <sheetViews>
    <sheetView workbookViewId="0">
      <selection activeCell="A214" sqref="A1:XFD1048576"/>
    </sheetView>
  </sheetViews>
  <sheetFormatPr baseColWidth="10" defaultColWidth="11.42578125" defaultRowHeight="15"/>
  <cols>
    <col min="1" max="1" width="21.85546875" style="659" bestFit="1" customWidth="1"/>
    <col min="2" max="2" width="20.7109375" style="697" customWidth="1"/>
    <col min="3" max="3" width="9.28515625" style="697" customWidth="1"/>
    <col min="4" max="4" width="14.5703125" style="659" customWidth="1"/>
    <col min="5" max="16384" width="11.42578125" style="659"/>
  </cols>
  <sheetData>
    <row r="1" spans="1:6" s="794" customFormat="1">
      <c r="A1" s="2370" t="s">
        <v>1224</v>
      </c>
      <c r="B1" s="2371" t="s">
        <v>1225</v>
      </c>
      <c r="C1" s="2372" t="s">
        <v>1226</v>
      </c>
      <c r="D1" s="2372"/>
      <c r="E1" s="2372"/>
    </row>
    <row r="2" spans="1:6">
      <c r="A2" s="2370"/>
      <c r="B2" s="2371"/>
      <c r="C2" s="697" t="s">
        <v>1227</v>
      </c>
      <c r="D2" s="697" t="s">
        <v>1228</v>
      </c>
      <c r="E2" s="659" t="s">
        <v>1229</v>
      </c>
    </row>
    <row r="3" spans="1:6">
      <c r="A3" s="659" t="s">
        <v>1230</v>
      </c>
      <c r="B3" s="697" t="s">
        <v>1229</v>
      </c>
      <c r="C3" s="795">
        <v>1.05</v>
      </c>
      <c r="D3" s="697">
        <v>1.2</v>
      </c>
      <c r="E3" s="697">
        <v>1</v>
      </c>
      <c r="F3" s="697"/>
    </row>
    <row r="4" spans="1:6" ht="6" customHeight="1">
      <c r="D4" s="697"/>
      <c r="E4" s="697"/>
    </row>
    <row r="5" spans="1:6">
      <c r="A5" s="659" t="s">
        <v>222</v>
      </c>
      <c r="B5" s="697" t="s">
        <v>1227</v>
      </c>
      <c r="C5" s="796">
        <v>1</v>
      </c>
      <c r="D5" s="796">
        <v>1.1100000000000001</v>
      </c>
      <c r="E5" s="796">
        <v>0.95</v>
      </c>
    </row>
    <row r="6" spans="1:6">
      <c r="B6" s="697" t="s">
        <v>1228</v>
      </c>
      <c r="C6" s="797">
        <f>1/D5</f>
        <v>0.9009009009009008</v>
      </c>
      <c r="D6" s="796">
        <v>1</v>
      </c>
      <c r="E6" s="796">
        <v>0.86</v>
      </c>
    </row>
    <row r="7" spans="1:6">
      <c r="B7" s="697" t="s">
        <v>1229</v>
      </c>
      <c r="C7" s="797">
        <f>1/E5</f>
        <v>1.0526315789473684</v>
      </c>
      <c r="D7" s="797">
        <f>1/E6</f>
        <v>1.1627906976744187</v>
      </c>
      <c r="E7" s="796">
        <v>1</v>
      </c>
    </row>
    <row r="8" spans="1:6" ht="6" customHeight="1">
      <c r="C8" s="796"/>
      <c r="D8" s="796"/>
      <c r="E8" s="796"/>
    </row>
    <row r="9" spans="1:6">
      <c r="A9" s="659" t="s">
        <v>1231</v>
      </c>
      <c r="B9" s="697" t="s">
        <v>1227</v>
      </c>
      <c r="C9" s="796">
        <v>1</v>
      </c>
      <c r="D9" s="796">
        <v>1.25</v>
      </c>
      <c r="E9" s="796">
        <v>0.84745000000000004</v>
      </c>
    </row>
    <row r="10" spans="1:6">
      <c r="B10" s="697" t="s">
        <v>1228</v>
      </c>
      <c r="C10" s="796">
        <f>1/D9</f>
        <v>0.8</v>
      </c>
      <c r="D10" s="796">
        <v>1</v>
      </c>
      <c r="E10" s="796">
        <v>0.72</v>
      </c>
    </row>
    <row r="11" spans="1:6">
      <c r="B11" s="697" t="s">
        <v>1229</v>
      </c>
      <c r="C11" s="797">
        <f>1/E9</f>
        <v>1.1800106200955809</v>
      </c>
      <c r="D11" s="797">
        <f>1/E10</f>
        <v>1.3888888888888888</v>
      </c>
      <c r="E11" s="796">
        <v>1</v>
      </c>
    </row>
    <row r="12" spans="1:6" ht="6" customHeight="1">
      <c r="C12" s="796"/>
      <c r="D12" s="796"/>
      <c r="E12" s="796"/>
    </row>
    <row r="13" spans="1:6">
      <c r="A13" s="659" t="s">
        <v>1232</v>
      </c>
      <c r="B13" s="697" t="s">
        <v>1227</v>
      </c>
      <c r="C13" s="796">
        <v>1</v>
      </c>
      <c r="D13" s="796">
        <v>1.43</v>
      </c>
      <c r="E13" s="796">
        <v>0.9</v>
      </c>
    </row>
    <row r="14" spans="1:6">
      <c r="B14" s="697" t="s">
        <v>1228</v>
      </c>
      <c r="C14" s="797">
        <f>1/D13</f>
        <v>0.69930069930069938</v>
      </c>
      <c r="D14" s="796">
        <v>1</v>
      </c>
      <c r="E14" s="796">
        <v>0.63</v>
      </c>
    </row>
    <row r="15" spans="1:6">
      <c r="B15" s="697" t="s">
        <v>1229</v>
      </c>
      <c r="C15" s="797">
        <f>1/E13</f>
        <v>1.1111111111111112</v>
      </c>
      <c r="D15" s="797">
        <f>1/E14</f>
        <v>1.5873015873015872</v>
      </c>
      <c r="E15" s="796">
        <v>1</v>
      </c>
    </row>
    <row r="16" spans="1:6" ht="6" customHeight="1">
      <c r="C16" s="796"/>
      <c r="D16" s="796"/>
      <c r="E16" s="796"/>
    </row>
    <row r="17" spans="1:5">
      <c r="A17" s="659" t="s">
        <v>1233</v>
      </c>
      <c r="B17" s="697" t="s">
        <v>1227</v>
      </c>
      <c r="C17" s="796">
        <v>1</v>
      </c>
      <c r="D17" s="796">
        <v>1.5</v>
      </c>
      <c r="E17" s="796">
        <v>1.3</v>
      </c>
    </row>
    <row r="18" spans="1:5">
      <c r="B18" s="697" t="s">
        <v>1228</v>
      </c>
      <c r="C18" s="797">
        <f>1/D17</f>
        <v>0.66666666666666663</v>
      </c>
      <c r="D18" s="796">
        <v>1</v>
      </c>
      <c r="E18" s="796">
        <v>0.87</v>
      </c>
    </row>
    <row r="19" spans="1:5">
      <c r="B19" s="697" t="s">
        <v>1229</v>
      </c>
      <c r="C19" s="797">
        <f>1/E17</f>
        <v>0.76923076923076916</v>
      </c>
      <c r="D19" s="797">
        <f>1/E18</f>
        <v>1.1494252873563218</v>
      </c>
      <c r="E19" s="796">
        <v>1</v>
      </c>
    </row>
    <row r="20" spans="1:5">
      <c r="D20" s="697"/>
      <c r="E20" s="697"/>
    </row>
    <row r="21" spans="1:5">
      <c r="A21" s="659" t="s">
        <v>1234</v>
      </c>
      <c r="B21" s="697" t="s">
        <v>1229</v>
      </c>
      <c r="D21" s="697">
        <v>1.18</v>
      </c>
      <c r="E21" s="697">
        <v>1</v>
      </c>
    </row>
    <row r="22" spans="1:5">
      <c r="D22" s="697"/>
      <c r="E22" s="697"/>
    </row>
    <row r="23" spans="1:5">
      <c r="A23" s="659" t="s">
        <v>1235</v>
      </c>
      <c r="B23" s="697" t="s">
        <v>1236</v>
      </c>
      <c r="D23" s="697">
        <v>1.1499999999999999</v>
      </c>
      <c r="E23" s="697"/>
    </row>
    <row r="24" spans="1:5">
      <c r="D24" s="697"/>
      <c r="E24" s="697"/>
    </row>
    <row r="25" spans="1:5">
      <c r="A25" s="659" t="s">
        <v>1237</v>
      </c>
      <c r="D25" s="697">
        <v>1.1000000000000001</v>
      </c>
      <c r="E25" s="697"/>
    </row>
    <row r="26" spans="1:5">
      <c r="A26" s="659" t="s">
        <v>1238</v>
      </c>
      <c r="D26" s="697">
        <v>1.05</v>
      </c>
      <c r="E26" s="697"/>
    </row>
    <row r="27" spans="1:5">
      <c r="A27" s="659" t="s">
        <v>1239</v>
      </c>
      <c r="D27" s="697">
        <v>1.02</v>
      </c>
      <c r="E27" s="697"/>
    </row>
    <row r="28" spans="1:5">
      <c r="A28" s="659" t="s">
        <v>1240</v>
      </c>
      <c r="D28" s="697">
        <v>1.02</v>
      </c>
      <c r="E28" s="697"/>
    </row>
    <row r="29" spans="1:5">
      <c r="D29" s="697"/>
      <c r="E29" s="697"/>
    </row>
    <row r="30" spans="1:5">
      <c r="D30" s="697"/>
      <c r="E30" s="697"/>
    </row>
    <row r="31" spans="1:5">
      <c r="D31" s="697"/>
      <c r="E31" s="697"/>
    </row>
    <row r="32" spans="1:5">
      <c r="D32" s="697"/>
      <c r="E32" s="697"/>
    </row>
    <row r="33" spans="4:5">
      <c r="D33" s="697"/>
      <c r="E33" s="697"/>
    </row>
    <row r="34" spans="4:5">
      <c r="D34" s="697"/>
      <c r="E34" s="697"/>
    </row>
    <row r="35" spans="4:5">
      <c r="D35" s="697"/>
      <c r="E35" s="697"/>
    </row>
    <row r="36" spans="4:5">
      <c r="D36" s="697"/>
      <c r="E36" s="697"/>
    </row>
    <row r="37" spans="4:5">
      <c r="D37" s="697"/>
      <c r="E37" s="697"/>
    </row>
    <row r="38" spans="4:5">
      <c r="D38" s="697"/>
      <c r="E38" s="697"/>
    </row>
  </sheetData>
  <mergeCells count="3">
    <mergeCell ref="A1:A2"/>
    <mergeCell ref="B1:B2"/>
    <mergeCell ref="C1:E1"/>
  </mergeCells>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dimension ref="B2:D21"/>
  <sheetViews>
    <sheetView view="pageBreakPreview" zoomScaleNormal="100" zoomScaleSheetLayoutView="100" workbookViewId="0">
      <selection activeCell="A214" sqref="A1:XFD1048576"/>
    </sheetView>
  </sheetViews>
  <sheetFormatPr baseColWidth="10" defaultColWidth="11.42578125" defaultRowHeight="12.75"/>
  <cols>
    <col min="1" max="1" width="11.42578125" style="32"/>
    <col min="2" max="2" width="58.28515625" style="32" bestFit="1" customWidth="1"/>
    <col min="3" max="3" width="20.28515625" style="32" bestFit="1" customWidth="1"/>
    <col min="4" max="4" width="37.28515625" style="32" bestFit="1" customWidth="1"/>
    <col min="5" max="16384" width="11.42578125" style="32"/>
  </cols>
  <sheetData>
    <row r="2" spans="2:4" ht="82.5" customHeight="1" thickBot="1">
      <c r="B2" s="2373" t="e">
        <f>+#REF!</f>
        <v>#REF!</v>
      </c>
      <c r="C2" s="2374"/>
    </row>
    <row r="3" spans="2:4" ht="17.25" thickBot="1">
      <c r="B3" s="1" t="s">
        <v>100</v>
      </c>
      <c r="C3" s="2" t="s">
        <v>101</v>
      </c>
    </row>
    <row r="4" spans="2:4">
      <c r="B4" s="33" t="e">
        <f>+'PRESUPUESTO OFICIAL'!#REF!</f>
        <v>#REF!</v>
      </c>
      <c r="C4" s="35" t="e">
        <f>+'PRESUPUESTO OFICIAL'!#REF!</f>
        <v>#REF!</v>
      </c>
      <c r="D4" s="34"/>
    </row>
    <row r="5" spans="2:4">
      <c r="B5" s="33" t="e">
        <f>+'PRESUPUESTO OFICIAL'!#REF!</f>
        <v>#REF!</v>
      </c>
      <c r="C5" s="35" t="e">
        <f>+'PRESUPUESTO OFICIAL'!#REF!</f>
        <v>#REF!</v>
      </c>
      <c r="D5" s="34"/>
    </row>
    <row r="6" spans="2:4">
      <c r="B6" s="33" t="str">
        <f>+'PRESUPUESTO OFICIAL'!C14</f>
        <v>PAVIMENTOS ASFALTICOS</v>
      </c>
      <c r="C6" s="35">
        <f>+'PRESUPUESTO OFICIAL'!K19</f>
        <v>691031800</v>
      </c>
      <c r="D6" s="34"/>
    </row>
    <row r="7" spans="2:4">
      <c r="B7" s="33" t="e">
        <f>+'PRESUPUESTO OFICIAL'!#REF!</f>
        <v>#REF!</v>
      </c>
      <c r="C7" s="35" t="e">
        <f>+'PRESUPUESTO OFICIAL'!#REF!</f>
        <v>#REF!</v>
      </c>
      <c r="D7" s="34"/>
    </row>
    <row r="8" spans="2:4">
      <c r="B8" s="33" t="e">
        <f>+'PRESUPUESTO OFICIAL'!#REF!</f>
        <v>#REF!</v>
      </c>
      <c r="C8" s="35" t="e">
        <f>+'PRESUPUESTO OFICIAL'!#REF!</f>
        <v>#REF!</v>
      </c>
      <c r="D8" s="34"/>
    </row>
    <row r="9" spans="2:4">
      <c r="B9" s="33" t="str">
        <f>+'PRESUPUESTO OFICIAL'!C20</f>
        <v>SEÑALIZACIÓN Y SEGURIDAD</v>
      </c>
      <c r="C9" s="35">
        <f>+'PRESUPUESTO OFICIAL'!K22</f>
        <v>103638000</v>
      </c>
      <c r="D9" s="34"/>
    </row>
    <row r="10" spans="2:4">
      <c r="B10" s="33" t="e">
        <f>+'PRESUPUESTO OFICIAL'!#REF!</f>
        <v>#REF!</v>
      </c>
      <c r="C10" s="35" t="e">
        <f>+'PRESUPUESTO OFICIAL'!#REF!</f>
        <v>#REF!</v>
      </c>
      <c r="D10" s="34"/>
    </row>
    <row r="11" spans="2:4">
      <c r="B11" s="33" t="str">
        <f>+'PRESUPUESTO OFICIAL'!C23</f>
        <v>TRANSPORTES</v>
      </c>
      <c r="C11" s="35">
        <f>+'PRESUPUESTO OFICIAL'!K25</f>
        <v>63263200</v>
      </c>
      <c r="D11" s="34"/>
    </row>
    <row r="12" spans="2:4" ht="16.5">
      <c r="B12" s="33" t="s">
        <v>119</v>
      </c>
      <c r="C12" s="35">
        <f>+'PRESUPUESTO OFICIAL'!K30</f>
        <v>6269510</v>
      </c>
      <c r="D12" s="3"/>
    </row>
    <row r="13" spans="2:4" ht="16.5">
      <c r="B13" s="33" t="s">
        <v>236</v>
      </c>
      <c r="C13" s="35" t="e">
        <f>+'PRESUPUESTO OFICIAL'!#REF!</f>
        <v>#REF!</v>
      </c>
      <c r="D13" s="3"/>
    </row>
    <row r="14" spans="2:4" ht="16.5">
      <c r="B14" s="33" t="s">
        <v>223</v>
      </c>
      <c r="C14" s="35" t="e">
        <f>+'PRESUPUESTO OFICIAL'!#REF!</f>
        <v>#REF!</v>
      </c>
      <c r="D14" s="3"/>
    </row>
    <row r="15" spans="2:4" ht="16.5">
      <c r="B15" s="33" t="s">
        <v>224</v>
      </c>
      <c r="C15" s="35" t="e">
        <f>+'PRESUPUESTO OFICIAL'!#REF!</f>
        <v>#REF!</v>
      </c>
      <c r="D15" s="3"/>
    </row>
    <row r="16" spans="2:4" ht="16.5">
      <c r="B16" s="33" t="s">
        <v>138</v>
      </c>
      <c r="C16" s="35">
        <f>+'PRESUPUESTO OFICIAL'!K32</f>
        <v>0</v>
      </c>
      <c r="D16" s="3"/>
    </row>
    <row r="17" spans="2:4" ht="17.25" thickBot="1">
      <c r="B17" s="33" t="s">
        <v>139</v>
      </c>
      <c r="C17" s="35" t="e">
        <f>+'PRESUPUESTO OFICIAL'!#REF!</f>
        <v>#REF!</v>
      </c>
      <c r="D17" s="3"/>
    </row>
    <row r="18" spans="2:4" ht="17.25" thickBot="1">
      <c r="B18" s="37" t="s">
        <v>102</v>
      </c>
      <c r="C18" s="38" t="e">
        <f>SUM(C4:C17)</f>
        <v>#REF!</v>
      </c>
      <c r="D18" s="4" t="e">
        <f>+C18='PRESUPUESTO OFICIAL'!K34</f>
        <v>#REF!</v>
      </c>
    </row>
    <row r="19" spans="2:4">
      <c r="B19" s="34"/>
      <c r="C19" s="36"/>
      <c r="D19" s="34"/>
    </row>
    <row r="20" spans="2:4">
      <c r="B20" s="34"/>
      <c r="C20" s="34"/>
      <c r="D20" s="34"/>
    </row>
    <row r="21" spans="2:4">
      <c r="B21" s="34"/>
      <c r="C21" s="34"/>
      <c r="D21" s="34"/>
    </row>
  </sheetData>
  <mergeCells count="1">
    <mergeCell ref="B2:C2"/>
  </mergeCells>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N105"/>
  <sheetViews>
    <sheetView topLeftCell="A34" workbookViewId="0">
      <selection activeCell="B48" sqref="B48:I48"/>
    </sheetView>
  </sheetViews>
  <sheetFormatPr baseColWidth="10" defaultColWidth="11.42578125" defaultRowHeight="12.75"/>
  <cols>
    <col min="1" max="1" width="3.140625" style="39" customWidth="1"/>
    <col min="2" max="16384" width="11.42578125" style="39"/>
  </cols>
  <sheetData>
    <row r="1" spans="2:14" ht="13.5" thickBot="1"/>
    <row r="2" spans="2:14">
      <c r="B2" s="1795"/>
      <c r="C2" s="2464"/>
      <c r="D2" s="2465"/>
      <c r="E2" s="2465"/>
      <c r="F2" s="2465"/>
      <c r="G2" s="2465"/>
      <c r="H2" s="2465"/>
      <c r="I2" s="2465"/>
      <c r="J2" s="2466"/>
      <c r="K2" s="2467" t="s">
        <v>183</v>
      </c>
      <c r="L2" s="2469" t="s">
        <v>629</v>
      </c>
      <c r="M2" s="2470"/>
      <c r="N2" s="2471"/>
    </row>
    <row r="3" spans="2:14" ht="13.5">
      <c r="B3" s="1796"/>
      <c r="C3" s="2475" t="s">
        <v>40</v>
      </c>
      <c r="D3" s="2476"/>
      <c r="E3" s="2476"/>
      <c r="F3" s="2476"/>
      <c r="G3" s="2476"/>
      <c r="H3" s="2476"/>
      <c r="I3" s="2476"/>
      <c r="J3" s="2477"/>
      <c r="K3" s="2468"/>
      <c r="L3" s="2472"/>
      <c r="M3" s="2473"/>
      <c r="N3" s="2474"/>
    </row>
    <row r="4" spans="2:14" ht="13.5">
      <c r="B4" s="1796"/>
      <c r="C4" s="2478" t="s">
        <v>234</v>
      </c>
      <c r="D4" s="2479"/>
      <c r="E4" s="2479"/>
      <c r="F4" s="2479"/>
      <c r="G4" s="2479"/>
      <c r="H4" s="2479"/>
      <c r="I4" s="2479"/>
      <c r="J4" s="2480"/>
      <c r="K4" s="2481" t="s">
        <v>185</v>
      </c>
      <c r="L4" s="2483">
        <v>2</v>
      </c>
      <c r="M4" s="2484"/>
      <c r="N4" s="2485"/>
    </row>
    <row r="5" spans="2:14">
      <c r="B5" s="1796"/>
      <c r="C5" s="2489" t="s">
        <v>628</v>
      </c>
      <c r="D5" s="2490"/>
      <c r="E5" s="2490"/>
      <c r="F5" s="2490"/>
      <c r="G5" s="2490"/>
      <c r="H5" s="2490"/>
      <c r="I5" s="2490"/>
      <c r="J5" s="2491"/>
      <c r="K5" s="2482"/>
      <c r="L5" s="2486"/>
      <c r="M5" s="2487"/>
      <c r="N5" s="2488"/>
    </row>
    <row r="6" spans="2:14" ht="12.75" customHeight="1">
      <c r="B6" s="1796"/>
      <c r="C6" s="2492" t="e">
        <f>+#REF!</f>
        <v>#REF!</v>
      </c>
      <c r="D6" s="2493"/>
      <c r="E6" s="2493"/>
      <c r="F6" s="2493"/>
      <c r="G6" s="2493"/>
      <c r="H6" s="2493"/>
      <c r="I6" s="2493"/>
      <c r="J6" s="2494"/>
      <c r="K6" s="2481" t="s">
        <v>187</v>
      </c>
      <c r="L6" s="2481">
        <v>1</v>
      </c>
      <c r="M6" s="2481" t="s">
        <v>188</v>
      </c>
      <c r="N6" s="2496">
        <v>1</v>
      </c>
    </row>
    <row r="7" spans="2:14">
      <c r="B7" s="1796"/>
      <c r="C7" s="2492"/>
      <c r="D7" s="2493"/>
      <c r="E7" s="2493"/>
      <c r="F7" s="2493"/>
      <c r="G7" s="2493"/>
      <c r="H7" s="2493"/>
      <c r="I7" s="2493"/>
      <c r="J7" s="2494"/>
      <c r="K7" s="2495"/>
      <c r="L7" s="2495"/>
      <c r="M7" s="2495"/>
      <c r="N7" s="2497"/>
    </row>
    <row r="8" spans="2:14">
      <c r="B8" s="1796"/>
      <c r="C8" s="2489" t="s">
        <v>189</v>
      </c>
      <c r="D8" s="2490"/>
      <c r="E8" s="2490"/>
      <c r="F8" s="2490"/>
      <c r="G8" s="2490"/>
      <c r="H8" s="2490"/>
      <c r="I8" s="2490"/>
      <c r="J8" s="2491"/>
      <c r="K8" s="2495"/>
      <c r="L8" s="2495"/>
      <c r="M8" s="2495"/>
      <c r="N8" s="2497"/>
    </row>
    <row r="9" spans="2:14" ht="14.25" thickBot="1">
      <c r="B9" s="1291"/>
      <c r="C9" s="40"/>
      <c r="D9" s="40"/>
      <c r="E9" s="40"/>
      <c r="F9" s="40"/>
      <c r="G9" s="40"/>
      <c r="H9" s="40"/>
      <c r="I9" s="40"/>
      <c r="J9" s="40"/>
      <c r="K9" s="40"/>
      <c r="L9" s="41"/>
      <c r="M9" s="41"/>
      <c r="N9" s="42"/>
    </row>
    <row r="10" spans="2:14" ht="13.5">
      <c r="B10" s="43"/>
      <c r="C10" s="44"/>
      <c r="D10" s="44"/>
      <c r="E10" s="44"/>
      <c r="F10" s="44"/>
      <c r="G10" s="44"/>
      <c r="H10" s="44"/>
      <c r="I10" s="44"/>
      <c r="J10" s="44"/>
      <c r="K10" s="45" t="s">
        <v>190</v>
      </c>
      <c r="L10" s="46" t="s">
        <v>191</v>
      </c>
      <c r="M10" s="46" t="s">
        <v>192</v>
      </c>
      <c r="N10" s="47" t="s">
        <v>193</v>
      </c>
    </row>
    <row r="11" spans="2:14" ht="13.5">
      <c r="B11" s="48"/>
      <c r="C11" s="1278"/>
      <c r="D11" s="1278"/>
      <c r="E11" s="1278"/>
      <c r="F11" s="1278"/>
      <c r="G11" s="1278"/>
      <c r="H11" s="1278"/>
      <c r="I11" s="1278"/>
      <c r="J11" s="1278"/>
      <c r="K11" s="49"/>
      <c r="L11" s="50" t="e">
        <f>+#REF!</f>
        <v>#REF!</v>
      </c>
      <c r="M11" s="50" t="e">
        <f>+#REF!</f>
        <v>#REF!</v>
      </c>
      <c r="N11" s="51" t="e">
        <f>+#REF!</f>
        <v>#REF!</v>
      </c>
    </row>
    <row r="12" spans="2:14" ht="13.5">
      <c r="B12" s="2462" t="s">
        <v>630</v>
      </c>
      <c r="C12" s="2463"/>
      <c r="D12" s="2463"/>
      <c r="E12" s="2463"/>
      <c r="F12" s="1278"/>
      <c r="G12" s="1278"/>
      <c r="H12" s="1278" t="s">
        <v>631</v>
      </c>
      <c r="J12" s="1278"/>
      <c r="K12" s="49"/>
      <c r="N12" s="286"/>
    </row>
    <row r="13" spans="2:14" ht="13.5">
      <c r="B13" s="52" t="s">
        <v>194</v>
      </c>
      <c r="C13" s="53"/>
      <c r="D13" s="2451" t="e">
        <f>+#REF!</f>
        <v>#REF!</v>
      </c>
      <c r="E13" s="2451"/>
      <c r="F13" s="2451"/>
      <c r="G13" s="2451"/>
      <c r="H13" s="53"/>
      <c r="I13" s="53" t="s">
        <v>195</v>
      </c>
      <c r="J13" s="2451" t="e">
        <f>+#REF!</f>
        <v>#REF!</v>
      </c>
      <c r="K13" s="2451"/>
      <c r="L13" s="2451"/>
      <c r="M13" s="2451"/>
      <c r="N13" s="1280"/>
    </row>
    <row r="14" spans="2:14" ht="13.5">
      <c r="B14" s="52"/>
      <c r="C14" s="53"/>
      <c r="D14" s="1279"/>
      <c r="E14" s="1279"/>
      <c r="F14" s="1279"/>
      <c r="G14" s="1279"/>
      <c r="H14" s="53"/>
      <c r="I14" s="1279"/>
      <c r="J14" s="53"/>
      <c r="K14" s="1279"/>
      <c r="L14" s="2452"/>
      <c r="M14" s="2452"/>
      <c r="N14" s="2453"/>
    </row>
    <row r="15" spans="2:14" ht="13.5">
      <c r="B15" s="52"/>
      <c r="C15" s="53"/>
      <c r="D15" s="1279"/>
      <c r="E15" s="1279"/>
      <c r="F15" s="1279"/>
      <c r="G15" s="1279"/>
      <c r="H15" s="53"/>
      <c r="I15" s="1279"/>
      <c r="J15" s="53"/>
      <c r="K15" s="1279"/>
      <c r="L15" s="1279"/>
      <c r="M15" s="1279"/>
      <c r="N15" s="1280"/>
    </row>
    <row r="16" spans="2:14" ht="13.5">
      <c r="B16" s="54"/>
      <c r="C16" s="55"/>
      <c r="D16" s="55"/>
      <c r="E16" s="55"/>
      <c r="F16" s="55"/>
      <c r="G16" s="55"/>
      <c r="H16" s="55"/>
      <c r="I16" s="55"/>
      <c r="J16" s="55"/>
      <c r="K16" s="55"/>
      <c r="L16" s="55"/>
      <c r="M16" s="55"/>
      <c r="N16" s="56"/>
    </row>
    <row r="17" spans="2:14" ht="13.5" thickBot="1">
      <c r="B17" s="57"/>
      <c r="C17" s="58"/>
      <c r="D17" s="58"/>
      <c r="E17" s="58"/>
      <c r="F17" s="58"/>
      <c r="G17" s="58"/>
      <c r="H17" s="58"/>
      <c r="I17" s="58"/>
      <c r="J17" s="58"/>
      <c r="K17" s="58"/>
      <c r="L17" s="58"/>
      <c r="M17" s="58"/>
      <c r="N17" s="59"/>
    </row>
    <row r="18" spans="2:14">
      <c r="B18" s="60"/>
      <c r="C18" s="61"/>
      <c r="D18" s="61"/>
      <c r="E18" s="61"/>
      <c r="F18" s="61"/>
      <c r="G18" s="61"/>
      <c r="H18" s="62"/>
      <c r="I18" s="62"/>
      <c r="J18" s="61"/>
      <c r="K18" s="61"/>
      <c r="L18" s="61"/>
      <c r="M18" s="61"/>
      <c r="N18" s="63"/>
    </row>
    <row r="19" spans="2:14" ht="13.5">
      <c r="B19" s="64" t="s">
        <v>196</v>
      </c>
      <c r="C19" s="65"/>
      <c r="D19" s="66" t="e">
        <f>+#REF!</f>
        <v>#REF!</v>
      </c>
      <c r="E19" s="67"/>
      <c r="F19" s="67"/>
      <c r="G19" s="1292" t="s">
        <v>188</v>
      </c>
      <c r="H19" s="2454" t="e">
        <f>+#REF!</f>
        <v>#REF!</v>
      </c>
      <c r="I19" s="2454"/>
      <c r="J19" s="2454"/>
      <c r="K19" s="2454"/>
      <c r="L19" s="2454"/>
      <c r="M19" s="2454"/>
      <c r="N19" s="68"/>
    </row>
    <row r="20" spans="2:14">
      <c r="B20" s="69" t="s">
        <v>197</v>
      </c>
      <c r="C20" s="70"/>
      <c r="D20" s="2455" t="e">
        <f>+#REF!</f>
        <v>#REF!</v>
      </c>
      <c r="E20" s="2455"/>
      <c r="F20" s="2455"/>
      <c r="G20" s="2455"/>
      <c r="H20" s="2455"/>
      <c r="I20" s="2455"/>
      <c r="J20" s="2455"/>
      <c r="K20" s="2455"/>
      <c r="L20" s="2455"/>
      <c r="M20" s="2455"/>
      <c r="N20" s="71"/>
    </row>
    <row r="21" spans="2:14">
      <c r="B21" s="69"/>
      <c r="C21" s="70"/>
      <c r="D21" s="2456"/>
      <c r="E21" s="2456"/>
      <c r="F21" s="2456"/>
      <c r="G21" s="2456"/>
      <c r="H21" s="2456"/>
      <c r="I21" s="2456"/>
      <c r="J21" s="2456"/>
      <c r="K21" s="2456"/>
      <c r="L21" s="2456"/>
      <c r="M21" s="2456"/>
      <c r="N21" s="71"/>
    </row>
    <row r="22" spans="2:14">
      <c r="B22" s="69"/>
      <c r="C22" s="70"/>
      <c r="D22" s="1281"/>
      <c r="E22" s="1281"/>
      <c r="F22" s="1281"/>
      <c r="G22" s="1281"/>
      <c r="H22" s="1281"/>
      <c r="I22" s="1281"/>
      <c r="J22" s="1281"/>
      <c r="K22" s="1281"/>
      <c r="L22" s="1281"/>
      <c r="M22" s="72"/>
      <c r="N22" s="71"/>
    </row>
    <row r="23" spans="2:14">
      <c r="B23" s="69" t="s">
        <v>225</v>
      </c>
      <c r="C23" s="70"/>
      <c r="D23" s="2457" t="e">
        <f>+#REF!</f>
        <v>#REF!</v>
      </c>
      <c r="E23" s="2457"/>
      <c r="F23" s="2457"/>
      <c r="G23" s="2457"/>
      <c r="H23" s="2457"/>
      <c r="I23" s="2457"/>
      <c r="J23" s="2457"/>
      <c r="K23" s="2457"/>
      <c r="L23" s="2457"/>
      <c r="M23" s="2457"/>
      <c r="N23" s="73"/>
    </row>
    <row r="24" spans="2:14">
      <c r="B24" s="69"/>
      <c r="C24" s="70"/>
      <c r="D24" s="74"/>
      <c r="E24" s="74"/>
      <c r="F24" s="74"/>
      <c r="G24" s="74"/>
      <c r="H24" s="74"/>
      <c r="I24" s="74"/>
      <c r="J24" s="74"/>
      <c r="K24" s="74"/>
      <c r="L24" s="74"/>
      <c r="M24" s="75"/>
      <c r="N24" s="73"/>
    </row>
    <row r="25" spans="2:14">
      <c r="B25" s="69" t="s">
        <v>198</v>
      </c>
      <c r="C25" s="70"/>
      <c r="D25" s="2457" t="e">
        <f>+#REF!</f>
        <v>#REF!</v>
      </c>
      <c r="E25" s="2457"/>
      <c r="F25" s="2457"/>
      <c r="G25" s="2457"/>
      <c r="H25" s="2457"/>
      <c r="I25" s="2457"/>
      <c r="J25" s="2457"/>
      <c r="K25" s="2457"/>
      <c r="L25" s="2457"/>
      <c r="M25" s="2457"/>
      <c r="N25" s="73"/>
    </row>
    <row r="26" spans="2:14">
      <c r="B26" s="69"/>
      <c r="C26" s="70"/>
      <c r="D26" s="74"/>
      <c r="E26" s="74"/>
      <c r="F26" s="74"/>
      <c r="G26" s="74"/>
      <c r="H26" s="74"/>
      <c r="I26" s="74"/>
      <c r="J26" s="74"/>
      <c r="K26" s="74"/>
      <c r="L26" s="74"/>
      <c r="M26" s="75"/>
      <c r="N26" s="73"/>
    </row>
    <row r="27" spans="2:14">
      <c r="B27" s="69" t="s">
        <v>199</v>
      </c>
      <c r="C27" s="69"/>
      <c r="D27" s="74"/>
      <c r="E27" s="2457" t="e">
        <f>+#REF!</f>
        <v>#REF!</v>
      </c>
      <c r="F27" s="2457"/>
      <c r="G27" s="2457"/>
      <c r="H27" s="2457"/>
      <c r="I27" s="2457"/>
      <c r="J27" s="2457"/>
      <c r="K27" s="2457"/>
      <c r="L27" s="2457"/>
      <c r="M27" s="2457"/>
      <c r="N27" s="73"/>
    </row>
    <row r="28" spans="2:14">
      <c r="B28" s="64"/>
      <c r="C28" s="65"/>
      <c r="D28" s="74"/>
      <c r="E28" s="74"/>
      <c r="F28" s="74"/>
      <c r="G28" s="74"/>
      <c r="H28" s="74"/>
      <c r="I28" s="74"/>
      <c r="J28" s="74"/>
      <c r="K28" s="74"/>
      <c r="L28" s="74"/>
      <c r="M28" s="75"/>
      <c r="N28" s="73"/>
    </row>
    <row r="29" spans="2:14">
      <c r="B29" s="69" t="s">
        <v>200</v>
      </c>
      <c r="C29" s="70"/>
      <c r="D29" s="74"/>
      <c r="E29" s="74"/>
      <c r="F29" s="74"/>
      <c r="G29" s="2458" t="e">
        <f>+#REF!</f>
        <v>#REF!</v>
      </c>
      <c r="H29" s="2458"/>
      <c r="I29" s="2458"/>
      <c r="J29" s="2458"/>
      <c r="K29" s="2458"/>
      <c r="L29" s="2458"/>
      <c r="M29" s="2458"/>
      <c r="N29" s="73"/>
    </row>
    <row r="30" spans="2:14" ht="13.5" thickBot="1">
      <c r="B30" s="76"/>
      <c r="C30" s="77"/>
      <c r="D30" s="77"/>
      <c r="E30" s="77"/>
      <c r="F30" s="77"/>
      <c r="G30" s="77"/>
      <c r="H30" s="77"/>
      <c r="I30" s="77"/>
      <c r="J30" s="77"/>
      <c r="K30" s="77"/>
      <c r="L30" s="77"/>
      <c r="M30" s="77"/>
      <c r="N30" s="78"/>
    </row>
    <row r="31" spans="2:14" ht="13.5">
      <c r="B31" s="2459" t="s">
        <v>201</v>
      </c>
      <c r="C31" s="2460"/>
      <c r="D31" s="2460"/>
      <c r="E31" s="2460"/>
      <c r="F31" s="2460"/>
      <c r="G31" s="2460"/>
      <c r="H31" s="2460"/>
      <c r="I31" s="2460"/>
      <c r="J31" s="2460"/>
      <c r="K31" s="2460"/>
      <c r="L31" s="2460"/>
      <c r="M31" s="2460"/>
      <c r="N31" s="2461"/>
    </row>
    <row r="32" spans="2:14" ht="13.5" thickBot="1">
      <c r="B32" s="79"/>
      <c r="C32" s="62"/>
      <c r="D32" s="62"/>
      <c r="E32" s="62"/>
      <c r="F32" s="62"/>
      <c r="G32" s="62"/>
      <c r="H32" s="62"/>
      <c r="I32" s="62"/>
      <c r="J32" s="62"/>
      <c r="K32" s="62"/>
      <c r="L32" s="62"/>
      <c r="M32" s="62"/>
      <c r="N32" s="68"/>
    </row>
    <row r="33" spans="2:14" ht="13.5">
      <c r="B33" s="134" t="s">
        <v>13</v>
      </c>
      <c r="C33" s="2444" t="s">
        <v>133</v>
      </c>
      <c r="D33" s="2445"/>
      <c r="E33" s="2445"/>
      <c r="F33" s="2445"/>
      <c r="G33" s="2445"/>
      <c r="H33" s="2445"/>
      <c r="I33" s="2445"/>
      <c r="J33" s="2445"/>
      <c r="K33" s="2446" t="s">
        <v>202</v>
      </c>
      <c r="L33" s="2399" t="s">
        <v>19</v>
      </c>
      <c r="M33" s="2447"/>
      <c r="N33" s="134" t="s">
        <v>80</v>
      </c>
    </row>
    <row r="34" spans="2:14" ht="13.5" thickBot="1">
      <c r="B34" s="135" t="e">
        <f>'PRESUPUESTO OFICIAL'!#REF!</f>
        <v>#REF!</v>
      </c>
      <c r="C34" s="2448" t="e">
        <f>VLOOKUP(B34,'PRESUPUESTO OFICIAL'!D14:D24: 'PRESUPUESTO OFICIAL'!G14:G24,4,FALSE)</f>
        <v>#REF!</v>
      </c>
      <c r="D34" s="2449"/>
      <c r="E34" s="2449"/>
      <c r="F34" s="2449"/>
      <c r="G34" s="2449"/>
      <c r="H34" s="2449"/>
      <c r="I34" s="2449"/>
      <c r="J34" s="2449"/>
      <c r="K34" s="2450"/>
      <c r="L34" s="2448" t="e">
        <f>VLOOKUP(B34,'PRESUPUESTO OFICIAL'!D14:D24: 'PRESUPUESTO OFICIAL'!H14:H24,5,FALSE)</f>
        <v>#REF!</v>
      </c>
      <c r="M34" s="2450"/>
      <c r="N34" s="136" t="e">
        <f>VLOOKUP(B34,'PRESUPUESTO OFICIAL'!D14:D24: 'PRESUPUESTO OFICIAL'!I14:I24,6,FALSE)</f>
        <v>#REF!</v>
      </c>
    </row>
    <row r="35" spans="2:14">
      <c r="B35" s="2411" t="s">
        <v>28</v>
      </c>
      <c r="C35" s="2412"/>
      <c r="D35" s="2412"/>
      <c r="E35" s="2412"/>
      <c r="F35" s="2412"/>
      <c r="G35" s="2412"/>
      <c r="H35" s="2412"/>
      <c r="I35" s="2412"/>
      <c r="J35" s="2412"/>
      <c r="K35" s="2412"/>
      <c r="L35" s="2412"/>
      <c r="M35" s="2412"/>
      <c r="N35" s="2413"/>
    </row>
    <row r="36" spans="2:14">
      <c r="B36" s="2414" t="s">
        <v>28</v>
      </c>
      <c r="C36" s="2415"/>
      <c r="D36" s="2415"/>
      <c r="E36" s="2415"/>
      <c r="F36" s="2415"/>
      <c r="G36" s="2415"/>
      <c r="H36" s="2415"/>
      <c r="I36" s="2415"/>
      <c r="J36" s="2415"/>
      <c r="K36" s="2415"/>
      <c r="L36" s="2415"/>
      <c r="M36" s="2415"/>
      <c r="N36" s="2416"/>
    </row>
    <row r="37" spans="2:14" ht="13.5" thickBot="1">
      <c r="B37" s="2417"/>
      <c r="C37" s="2418"/>
      <c r="D37" s="2418"/>
      <c r="E37" s="2418"/>
      <c r="F37" s="2418"/>
      <c r="G37" s="2418"/>
      <c r="H37" s="2418"/>
      <c r="I37" s="2418"/>
      <c r="J37" s="2418"/>
      <c r="K37" s="2418"/>
      <c r="L37" s="2418"/>
      <c r="M37" s="2418"/>
      <c r="N37" s="2419"/>
    </row>
    <row r="38" spans="2:14" ht="13.5">
      <c r="B38" s="2399" t="s">
        <v>133</v>
      </c>
      <c r="C38" s="2439"/>
      <c r="D38" s="2439"/>
      <c r="E38" s="2439"/>
      <c r="F38" s="2440"/>
      <c r="G38" s="2401" t="s">
        <v>203</v>
      </c>
      <c r="H38" s="2439"/>
      <c r="I38" s="2441" t="s">
        <v>144</v>
      </c>
      <c r="J38" s="2442"/>
      <c r="K38" s="137" t="s">
        <v>145</v>
      </c>
      <c r="L38" s="2401" t="s">
        <v>146</v>
      </c>
      <c r="M38" s="2402"/>
      <c r="N38" s="138" t="s">
        <v>150</v>
      </c>
    </row>
    <row r="39" spans="2:14">
      <c r="B39" s="2430"/>
      <c r="C39" s="2431"/>
      <c r="D39" s="2431"/>
      <c r="E39" s="1289"/>
      <c r="F39" s="1290"/>
      <c r="G39" s="2443"/>
      <c r="H39" s="2422"/>
      <c r="I39" s="2443"/>
      <c r="J39" s="2422"/>
      <c r="K39" s="82"/>
      <c r="L39" s="2405"/>
      <c r="M39" s="2406"/>
      <c r="N39" s="83"/>
    </row>
    <row r="40" spans="2:14">
      <c r="B40" s="2430"/>
      <c r="C40" s="2431"/>
      <c r="D40" s="2431"/>
      <c r="E40" s="131"/>
      <c r="F40" s="132"/>
      <c r="G40" s="129"/>
      <c r="H40" s="128"/>
      <c r="I40" s="129"/>
      <c r="J40" s="128"/>
      <c r="K40" s="82"/>
      <c r="L40" s="2405"/>
      <c r="M40" s="2406"/>
      <c r="N40" s="83"/>
    </row>
    <row r="41" spans="2:14">
      <c r="B41" s="2430"/>
      <c r="C41" s="2431"/>
      <c r="D41" s="2431"/>
      <c r="E41" s="131"/>
      <c r="F41" s="132"/>
      <c r="G41" s="129"/>
      <c r="H41" s="128"/>
      <c r="I41" s="129"/>
      <c r="J41" s="128"/>
      <c r="K41" s="82"/>
      <c r="L41" s="2405"/>
      <c r="M41" s="2406"/>
      <c r="N41" s="83"/>
    </row>
    <row r="42" spans="2:14" ht="13.5" thickBot="1">
      <c r="B42" s="2432"/>
      <c r="C42" s="2433"/>
      <c r="D42" s="2433"/>
      <c r="E42" s="2433"/>
      <c r="F42" s="2434"/>
      <c r="G42" s="2435"/>
      <c r="H42" s="2436"/>
      <c r="I42" s="2435"/>
      <c r="J42" s="2436"/>
      <c r="K42" s="84"/>
      <c r="L42" s="2437"/>
      <c r="M42" s="2438"/>
      <c r="N42" s="83"/>
    </row>
    <row r="43" spans="2:14" ht="14.25" thickBot="1">
      <c r="B43" s="2388"/>
      <c r="C43" s="2389"/>
      <c r="D43" s="2389"/>
      <c r="E43" s="2389"/>
      <c r="F43" s="2389"/>
      <c r="G43" s="2389"/>
      <c r="H43" s="2389"/>
      <c r="I43" s="2389"/>
      <c r="J43" s="2389"/>
      <c r="K43" s="2389"/>
      <c r="L43" s="2389"/>
      <c r="M43" s="2390"/>
      <c r="N43" s="85">
        <f>SUM(N39:N42)</f>
        <v>0</v>
      </c>
    </row>
    <row r="44" spans="2:14">
      <c r="B44" s="2411" t="s">
        <v>148</v>
      </c>
      <c r="C44" s="2412"/>
      <c r="D44" s="2412"/>
      <c r="E44" s="2412"/>
      <c r="F44" s="2412"/>
      <c r="G44" s="2412"/>
      <c r="H44" s="2412"/>
      <c r="I44" s="2412"/>
      <c r="J44" s="2412"/>
      <c r="K44" s="2412"/>
      <c r="L44" s="2412"/>
      <c r="M44" s="2412"/>
      <c r="N44" s="2413"/>
    </row>
    <row r="45" spans="2:14">
      <c r="B45" s="2414" t="s">
        <v>148</v>
      </c>
      <c r="C45" s="2415"/>
      <c r="D45" s="2415"/>
      <c r="E45" s="2415"/>
      <c r="F45" s="2415"/>
      <c r="G45" s="2415"/>
      <c r="H45" s="2415"/>
      <c r="I45" s="2415"/>
      <c r="J45" s="2415"/>
      <c r="K45" s="2415"/>
      <c r="L45" s="2415"/>
      <c r="M45" s="2415"/>
      <c r="N45" s="2416"/>
    </row>
    <row r="46" spans="2:14" ht="13.5" thickBot="1">
      <c r="B46" s="2417"/>
      <c r="C46" s="2418"/>
      <c r="D46" s="2418"/>
      <c r="E46" s="2418"/>
      <c r="F46" s="2418"/>
      <c r="G46" s="2418"/>
      <c r="H46" s="2418"/>
      <c r="I46" s="2418"/>
      <c r="J46" s="2418"/>
      <c r="K46" s="2418"/>
      <c r="L46" s="2418"/>
      <c r="M46" s="2418"/>
      <c r="N46" s="2419"/>
    </row>
    <row r="47" spans="2:14" ht="13.5">
      <c r="B47" s="2399" t="s">
        <v>133</v>
      </c>
      <c r="C47" s="2400"/>
      <c r="D47" s="2400"/>
      <c r="E47" s="2400"/>
      <c r="F47" s="2400"/>
      <c r="G47" s="2400"/>
      <c r="H47" s="2400"/>
      <c r="I47" s="2402"/>
      <c r="J47" s="1282" t="s">
        <v>19</v>
      </c>
      <c r="K47" s="137" t="s">
        <v>80</v>
      </c>
      <c r="L47" s="2401" t="s">
        <v>149</v>
      </c>
      <c r="M47" s="2402"/>
      <c r="N47" s="138" t="s">
        <v>150</v>
      </c>
    </row>
    <row r="48" spans="2:14" ht="33" customHeight="1">
      <c r="B48" s="2427" t="s">
        <v>1393</v>
      </c>
      <c r="C48" s="2428"/>
      <c r="D48" s="2428"/>
      <c r="E48" s="2428"/>
      <c r="F48" s="2428"/>
      <c r="G48" s="2428"/>
      <c r="H48" s="2428"/>
      <c r="I48" s="2429"/>
      <c r="J48" s="1287" t="s">
        <v>21</v>
      </c>
      <c r="K48" s="89">
        <v>1</v>
      </c>
      <c r="L48" s="2423" t="e">
        <f>#REF!</f>
        <v>#REF!</v>
      </c>
      <c r="M48" s="2424"/>
      <c r="N48" s="83" t="e">
        <f>+L48*K48</f>
        <v>#REF!</v>
      </c>
    </row>
    <row r="49" spans="2:14">
      <c r="B49" s="2397"/>
      <c r="C49" s="2398"/>
      <c r="D49" s="2398"/>
      <c r="E49" s="2398"/>
      <c r="F49" s="2398"/>
      <c r="G49" s="2398"/>
      <c r="H49" s="2398"/>
      <c r="I49" s="2422"/>
      <c r="J49" s="117"/>
      <c r="K49" s="125"/>
      <c r="L49" s="2423"/>
      <c r="M49" s="2424"/>
      <c r="N49" s="83"/>
    </row>
    <row r="50" spans="2:14">
      <c r="B50" s="2397"/>
      <c r="C50" s="2398"/>
      <c r="D50" s="2398"/>
      <c r="E50" s="2398"/>
      <c r="F50" s="2398"/>
      <c r="G50" s="2398"/>
      <c r="H50" s="2398"/>
      <c r="I50" s="2422"/>
      <c r="J50" s="117"/>
      <c r="K50" s="125"/>
      <c r="L50" s="2423"/>
      <c r="M50" s="2424"/>
      <c r="N50" s="83"/>
    </row>
    <row r="51" spans="2:14">
      <c r="B51" s="2397"/>
      <c r="C51" s="2398"/>
      <c r="D51" s="2398"/>
      <c r="E51" s="2398"/>
      <c r="F51" s="2398"/>
      <c r="G51" s="2398"/>
      <c r="H51" s="2398"/>
      <c r="I51" s="2422"/>
      <c r="J51" s="117"/>
      <c r="K51" s="125"/>
      <c r="L51" s="2423"/>
      <c r="M51" s="2424"/>
      <c r="N51" s="83"/>
    </row>
    <row r="52" spans="2:14" ht="13.5" thickBot="1">
      <c r="B52" s="2397"/>
      <c r="C52" s="2398"/>
      <c r="D52" s="2398"/>
      <c r="E52" s="2398"/>
      <c r="F52" s="2398"/>
      <c r="G52" s="2398"/>
      <c r="H52" s="2398"/>
      <c r="I52" s="2422"/>
      <c r="J52" s="1287"/>
      <c r="K52" s="89"/>
      <c r="L52" s="2423"/>
      <c r="M52" s="2424"/>
      <c r="N52" s="83"/>
    </row>
    <row r="53" spans="2:14" ht="14.25" thickBot="1">
      <c r="B53" s="2388" t="s">
        <v>147</v>
      </c>
      <c r="C53" s="2389"/>
      <c r="D53" s="2389"/>
      <c r="E53" s="2389"/>
      <c r="F53" s="2389"/>
      <c r="G53" s="2389"/>
      <c r="H53" s="2389"/>
      <c r="I53" s="2389"/>
      <c r="J53" s="2389"/>
      <c r="K53" s="2389"/>
      <c r="L53" s="2389"/>
      <c r="M53" s="2390"/>
      <c r="N53" s="92" t="e">
        <f>SUM(N48:N52)</f>
        <v>#REF!</v>
      </c>
    </row>
    <row r="54" spans="2:14">
      <c r="B54" s="2411" t="s">
        <v>30</v>
      </c>
      <c r="C54" s="2412"/>
      <c r="D54" s="2412"/>
      <c r="E54" s="2412"/>
      <c r="F54" s="2412"/>
      <c r="G54" s="2412"/>
      <c r="H54" s="2412"/>
      <c r="I54" s="2412"/>
      <c r="J54" s="2412"/>
      <c r="K54" s="2412"/>
      <c r="L54" s="2412"/>
      <c r="M54" s="2412"/>
      <c r="N54" s="2413"/>
    </row>
    <row r="55" spans="2:14">
      <c r="B55" s="2414" t="s">
        <v>30</v>
      </c>
      <c r="C55" s="2415"/>
      <c r="D55" s="2415"/>
      <c r="E55" s="2415"/>
      <c r="F55" s="2415"/>
      <c r="G55" s="2415"/>
      <c r="H55" s="2415"/>
      <c r="I55" s="2415"/>
      <c r="J55" s="2415"/>
      <c r="K55" s="2415"/>
      <c r="L55" s="2415"/>
      <c r="M55" s="2415"/>
      <c r="N55" s="2416"/>
    </row>
    <row r="56" spans="2:14" ht="13.5" thickBot="1">
      <c r="B56" s="2417"/>
      <c r="C56" s="2418"/>
      <c r="D56" s="2418"/>
      <c r="E56" s="2418"/>
      <c r="F56" s="2418"/>
      <c r="G56" s="2418"/>
      <c r="H56" s="2418"/>
      <c r="I56" s="2418"/>
      <c r="J56" s="2418"/>
      <c r="K56" s="2418"/>
      <c r="L56" s="2418"/>
      <c r="M56" s="2418"/>
      <c r="N56" s="2419"/>
    </row>
    <row r="57" spans="2:14" ht="13.5">
      <c r="B57" s="2399" t="s">
        <v>151</v>
      </c>
      <c r="C57" s="2400"/>
      <c r="D57" s="2400"/>
      <c r="E57" s="2400"/>
      <c r="F57" s="2400"/>
      <c r="G57" s="2400"/>
      <c r="H57" s="2400"/>
      <c r="I57" s="137" t="s">
        <v>152</v>
      </c>
      <c r="J57" s="1285" t="s">
        <v>153</v>
      </c>
      <c r="K57" s="139" t="s">
        <v>241</v>
      </c>
      <c r="L57" s="2401" t="s">
        <v>20</v>
      </c>
      <c r="M57" s="2402"/>
      <c r="N57" s="138" t="s">
        <v>150</v>
      </c>
    </row>
    <row r="58" spans="2:14">
      <c r="B58" s="2397"/>
      <c r="C58" s="2398"/>
      <c r="D58" s="2398"/>
      <c r="E58" s="2398"/>
      <c r="F58" s="2398"/>
      <c r="G58" s="2398"/>
      <c r="H58" s="2398"/>
      <c r="I58" s="89"/>
      <c r="J58" s="87"/>
      <c r="K58" s="93"/>
      <c r="L58" s="2425"/>
      <c r="M58" s="2426"/>
      <c r="N58" s="94"/>
    </row>
    <row r="59" spans="2:14" ht="13.5" thickBot="1">
      <c r="B59" s="2407"/>
      <c r="C59" s="2408"/>
      <c r="D59" s="2408"/>
      <c r="E59" s="2408"/>
      <c r="F59" s="2408"/>
      <c r="G59" s="2408"/>
      <c r="H59" s="2408"/>
      <c r="I59" s="95"/>
      <c r="J59" s="81"/>
      <c r="K59" s="95"/>
      <c r="L59" s="2409"/>
      <c r="M59" s="2410"/>
      <c r="N59" s="133"/>
    </row>
    <row r="60" spans="2:14" ht="14.25" thickBot="1">
      <c r="B60" s="2388" t="s">
        <v>147</v>
      </c>
      <c r="C60" s="2389"/>
      <c r="D60" s="2389"/>
      <c r="E60" s="2389"/>
      <c r="F60" s="2389"/>
      <c r="G60" s="2389"/>
      <c r="H60" s="2389"/>
      <c r="I60" s="2389"/>
      <c r="J60" s="2389"/>
      <c r="K60" s="2389"/>
      <c r="L60" s="2389"/>
      <c r="M60" s="2390"/>
      <c r="N60" s="85">
        <f>SUM(N58:N59)</f>
        <v>0</v>
      </c>
    </row>
    <row r="61" spans="2:14">
      <c r="B61" s="2411" t="s">
        <v>31</v>
      </c>
      <c r="C61" s="2412"/>
      <c r="D61" s="2412"/>
      <c r="E61" s="2412"/>
      <c r="F61" s="2412"/>
      <c r="G61" s="2412"/>
      <c r="H61" s="2412"/>
      <c r="I61" s="2412"/>
      <c r="J61" s="2412"/>
      <c r="K61" s="2412"/>
      <c r="L61" s="2412"/>
      <c r="M61" s="2412"/>
      <c r="N61" s="2413"/>
    </row>
    <row r="62" spans="2:14">
      <c r="B62" s="2414" t="s">
        <v>31</v>
      </c>
      <c r="C62" s="2415"/>
      <c r="D62" s="2415"/>
      <c r="E62" s="2415"/>
      <c r="F62" s="2415"/>
      <c r="G62" s="2415"/>
      <c r="H62" s="2415"/>
      <c r="I62" s="2415"/>
      <c r="J62" s="2415"/>
      <c r="K62" s="2415"/>
      <c r="L62" s="2415"/>
      <c r="M62" s="2415"/>
      <c r="N62" s="2416"/>
    </row>
    <row r="63" spans="2:14" ht="13.5" thickBot="1">
      <c r="B63" s="2417"/>
      <c r="C63" s="2418"/>
      <c r="D63" s="2418"/>
      <c r="E63" s="2418"/>
      <c r="F63" s="2418"/>
      <c r="G63" s="2418"/>
      <c r="H63" s="2418"/>
      <c r="I63" s="2418"/>
      <c r="J63" s="2418"/>
      <c r="K63" s="2418"/>
      <c r="L63" s="2418"/>
      <c r="M63" s="2418"/>
      <c r="N63" s="2419"/>
    </row>
    <row r="64" spans="2:14" ht="13.5">
      <c r="B64" s="2399" t="s">
        <v>154</v>
      </c>
      <c r="C64" s="2400"/>
      <c r="D64" s="2400"/>
      <c r="E64" s="2400"/>
      <c r="F64" s="2400"/>
      <c r="G64" s="2400"/>
      <c r="H64" s="2400"/>
      <c r="I64" s="137" t="s">
        <v>155</v>
      </c>
      <c r="J64" s="1285" t="s">
        <v>25</v>
      </c>
      <c r="K64" s="139" t="s">
        <v>156</v>
      </c>
      <c r="L64" s="2401" t="s">
        <v>146</v>
      </c>
      <c r="M64" s="2402"/>
      <c r="N64" s="138" t="s">
        <v>150</v>
      </c>
    </row>
    <row r="65" spans="2:14">
      <c r="B65" s="1288"/>
      <c r="C65" s="1289"/>
      <c r="D65" s="1289"/>
      <c r="E65" s="1289"/>
      <c r="F65" s="1289"/>
      <c r="G65" s="1289"/>
      <c r="H65" s="1289"/>
      <c r="I65" s="98"/>
      <c r="J65" s="99"/>
      <c r="K65" s="100"/>
      <c r="L65" s="2403"/>
      <c r="M65" s="2404"/>
      <c r="N65" s="101"/>
    </row>
    <row r="66" spans="2:14">
      <c r="B66" s="1288"/>
      <c r="C66" s="1289"/>
      <c r="D66" s="1289"/>
      <c r="E66" s="1289"/>
      <c r="F66" s="1289"/>
      <c r="G66" s="1289"/>
      <c r="H66" s="1289"/>
      <c r="I66" s="98"/>
      <c r="J66" s="99"/>
      <c r="K66" s="100"/>
      <c r="L66" s="2403"/>
      <c r="M66" s="2404"/>
      <c r="N66" s="101"/>
    </row>
    <row r="67" spans="2:14">
      <c r="B67" s="1288"/>
      <c r="C67" s="1289"/>
      <c r="D67" s="1289"/>
      <c r="E67" s="1289"/>
      <c r="F67" s="1289"/>
      <c r="G67" s="1289"/>
      <c r="H67" s="1289"/>
      <c r="I67" s="98"/>
      <c r="J67" s="99"/>
      <c r="K67" s="100"/>
      <c r="L67" s="2405"/>
      <c r="M67" s="2406"/>
      <c r="N67" s="101"/>
    </row>
    <row r="68" spans="2:14" ht="13.5" thickBot="1">
      <c r="B68" s="2407"/>
      <c r="C68" s="2408"/>
      <c r="D68" s="2408"/>
      <c r="E68" s="2408"/>
      <c r="F68" s="2408"/>
      <c r="G68" s="2408"/>
      <c r="H68" s="2408"/>
      <c r="I68" s="95"/>
      <c r="J68" s="81"/>
      <c r="K68" s="95"/>
      <c r="L68" s="2409"/>
      <c r="M68" s="2410"/>
      <c r="N68" s="102"/>
    </row>
    <row r="69" spans="2:14" ht="14.25" thickBot="1">
      <c r="B69" s="2388" t="s">
        <v>147</v>
      </c>
      <c r="C69" s="2389"/>
      <c r="D69" s="2389"/>
      <c r="E69" s="2389"/>
      <c r="F69" s="2389"/>
      <c r="G69" s="2389"/>
      <c r="H69" s="2389"/>
      <c r="I69" s="2389"/>
      <c r="J69" s="2389"/>
      <c r="K69" s="2389"/>
      <c r="L69" s="2389"/>
      <c r="M69" s="2390"/>
      <c r="N69" s="103">
        <f>SUM(N65:N68)</f>
        <v>0</v>
      </c>
    </row>
    <row r="70" spans="2:14" ht="13.5" thickBot="1">
      <c r="B70" s="79"/>
      <c r="C70" s="62"/>
      <c r="D70" s="62"/>
      <c r="E70" s="62"/>
      <c r="F70" s="62"/>
      <c r="G70" s="62"/>
      <c r="H70" s="62"/>
      <c r="I70" s="62"/>
      <c r="J70" s="62"/>
      <c r="K70" s="62"/>
      <c r="L70" s="62"/>
      <c r="M70" s="62"/>
      <c r="N70" s="68"/>
    </row>
    <row r="71" spans="2:14" ht="13.5" thickBot="1">
      <c r="B71" s="2391" t="s">
        <v>157</v>
      </c>
      <c r="C71" s="2392"/>
      <c r="D71" s="2392"/>
      <c r="E71" s="2392"/>
      <c r="F71" s="2392"/>
      <c r="G71" s="2392"/>
      <c r="H71" s="2392"/>
      <c r="I71" s="2392"/>
      <c r="J71" s="2392"/>
      <c r="K71" s="2392"/>
      <c r="L71" s="2392"/>
      <c r="M71" s="2393"/>
      <c r="N71" s="142" t="e">
        <f>+N69+N60+N53+N43</f>
        <v>#REF!</v>
      </c>
    </row>
    <row r="72" spans="2:14">
      <c r="B72" s="2411" t="s">
        <v>32</v>
      </c>
      <c r="C72" s="2412"/>
      <c r="D72" s="2412"/>
      <c r="E72" s="2412"/>
      <c r="F72" s="2412"/>
      <c r="G72" s="2412"/>
      <c r="H72" s="2412"/>
      <c r="I72" s="2412"/>
      <c r="J72" s="2412"/>
      <c r="K72" s="2412"/>
      <c r="L72" s="2412"/>
      <c r="M72" s="2412"/>
      <c r="N72" s="2413"/>
    </row>
    <row r="73" spans="2:14">
      <c r="B73" s="2414" t="s">
        <v>32</v>
      </c>
      <c r="C73" s="2415"/>
      <c r="D73" s="2415"/>
      <c r="E73" s="2415"/>
      <c r="F73" s="2415"/>
      <c r="G73" s="2415"/>
      <c r="H73" s="2415"/>
      <c r="I73" s="2415"/>
      <c r="J73" s="2415"/>
      <c r="K73" s="2415"/>
      <c r="L73" s="2415"/>
      <c r="M73" s="2415"/>
      <c r="N73" s="2416"/>
    </row>
    <row r="74" spans="2:14" ht="13.5" thickBot="1">
      <c r="B74" s="2417"/>
      <c r="C74" s="2418"/>
      <c r="D74" s="2418"/>
      <c r="E74" s="2418"/>
      <c r="F74" s="2418"/>
      <c r="G74" s="2418"/>
      <c r="H74" s="2418"/>
      <c r="I74" s="2418"/>
      <c r="J74" s="2418"/>
      <c r="K74" s="2418"/>
      <c r="L74" s="2418"/>
      <c r="M74" s="2418"/>
      <c r="N74" s="2419"/>
    </row>
    <row r="75" spans="2:14" ht="13.5">
      <c r="B75" s="2399" t="s">
        <v>29</v>
      </c>
      <c r="C75" s="2400"/>
      <c r="D75" s="2400"/>
      <c r="E75" s="2400"/>
      <c r="F75" s="2400"/>
      <c r="G75" s="2400"/>
      <c r="H75" s="2400"/>
      <c r="I75" s="1285"/>
      <c r="J75" s="1286"/>
      <c r="K75" s="140" t="s">
        <v>33</v>
      </c>
      <c r="L75" s="2420" t="s">
        <v>34</v>
      </c>
      <c r="M75" s="2421"/>
      <c r="N75" s="141"/>
    </row>
    <row r="76" spans="2:14">
      <c r="B76" s="2397" t="s">
        <v>23</v>
      </c>
      <c r="C76" s="2398"/>
      <c r="D76" s="2398"/>
      <c r="E76" s="2398"/>
      <c r="F76" s="2398"/>
      <c r="G76" s="2398"/>
      <c r="H76" s="2398"/>
      <c r="I76" s="104"/>
      <c r="J76" s="105"/>
      <c r="K76" s="144" t="e">
        <f>+#REF!</f>
        <v>#REF!</v>
      </c>
      <c r="L76" s="2384" t="e">
        <f>+N71*K76</f>
        <v>#REF!</v>
      </c>
      <c r="M76" s="2385"/>
      <c r="N76" s="106"/>
    </row>
    <row r="77" spans="2:14">
      <c r="B77" s="107" t="s">
        <v>35</v>
      </c>
      <c r="C77" s="108"/>
      <c r="D77" s="108"/>
      <c r="E77" s="108"/>
      <c r="F77" s="108"/>
      <c r="G77" s="108"/>
      <c r="H77" s="108"/>
      <c r="I77" s="104"/>
      <c r="J77" s="105"/>
      <c r="K77" s="144" t="e">
        <f>+#REF!</f>
        <v>#REF!</v>
      </c>
      <c r="L77" s="2384" t="e">
        <f>+N71*K77</f>
        <v>#REF!</v>
      </c>
      <c r="M77" s="2385"/>
      <c r="N77" s="106"/>
    </row>
    <row r="78" spans="2:14" ht="13.5" thickBot="1">
      <c r="B78" s="1283" t="s">
        <v>24</v>
      </c>
      <c r="C78" s="1284"/>
      <c r="D78" s="1284"/>
      <c r="E78" s="1284"/>
      <c r="F78" s="1284"/>
      <c r="G78" s="1284"/>
      <c r="H78" s="1284"/>
      <c r="I78" s="109"/>
      <c r="J78" s="110"/>
      <c r="K78" s="144" t="e">
        <f>+#REF!</f>
        <v>#REF!</v>
      </c>
      <c r="L78" s="2386" t="e">
        <f>+N71*K78</f>
        <v>#REF!</v>
      </c>
      <c r="M78" s="2387"/>
      <c r="N78" s="106"/>
    </row>
    <row r="79" spans="2:14" ht="14.25" thickBot="1">
      <c r="B79" s="2388" t="s">
        <v>147</v>
      </c>
      <c r="C79" s="2389"/>
      <c r="D79" s="2389"/>
      <c r="E79" s="2389"/>
      <c r="F79" s="2389"/>
      <c r="G79" s="2389"/>
      <c r="H79" s="2389"/>
      <c r="I79" s="2389"/>
      <c r="J79" s="2389"/>
      <c r="K79" s="2389"/>
      <c r="L79" s="2389"/>
      <c r="M79" s="2390"/>
      <c r="N79" s="111" t="e">
        <f>SUM(L76:M78)</f>
        <v>#REF!</v>
      </c>
    </row>
    <row r="80" spans="2:14" ht="13.5" thickBot="1">
      <c r="B80" s="79"/>
      <c r="C80" s="62"/>
      <c r="D80" s="62"/>
      <c r="E80" s="62"/>
      <c r="F80" s="62"/>
      <c r="G80" s="62"/>
      <c r="H80" s="62"/>
      <c r="I80" s="62"/>
      <c r="J80" s="62"/>
      <c r="K80" s="62"/>
      <c r="L80" s="62"/>
      <c r="M80" s="62"/>
      <c r="N80" s="68"/>
    </row>
    <row r="81" spans="2:14" ht="13.5" thickBot="1">
      <c r="B81" s="2391" t="s">
        <v>158</v>
      </c>
      <c r="C81" s="2392"/>
      <c r="D81" s="2392"/>
      <c r="E81" s="2392"/>
      <c r="F81" s="2392"/>
      <c r="G81" s="2392"/>
      <c r="H81" s="2392"/>
      <c r="I81" s="2392"/>
      <c r="J81" s="2392"/>
      <c r="K81" s="2392"/>
      <c r="L81" s="2392"/>
      <c r="M81" s="2393"/>
      <c r="N81" s="143" t="e">
        <f>ROUND(N71+N79,0)</f>
        <v>#REF!</v>
      </c>
    </row>
    <row r="82" spans="2:14">
      <c r="B82" s="60"/>
      <c r="C82" s="61"/>
      <c r="D82" s="61"/>
      <c r="E82" s="61"/>
      <c r="F82" s="61"/>
      <c r="G82" s="61"/>
      <c r="H82" s="61"/>
      <c r="I82" s="61"/>
      <c r="J82" s="61"/>
      <c r="K82" s="61"/>
      <c r="L82" s="61"/>
      <c r="M82" s="61"/>
      <c r="N82" s="63"/>
    </row>
    <row r="83" spans="2:14">
      <c r="B83" s="79"/>
      <c r="C83" s="62"/>
      <c r="D83" s="62"/>
      <c r="E83" s="62"/>
      <c r="F83" s="62"/>
      <c r="G83" s="62"/>
      <c r="H83" s="62"/>
      <c r="I83" s="62"/>
      <c r="J83" s="62"/>
      <c r="K83" s="62"/>
      <c r="L83" s="62"/>
      <c r="M83" s="62"/>
      <c r="N83" s="68"/>
    </row>
    <row r="84" spans="2:14">
      <c r="B84" s="79"/>
      <c r="C84" s="62"/>
      <c r="D84" s="62"/>
      <c r="E84" s="62"/>
      <c r="F84" s="62"/>
      <c r="G84" s="62"/>
      <c r="H84" s="62"/>
      <c r="I84" s="62"/>
      <c r="J84" s="62"/>
      <c r="K84" s="62"/>
      <c r="L84" s="62"/>
      <c r="M84" s="62"/>
      <c r="N84" s="68"/>
    </row>
    <row r="85" spans="2:14">
      <c r="B85" s="79"/>
      <c r="C85" s="62"/>
      <c r="D85" s="62"/>
      <c r="E85" s="62"/>
      <c r="F85" s="62"/>
      <c r="G85" s="67" t="s">
        <v>204</v>
      </c>
      <c r="H85" s="67"/>
      <c r="I85" s="67"/>
      <c r="J85" s="67"/>
      <c r="K85" s="62"/>
      <c r="L85" s="62"/>
      <c r="M85" s="62"/>
      <c r="N85" s="68"/>
    </row>
    <row r="86" spans="2:14" ht="13.5">
      <c r="B86" s="112"/>
      <c r="C86" s="113"/>
      <c r="D86" s="113"/>
      <c r="E86" s="113"/>
      <c r="F86" s="113"/>
      <c r="G86" s="67" t="s">
        <v>205</v>
      </c>
      <c r="H86" s="113"/>
      <c r="I86" s="113"/>
      <c r="J86" s="113"/>
      <c r="K86" s="113"/>
      <c r="L86" s="113"/>
      <c r="M86" s="113"/>
      <c r="N86" s="114"/>
    </row>
    <row r="87" spans="2:14" ht="13.5">
      <c r="B87" s="112"/>
      <c r="C87" s="113"/>
      <c r="D87" s="113"/>
      <c r="E87" s="113"/>
      <c r="F87" s="113"/>
      <c r="G87" s="67" t="s">
        <v>206</v>
      </c>
      <c r="J87" s="113"/>
      <c r="K87" s="113"/>
      <c r="L87" s="113"/>
      <c r="M87" s="113"/>
      <c r="N87" s="114"/>
    </row>
    <row r="88" spans="2:14">
      <c r="B88" s="48"/>
      <c r="C88" s="75"/>
      <c r="D88" s="75"/>
      <c r="E88" s="75"/>
      <c r="F88" s="75"/>
      <c r="G88" s="67" t="s">
        <v>207</v>
      </c>
      <c r="H88" s="75"/>
      <c r="I88" s="75"/>
      <c r="J88" s="75"/>
      <c r="K88" s="75"/>
      <c r="L88" s="75"/>
      <c r="M88" s="75"/>
      <c r="N88" s="73"/>
    </row>
    <row r="89" spans="2:14">
      <c r="B89" s="79"/>
      <c r="C89" s="62"/>
      <c r="D89" s="62"/>
      <c r="E89" s="62"/>
      <c r="F89" s="62"/>
      <c r="G89" s="62" t="s">
        <v>208</v>
      </c>
      <c r="H89" s="62"/>
      <c r="I89" s="62"/>
      <c r="J89" s="62"/>
      <c r="K89" s="62"/>
      <c r="L89" s="62"/>
      <c r="M89" s="62"/>
      <c r="N89" s="68"/>
    </row>
    <row r="90" spans="2:14" ht="13.5">
      <c r="B90" s="86" t="s">
        <v>209</v>
      </c>
      <c r="C90" s="87"/>
      <c r="D90" s="87"/>
      <c r="E90" s="87"/>
      <c r="F90" s="87"/>
      <c r="G90" s="87"/>
      <c r="H90" s="87"/>
      <c r="I90" s="87"/>
      <c r="J90" s="87"/>
      <c r="K90" s="87"/>
      <c r="L90" s="87"/>
      <c r="M90" s="87"/>
      <c r="N90" s="88"/>
    </row>
    <row r="91" spans="2:14">
      <c r="B91" s="2394"/>
      <c r="C91" s="2395"/>
      <c r="D91" s="2395"/>
      <c r="E91" s="2395"/>
      <c r="F91" s="2395"/>
      <c r="G91" s="2395"/>
      <c r="H91" s="2395"/>
      <c r="I91" s="2395"/>
      <c r="J91" s="2395"/>
      <c r="K91" s="2395"/>
      <c r="L91" s="2395"/>
      <c r="M91" s="2395"/>
      <c r="N91" s="2396"/>
    </row>
    <row r="92" spans="2:14">
      <c r="B92" s="2394"/>
      <c r="C92" s="2395"/>
      <c r="D92" s="2395"/>
      <c r="E92" s="2395"/>
      <c r="F92" s="2395"/>
      <c r="G92" s="2395"/>
      <c r="H92" s="2395"/>
      <c r="I92" s="2395"/>
      <c r="J92" s="2395"/>
      <c r="K92" s="2395"/>
      <c r="L92" s="2395"/>
      <c r="M92" s="2395"/>
      <c r="N92" s="2396"/>
    </row>
    <row r="93" spans="2:14">
      <c r="B93" s="48"/>
      <c r="C93" s="75"/>
      <c r="D93" s="75"/>
      <c r="E93" s="75"/>
      <c r="F93" s="75"/>
      <c r="G93" s="75"/>
      <c r="H93" s="75"/>
      <c r="I93" s="75"/>
      <c r="J93" s="75"/>
      <c r="K93" s="75"/>
      <c r="L93" s="75"/>
      <c r="M93" s="75"/>
      <c r="N93" s="73"/>
    </row>
    <row r="94" spans="2:14">
      <c r="B94" s="287" t="s">
        <v>632</v>
      </c>
      <c r="C94" s="75"/>
      <c r="D94" s="75"/>
      <c r="E94" s="75"/>
      <c r="F94" s="75"/>
      <c r="G94" s="75"/>
      <c r="H94" s="75"/>
      <c r="I94" s="75"/>
      <c r="J94" s="75"/>
      <c r="K94" s="75"/>
      <c r="L94" s="75"/>
      <c r="M94" s="75"/>
      <c r="N94" s="73"/>
    </row>
    <row r="95" spans="2:14" ht="12.75" customHeight="1">
      <c r="B95" s="2375" t="s">
        <v>633</v>
      </c>
      <c r="C95" s="2376"/>
      <c r="D95" s="2376"/>
      <c r="E95" s="2376"/>
      <c r="F95" s="2376"/>
      <c r="G95" s="2376"/>
      <c r="H95" s="2376"/>
      <c r="I95" s="2376"/>
      <c r="J95" s="2376"/>
      <c r="K95" s="2376"/>
      <c r="L95" s="2376"/>
      <c r="M95" s="2376"/>
      <c r="N95" s="2377"/>
    </row>
    <row r="96" spans="2:14">
      <c r="B96" s="2375"/>
      <c r="C96" s="2376"/>
      <c r="D96" s="2376"/>
      <c r="E96" s="2376"/>
      <c r="F96" s="2376"/>
      <c r="G96" s="2376"/>
      <c r="H96" s="2376"/>
      <c r="I96" s="2376"/>
      <c r="J96" s="2376"/>
      <c r="K96" s="2376"/>
      <c r="L96" s="2376"/>
      <c r="M96" s="2376"/>
      <c r="N96" s="2377"/>
    </row>
    <row r="97" spans="2:14">
      <c r="B97" s="2375" t="s">
        <v>634</v>
      </c>
      <c r="C97" s="2376"/>
      <c r="D97" s="2376"/>
      <c r="E97" s="2376"/>
      <c r="F97" s="2376"/>
      <c r="G97" s="2376"/>
      <c r="H97" s="2376"/>
      <c r="I97" s="2376"/>
      <c r="J97" s="2376"/>
      <c r="K97" s="2376"/>
      <c r="L97" s="2376"/>
      <c r="M97" s="2376"/>
      <c r="N97" s="2377"/>
    </row>
    <row r="98" spans="2:14">
      <c r="B98" s="2375"/>
      <c r="C98" s="2376"/>
      <c r="D98" s="2376"/>
      <c r="E98" s="2376"/>
      <c r="F98" s="2376"/>
      <c r="G98" s="2376"/>
      <c r="H98" s="2376"/>
      <c r="I98" s="2376"/>
      <c r="J98" s="2376"/>
      <c r="K98" s="2376"/>
      <c r="L98" s="2376"/>
      <c r="M98" s="2376"/>
      <c r="N98" s="2377"/>
    </row>
    <row r="99" spans="2:14">
      <c r="B99" s="48"/>
      <c r="C99" s="75"/>
      <c r="D99" s="75"/>
      <c r="E99" s="75"/>
      <c r="F99" s="75"/>
      <c r="G99" s="75"/>
      <c r="H99" s="75"/>
      <c r="I99" s="75"/>
      <c r="J99" s="75"/>
      <c r="K99" s="75"/>
      <c r="L99" s="75"/>
      <c r="M99" s="75"/>
      <c r="N99" s="73"/>
    </row>
    <row r="100" spans="2:14">
      <c r="B100" s="79"/>
      <c r="C100" s="62"/>
      <c r="D100" s="62"/>
      <c r="E100" s="62"/>
      <c r="F100" s="62"/>
      <c r="G100" s="67" t="s">
        <v>204</v>
      </c>
      <c r="H100" s="62"/>
      <c r="I100" s="62"/>
      <c r="J100" s="62"/>
      <c r="K100" s="62"/>
      <c r="L100" s="62"/>
      <c r="M100" s="62"/>
      <c r="N100" s="68"/>
    </row>
    <row r="101" spans="2:14">
      <c r="B101" s="79"/>
      <c r="C101" s="62"/>
      <c r="D101" s="62"/>
      <c r="E101" s="62"/>
      <c r="F101" s="62"/>
      <c r="G101" s="62" t="s">
        <v>205</v>
      </c>
      <c r="H101" s="80"/>
      <c r="I101" s="80"/>
      <c r="J101" s="80"/>
      <c r="K101" s="62"/>
      <c r="L101" s="62"/>
      <c r="M101" s="62"/>
      <c r="N101" s="68"/>
    </row>
    <row r="102" spans="2:14">
      <c r="B102" s="79"/>
      <c r="C102" s="62"/>
      <c r="D102" s="62"/>
      <c r="E102" s="62"/>
      <c r="F102" s="62"/>
      <c r="G102" s="62" t="s">
        <v>210</v>
      </c>
      <c r="H102" s="74"/>
      <c r="I102" s="74"/>
      <c r="J102" s="74"/>
      <c r="M102" s="62"/>
      <c r="N102" s="68"/>
    </row>
    <row r="103" spans="2:14">
      <c r="B103" s="115"/>
      <c r="C103" s="75"/>
      <c r="D103" s="75"/>
      <c r="E103" s="75"/>
      <c r="F103" s="75"/>
      <c r="G103" s="62" t="s">
        <v>207</v>
      </c>
      <c r="K103" s="75"/>
      <c r="L103" s="75"/>
      <c r="M103" s="75"/>
      <c r="N103" s="73"/>
    </row>
    <row r="104" spans="2:14" ht="17.25" customHeight="1">
      <c r="B104" s="122" t="s">
        <v>635</v>
      </c>
      <c r="C104" s="116"/>
      <c r="D104" s="116"/>
      <c r="E104" s="62"/>
      <c r="F104" s="62"/>
      <c r="G104" s="62"/>
      <c r="H104" s="62"/>
      <c r="I104" s="62"/>
      <c r="J104" s="2378"/>
      <c r="K104" s="2378"/>
      <c r="L104" s="2378"/>
      <c r="M104" s="2378"/>
      <c r="N104" s="2379"/>
    </row>
    <row r="105" spans="2:14" ht="18.75" customHeight="1" thickBot="1">
      <c r="B105" s="2382" t="s">
        <v>636</v>
      </c>
      <c r="C105" s="2383"/>
      <c r="D105" s="2383"/>
      <c r="E105" s="81"/>
      <c r="F105" s="81"/>
      <c r="G105" s="81"/>
      <c r="H105" s="81"/>
      <c r="I105" s="81"/>
      <c r="J105" s="2380"/>
      <c r="K105" s="2380"/>
      <c r="L105" s="2380"/>
      <c r="M105" s="2380"/>
      <c r="N105" s="2381"/>
    </row>
  </sheetData>
  <mergeCells count="95">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D39"/>
    <mergeCell ref="G39:H39"/>
    <mergeCell ref="I39:J39"/>
    <mergeCell ref="L39:M39"/>
    <mergeCell ref="B40:D40"/>
    <mergeCell ref="L40:M40"/>
    <mergeCell ref="B41:D41"/>
    <mergeCell ref="L41:M41"/>
    <mergeCell ref="B42:F42"/>
    <mergeCell ref="G42:H42"/>
    <mergeCell ref="I42:J42"/>
    <mergeCell ref="L42:M42"/>
    <mergeCell ref="B43:M43"/>
    <mergeCell ref="B44:N46"/>
    <mergeCell ref="B47:I47"/>
    <mergeCell ref="L47:M47"/>
    <mergeCell ref="B48:I48"/>
    <mergeCell ref="L48:M48"/>
    <mergeCell ref="B49:I49"/>
    <mergeCell ref="L49:M49"/>
    <mergeCell ref="B50:I50"/>
    <mergeCell ref="L50:M50"/>
    <mergeCell ref="B51:I51"/>
    <mergeCell ref="L51:M51"/>
    <mergeCell ref="B61:N63"/>
    <mergeCell ref="B52:I52"/>
    <mergeCell ref="L52:M52"/>
    <mergeCell ref="B53:M53"/>
    <mergeCell ref="B54:N56"/>
    <mergeCell ref="B57:H57"/>
    <mergeCell ref="L57:M57"/>
    <mergeCell ref="B58:H58"/>
    <mergeCell ref="L58:M58"/>
    <mergeCell ref="B59:H59"/>
    <mergeCell ref="L59:M59"/>
    <mergeCell ref="B60:M60"/>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95:N96"/>
    <mergeCell ref="B97:N98"/>
    <mergeCell ref="J104:N105"/>
    <mergeCell ref="B105:D105"/>
    <mergeCell ref="L77:M77"/>
    <mergeCell ref="L78:M78"/>
    <mergeCell ref="B79:M79"/>
    <mergeCell ref="B81:M81"/>
    <mergeCell ref="B91:N91"/>
    <mergeCell ref="B92:N92"/>
  </mergeCells>
  <pageMargins left="0.7" right="0.7" top="0.75" bottom="0.75" header="0.3" footer="0.3"/>
  <drawing r:id="rId1"/>
  <legacyDrawing r:id="rId2"/>
  <oleObjects>
    <mc:AlternateContent xmlns:mc="http://schemas.openxmlformats.org/markup-compatibility/2006">
      <mc:Choice Requires="x14">
        <oleObject progId="PBrush" shapeId="1607681"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1607681" r:id="rId3"/>
      </mc:Fallback>
    </mc:AlternateContent>
  </oleObjects>
  <mc:AlternateContent xmlns:mc="http://schemas.openxmlformats.org/markup-compatibility/2006">
    <mc:Choice Requires="x14">
      <controls>
        <mc:AlternateContent xmlns:mc="http://schemas.openxmlformats.org/markup-compatibility/2006">
          <mc:Choice Requires="x14">
            <control shapeId="1607682" r:id="rId5" name="Check Box 2">
              <controlPr defaultSize="0" autoFill="0" autoLine="0" autoPict="0">
                <anchor moveWithCells="1">
                  <from>
                    <xdr:col>5</xdr:col>
                    <xdr:colOff>152400</xdr:colOff>
                    <xdr:row>10</xdr:row>
                    <xdr:rowOff>142875</xdr:rowOff>
                  </from>
                  <to>
                    <xdr:col>5</xdr:col>
                    <xdr:colOff>466725</xdr:colOff>
                    <xdr:row>12</xdr:row>
                    <xdr:rowOff>57150</xdr:rowOff>
                  </to>
                </anchor>
              </controlPr>
            </control>
          </mc:Choice>
        </mc:AlternateContent>
        <mc:AlternateContent xmlns:mc="http://schemas.openxmlformats.org/markup-compatibility/2006">
          <mc:Choice Requires="x14">
            <control shapeId="1607683" r:id="rId6" name="Check Box 3">
              <controlPr defaultSize="0" autoFill="0" autoLine="0" autoPict="0">
                <anchor moveWithCells="1">
                  <from>
                    <xdr:col>9</xdr:col>
                    <xdr:colOff>152400</xdr:colOff>
                    <xdr:row>10</xdr:row>
                    <xdr:rowOff>142875</xdr:rowOff>
                  </from>
                  <to>
                    <xdr:col>9</xdr:col>
                    <xdr:colOff>466725</xdr:colOff>
                    <xdr:row>12</xdr:row>
                    <xdr:rowOff>57150</xdr:rowOff>
                  </to>
                </anchor>
              </controlPr>
            </control>
          </mc:Choice>
        </mc:AlternateContent>
      </controls>
    </mc:Choice>
  </mc:AlternateContent>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O101"/>
  <sheetViews>
    <sheetView topLeftCell="A37" workbookViewId="0">
      <selection activeCell="O57" sqref="O57"/>
    </sheetView>
  </sheetViews>
  <sheetFormatPr baseColWidth="10" defaultColWidth="11.42578125" defaultRowHeight="12.75"/>
  <cols>
    <col min="1" max="1" width="3.140625" style="39" customWidth="1"/>
    <col min="2" max="8" width="11.42578125" style="39"/>
    <col min="9" max="12" width="11.5703125" style="39" bestFit="1" customWidth="1"/>
    <col min="13" max="13" width="11.42578125" style="39"/>
    <col min="14" max="14" width="15.42578125" style="39" customWidth="1"/>
    <col min="15" max="16384" width="11.42578125" style="39"/>
  </cols>
  <sheetData>
    <row r="1" spans="2:14" ht="13.5" thickBot="1"/>
    <row r="2" spans="2:14">
      <c r="B2" s="1795"/>
      <c r="C2" s="2464"/>
      <c r="D2" s="2465"/>
      <c r="E2" s="2465"/>
      <c r="F2" s="2465"/>
      <c r="G2" s="2465"/>
      <c r="H2" s="2465"/>
      <c r="I2" s="2465"/>
      <c r="J2" s="2466"/>
      <c r="K2" s="2467" t="s">
        <v>183</v>
      </c>
      <c r="L2" s="2469" t="s">
        <v>629</v>
      </c>
      <c r="M2" s="2470"/>
      <c r="N2" s="2471"/>
    </row>
    <row r="3" spans="2:14" ht="13.5">
      <c r="B3" s="1796"/>
      <c r="C3" s="2475" t="s">
        <v>40</v>
      </c>
      <c r="D3" s="2476"/>
      <c r="E3" s="2476"/>
      <c r="F3" s="2476"/>
      <c r="G3" s="2476"/>
      <c r="H3" s="2476"/>
      <c r="I3" s="2476"/>
      <c r="J3" s="2477"/>
      <c r="K3" s="2468"/>
      <c r="L3" s="2472"/>
      <c r="M3" s="2473"/>
      <c r="N3" s="2474"/>
    </row>
    <row r="4" spans="2:14" ht="13.5">
      <c r="B4" s="1796"/>
      <c r="C4" s="2478" t="s">
        <v>234</v>
      </c>
      <c r="D4" s="2479"/>
      <c r="E4" s="2479"/>
      <c r="F4" s="2479"/>
      <c r="G4" s="2479"/>
      <c r="H4" s="2479"/>
      <c r="I4" s="2479"/>
      <c r="J4" s="2480"/>
      <c r="K4" s="2481" t="s">
        <v>185</v>
      </c>
      <c r="L4" s="2483">
        <v>2</v>
      </c>
      <c r="M4" s="2484"/>
      <c r="N4" s="2485"/>
    </row>
    <row r="5" spans="2:14">
      <c r="B5" s="1796"/>
      <c r="C5" s="2489" t="s">
        <v>628</v>
      </c>
      <c r="D5" s="2490"/>
      <c r="E5" s="2490"/>
      <c r="F5" s="2490"/>
      <c r="G5" s="2490"/>
      <c r="H5" s="2490"/>
      <c r="I5" s="2490"/>
      <c r="J5" s="2491"/>
      <c r="K5" s="2482"/>
      <c r="L5" s="2486"/>
      <c r="M5" s="2487"/>
      <c r="N5" s="2488"/>
    </row>
    <row r="6" spans="2:14" ht="12.75" customHeight="1">
      <c r="B6" s="1796"/>
      <c r="C6" s="2492" t="e">
        <f>+#REF!</f>
        <v>#REF!</v>
      </c>
      <c r="D6" s="2493"/>
      <c r="E6" s="2493"/>
      <c r="F6" s="2493"/>
      <c r="G6" s="2493"/>
      <c r="H6" s="2493"/>
      <c r="I6" s="2493"/>
      <c r="J6" s="2494"/>
      <c r="K6" s="2481" t="s">
        <v>187</v>
      </c>
      <c r="L6" s="2481">
        <v>1</v>
      </c>
      <c r="M6" s="2481" t="s">
        <v>188</v>
      </c>
      <c r="N6" s="2496">
        <v>1</v>
      </c>
    </row>
    <row r="7" spans="2:14">
      <c r="B7" s="1796"/>
      <c r="C7" s="2492"/>
      <c r="D7" s="2493"/>
      <c r="E7" s="2493"/>
      <c r="F7" s="2493"/>
      <c r="G7" s="2493"/>
      <c r="H7" s="2493"/>
      <c r="I7" s="2493"/>
      <c r="J7" s="2494"/>
      <c r="K7" s="2495"/>
      <c r="L7" s="2495"/>
      <c r="M7" s="2495"/>
      <c r="N7" s="2497"/>
    </row>
    <row r="8" spans="2:14">
      <c r="B8" s="1796"/>
      <c r="C8" s="2489" t="s">
        <v>189</v>
      </c>
      <c r="D8" s="2490"/>
      <c r="E8" s="2490"/>
      <c r="F8" s="2490"/>
      <c r="G8" s="2490"/>
      <c r="H8" s="2490"/>
      <c r="I8" s="2490"/>
      <c r="J8" s="2491"/>
      <c r="K8" s="2495"/>
      <c r="L8" s="2495"/>
      <c r="M8" s="2495"/>
      <c r="N8" s="2497"/>
    </row>
    <row r="9" spans="2:14" ht="14.25" thickBot="1">
      <c r="B9" s="1312"/>
      <c r="C9" s="40"/>
      <c r="D9" s="40"/>
      <c r="E9" s="40"/>
      <c r="F9" s="40"/>
      <c r="G9" s="40"/>
      <c r="H9" s="40"/>
      <c r="I9" s="40"/>
      <c r="J9" s="40"/>
      <c r="K9" s="40"/>
      <c r="L9" s="41"/>
      <c r="M9" s="41"/>
      <c r="N9" s="42"/>
    </row>
    <row r="10" spans="2:14" ht="13.5">
      <c r="B10" s="43"/>
      <c r="C10" s="44"/>
      <c r="D10" s="44"/>
      <c r="E10" s="44"/>
      <c r="F10" s="44"/>
      <c r="G10" s="44"/>
      <c r="H10" s="44"/>
      <c r="I10" s="44"/>
      <c r="J10" s="44"/>
      <c r="K10" s="45" t="s">
        <v>190</v>
      </c>
      <c r="L10" s="46" t="s">
        <v>191</v>
      </c>
      <c r="M10" s="46" t="s">
        <v>192</v>
      </c>
      <c r="N10" s="47" t="s">
        <v>193</v>
      </c>
    </row>
    <row r="11" spans="2:14" ht="13.5">
      <c r="B11" s="48"/>
      <c r="C11" s="1306"/>
      <c r="D11" s="1306"/>
      <c r="E11" s="1306"/>
      <c r="F11" s="1306"/>
      <c r="G11" s="1306"/>
      <c r="H11" s="1306"/>
      <c r="I11" s="1306"/>
      <c r="J11" s="1306"/>
      <c r="K11" s="49"/>
      <c r="L11" s="50" t="e">
        <f>+#REF!</f>
        <v>#REF!</v>
      </c>
      <c r="M11" s="50" t="e">
        <f>+#REF!</f>
        <v>#REF!</v>
      </c>
      <c r="N11" s="51" t="e">
        <f>+#REF!</f>
        <v>#REF!</v>
      </c>
    </row>
    <row r="12" spans="2:14" ht="13.5">
      <c r="B12" s="2462" t="s">
        <v>630</v>
      </c>
      <c r="C12" s="2463"/>
      <c r="D12" s="2463"/>
      <c r="E12" s="2463"/>
      <c r="F12" s="1306"/>
      <c r="G12" s="1306"/>
      <c r="H12" s="1306" t="s">
        <v>631</v>
      </c>
      <c r="J12" s="1306"/>
      <c r="K12" s="49"/>
      <c r="N12" s="286"/>
    </row>
    <row r="13" spans="2:14" ht="13.5">
      <c r="B13" s="52" t="s">
        <v>194</v>
      </c>
      <c r="C13" s="53"/>
      <c r="D13" s="2451" t="e">
        <f>+#REF!</f>
        <v>#REF!</v>
      </c>
      <c r="E13" s="2451"/>
      <c r="F13" s="2451"/>
      <c r="G13" s="2451"/>
      <c r="H13" s="53"/>
      <c r="I13" s="53" t="s">
        <v>195</v>
      </c>
      <c r="J13" s="2451" t="e">
        <f>+#REF!</f>
        <v>#REF!</v>
      </c>
      <c r="K13" s="2451"/>
      <c r="L13" s="2451"/>
      <c r="M13" s="2451"/>
      <c r="N13" s="1308"/>
    </row>
    <row r="14" spans="2:14" ht="13.5">
      <c r="B14" s="52"/>
      <c r="C14" s="53"/>
      <c r="D14" s="1307"/>
      <c r="E14" s="1307"/>
      <c r="F14" s="1307"/>
      <c r="G14" s="1307"/>
      <c r="H14" s="53"/>
      <c r="I14" s="1307"/>
      <c r="J14" s="53"/>
      <c r="K14" s="1307"/>
      <c r="L14" s="2452"/>
      <c r="M14" s="2452"/>
      <c r="N14" s="2453"/>
    </row>
    <row r="15" spans="2:14" ht="13.5">
      <c r="B15" s="52"/>
      <c r="C15" s="53"/>
      <c r="D15" s="1307"/>
      <c r="E15" s="1307"/>
      <c r="F15" s="1307"/>
      <c r="G15" s="1307"/>
      <c r="H15" s="53"/>
      <c r="I15" s="1307"/>
      <c r="J15" s="53"/>
      <c r="K15" s="1307"/>
      <c r="L15" s="1307"/>
      <c r="M15" s="1307"/>
      <c r="N15" s="1308"/>
    </row>
    <row r="16" spans="2:14" ht="13.5">
      <c r="B16" s="54"/>
      <c r="C16" s="55"/>
      <c r="D16" s="55"/>
      <c r="E16" s="55"/>
      <c r="F16" s="55"/>
      <c r="G16" s="55"/>
      <c r="H16" s="55"/>
      <c r="I16" s="55"/>
      <c r="J16" s="55"/>
      <c r="K16" s="55"/>
      <c r="L16" s="55"/>
      <c r="M16" s="55"/>
      <c r="N16" s="56"/>
    </row>
    <row r="17" spans="2:14" ht="13.5" thickBot="1">
      <c r="B17" s="57"/>
      <c r="C17" s="58"/>
      <c r="D17" s="58"/>
      <c r="E17" s="58"/>
      <c r="F17" s="58"/>
      <c r="G17" s="58"/>
      <c r="H17" s="58"/>
      <c r="I17" s="58"/>
      <c r="J17" s="58"/>
      <c r="K17" s="58"/>
      <c r="L17" s="58"/>
      <c r="M17" s="58"/>
      <c r="N17" s="59"/>
    </row>
    <row r="18" spans="2:14">
      <c r="B18" s="60"/>
      <c r="C18" s="61"/>
      <c r="D18" s="61"/>
      <c r="E18" s="61"/>
      <c r="F18" s="61"/>
      <c r="G18" s="61"/>
      <c r="H18" s="62"/>
      <c r="I18" s="62"/>
      <c r="J18" s="61"/>
      <c r="K18" s="61"/>
      <c r="L18" s="61"/>
      <c r="M18" s="61"/>
      <c r="N18" s="63"/>
    </row>
    <row r="19" spans="2:14" ht="13.5">
      <c r="B19" s="64" t="s">
        <v>196</v>
      </c>
      <c r="C19" s="65"/>
      <c r="D19" s="66" t="e">
        <f>+#REF!</f>
        <v>#REF!</v>
      </c>
      <c r="E19" s="67"/>
      <c r="F19" s="67"/>
      <c r="G19" s="1314" t="s">
        <v>188</v>
      </c>
      <c r="H19" s="2454" t="e">
        <f>+#REF!</f>
        <v>#REF!</v>
      </c>
      <c r="I19" s="2454"/>
      <c r="J19" s="2454"/>
      <c r="K19" s="2454"/>
      <c r="L19" s="2454"/>
      <c r="M19" s="2454"/>
      <c r="N19" s="68"/>
    </row>
    <row r="20" spans="2:14">
      <c r="B20" s="69" t="s">
        <v>197</v>
      </c>
      <c r="C20" s="70"/>
      <c r="D20" s="2455" t="e">
        <f>+#REF!</f>
        <v>#REF!</v>
      </c>
      <c r="E20" s="2455"/>
      <c r="F20" s="2455"/>
      <c r="G20" s="2455"/>
      <c r="H20" s="2455"/>
      <c r="I20" s="2455"/>
      <c r="J20" s="2455"/>
      <c r="K20" s="2455"/>
      <c r="L20" s="2455"/>
      <c r="M20" s="2455"/>
      <c r="N20" s="71"/>
    </row>
    <row r="21" spans="2:14">
      <c r="B21" s="69"/>
      <c r="C21" s="70"/>
      <c r="D21" s="2456"/>
      <c r="E21" s="2456"/>
      <c r="F21" s="2456"/>
      <c r="G21" s="2456"/>
      <c r="H21" s="2456"/>
      <c r="I21" s="2456"/>
      <c r="J21" s="2456"/>
      <c r="K21" s="2456"/>
      <c r="L21" s="2456"/>
      <c r="M21" s="2456"/>
      <c r="N21" s="71"/>
    </row>
    <row r="22" spans="2:14">
      <c r="B22" s="69"/>
      <c r="C22" s="70"/>
      <c r="D22" s="1309"/>
      <c r="E22" s="1309"/>
      <c r="F22" s="1309"/>
      <c r="G22" s="1309"/>
      <c r="H22" s="1309"/>
      <c r="I22" s="1309"/>
      <c r="J22" s="1309"/>
      <c r="K22" s="1309"/>
      <c r="L22" s="1309"/>
      <c r="M22" s="72"/>
      <c r="N22" s="71"/>
    </row>
    <row r="23" spans="2:14">
      <c r="B23" s="69" t="s">
        <v>225</v>
      </c>
      <c r="C23" s="70"/>
      <c r="D23" s="2457" t="e">
        <f>+#REF!</f>
        <v>#REF!</v>
      </c>
      <c r="E23" s="2457"/>
      <c r="F23" s="2457"/>
      <c r="G23" s="2457"/>
      <c r="H23" s="2457"/>
      <c r="I23" s="2457"/>
      <c r="J23" s="2457"/>
      <c r="K23" s="2457"/>
      <c r="L23" s="2457"/>
      <c r="M23" s="2457"/>
      <c r="N23" s="73"/>
    </row>
    <row r="24" spans="2:14">
      <c r="B24" s="69"/>
      <c r="C24" s="70"/>
      <c r="D24" s="74"/>
      <c r="E24" s="74"/>
      <c r="F24" s="74"/>
      <c r="G24" s="74"/>
      <c r="H24" s="74"/>
      <c r="I24" s="74"/>
      <c r="J24" s="74"/>
      <c r="K24" s="74"/>
      <c r="L24" s="74"/>
      <c r="M24" s="75"/>
      <c r="N24" s="73"/>
    </row>
    <row r="25" spans="2:14">
      <c r="B25" s="69" t="s">
        <v>198</v>
      </c>
      <c r="C25" s="70"/>
      <c r="D25" s="2457" t="e">
        <f>+#REF!</f>
        <v>#REF!</v>
      </c>
      <c r="E25" s="2457"/>
      <c r="F25" s="2457"/>
      <c r="G25" s="2457"/>
      <c r="H25" s="2457"/>
      <c r="I25" s="2457"/>
      <c r="J25" s="2457"/>
      <c r="K25" s="2457"/>
      <c r="L25" s="2457"/>
      <c r="M25" s="2457"/>
      <c r="N25" s="73"/>
    </row>
    <row r="26" spans="2:14">
      <c r="B26" s="69"/>
      <c r="C26" s="70"/>
      <c r="D26" s="74"/>
      <c r="E26" s="74"/>
      <c r="F26" s="74"/>
      <c r="G26" s="74"/>
      <c r="H26" s="74"/>
      <c r="I26" s="74"/>
      <c r="J26" s="74"/>
      <c r="K26" s="74"/>
      <c r="L26" s="74"/>
      <c r="M26" s="75"/>
      <c r="N26" s="73"/>
    </row>
    <row r="27" spans="2:14">
      <c r="B27" s="69" t="s">
        <v>199</v>
      </c>
      <c r="C27" s="69"/>
      <c r="D27" s="74"/>
      <c r="E27" s="2457" t="e">
        <f>+#REF!</f>
        <v>#REF!</v>
      </c>
      <c r="F27" s="2457"/>
      <c r="G27" s="2457"/>
      <c r="H27" s="2457"/>
      <c r="I27" s="2457"/>
      <c r="J27" s="2457"/>
      <c r="K27" s="2457"/>
      <c r="L27" s="2457"/>
      <c r="M27" s="2457"/>
      <c r="N27" s="73"/>
    </row>
    <row r="28" spans="2:14">
      <c r="B28" s="64"/>
      <c r="C28" s="65"/>
      <c r="D28" s="74"/>
      <c r="E28" s="74"/>
      <c r="F28" s="74"/>
      <c r="G28" s="74"/>
      <c r="H28" s="74"/>
      <c r="I28" s="74"/>
      <c r="J28" s="74"/>
      <c r="K28" s="74"/>
      <c r="L28" s="74"/>
      <c r="M28" s="75"/>
      <c r="N28" s="73"/>
    </row>
    <row r="29" spans="2:14">
      <c r="B29" s="69" t="s">
        <v>200</v>
      </c>
      <c r="C29" s="70"/>
      <c r="D29" s="74"/>
      <c r="E29" s="74"/>
      <c r="F29" s="74"/>
      <c r="G29" s="2458" t="e">
        <f>+#REF!</f>
        <v>#REF!</v>
      </c>
      <c r="H29" s="2458"/>
      <c r="I29" s="2458"/>
      <c r="J29" s="2458"/>
      <c r="K29" s="2458"/>
      <c r="L29" s="2458"/>
      <c r="M29" s="2458"/>
      <c r="N29" s="73"/>
    </row>
    <row r="30" spans="2:14" ht="13.5" thickBot="1">
      <c r="B30" s="76"/>
      <c r="C30" s="77"/>
      <c r="D30" s="77"/>
      <c r="E30" s="77"/>
      <c r="F30" s="77"/>
      <c r="G30" s="77"/>
      <c r="H30" s="77"/>
      <c r="I30" s="77"/>
      <c r="J30" s="77"/>
      <c r="K30" s="77"/>
      <c r="L30" s="77"/>
      <c r="M30" s="77"/>
      <c r="N30" s="78"/>
    </row>
    <row r="31" spans="2:14" ht="13.5">
      <c r="B31" s="2459" t="s">
        <v>201</v>
      </c>
      <c r="C31" s="2460"/>
      <c r="D31" s="2460"/>
      <c r="E31" s="2460"/>
      <c r="F31" s="2460"/>
      <c r="G31" s="2460"/>
      <c r="H31" s="2460"/>
      <c r="I31" s="2460"/>
      <c r="J31" s="2460"/>
      <c r="K31" s="2460"/>
      <c r="L31" s="2460"/>
      <c r="M31" s="2460"/>
      <c r="N31" s="2461"/>
    </row>
    <row r="32" spans="2:14" ht="13.5" thickBot="1">
      <c r="B32" s="79"/>
      <c r="C32" s="62"/>
      <c r="D32" s="62"/>
      <c r="E32" s="62"/>
      <c r="F32" s="62"/>
      <c r="G32" s="62"/>
      <c r="H32" s="62"/>
      <c r="I32" s="62"/>
      <c r="J32" s="62"/>
      <c r="K32" s="62"/>
      <c r="L32" s="62"/>
      <c r="M32" s="62"/>
      <c r="N32" s="68"/>
    </row>
    <row r="33" spans="2:14" ht="13.5">
      <c r="B33" s="134" t="s">
        <v>13</v>
      </c>
      <c r="C33" s="2444" t="s">
        <v>133</v>
      </c>
      <c r="D33" s="2445"/>
      <c r="E33" s="2445"/>
      <c r="F33" s="2445"/>
      <c r="G33" s="2445"/>
      <c r="H33" s="2445"/>
      <c r="I33" s="2445"/>
      <c r="J33" s="2445"/>
      <c r="K33" s="2446" t="s">
        <v>202</v>
      </c>
      <c r="L33" s="2399" t="s">
        <v>19</v>
      </c>
      <c r="M33" s="2447"/>
      <c r="N33" s="134" t="s">
        <v>80</v>
      </c>
    </row>
    <row r="34" spans="2:14" ht="13.5" thickBot="1">
      <c r="B34" s="135" t="e">
        <f>+'PRESUPUESTO OFICIAL'!#REF!</f>
        <v>#REF!</v>
      </c>
      <c r="C34" s="2448" t="e">
        <f>VLOOKUP(B34,'PRESUPUESTO OFICIAL'!D14:D24: 'PRESUPUESTO OFICIAL'!G14:G24,4,FALSE)</f>
        <v>#REF!</v>
      </c>
      <c r="D34" s="2449"/>
      <c r="E34" s="2449"/>
      <c r="F34" s="2449"/>
      <c r="G34" s="2449"/>
      <c r="H34" s="2449"/>
      <c r="I34" s="2449"/>
      <c r="J34" s="2449"/>
      <c r="K34" s="2450"/>
      <c r="L34" s="2448" t="e">
        <f>VLOOKUP(B34,'PRESUPUESTO OFICIAL'!D14:D24: 'PRESUPUESTO OFICIAL'!H14:H24,5,FALSE)</f>
        <v>#REF!</v>
      </c>
      <c r="M34" s="2450"/>
      <c r="N34" s="136" t="e">
        <f>VLOOKUP(B34,'PRESUPUESTO OFICIAL'!D14:D24: 'PRESUPUESTO OFICIAL'!I14:I24,6,FALSE)</f>
        <v>#REF!</v>
      </c>
    </row>
    <row r="35" spans="2:14">
      <c r="B35" s="2411" t="s">
        <v>28</v>
      </c>
      <c r="C35" s="2412"/>
      <c r="D35" s="2412"/>
      <c r="E35" s="2412"/>
      <c r="F35" s="2412"/>
      <c r="G35" s="2412"/>
      <c r="H35" s="2412"/>
      <c r="I35" s="2412"/>
      <c r="J35" s="2412"/>
      <c r="K35" s="2412"/>
      <c r="L35" s="2412"/>
      <c r="M35" s="2412"/>
      <c r="N35" s="2413"/>
    </row>
    <row r="36" spans="2:14">
      <c r="B36" s="2414"/>
      <c r="C36" s="2415"/>
      <c r="D36" s="2415"/>
      <c r="E36" s="2415"/>
      <c r="F36" s="2415"/>
      <c r="G36" s="2415"/>
      <c r="H36" s="2415"/>
      <c r="I36" s="2415"/>
      <c r="J36" s="2415"/>
      <c r="K36" s="2415"/>
      <c r="L36" s="2415"/>
      <c r="M36" s="2415"/>
      <c r="N36" s="2416"/>
    </row>
    <row r="37" spans="2:14" ht="13.5" thickBot="1">
      <c r="B37" s="2417"/>
      <c r="C37" s="2418"/>
      <c r="D37" s="2418"/>
      <c r="E37" s="2418"/>
      <c r="F37" s="2418"/>
      <c r="G37" s="2418"/>
      <c r="H37" s="2418"/>
      <c r="I37" s="2418"/>
      <c r="J37" s="2418"/>
      <c r="K37" s="2418"/>
      <c r="L37" s="2418"/>
      <c r="M37" s="2418"/>
      <c r="N37" s="2419"/>
    </row>
    <row r="38" spans="2:14" ht="13.5">
      <c r="B38" s="2399" t="s">
        <v>133</v>
      </c>
      <c r="C38" s="2439"/>
      <c r="D38" s="2439"/>
      <c r="E38" s="2439"/>
      <c r="F38" s="2440"/>
      <c r="G38" s="2401" t="s">
        <v>203</v>
      </c>
      <c r="H38" s="2439"/>
      <c r="I38" s="2441" t="s">
        <v>144</v>
      </c>
      <c r="J38" s="2442"/>
      <c r="K38" s="137" t="s">
        <v>145</v>
      </c>
      <c r="L38" s="2401" t="s">
        <v>146</v>
      </c>
      <c r="M38" s="2402"/>
      <c r="N38" s="138" t="s">
        <v>150</v>
      </c>
    </row>
    <row r="39" spans="2:14">
      <c r="B39" s="2397" t="s">
        <v>418</v>
      </c>
      <c r="C39" s="2398"/>
      <c r="D39" s="2398"/>
      <c r="E39" s="2398"/>
      <c r="F39" s="2422"/>
      <c r="G39" s="2443"/>
      <c r="H39" s="2422"/>
      <c r="I39" s="2443"/>
      <c r="J39" s="2422"/>
      <c r="K39" s="82" t="e">
        <f>+#REF!</f>
        <v>#REF!</v>
      </c>
      <c r="L39" s="2405">
        <v>30</v>
      </c>
      <c r="M39" s="2406"/>
      <c r="N39" s="83" t="e">
        <f>+K39/L39</f>
        <v>#REF!</v>
      </c>
    </row>
    <row r="40" spans="2:14">
      <c r="B40" s="2397" t="s">
        <v>463</v>
      </c>
      <c r="C40" s="2398"/>
      <c r="D40" s="2398"/>
      <c r="E40" s="2398"/>
      <c r="F40" s="2422"/>
      <c r="G40" s="2443"/>
      <c r="H40" s="2422"/>
      <c r="I40" s="2443"/>
      <c r="J40" s="2422"/>
      <c r="K40" s="82" t="e">
        <f>+#REF!</f>
        <v>#REF!</v>
      </c>
      <c r="L40" s="2405">
        <v>30</v>
      </c>
      <c r="M40" s="2406"/>
      <c r="N40" s="83" t="e">
        <f>+K40/L40</f>
        <v>#REF!</v>
      </c>
    </row>
    <row r="41" spans="2:14" ht="13.5" thickBot="1">
      <c r="B41" s="2397" t="s">
        <v>212</v>
      </c>
      <c r="C41" s="2398"/>
      <c r="D41" s="2398"/>
      <c r="E41" s="2398"/>
      <c r="F41" s="2422"/>
      <c r="G41" s="2443"/>
      <c r="H41" s="2422"/>
      <c r="I41" s="2443"/>
      <c r="J41" s="2422"/>
      <c r="K41" s="82" t="e">
        <f>+#REF!</f>
        <v>#REF!</v>
      </c>
      <c r="L41" s="2405">
        <v>30</v>
      </c>
      <c r="M41" s="2406"/>
      <c r="N41" s="83" t="e">
        <f>+K41/L41</f>
        <v>#REF!</v>
      </c>
    </row>
    <row r="42" spans="2:14" ht="14.25" thickBot="1">
      <c r="B42" s="2388" t="s">
        <v>147</v>
      </c>
      <c r="C42" s="2389"/>
      <c r="D42" s="2389"/>
      <c r="E42" s="2389"/>
      <c r="F42" s="2389"/>
      <c r="G42" s="2389"/>
      <c r="H42" s="2389"/>
      <c r="I42" s="2389"/>
      <c r="J42" s="2389"/>
      <c r="K42" s="2389"/>
      <c r="L42" s="2389"/>
      <c r="M42" s="2390"/>
      <c r="N42" s="85" t="e">
        <f>SUM(N39:N41)</f>
        <v>#REF!</v>
      </c>
    </row>
    <row r="43" spans="2:14">
      <c r="B43" s="2411" t="s">
        <v>148</v>
      </c>
      <c r="C43" s="2412"/>
      <c r="D43" s="2412"/>
      <c r="E43" s="2412"/>
      <c r="F43" s="2412"/>
      <c r="G43" s="2412"/>
      <c r="H43" s="2412"/>
      <c r="I43" s="2412"/>
      <c r="J43" s="2412"/>
      <c r="K43" s="2412"/>
      <c r="L43" s="2412"/>
      <c r="M43" s="2412"/>
      <c r="N43" s="2413"/>
    </row>
    <row r="44" spans="2:14">
      <c r="B44" s="2414"/>
      <c r="C44" s="2415"/>
      <c r="D44" s="2415"/>
      <c r="E44" s="2415"/>
      <c r="F44" s="2415"/>
      <c r="G44" s="2415"/>
      <c r="H44" s="2415"/>
      <c r="I44" s="2415"/>
      <c r="J44" s="2415"/>
      <c r="K44" s="2415"/>
      <c r="L44" s="2415"/>
      <c r="M44" s="2415"/>
      <c r="N44" s="2416"/>
    </row>
    <row r="45" spans="2:14" ht="13.5" thickBot="1">
      <c r="B45" s="2417"/>
      <c r="C45" s="2418"/>
      <c r="D45" s="2418"/>
      <c r="E45" s="2418"/>
      <c r="F45" s="2418"/>
      <c r="G45" s="2418"/>
      <c r="H45" s="2418"/>
      <c r="I45" s="2418"/>
      <c r="J45" s="2418"/>
      <c r="K45" s="2418"/>
      <c r="L45" s="2418"/>
      <c r="M45" s="2418"/>
      <c r="N45" s="2419"/>
    </row>
    <row r="46" spans="2:14" ht="13.5">
      <c r="B46" s="2399" t="s">
        <v>133</v>
      </c>
      <c r="C46" s="2400"/>
      <c r="D46" s="2400"/>
      <c r="E46" s="2400"/>
      <c r="F46" s="2400"/>
      <c r="G46" s="2400"/>
      <c r="H46" s="2400"/>
      <c r="I46" s="2402"/>
      <c r="J46" s="1305" t="s">
        <v>19</v>
      </c>
      <c r="K46" s="137" t="s">
        <v>80</v>
      </c>
      <c r="L46" s="2401" t="s">
        <v>149</v>
      </c>
      <c r="M46" s="2402"/>
      <c r="N46" s="138" t="s">
        <v>150</v>
      </c>
    </row>
    <row r="47" spans="2:14">
      <c r="B47" s="2397" t="s">
        <v>579</v>
      </c>
      <c r="C47" s="2398"/>
      <c r="D47" s="2398"/>
      <c r="E47" s="2398"/>
      <c r="F47" s="2398"/>
      <c r="G47" s="2398"/>
      <c r="H47" s="2398"/>
      <c r="I47" s="2422"/>
      <c r="J47" s="1300" t="s">
        <v>21</v>
      </c>
      <c r="K47" s="89">
        <v>1.3</v>
      </c>
      <c r="L47" s="2423" t="e">
        <f>+#REF!</f>
        <v>#REF!</v>
      </c>
      <c r="M47" s="2424"/>
      <c r="N47" s="83" t="e">
        <f>+L47*K47</f>
        <v>#REF!</v>
      </c>
    </row>
    <row r="48" spans="2:14" ht="13.5" thickBot="1">
      <c r="B48" s="2407"/>
      <c r="C48" s="2408"/>
      <c r="D48" s="2408"/>
      <c r="E48" s="2408"/>
      <c r="F48" s="2408"/>
      <c r="G48" s="2408"/>
      <c r="H48" s="2408"/>
      <c r="I48" s="2436"/>
      <c r="J48" s="80"/>
      <c r="K48" s="90"/>
      <c r="L48" s="2409"/>
      <c r="M48" s="2410"/>
      <c r="N48" s="91"/>
    </row>
    <row r="49" spans="2:15" ht="14.25" thickBot="1">
      <c r="B49" s="2388" t="s">
        <v>147</v>
      </c>
      <c r="C49" s="2389"/>
      <c r="D49" s="2389"/>
      <c r="E49" s="2389"/>
      <c r="F49" s="2389"/>
      <c r="G49" s="2389"/>
      <c r="H49" s="2389"/>
      <c r="I49" s="2389"/>
      <c r="J49" s="2389"/>
      <c r="K49" s="2389"/>
      <c r="L49" s="2389"/>
      <c r="M49" s="2390"/>
      <c r="N49" s="92" t="e">
        <f>SUM(N47:N48)</f>
        <v>#REF!</v>
      </c>
    </row>
    <row r="50" spans="2:15">
      <c r="B50" s="2411" t="s">
        <v>30</v>
      </c>
      <c r="C50" s="2412"/>
      <c r="D50" s="2412"/>
      <c r="E50" s="2412"/>
      <c r="F50" s="2412"/>
      <c r="G50" s="2412"/>
      <c r="H50" s="2412"/>
      <c r="I50" s="2412"/>
      <c r="J50" s="2412"/>
      <c r="K50" s="2412"/>
      <c r="L50" s="2412"/>
      <c r="M50" s="2412"/>
      <c r="N50" s="2413"/>
    </row>
    <row r="51" spans="2:15">
      <c r="B51" s="2414"/>
      <c r="C51" s="2415"/>
      <c r="D51" s="2415"/>
      <c r="E51" s="2415"/>
      <c r="F51" s="2415"/>
      <c r="G51" s="2415"/>
      <c r="H51" s="2415"/>
      <c r="I51" s="2415"/>
      <c r="J51" s="2415"/>
      <c r="K51" s="2415"/>
      <c r="L51" s="2415"/>
      <c r="M51" s="2415"/>
      <c r="N51" s="2416"/>
    </row>
    <row r="52" spans="2:15" ht="13.5" thickBot="1">
      <c r="B52" s="2417"/>
      <c r="C52" s="2418"/>
      <c r="D52" s="2418"/>
      <c r="E52" s="2418"/>
      <c r="F52" s="2418"/>
      <c r="G52" s="2418"/>
      <c r="H52" s="2418"/>
      <c r="I52" s="2418"/>
      <c r="J52" s="2418"/>
      <c r="K52" s="2418"/>
      <c r="L52" s="2418"/>
      <c r="M52" s="2418"/>
      <c r="N52" s="2419"/>
    </row>
    <row r="53" spans="2:15" ht="13.5">
      <c r="B53" s="2399" t="s">
        <v>151</v>
      </c>
      <c r="C53" s="2400"/>
      <c r="D53" s="2400"/>
      <c r="E53" s="2400"/>
      <c r="F53" s="2400"/>
      <c r="G53" s="2400"/>
      <c r="H53" s="2400"/>
      <c r="I53" s="137" t="s">
        <v>152</v>
      </c>
      <c r="J53" s="1303" t="s">
        <v>153</v>
      </c>
      <c r="K53" s="139" t="s">
        <v>241</v>
      </c>
      <c r="L53" s="2401" t="s">
        <v>20</v>
      </c>
      <c r="M53" s="2402"/>
      <c r="N53" s="138" t="s">
        <v>150</v>
      </c>
    </row>
    <row r="54" spans="2:15">
      <c r="B54" s="2397" t="s">
        <v>214</v>
      </c>
      <c r="C54" s="2398"/>
      <c r="D54" s="2398"/>
      <c r="E54" s="2398"/>
      <c r="F54" s="2398"/>
      <c r="G54" s="2398"/>
      <c r="H54" s="2398"/>
      <c r="I54" s="93">
        <v>1</v>
      </c>
      <c r="J54" s="87" t="e">
        <f>#REF!</f>
        <v>#REF!</v>
      </c>
      <c r="K54" s="93" t="e">
        <f>+J54*I54</f>
        <v>#REF!</v>
      </c>
      <c r="L54" s="2425" t="e">
        <f>#REF!</f>
        <v>#REF!</v>
      </c>
      <c r="M54" s="2426"/>
      <c r="N54" s="94" t="e">
        <f>+L54*K54</f>
        <v>#REF!</v>
      </c>
      <c r="O54" s="1270" t="e">
        <f>L47+N54</f>
        <v>#REF!</v>
      </c>
    </row>
    <row r="55" spans="2:15" ht="13.5" thickBot="1">
      <c r="B55" s="2407"/>
      <c r="C55" s="2408"/>
      <c r="D55" s="2408"/>
      <c r="E55" s="2408"/>
      <c r="F55" s="2408"/>
      <c r="G55" s="2408"/>
      <c r="H55" s="2408"/>
      <c r="I55" s="95"/>
      <c r="J55" s="81"/>
      <c r="K55" s="95"/>
      <c r="L55" s="2409"/>
      <c r="M55" s="2410"/>
      <c r="N55" s="96"/>
    </row>
    <row r="56" spans="2:15" ht="14.25" thickBot="1">
      <c r="B56" s="2388" t="s">
        <v>147</v>
      </c>
      <c r="C56" s="2389"/>
      <c r="D56" s="2389"/>
      <c r="E56" s="2389"/>
      <c r="F56" s="2389"/>
      <c r="G56" s="2389"/>
      <c r="H56" s="2389"/>
      <c r="I56" s="2389"/>
      <c r="J56" s="2389"/>
      <c r="K56" s="2389"/>
      <c r="L56" s="2389"/>
      <c r="M56" s="2390"/>
      <c r="N56" s="97" t="e">
        <f>SUM(N54:N55)</f>
        <v>#REF!</v>
      </c>
    </row>
    <row r="57" spans="2:15">
      <c r="B57" s="2411" t="s">
        <v>31</v>
      </c>
      <c r="C57" s="2412"/>
      <c r="D57" s="2412"/>
      <c r="E57" s="2412"/>
      <c r="F57" s="2412"/>
      <c r="G57" s="2412"/>
      <c r="H57" s="2412"/>
      <c r="I57" s="2412"/>
      <c r="J57" s="2412"/>
      <c r="K57" s="2412"/>
      <c r="L57" s="2412"/>
      <c r="M57" s="2412"/>
      <c r="N57" s="2413"/>
    </row>
    <row r="58" spans="2:15">
      <c r="B58" s="2414"/>
      <c r="C58" s="2415"/>
      <c r="D58" s="2415"/>
      <c r="E58" s="2415"/>
      <c r="F58" s="2415"/>
      <c r="G58" s="2415"/>
      <c r="H58" s="2415"/>
      <c r="I58" s="2415"/>
      <c r="J58" s="2415"/>
      <c r="K58" s="2415"/>
      <c r="L58" s="2415"/>
      <c r="M58" s="2415"/>
      <c r="N58" s="2416"/>
    </row>
    <row r="59" spans="2:15" ht="13.5" thickBot="1">
      <c r="B59" s="2417"/>
      <c r="C59" s="2418"/>
      <c r="D59" s="2418"/>
      <c r="E59" s="2418"/>
      <c r="F59" s="2418"/>
      <c r="G59" s="2418"/>
      <c r="H59" s="2418"/>
      <c r="I59" s="2418"/>
      <c r="J59" s="2418"/>
      <c r="K59" s="2418"/>
      <c r="L59" s="2418"/>
      <c r="M59" s="2418"/>
      <c r="N59" s="2419"/>
    </row>
    <row r="60" spans="2:15" ht="13.5">
      <c r="B60" s="2399" t="s">
        <v>154</v>
      </c>
      <c r="C60" s="2400"/>
      <c r="D60" s="2400"/>
      <c r="E60" s="2400"/>
      <c r="F60" s="2400"/>
      <c r="G60" s="2400"/>
      <c r="H60" s="2400"/>
      <c r="I60" s="137" t="s">
        <v>155</v>
      </c>
      <c r="J60" s="1303" t="s">
        <v>25</v>
      </c>
      <c r="K60" s="139" t="s">
        <v>156</v>
      </c>
      <c r="L60" s="2401" t="s">
        <v>146</v>
      </c>
      <c r="M60" s="2402"/>
      <c r="N60" s="138" t="s">
        <v>150</v>
      </c>
    </row>
    <row r="61" spans="2:15">
      <c r="B61" s="1310" t="s">
        <v>37</v>
      </c>
      <c r="C61" s="1311"/>
      <c r="D61" s="1311"/>
      <c r="E61" s="1311"/>
      <c r="F61" s="1311"/>
      <c r="G61" s="1311"/>
      <c r="H61" s="1311"/>
      <c r="I61" s="98" t="e">
        <f>+#REF!*2</f>
        <v>#REF!</v>
      </c>
      <c r="J61" s="99" t="e">
        <f>+#REF!</f>
        <v>#REF!</v>
      </c>
      <c r="K61" s="100" t="e">
        <f>+J61*I61</f>
        <v>#REF!</v>
      </c>
      <c r="L61" s="2403">
        <f>L40*8</f>
        <v>240</v>
      </c>
      <c r="M61" s="2404"/>
      <c r="N61" s="101" t="e">
        <f>+K61/L61</f>
        <v>#REF!</v>
      </c>
    </row>
    <row r="62" spans="2:15">
      <c r="B62" s="1310"/>
      <c r="C62" s="1311"/>
      <c r="D62" s="1311"/>
      <c r="E62" s="1311"/>
      <c r="F62" s="1311"/>
      <c r="G62" s="1311"/>
      <c r="H62" s="1311"/>
      <c r="I62" s="98"/>
      <c r="J62" s="99"/>
      <c r="K62" s="100"/>
      <c r="L62" s="2403"/>
      <c r="M62" s="2404"/>
      <c r="N62" s="101"/>
    </row>
    <row r="63" spans="2:15">
      <c r="B63" s="1310"/>
      <c r="C63" s="1311"/>
      <c r="D63" s="1311"/>
      <c r="E63" s="1311"/>
      <c r="F63" s="1311"/>
      <c r="G63" s="1311"/>
      <c r="H63" s="1311"/>
      <c r="I63" s="98"/>
      <c r="J63" s="99"/>
      <c r="K63" s="100"/>
      <c r="L63" s="2405"/>
      <c r="M63" s="2406"/>
      <c r="N63" s="101"/>
    </row>
    <row r="64" spans="2:15" ht="13.5" thickBot="1">
      <c r="B64" s="2407"/>
      <c r="C64" s="2408"/>
      <c r="D64" s="2408"/>
      <c r="E64" s="2408"/>
      <c r="F64" s="2408"/>
      <c r="G64" s="2408"/>
      <c r="H64" s="2408"/>
      <c r="I64" s="95"/>
      <c r="J64" s="81"/>
      <c r="K64" s="95"/>
      <c r="L64" s="2409"/>
      <c r="M64" s="2410"/>
      <c r="N64" s="102"/>
    </row>
    <row r="65" spans="2:14" ht="14.25" thickBot="1">
      <c r="B65" s="2388" t="s">
        <v>147</v>
      </c>
      <c r="C65" s="2389"/>
      <c r="D65" s="2389"/>
      <c r="E65" s="2389"/>
      <c r="F65" s="2389"/>
      <c r="G65" s="2389"/>
      <c r="H65" s="2389"/>
      <c r="I65" s="2389"/>
      <c r="J65" s="2389"/>
      <c r="K65" s="2389"/>
      <c r="L65" s="2389"/>
      <c r="M65" s="2390"/>
      <c r="N65" s="103" t="e">
        <f>SUM(N61:N64)</f>
        <v>#REF!</v>
      </c>
    </row>
    <row r="66" spans="2:14" ht="13.5" thickBot="1">
      <c r="B66" s="79"/>
      <c r="C66" s="62"/>
      <c r="D66" s="62"/>
      <c r="E66" s="62"/>
      <c r="F66" s="62"/>
      <c r="G66" s="62"/>
      <c r="H66" s="62"/>
      <c r="I66" s="62"/>
      <c r="J66" s="62"/>
      <c r="K66" s="62"/>
      <c r="L66" s="62"/>
      <c r="M66" s="62"/>
      <c r="N66" s="68"/>
    </row>
    <row r="67" spans="2:14" ht="13.5" thickBot="1">
      <c r="B67" s="2391" t="s">
        <v>157</v>
      </c>
      <c r="C67" s="2392"/>
      <c r="D67" s="2392"/>
      <c r="E67" s="2392"/>
      <c r="F67" s="2392"/>
      <c r="G67" s="2392"/>
      <c r="H67" s="2392"/>
      <c r="I67" s="2392"/>
      <c r="J67" s="2392"/>
      <c r="K67" s="2392"/>
      <c r="L67" s="2392"/>
      <c r="M67" s="2393"/>
      <c r="N67" s="142" t="e">
        <f>+N65+N56+N49+N42</f>
        <v>#REF!</v>
      </c>
    </row>
    <row r="68" spans="2:14">
      <c r="B68" s="2411" t="s">
        <v>32</v>
      </c>
      <c r="C68" s="2412"/>
      <c r="D68" s="2412"/>
      <c r="E68" s="2412"/>
      <c r="F68" s="2412"/>
      <c r="G68" s="2412"/>
      <c r="H68" s="2412"/>
      <c r="I68" s="2412"/>
      <c r="J68" s="2412"/>
      <c r="K68" s="2412"/>
      <c r="L68" s="2412"/>
      <c r="M68" s="2412"/>
      <c r="N68" s="2413"/>
    </row>
    <row r="69" spans="2:14">
      <c r="B69" s="2414"/>
      <c r="C69" s="2415"/>
      <c r="D69" s="2415"/>
      <c r="E69" s="2415"/>
      <c r="F69" s="2415"/>
      <c r="G69" s="2415"/>
      <c r="H69" s="2415"/>
      <c r="I69" s="2415"/>
      <c r="J69" s="2415"/>
      <c r="K69" s="2415"/>
      <c r="L69" s="2415"/>
      <c r="M69" s="2415"/>
      <c r="N69" s="2416"/>
    </row>
    <row r="70" spans="2:14" ht="13.5" thickBot="1">
      <c r="B70" s="2417"/>
      <c r="C70" s="2418"/>
      <c r="D70" s="2418"/>
      <c r="E70" s="2418"/>
      <c r="F70" s="2418"/>
      <c r="G70" s="2418"/>
      <c r="H70" s="2418"/>
      <c r="I70" s="2418"/>
      <c r="J70" s="2418"/>
      <c r="K70" s="2418"/>
      <c r="L70" s="2418"/>
      <c r="M70" s="2418"/>
      <c r="N70" s="2419"/>
    </row>
    <row r="71" spans="2:14" ht="13.5">
      <c r="B71" s="2399" t="s">
        <v>29</v>
      </c>
      <c r="C71" s="2400"/>
      <c r="D71" s="2400"/>
      <c r="E71" s="2400"/>
      <c r="F71" s="2400"/>
      <c r="G71" s="2400"/>
      <c r="H71" s="2400"/>
      <c r="I71" s="1303"/>
      <c r="J71" s="1304"/>
      <c r="K71" s="140" t="s">
        <v>33</v>
      </c>
      <c r="L71" s="2420" t="s">
        <v>34</v>
      </c>
      <c r="M71" s="2421"/>
      <c r="N71" s="141"/>
    </row>
    <row r="72" spans="2:14">
      <c r="B72" s="2397" t="s">
        <v>23</v>
      </c>
      <c r="C72" s="2398"/>
      <c r="D72" s="2398"/>
      <c r="E72" s="2398"/>
      <c r="F72" s="2398"/>
      <c r="G72" s="2398"/>
      <c r="H72" s="2398"/>
      <c r="I72" s="104"/>
      <c r="J72" s="105"/>
      <c r="K72" s="144" t="e">
        <f>+#REF!</f>
        <v>#REF!</v>
      </c>
      <c r="L72" s="2384" t="e">
        <f>+N67*K72</f>
        <v>#REF!</v>
      </c>
      <c r="M72" s="2385"/>
      <c r="N72" s="106"/>
    </row>
    <row r="73" spans="2:14">
      <c r="B73" s="107" t="s">
        <v>35</v>
      </c>
      <c r="C73" s="108"/>
      <c r="D73" s="108"/>
      <c r="E73" s="108"/>
      <c r="F73" s="108"/>
      <c r="G73" s="108"/>
      <c r="H73" s="108"/>
      <c r="I73" s="104"/>
      <c r="J73" s="105"/>
      <c r="K73" s="144" t="e">
        <f>+#REF!</f>
        <v>#REF!</v>
      </c>
      <c r="L73" s="2384" t="e">
        <f>+N67*K73</f>
        <v>#REF!</v>
      </c>
      <c r="M73" s="2385"/>
      <c r="N73" s="106"/>
    </row>
    <row r="74" spans="2:14" ht="13.5" thickBot="1">
      <c r="B74" s="1301" t="s">
        <v>24</v>
      </c>
      <c r="C74" s="1302"/>
      <c r="D74" s="1302"/>
      <c r="E74" s="1302"/>
      <c r="F74" s="1302"/>
      <c r="G74" s="1302"/>
      <c r="H74" s="1302"/>
      <c r="I74" s="109"/>
      <c r="J74" s="110"/>
      <c r="K74" s="144" t="e">
        <f>+#REF!</f>
        <v>#REF!</v>
      </c>
      <c r="L74" s="2386" t="e">
        <f>+N67*K74</f>
        <v>#REF!</v>
      </c>
      <c r="M74" s="2387"/>
      <c r="N74" s="106"/>
    </row>
    <row r="75" spans="2:14" ht="14.25" thickBot="1">
      <c r="B75" s="2388" t="s">
        <v>147</v>
      </c>
      <c r="C75" s="2389"/>
      <c r="D75" s="2389"/>
      <c r="E75" s="2389"/>
      <c r="F75" s="2389"/>
      <c r="G75" s="2389"/>
      <c r="H75" s="2389"/>
      <c r="I75" s="2389"/>
      <c r="J75" s="2389"/>
      <c r="K75" s="2389"/>
      <c r="L75" s="2389"/>
      <c r="M75" s="2390"/>
      <c r="N75" s="111" t="e">
        <f>SUM(L72:M74)</f>
        <v>#REF!</v>
      </c>
    </row>
    <row r="76" spans="2:14" ht="13.5" thickBot="1">
      <c r="B76" s="79"/>
      <c r="C76" s="62"/>
      <c r="D76" s="62"/>
      <c r="E76" s="62"/>
      <c r="F76" s="62"/>
      <c r="G76" s="62"/>
      <c r="H76" s="62"/>
      <c r="I76" s="62"/>
      <c r="J76" s="62"/>
      <c r="K76" s="62"/>
      <c r="L76" s="62"/>
      <c r="M76" s="62"/>
      <c r="N76" s="68"/>
    </row>
    <row r="77" spans="2:14" ht="13.5" thickBot="1">
      <c r="B77" s="2391" t="s">
        <v>158</v>
      </c>
      <c r="C77" s="2392"/>
      <c r="D77" s="2392"/>
      <c r="E77" s="2392"/>
      <c r="F77" s="2392"/>
      <c r="G77" s="2392"/>
      <c r="H77" s="2392"/>
      <c r="I77" s="2392"/>
      <c r="J77" s="2392"/>
      <c r="K77" s="2392"/>
      <c r="L77" s="2392"/>
      <c r="M77" s="2393"/>
      <c r="N77" s="143" t="e">
        <f>ROUND(N67+N75,0)</f>
        <v>#REF!</v>
      </c>
    </row>
    <row r="78" spans="2:14">
      <c r="B78" s="60"/>
      <c r="C78" s="61"/>
      <c r="D78" s="61"/>
      <c r="E78" s="61"/>
      <c r="F78" s="61"/>
      <c r="G78" s="61"/>
      <c r="H78" s="61"/>
      <c r="I78" s="61"/>
      <c r="J78" s="61"/>
      <c r="K78" s="61"/>
      <c r="L78" s="61"/>
      <c r="M78" s="61"/>
      <c r="N78" s="63"/>
    </row>
    <row r="79" spans="2:14">
      <c r="B79" s="79"/>
      <c r="C79" s="62"/>
      <c r="D79" s="62"/>
      <c r="E79" s="62"/>
      <c r="F79" s="62"/>
      <c r="G79" s="62"/>
      <c r="H79" s="62"/>
      <c r="I79" s="62"/>
      <c r="J79" s="62"/>
      <c r="K79" s="62"/>
      <c r="L79" s="62"/>
      <c r="M79" s="62"/>
      <c r="N79" s="68"/>
    </row>
    <row r="80" spans="2:14">
      <c r="B80" s="79"/>
      <c r="C80" s="62"/>
      <c r="D80" s="62"/>
      <c r="E80" s="62"/>
      <c r="F80" s="62"/>
      <c r="G80" s="62"/>
      <c r="H80" s="62"/>
      <c r="I80" s="62"/>
      <c r="J80" s="62"/>
      <c r="K80" s="62"/>
      <c r="L80" s="62"/>
      <c r="M80" s="62"/>
      <c r="N80" s="68"/>
    </row>
    <row r="81" spans="2:14">
      <c r="B81" s="79"/>
      <c r="C81" s="62"/>
      <c r="D81" s="62"/>
      <c r="E81" s="62"/>
      <c r="F81" s="62"/>
      <c r="G81" s="67" t="s">
        <v>204</v>
      </c>
      <c r="H81" s="67"/>
      <c r="I81" s="67"/>
      <c r="J81" s="67"/>
      <c r="K81" s="62"/>
      <c r="L81" s="62"/>
      <c r="M81" s="62"/>
      <c r="N81" s="68"/>
    </row>
    <row r="82" spans="2:14" ht="13.5">
      <c r="B82" s="112"/>
      <c r="C82" s="113"/>
      <c r="D82" s="113"/>
      <c r="E82" s="113"/>
      <c r="F82" s="113"/>
      <c r="G82" s="67" t="s">
        <v>205</v>
      </c>
      <c r="H82" s="113"/>
      <c r="I82" s="113"/>
      <c r="J82" s="113"/>
      <c r="K82" s="113"/>
      <c r="L82" s="113"/>
      <c r="M82" s="113"/>
      <c r="N82" s="114"/>
    </row>
    <row r="83" spans="2:14" ht="13.5">
      <c r="B83" s="112"/>
      <c r="C83" s="113"/>
      <c r="D83" s="113"/>
      <c r="E83" s="113"/>
      <c r="F83" s="113"/>
      <c r="G83" s="67" t="s">
        <v>206</v>
      </c>
      <c r="J83" s="113"/>
      <c r="K83" s="113"/>
      <c r="L83" s="113"/>
      <c r="M83" s="113"/>
      <c r="N83" s="114"/>
    </row>
    <row r="84" spans="2:14">
      <c r="B84" s="48"/>
      <c r="C84" s="75"/>
      <c r="D84" s="75"/>
      <c r="E84" s="75"/>
      <c r="F84" s="75"/>
      <c r="G84" s="67" t="s">
        <v>207</v>
      </c>
      <c r="H84" s="75"/>
      <c r="I84" s="75"/>
      <c r="J84" s="75"/>
      <c r="K84" s="75"/>
      <c r="L84" s="75"/>
      <c r="M84" s="75"/>
      <c r="N84" s="73"/>
    </row>
    <row r="85" spans="2:14">
      <c r="B85" s="79"/>
      <c r="C85" s="62"/>
      <c r="D85" s="62"/>
      <c r="E85" s="62"/>
      <c r="F85" s="62"/>
      <c r="G85" s="62" t="s">
        <v>208</v>
      </c>
      <c r="H85" s="62"/>
      <c r="I85" s="62"/>
      <c r="J85" s="62"/>
      <c r="K85" s="62"/>
      <c r="L85" s="62"/>
      <c r="M85" s="62"/>
      <c r="N85" s="68"/>
    </row>
    <row r="86" spans="2:14" ht="13.5">
      <c r="B86" s="86" t="s">
        <v>209</v>
      </c>
      <c r="C86" s="87"/>
      <c r="D86" s="87"/>
      <c r="E86" s="87"/>
      <c r="F86" s="87"/>
      <c r="G86" s="87"/>
      <c r="H86" s="87"/>
      <c r="I86" s="87"/>
      <c r="J86" s="87"/>
      <c r="K86" s="87"/>
      <c r="L86" s="87"/>
      <c r="M86" s="87"/>
      <c r="N86" s="88"/>
    </row>
    <row r="87" spans="2:14">
      <c r="B87" s="2394"/>
      <c r="C87" s="2395"/>
      <c r="D87" s="2395"/>
      <c r="E87" s="2395"/>
      <c r="F87" s="2395"/>
      <c r="G87" s="2395"/>
      <c r="H87" s="2395"/>
      <c r="I87" s="2395"/>
      <c r="J87" s="2395"/>
      <c r="K87" s="2395"/>
      <c r="L87" s="2395"/>
      <c r="M87" s="2395"/>
      <c r="N87" s="2396"/>
    </row>
    <row r="88" spans="2:14">
      <c r="B88" s="2394"/>
      <c r="C88" s="2395"/>
      <c r="D88" s="2395"/>
      <c r="E88" s="2395"/>
      <c r="F88" s="2395"/>
      <c r="G88" s="2395"/>
      <c r="H88" s="2395"/>
      <c r="I88" s="2395"/>
      <c r="J88" s="2395"/>
      <c r="K88" s="2395"/>
      <c r="L88" s="2395"/>
      <c r="M88" s="2395"/>
      <c r="N88" s="2396"/>
    </row>
    <row r="89" spans="2:14">
      <c r="B89" s="48"/>
      <c r="C89" s="75"/>
      <c r="D89" s="75"/>
      <c r="E89" s="75"/>
      <c r="F89" s="75"/>
      <c r="G89" s="75"/>
      <c r="H89" s="75"/>
      <c r="I89" s="75"/>
      <c r="J89" s="75"/>
      <c r="K89" s="75"/>
      <c r="L89" s="75"/>
      <c r="M89" s="75"/>
      <c r="N89" s="73"/>
    </row>
    <row r="90" spans="2:14">
      <c r="B90" s="287" t="s">
        <v>632</v>
      </c>
      <c r="C90" s="75"/>
      <c r="D90" s="75"/>
      <c r="E90" s="75"/>
      <c r="F90" s="75"/>
      <c r="G90" s="75"/>
      <c r="H90" s="75"/>
      <c r="I90" s="75"/>
      <c r="J90" s="75"/>
      <c r="K90" s="75"/>
      <c r="L90" s="75"/>
      <c r="M90" s="75"/>
      <c r="N90" s="73"/>
    </row>
    <row r="91" spans="2:14" ht="12.75" customHeight="1">
      <c r="B91" s="2375" t="s">
        <v>633</v>
      </c>
      <c r="C91" s="2376"/>
      <c r="D91" s="2376"/>
      <c r="E91" s="2376"/>
      <c r="F91" s="2376"/>
      <c r="G91" s="2376"/>
      <c r="H91" s="2376"/>
      <c r="I91" s="2376"/>
      <c r="J91" s="2376"/>
      <c r="K91" s="2376"/>
      <c r="L91" s="2376"/>
      <c r="M91" s="2376"/>
      <c r="N91" s="2377"/>
    </row>
    <row r="92" spans="2:14">
      <c r="B92" s="2375"/>
      <c r="C92" s="2376"/>
      <c r="D92" s="2376"/>
      <c r="E92" s="2376"/>
      <c r="F92" s="2376"/>
      <c r="G92" s="2376"/>
      <c r="H92" s="2376"/>
      <c r="I92" s="2376"/>
      <c r="J92" s="2376"/>
      <c r="K92" s="2376"/>
      <c r="L92" s="2376"/>
      <c r="M92" s="2376"/>
      <c r="N92" s="2377"/>
    </row>
    <row r="93" spans="2:14">
      <c r="B93" s="2375" t="s">
        <v>634</v>
      </c>
      <c r="C93" s="2376"/>
      <c r="D93" s="2376"/>
      <c r="E93" s="2376"/>
      <c r="F93" s="2376"/>
      <c r="G93" s="2376"/>
      <c r="H93" s="2376"/>
      <c r="I93" s="2376"/>
      <c r="J93" s="2376"/>
      <c r="K93" s="2376"/>
      <c r="L93" s="2376"/>
      <c r="M93" s="2376"/>
      <c r="N93" s="2377"/>
    </row>
    <row r="94" spans="2:14">
      <c r="B94" s="2375"/>
      <c r="C94" s="2376"/>
      <c r="D94" s="2376"/>
      <c r="E94" s="2376"/>
      <c r="F94" s="2376"/>
      <c r="G94" s="2376"/>
      <c r="H94" s="2376"/>
      <c r="I94" s="2376"/>
      <c r="J94" s="2376"/>
      <c r="K94" s="2376"/>
      <c r="L94" s="2376"/>
      <c r="M94" s="2376"/>
      <c r="N94" s="2377"/>
    </row>
    <row r="95" spans="2:14">
      <c r="B95" s="48"/>
      <c r="C95" s="75"/>
      <c r="D95" s="75"/>
      <c r="E95" s="75"/>
      <c r="F95" s="75"/>
      <c r="G95" s="75"/>
      <c r="H95" s="75"/>
      <c r="I95" s="75"/>
      <c r="J95" s="75"/>
      <c r="K95" s="75"/>
      <c r="L95" s="75"/>
      <c r="M95" s="75"/>
      <c r="N95" s="73"/>
    </row>
    <row r="96" spans="2:14">
      <c r="B96" s="79"/>
      <c r="C96" s="62"/>
      <c r="D96" s="62"/>
      <c r="E96" s="62"/>
      <c r="F96" s="62"/>
      <c r="G96" s="67" t="s">
        <v>204</v>
      </c>
      <c r="H96" s="62"/>
      <c r="I96" s="62"/>
      <c r="J96" s="62"/>
      <c r="K96" s="62"/>
      <c r="L96" s="62"/>
      <c r="M96" s="62"/>
      <c r="N96" s="68"/>
    </row>
    <row r="97" spans="2:14">
      <c r="B97" s="79"/>
      <c r="C97" s="62"/>
      <c r="D97" s="62"/>
      <c r="E97" s="62"/>
      <c r="F97" s="62"/>
      <c r="G97" s="62" t="s">
        <v>205</v>
      </c>
      <c r="H97" s="80"/>
      <c r="I97" s="80"/>
      <c r="J97" s="80"/>
      <c r="K97" s="62"/>
      <c r="L97" s="62"/>
      <c r="M97" s="62"/>
      <c r="N97" s="68"/>
    </row>
    <row r="98" spans="2:14">
      <c r="B98" s="79"/>
      <c r="C98" s="62"/>
      <c r="D98" s="62"/>
      <c r="E98" s="62"/>
      <c r="F98" s="62"/>
      <c r="G98" s="62" t="s">
        <v>210</v>
      </c>
      <c r="H98" s="74"/>
      <c r="I98" s="74"/>
      <c r="J98" s="74"/>
      <c r="M98" s="62"/>
      <c r="N98" s="68"/>
    </row>
    <row r="99" spans="2:14">
      <c r="B99" s="115"/>
      <c r="C99" s="75"/>
      <c r="D99" s="75"/>
      <c r="E99" s="75"/>
      <c r="F99" s="75"/>
      <c r="G99" s="62" t="s">
        <v>207</v>
      </c>
      <c r="K99" s="75"/>
      <c r="L99" s="75"/>
      <c r="M99" s="75"/>
      <c r="N99" s="73"/>
    </row>
    <row r="100" spans="2:14" ht="17.25" customHeight="1">
      <c r="B100" s="122" t="s">
        <v>635</v>
      </c>
      <c r="C100" s="116"/>
      <c r="D100" s="116"/>
      <c r="E100" s="62"/>
      <c r="F100" s="62"/>
      <c r="G100" s="62"/>
      <c r="H100" s="62"/>
      <c r="I100" s="62"/>
      <c r="J100" s="2378"/>
      <c r="K100" s="2378"/>
      <c r="L100" s="2378"/>
      <c r="M100" s="2378"/>
      <c r="N100" s="2379"/>
    </row>
    <row r="101" spans="2:14" ht="18.75" customHeight="1" thickBot="1">
      <c r="B101" s="2382" t="s">
        <v>636</v>
      </c>
      <c r="C101" s="2383"/>
      <c r="D101" s="2383"/>
      <c r="E101" s="81"/>
      <c r="F101" s="81"/>
      <c r="G101" s="81"/>
      <c r="H101" s="81"/>
      <c r="I101" s="81"/>
      <c r="J101" s="2380"/>
      <c r="K101" s="2380"/>
      <c r="L101" s="2380"/>
      <c r="M101" s="2380"/>
      <c r="N101" s="2381"/>
    </row>
  </sheetData>
  <mergeCells count="89">
    <mergeCell ref="B91:N92"/>
    <mergeCell ref="B93:N94"/>
    <mergeCell ref="J100:N101"/>
    <mergeCell ref="B101:D101"/>
    <mergeCell ref="L73:M73"/>
    <mergeCell ref="L74:M74"/>
    <mergeCell ref="B75:M75"/>
    <mergeCell ref="B77:M77"/>
    <mergeCell ref="B87:N87"/>
    <mergeCell ref="B88:N88"/>
    <mergeCell ref="B67:M67"/>
    <mergeCell ref="B68:N70"/>
    <mergeCell ref="B71:H71"/>
    <mergeCell ref="L71:M71"/>
    <mergeCell ref="B72:H72"/>
    <mergeCell ref="L72:M72"/>
    <mergeCell ref="B54:H54"/>
    <mergeCell ref="L54:M54"/>
    <mergeCell ref="B65:M65"/>
    <mergeCell ref="B55:H55"/>
    <mergeCell ref="L55:M55"/>
    <mergeCell ref="B56:M56"/>
    <mergeCell ref="B57:N59"/>
    <mergeCell ref="B60:H60"/>
    <mergeCell ref="L60:M60"/>
    <mergeCell ref="L61:M61"/>
    <mergeCell ref="L62:M62"/>
    <mergeCell ref="L63:M63"/>
    <mergeCell ref="B64:H64"/>
    <mergeCell ref="L64:M64"/>
    <mergeCell ref="B48:I48"/>
    <mergeCell ref="L48:M48"/>
    <mergeCell ref="B49:M49"/>
    <mergeCell ref="B50:N52"/>
    <mergeCell ref="B53:H53"/>
    <mergeCell ref="L53:M53"/>
    <mergeCell ref="L41:M41"/>
    <mergeCell ref="B42:M42"/>
    <mergeCell ref="B46:I46"/>
    <mergeCell ref="L46:M46"/>
    <mergeCell ref="B47:I47"/>
    <mergeCell ref="L47:M4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 right="0.7" top="0.75" bottom="0.75" header="0.3" footer="0.3"/>
  <drawing r:id="rId1"/>
  <legacyDrawing r:id="rId2"/>
  <oleObjects>
    <mc:AlternateContent xmlns:mc="http://schemas.openxmlformats.org/markup-compatibility/2006">
      <mc:Choice Requires="x14">
        <oleObject progId="PBrush" shapeId="1688577"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1688577" r:id="rId3"/>
      </mc:Fallback>
    </mc:AlternateContent>
  </oleObjects>
  <mc:AlternateContent xmlns:mc="http://schemas.openxmlformats.org/markup-compatibility/2006">
    <mc:Choice Requires="x14">
      <controls>
        <mc:AlternateContent xmlns:mc="http://schemas.openxmlformats.org/markup-compatibility/2006">
          <mc:Choice Requires="x14">
            <control shapeId="1688578" r:id="rId5" name="Check Box 2">
              <controlPr defaultSize="0" autoFill="0" autoLine="0" autoPict="0">
                <anchor moveWithCells="1">
                  <from>
                    <xdr:col>5</xdr:col>
                    <xdr:colOff>152400</xdr:colOff>
                    <xdr:row>10</xdr:row>
                    <xdr:rowOff>142875</xdr:rowOff>
                  </from>
                  <to>
                    <xdr:col>5</xdr:col>
                    <xdr:colOff>457200</xdr:colOff>
                    <xdr:row>12</xdr:row>
                    <xdr:rowOff>57150</xdr:rowOff>
                  </to>
                </anchor>
              </controlPr>
            </control>
          </mc:Choice>
        </mc:AlternateContent>
        <mc:AlternateContent xmlns:mc="http://schemas.openxmlformats.org/markup-compatibility/2006">
          <mc:Choice Requires="x14">
            <control shapeId="1688579" r:id="rId6" name="Check Box 3">
              <controlPr defaultSize="0" autoFill="0" autoLine="0" autoPict="0">
                <anchor moveWithCells="1">
                  <from>
                    <xdr:col>9</xdr:col>
                    <xdr:colOff>152400</xdr:colOff>
                    <xdr:row>10</xdr:row>
                    <xdr:rowOff>142875</xdr:rowOff>
                  </from>
                  <to>
                    <xdr:col>9</xdr:col>
                    <xdr:colOff>457200</xdr:colOff>
                    <xdr:row>12</xdr:row>
                    <xdr:rowOff>57150</xdr:rowOff>
                  </to>
                </anchor>
              </controlPr>
            </control>
          </mc:Choice>
        </mc:AlternateContent>
      </controls>
    </mc:Choice>
  </mc:AlternateContent>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O102"/>
  <sheetViews>
    <sheetView topLeftCell="A37" zoomScale="85" zoomScaleNormal="85" workbookViewId="0">
      <selection activeCell="L56" sqref="L56:M56"/>
    </sheetView>
  </sheetViews>
  <sheetFormatPr baseColWidth="10" defaultColWidth="11.42578125" defaultRowHeight="12.75"/>
  <cols>
    <col min="1" max="1" width="3.140625" style="39" customWidth="1"/>
    <col min="2" max="8" width="11.42578125" style="39"/>
    <col min="9" max="10" width="11.5703125" style="39" bestFit="1" customWidth="1"/>
    <col min="11" max="11" width="16.140625" style="39" customWidth="1"/>
    <col min="12" max="12" width="11.5703125" style="39" bestFit="1" customWidth="1"/>
    <col min="13" max="13" width="11.42578125" style="39"/>
    <col min="14" max="14" width="15.42578125" style="39" customWidth="1"/>
    <col min="15" max="16384" width="11.42578125" style="39"/>
  </cols>
  <sheetData>
    <row r="1" spans="2:14" ht="13.5" thickBot="1"/>
    <row r="2" spans="2:14">
      <c r="B2" s="1795"/>
      <c r="C2" s="2464"/>
      <c r="D2" s="2465"/>
      <c r="E2" s="2465"/>
      <c r="F2" s="2465"/>
      <c r="G2" s="2465"/>
      <c r="H2" s="2465"/>
      <c r="I2" s="2465"/>
      <c r="J2" s="2466"/>
      <c r="K2" s="2467" t="s">
        <v>183</v>
      </c>
      <c r="L2" s="2469" t="s">
        <v>629</v>
      </c>
      <c r="M2" s="2470"/>
      <c r="N2" s="2471"/>
    </row>
    <row r="3" spans="2:14" ht="13.5">
      <c r="B3" s="1796"/>
      <c r="C3" s="2475" t="s">
        <v>40</v>
      </c>
      <c r="D3" s="2476"/>
      <c r="E3" s="2476"/>
      <c r="F3" s="2476"/>
      <c r="G3" s="2476"/>
      <c r="H3" s="2476"/>
      <c r="I3" s="2476"/>
      <c r="J3" s="2477"/>
      <c r="K3" s="2468"/>
      <c r="L3" s="2472"/>
      <c r="M3" s="2473"/>
      <c r="N3" s="2474"/>
    </row>
    <row r="4" spans="2:14" ht="13.5">
      <c r="B4" s="1796"/>
      <c r="C4" s="2478" t="s">
        <v>234</v>
      </c>
      <c r="D4" s="2479"/>
      <c r="E4" s="2479"/>
      <c r="F4" s="2479"/>
      <c r="G4" s="2479"/>
      <c r="H4" s="2479"/>
      <c r="I4" s="2479"/>
      <c r="J4" s="2480"/>
      <c r="K4" s="2481" t="s">
        <v>185</v>
      </c>
      <c r="L4" s="2483">
        <v>2</v>
      </c>
      <c r="M4" s="2484"/>
      <c r="N4" s="2485"/>
    </row>
    <row r="5" spans="2:14">
      <c r="B5" s="1796"/>
      <c r="C5" s="2489" t="s">
        <v>628</v>
      </c>
      <c r="D5" s="2490"/>
      <c r="E5" s="2490"/>
      <c r="F5" s="2490"/>
      <c r="G5" s="2490"/>
      <c r="H5" s="2490"/>
      <c r="I5" s="2490"/>
      <c r="J5" s="2491"/>
      <c r="K5" s="2482"/>
      <c r="L5" s="2486"/>
      <c r="M5" s="2487"/>
      <c r="N5" s="2488"/>
    </row>
    <row r="6" spans="2:14" ht="12.75" customHeight="1">
      <c r="B6" s="1796"/>
      <c r="C6" s="2492" t="e">
        <f>+#REF!</f>
        <v>#REF!</v>
      </c>
      <c r="D6" s="2493"/>
      <c r="E6" s="2493"/>
      <c r="F6" s="2493"/>
      <c r="G6" s="2493"/>
      <c r="H6" s="2493"/>
      <c r="I6" s="2493"/>
      <c r="J6" s="2494"/>
      <c r="K6" s="2481" t="s">
        <v>187</v>
      </c>
      <c r="L6" s="2481">
        <v>1</v>
      </c>
      <c r="M6" s="2481" t="s">
        <v>188</v>
      </c>
      <c r="N6" s="2496">
        <v>1</v>
      </c>
    </row>
    <row r="7" spans="2:14">
      <c r="B7" s="1796"/>
      <c r="C7" s="2492"/>
      <c r="D7" s="2493"/>
      <c r="E7" s="2493"/>
      <c r="F7" s="2493"/>
      <c r="G7" s="2493"/>
      <c r="H7" s="2493"/>
      <c r="I7" s="2493"/>
      <c r="J7" s="2494"/>
      <c r="K7" s="2495"/>
      <c r="L7" s="2495"/>
      <c r="M7" s="2495"/>
      <c r="N7" s="2497"/>
    </row>
    <row r="8" spans="2:14">
      <c r="B8" s="1796"/>
      <c r="C8" s="2489" t="s">
        <v>189</v>
      </c>
      <c r="D8" s="2490"/>
      <c r="E8" s="2490"/>
      <c r="F8" s="2490"/>
      <c r="G8" s="2490"/>
      <c r="H8" s="2490"/>
      <c r="I8" s="2490"/>
      <c r="J8" s="2491"/>
      <c r="K8" s="2495"/>
      <c r="L8" s="2495"/>
      <c r="M8" s="2495"/>
      <c r="N8" s="2497"/>
    </row>
    <row r="9" spans="2:14" ht="14.25" thickBot="1">
      <c r="B9" s="1312"/>
      <c r="C9" s="40"/>
      <c r="D9" s="40"/>
      <c r="E9" s="40"/>
      <c r="F9" s="40"/>
      <c r="G9" s="40"/>
      <c r="H9" s="40"/>
      <c r="I9" s="40"/>
      <c r="J9" s="40"/>
      <c r="K9" s="40"/>
      <c r="L9" s="41"/>
      <c r="M9" s="41"/>
      <c r="N9" s="42"/>
    </row>
    <row r="10" spans="2:14" ht="13.5">
      <c r="B10" s="43"/>
      <c r="C10" s="44"/>
      <c r="D10" s="44"/>
      <c r="E10" s="44"/>
      <c r="F10" s="44"/>
      <c r="G10" s="44"/>
      <c r="H10" s="44"/>
      <c r="I10" s="44"/>
      <c r="J10" s="44"/>
      <c r="K10" s="45" t="s">
        <v>190</v>
      </c>
      <c r="L10" s="46" t="s">
        <v>191</v>
      </c>
      <c r="M10" s="46" t="s">
        <v>192</v>
      </c>
      <c r="N10" s="47" t="s">
        <v>193</v>
      </c>
    </row>
    <row r="11" spans="2:14" ht="13.5">
      <c r="B11" s="48"/>
      <c r="C11" s="1306"/>
      <c r="D11" s="1306"/>
      <c r="E11" s="1306"/>
      <c r="F11" s="1306"/>
      <c r="G11" s="1306"/>
      <c r="H11" s="1306"/>
      <c r="I11" s="1306"/>
      <c r="J11" s="1306"/>
      <c r="K11" s="49"/>
      <c r="L11" s="50" t="e">
        <f>+#REF!</f>
        <v>#REF!</v>
      </c>
      <c r="M11" s="50" t="e">
        <f>+#REF!</f>
        <v>#REF!</v>
      </c>
      <c r="N11" s="51" t="e">
        <f>+#REF!</f>
        <v>#REF!</v>
      </c>
    </row>
    <row r="12" spans="2:14" ht="13.5">
      <c r="B12" s="2462" t="s">
        <v>630</v>
      </c>
      <c r="C12" s="2463"/>
      <c r="D12" s="2463"/>
      <c r="E12" s="2463"/>
      <c r="F12" s="1306"/>
      <c r="G12" s="1306"/>
      <c r="H12" s="1306" t="s">
        <v>631</v>
      </c>
      <c r="J12" s="1306"/>
      <c r="K12" s="49"/>
      <c r="N12" s="286"/>
    </row>
    <row r="13" spans="2:14" ht="13.5">
      <c r="B13" s="52" t="s">
        <v>194</v>
      </c>
      <c r="C13" s="53"/>
      <c r="D13" s="2451" t="e">
        <f>+#REF!</f>
        <v>#REF!</v>
      </c>
      <c r="E13" s="2451"/>
      <c r="F13" s="2451"/>
      <c r="G13" s="2451"/>
      <c r="H13" s="53"/>
      <c r="I13" s="53" t="s">
        <v>195</v>
      </c>
      <c r="J13" s="2451" t="e">
        <f>+#REF!</f>
        <v>#REF!</v>
      </c>
      <c r="K13" s="2451"/>
      <c r="L13" s="2451"/>
      <c r="M13" s="2451"/>
      <c r="N13" s="1308"/>
    </row>
    <row r="14" spans="2:14" ht="13.5">
      <c r="B14" s="52"/>
      <c r="C14" s="53"/>
      <c r="D14" s="1307"/>
      <c r="E14" s="1307"/>
      <c r="F14" s="1307"/>
      <c r="G14" s="1307"/>
      <c r="H14" s="53"/>
      <c r="I14" s="1307"/>
      <c r="J14" s="53"/>
      <c r="K14" s="1307"/>
      <c r="L14" s="2452"/>
      <c r="M14" s="2452"/>
      <c r="N14" s="2453"/>
    </row>
    <row r="15" spans="2:14" ht="13.5">
      <c r="B15" s="52"/>
      <c r="C15" s="53"/>
      <c r="D15" s="1307"/>
      <c r="E15" s="1307"/>
      <c r="F15" s="1307"/>
      <c r="G15" s="1307"/>
      <c r="H15" s="53"/>
      <c r="I15" s="1307"/>
      <c r="J15" s="53"/>
      <c r="K15" s="1307"/>
      <c r="L15" s="1307"/>
      <c r="M15" s="1307"/>
      <c r="N15" s="1308"/>
    </row>
    <row r="16" spans="2:14" ht="13.5">
      <c r="B16" s="54"/>
      <c r="C16" s="55"/>
      <c r="D16" s="55"/>
      <c r="E16" s="55"/>
      <c r="F16" s="55"/>
      <c r="G16" s="55"/>
      <c r="H16" s="55"/>
      <c r="I16" s="55"/>
      <c r="J16" s="55"/>
      <c r="K16" s="55"/>
      <c r="L16" s="55"/>
      <c r="M16" s="55"/>
      <c r="N16" s="56"/>
    </row>
    <row r="17" spans="2:14" ht="13.5" thickBot="1">
      <c r="B17" s="57"/>
      <c r="C17" s="58"/>
      <c r="D17" s="58"/>
      <c r="E17" s="58"/>
      <c r="F17" s="58"/>
      <c r="G17" s="58"/>
      <c r="H17" s="58"/>
      <c r="I17" s="58"/>
      <c r="J17" s="58"/>
      <c r="K17" s="58"/>
      <c r="L17" s="58"/>
      <c r="M17" s="58"/>
      <c r="N17" s="59"/>
    </row>
    <row r="18" spans="2:14">
      <c r="B18" s="60"/>
      <c r="C18" s="61"/>
      <c r="D18" s="61"/>
      <c r="E18" s="61"/>
      <c r="F18" s="61"/>
      <c r="G18" s="61"/>
      <c r="H18" s="62"/>
      <c r="I18" s="62"/>
      <c r="J18" s="61"/>
      <c r="K18" s="61"/>
      <c r="L18" s="61"/>
      <c r="M18" s="61"/>
      <c r="N18" s="63"/>
    </row>
    <row r="19" spans="2:14" ht="13.5">
      <c r="B19" s="64" t="s">
        <v>196</v>
      </c>
      <c r="C19" s="65"/>
      <c r="D19" s="66" t="e">
        <f>+#REF!</f>
        <v>#REF!</v>
      </c>
      <c r="E19" s="67"/>
      <c r="F19" s="67"/>
      <c r="G19" s="1314" t="s">
        <v>188</v>
      </c>
      <c r="H19" s="2454" t="e">
        <f>+#REF!</f>
        <v>#REF!</v>
      </c>
      <c r="I19" s="2454"/>
      <c r="J19" s="2454"/>
      <c r="K19" s="2454"/>
      <c r="L19" s="2454"/>
      <c r="M19" s="2454"/>
      <c r="N19" s="68"/>
    </row>
    <row r="20" spans="2:14">
      <c r="B20" s="69" t="s">
        <v>197</v>
      </c>
      <c r="C20" s="70"/>
      <c r="D20" s="2455" t="e">
        <f>+#REF!</f>
        <v>#REF!</v>
      </c>
      <c r="E20" s="2455"/>
      <c r="F20" s="2455"/>
      <c r="G20" s="2455"/>
      <c r="H20" s="2455"/>
      <c r="I20" s="2455"/>
      <c r="J20" s="2455"/>
      <c r="K20" s="2455"/>
      <c r="L20" s="2455"/>
      <c r="M20" s="2455"/>
      <c r="N20" s="71"/>
    </row>
    <row r="21" spans="2:14">
      <c r="B21" s="69"/>
      <c r="C21" s="70"/>
      <c r="D21" s="2456"/>
      <c r="E21" s="2456"/>
      <c r="F21" s="2456"/>
      <c r="G21" s="2456"/>
      <c r="H21" s="2456"/>
      <c r="I21" s="2456"/>
      <c r="J21" s="2456"/>
      <c r="K21" s="2456"/>
      <c r="L21" s="2456"/>
      <c r="M21" s="2456"/>
      <c r="N21" s="71"/>
    </row>
    <row r="22" spans="2:14">
      <c r="B22" s="69"/>
      <c r="C22" s="70"/>
      <c r="D22" s="1309"/>
      <c r="E22" s="1309"/>
      <c r="F22" s="1309"/>
      <c r="G22" s="1309"/>
      <c r="H22" s="1309"/>
      <c r="I22" s="1309"/>
      <c r="J22" s="1309"/>
      <c r="K22" s="1309"/>
      <c r="L22" s="1309"/>
      <c r="M22" s="72"/>
      <c r="N22" s="71"/>
    </row>
    <row r="23" spans="2:14">
      <c r="B23" s="69" t="s">
        <v>225</v>
      </c>
      <c r="C23" s="70"/>
      <c r="D23" s="2457" t="e">
        <f>+#REF!</f>
        <v>#REF!</v>
      </c>
      <c r="E23" s="2457"/>
      <c r="F23" s="2457"/>
      <c r="G23" s="2457"/>
      <c r="H23" s="2457"/>
      <c r="I23" s="2457"/>
      <c r="J23" s="2457"/>
      <c r="K23" s="2457"/>
      <c r="L23" s="2457"/>
      <c r="M23" s="2457"/>
      <c r="N23" s="73"/>
    </row>
    <row r="24" spans="2:14">
      <c r="B24" s="69"/>
      <c r="C24" s="70"/>
      <c r="D24" s="74"/>
      <c r="E24" s="74"/>
      <c r="F24" s="74"/>
      <c r="G24" s="74"/>
      <c r="H24" s="74"/>
      <c r="I24" s="74"/>
      <c r="J24" s="74"/>
      <c r="K24" s="74"/>
      <c r="L24" s="74"/>
      <c r="M24" s="75"/>
      <c r="N24" s="73"/>
    </row>
    <row r="25" spans="2:14">
      <c r="B25" s="69" t="s">
        <v>198</v>
      </c>
      <c r="C25" s="70"/>
      <c r="D25" s="2457" t="e">
        <f>+#REF!</f>
        <v>#REF!</v>
      </c>
      <c r="E25" s="2457"/>
      <c r="F25" s="2457"/>
      <c r="G25" s="2457"/>
      <c r="H25" s="2457"/>
      <c r="I25" s="2457"/>
      <c r="J25" s="2457"/>
      <c r="K25" s="2457"/>
      <c r="L25" s="2457"/>
      <c r="M25" s="2457"/>
      <c r="N25" s="73"/>
    </row>
    <row r="26" spans="2:14">
      <c r="B26" s="69"/>
      <c r="C26" s="70"/>
      <c r="D26" s="74"/>
      <c r="E26" s="74"/>
      <c r="F26" s="74"/>
      <c r="G26" s="74"/>
      <c r="H26" s="74"/>
      <c r="I26" s="74"/>
      <c r="J26" s="74"/>
      <c r="K26" s="74"/>
      <c r="L26" s="74"/>
      <c r="M26" s="75"/>
      <c r="N26" s="73"/>
    </row>
    <row r="27" spans="2:14">
      <c r="B27" s="69" t="s">
        <v>199</v>
      </c>
      <c r="C27" s="69"/>
      <c r="D27" s="74"/>
      <c r="E27" s="2457" t="e">
        <f>+#REF!</f>
        <v>#REF!</v>
      </c>
      <c r="F27" s="2457"/>
      <c r="G27" s="2457"/>
      <c r="H27" s="2457"/>
      <c r="I27" s="2457"/>
      <c r="J27" s="2457"/>
      <c r="K27" s="2457"/>
      <c r="L27" s="2457"/>
      <c r="M27" s="2457"/>
      <c r="N27" s="73"/>
    </row>
    <row r="28" spans="2:14">
      <c r="B28" s="64"/>
      <c r="C28" s="65"/>
      <c r="D28" s="74"/>
      <c r="E28" s="74"/>
      <c r="F28" s="74"/>
      <c r="G28" s="74"/>
      <c r="H28" s="74"/>
      <c r="I28" s="74"/>
      <c r="J28" s="74"/>
      <c r="K28" s="74"/>
      <c r="L28" s="74"/>
      <c r="M28" s="75"/>
      <c r="N28" s="73"/>
    </row>
    <row r="29" spans="2:14">
      <c r="B29" s="69" t="s">
        <v>200</v>
      </c>
      <c r="C29" s="70"/>
      <c r="D29" s="74"/>
      <c r="E29" s="74"/>
      <c r="F29" s="74"/>
      <c r="G29" s="2458" t="e">
        <f>+#REF!</f>
        <v>#REF!</v>
      </c>
      <c r="H29" s="2458"/>
      <c r="I29" s="2458"/>
      <c r="J29" s="2458"/>
      <c r="K29" s="2458"/>
      <c r="L29" s="2458"/>
      <c r="M29" s="2458"/>
      <c r="N29" s="73"/>
    </row>
    <row r="30" spans="2:14" ht="13.5" thickBot="1">
      <c r="B30" s="76"/>
      <c r="C30" s="77"/>
      <c r="D30" s="77"/>
      <c r="E30" s="77"/>
      <c r="F30" s="77"/>
      <c r="G30" s="77"/>
      <c r="H30" s="77"/>
      <c r="I30" s="77"/>
      <c r="J30" s="77"/>
      <c r="K30" s="77"/>
      <c r="L30" s="77"/>
      <c r="M30" s="77"/>
      <c r="N30" s="78"/>
    </row>
    <row r="31" spans="2:14" ht="13.5">
      <c r="B31" s="2459" t="s">
        <v>201</v>
      </c>
      <c r="C31" s="2460"/>
      <c r="D31" s="2460"/>
      <c r="E31" s="2460"/>
      <c r="F31" s="2460"/>
      <c r="G31" s="2460"/>
      <c r="H31" s="2460"/>
      <c r="I31" s="2460"/>
      <c r="J31" s="2460"/>
      <c r="K31" s="2460"/>
      <c r="L31" s="2460"/>
      <c r="M31" s="2460"/>
      <c r="N31" s="2461"/>
    </row>
    <row r="32" spans="2:14" ht="13.5" thickBot="1">
      <c r="B32" s="79"/>
      <c r="C32" s="62"/>
      <c r="D32" s="62"/>
      <c r="E32" s="62"/>
      <c r="F32" s="62"/>
      <c r="G32" s="62"/>
      <c r="H32" s="62"/>
      <c r="I32" s="62"/>
      <c r="J32" s="62"/>
      <c r="K32" s="62"/>
      <c r="L32" s="62"/>
      <c r="M32" s="62"/>
      <c r="N32" s="68"/>
    </row>
    <row r="33" spans="2:14" ht="13.5">
      <c r="B33" s="134" t="s">
        <v>13</v>
      </c>
      <c r="C33" s="2444" t="s">
        <v>133</v>
      </c>
      <c r="D33" s="2445"/>
      <c r="E33" s="2445"/>
      <c r="F33" s="2445"/>
      <c r="G33" s="2445"/>
      <c r="H33" s="2445"/>
      <c r="I33" s="2445"/>
      <c r="J33" s="2445"/>
      <c r="K33" s="2446" t="s">
        <v>202</v>
      </c>
      <c r="L33" s="2399" t="s">
        <v>19</v>
      </c>
      <c r="M33" s="2447"/>
      <c r="N33" s="134" t="s">
        <v>80</v>
      </c>
    </row>
    <row r="34" spans="2:14" ht="13.5" thickBot="1">
      <c r="B34" s="135" t="e">
        <f>'PRESUPUESTO OFICIAL'!#REF!</f>
        <v>#REF!</v>
      </c>
      <c r="C34" s="2448" t="e">
        <f>VLOOKUP(B34,'PRESUPUESTO OFICIAL'!D14:D24: 'PRESUPUESTO OFICIAL'!G14:G24,4,FALSE)</f>
        <v>#REF!</v>
      </c>
      <c r="D34" s="2449"/>
      <c r="E34" s="2449"/>
      <c r="F34" s="2449"/>
      <c r="G34" s="2449"/>
      <c r="H34" s="2449"/>
      <c r="I34" s="2449"/>
      <c r="J34" s="2449"/>
      <c r="K34" s="2450"/>
      <c r="L34" s="2448" t="e">
        <f>VLOOKUP(B34,'PRESUPUESTO OFICIAL'!D14:D24: 'PRESUPUESTO OFICIAL'!H14:H24,5,FALSE)</f>
        <v>#REF!</v>
      </c>
      <c r="M34" s="2450"/>
      <c r="N34" s="136" t="e">
        <f>VLOOKUP(B34,'PRESUPUESTO OFICIAL'!D14:D24: 'PRESUPUESTO OFICIAL'!I14:I24,6,FALSE)</f>
        <v>#REF!</v>
      </c>
    </row>
    <row r="35" spans="2:14">
      <c r="B35" s="2411" t="s">
        <v>28</v>
      </c>
      <c r="C35" s="2412"/>
      <c r="D35" s="2412"/>
      <c r="E35" s="2412"/>
      <c r="F35" s="2412"/>
      <c r="G35" s="2412"/>
      <c r="H35" s="2412"/>
      <c r="I35" s="2412"/>
      <c r="J35" s="2412"/>
      <c r="K35" s="2412"/>
      <c r="L35" s="2412"/>
      <c r="M35" s="2412"/>
      <c r="N35" s="2413"/>
    </row>
    <row r="36" spans="2:14">
      <c r="B36" s="2414"/>
      <c r="C36" s="2415"/>
      <c r="D36" s="2415"/>
      <c r="E36" s="2415"/>
      <c r="F36" s="2415"/>
      <c r="G36" s="2415"/>
      <c r="H36" s="2415"/>
      <c r="I36" s="2415"/>
      <c r="J36" s="2415"/>
      <c r="K36" s="2415"/>
      <c r="L36" s="2415"/>
      <c r="M36" s="2415"/>
      <c r="N36" s="2416"/>
    </row>
    <row r="37" spans="2:14" ht="13.5" thickBot="1">
      <c r="B37" s="2417"/>
      <c r="C37" s="2418"/>
      <c r="D37" s="2418"/>
      <c r="E37" s="2418"/>
      <c r="F37" s="2418"/>
      <c r="G37" s="2418"/>
      <c r="H37" s="2418"/>
      <c r="I37" s="2418"/>
      <c r="J37" s="2418"/>
      <c r="K37" s="2418"/>
      <c r="L37" s="2418"/>
      <c r="M37" s="2418"/>
      <c r="N37" s="2419"/>
    </row>
    <row r="38" spans="2:14" ht="13.5">
      <c r="B38" s="2399" t="s">
        <v>133</v>
      </c>
      <c r="C38" s="2439"/>
      <c r="D38" s="2439"/>
      <c r="E38" s="2439"/>
      <c r="F38" s="2440"/>
      <c r="G38" s="2401" t="s">
        <v>203</v>
      </c>
      <c r="H38" s="2439"/>
      <c r="I38" s="2441" t="s">
        <v>144</v>
      </c>
      <c r="J38" s="2442"/>
      <c r="K38" s="137" t="s">
        <v>145</v>
      </c>
      <c r="L38" s="2401" t="s">
        <v>146</v>
      </c>
      <c r="M38" s="2402"/>
      <c r="N38" s="138" t="s">
        <v>150</v>
      </c>
    </row>
    <row r="39" spans="2:14">
      <c r="B39" s="2397" t="s">
        <v>217</v>
      </c>
      <c r="C39" s="2398"/>
      <c r="D39" s="2398"/>
      <c r="E39" s="2398"/>
      <c r="F39" s="2422"/>
      <c r="G39" s="2443"/>
      <c r="H39" s="2422"/>
      <c r="I39" s="2443"/>
      <c r="J39" s="2422"/>
      <c r="K39" s="82" t="e">
        <f>+#REF!</f>
        <v>#REF!</v>
      </c>
      <c r="L39" s="2405">
        <v>35</v>
      </c>
      <c r="M39" s="2406"/>
      <c r="N39" s="83" t="e">
        <f>+K39/L39</f>
        <v>#REF!</v>
      </c>
    </row>
    <row r="40" spans="2:14">
      <c r="B40" s="2397" t="s">
        <v>463</v>
      </c>
      <c r="C40" s="2398"/>
      <c r="D40" s="2398"/>
      <c r="E40" s="2398"/>
      <c r="F40" s="2422"/>
      <c r="G40" s="2443"/>
      <c r="H40" s="2422"/>
      <c r="I40" s="2443"/>
      <c r="J40" s="2422"/>
      <c r="K40" s="82" t="e">
        <f>+#REF!</f>
        <v>#REF!</v>
      </c>
      <c r="L40" s="2405">
        <v>35</v>
      </c>
      <c r="M40" s="2406"/>
      <c r="N40" s="83" t="e">
        <f>+K40/L40</f>
        <v>#REF!</v>
      </c>
    </row>
    <row r="41" spans="2:14">
      <c r="B41" s="2397" t="s">
        <v>212</v>
      </c>
      <c r="C41" s="2398"/>
      <c r="D41" s="2398"/>
      <c r="E41" s="2398"/>
      <c r="F41" s="2422"/>
      <c r="G41" s="2443"/>
      <c r="H41" s="2422"/>
      <c r="I41" s="2443"/>
      <c r="J41" s="2422"/>
      <c r="K41" s="82" t="e">
        <f>+#REF!</f>
        <v>#REF!</v>
      </c>
      <c r="L41" s="2405">
        <v>35</v>
      </c>
      <c r="M41" s="2406"/>
      <c r="N41" s="83" t="e">
        <f>+K41/L41</f>
        <v>#REF!</v>
      </c>
    </row>
    <row r="42" spans="2:14" ht="13.5" thickBot="1">
      <c r="B42" s="2397" t="s">
        <v>450</v>
      </c>
      <c r="C42" s="2398"/>
      <c r="D42" s="2398"/>
      <c r="E42" s="2398"/>
      <c r="F42" s="2422"/>
      <c r="G42" s="2443"/>
      <c r="H42" s="2422"/>
      <c r="I42" s="2443"/>
      <c r="J42" s="2422"/>
      <c r="K42" s="82" t="e">
        <f>+#REF!</f>
        <v>#REF!</v>
      </c>
      <c r="L42" s="2405">
        <v>35</v>
      </c>
      <c r="M42" s="2406"/>
      <c r="N42" s="83" t="e">
        <f>+K42/L42</f>
        <v>#REF!</v>
      </c>
    </row>
    <row r="43" spans="2:14" ht="14.25" thickBot="1">
      <c r="B43" s="2388" t="s">
        <v>147</v>
      </c>
      <c r="C43" s="2389"/>
      <c r="D43" s="2389"/>
      <c r="E43" s="2389"/>
      <c r="F43" s="2389"/>
      <c r="G43" s="2389"/>
      <c r="H43" s="2389"/>
      <c r="I43" s="2389"/>
      <c r="J43" s="2389"/>
      <c r="K43" s="2389"/>
      <c r="L43" s="2389"/>
      <c r="M43" s="2390"/>
      <c r="N43" s="85" t="e">
        <f>SUM(N39:N42)</f>
        <v>#REF!</v>
      </c>
    </row>
    <row r="44" spans="2:14">
      <c r="B44" s="2411" t="s">
        <v>148</v>
      </c>
      <c r="C44" s="2412"/>
      <c r="D44" s="2412"/>
      <c r="E44" s="2412"/>
      <c r="F44" s="2412"/>
      <c r="G44" s="2412"/>
      <c r="H44" s="2412"/>
      <c r="I44" s="2412"/>
      <c r="J44" s="2412"/>
      <c r="K44" s="2412"/>
      <c r="L44" s="2412"/>
      <c r="M44" s="2412"/>
      <c r="N44" s="2413"/>
    </row>
    <row r="45" spans="2:14">
      <c r="B45" s="2414"/>
      <c r="C45" s="2415"/>
      <c r="D45" s="2415"/>
      <c r="E45" s="2415"/>
      <c r="F45" s="2415"/>
      <c r="G45" s="2415"/>
      <c r="H45" s="2415"/>
      <c r="I45" s="2415"/>
      <c r="J45" s="2415"/>
      <c r="K45" s="2415"/>
      <c r="L45" s="2415"/>
      <c r="M45" s="2415"/>
      <c r="N45" s="2416"/>
    </row>
    <row r="46" spans="2:14" ht="13.5" thickBot="1">
      <c r="B46" s="2417"/>
      <c r="C46" s="2418"/>
      <c r="D46" s="2418"/>
      <c r="E46" s="2418"/>
      <c r="F46" s="2418"/>
      <c r="G46" s="2418"/>
      <c r="H46" s="2418"/>
      <c r="I46" s="2418"/>
      <c r="J46" s="2418"/>
      <c r="K46" s="2418"/>
      <c r="L46" s="2418"/>
      <c r="M46" s="2418"/>
      <c r="N46" s="2419"/>
    </row>
    <row r="47" spans="2:14" ht="13.5">
      <c r="B47" s="2399" t="s">
        <v>133</v>
      </c>
      <c r="C47" s="2400"/>
      <c r="D47" s="2400"/>
      <c r="E47" s="2400"/>
      <c r="F47" s="2400"/>
      <c r="G47" s="2400"/>
      <c r="H47" s="2400"/>
      <c r="I47" s="2402"/>
      <c r="J47" s="1305" t="s">
        <v>19</v>
      </c>
      <c r="K47" s="137" t="s">
        <v>80</v>
      </c>
      <c r="L47" s="2401" t="s">
        <v>149</v>
      </c>
      <c r="M47" s="2402"/>
      <c r="N47" s="138" t="s">
        <v>150</v>
      </c>
    </row>
    <row r="48" spans="2:14">
      <c r="B48" s="2397" t="s">
        <v>579</v>
      </c>
      <c r="C48" s="2398"/>
      <c r="D48" s="2398"/>
      <c r="E48" s="2398"/>
      <c r="F48" s="2398"/>
      <c r="G48" s="2398"/>
      <c r="H48" s="2398"/>
      <c r="I48" s="2422"/>
      <c r="J48" s="1300" t="s">
        <v>21</v>
      </c>
      <c r="K48" s="89">
        <v>1.3</v>
      </c>
      <c r="L48" s="2423" t="e">
        <f>+#REF!</f>
        <v>#REF!</v>
      </c>
      <c r="M48" s="2424"/>
      <c r="N48" s="83" t="e">
        <f>+L48*K48</f>
        <v>#REF!</v>
      </c>
    </row>
    <row r="49" spans="2:15" ht="13.5" thickBot="1">
      <c r="B49" s="2397"/>
      <c r="C49" s="2398"/>
      <c r="D49" s="2398"/>
      <c r="E49" s="2398"/>
      <c r="F49" s="2398"/>
      <c r="G49" s="2398"/>
      <c r="H49" s="2398"/>
      <c r="I49" s="2422"/>
      <c r="J49" s="117"/>
      <c r="K49" s="127"/>
      <c r="L49" s="2423"/>
      <c r="M49" s="2424"/>
      <c r="N49" s="83"/>
    </row>
    <row r="50" spans="2:15" ht="14.25" thickBot="1">
      <c r="B50" s="2388" t="s">
        <v>147</v>
      </c>
      <c r="C50" s="2389"/>
      <c r="D50" s="2389"/>
      <c r="E50" s="2389"/>
      <c r="F50" s="2389"/>
      <c r="G50" s="2389"/>
      <c r="H50" s="2389"/>
      <c r="I50" s="2389"/>
      <c r="J50" s="2389"/>
      <c r="K50" s="2389"/>
      <c r="L50" s="2389"/>
      <c r="M50" s="2390"/>
      <c r="N50" s="92" t="e">
        <f>SUM(N48:N49)</f>
        <v>#REF!</v>
      </c>
    </row>
    <row r="51" spans="2:15">
      <c r="B51" s="2411" t="s">
        <v>30</v>
      </c>
      <c r="C51" s="2412"/>
      <c r="D51" s="2412"/>
      <c r="E51" s="2412"/>
      <c r="F51" s="2412"/>
      <c r="G51" s="2412"/>
      <c r="H51" s="2412"/>
      <c r="I51" s="2412"/>
      <c r="J51" s="2412"/>
      <c r="K51" s="2412"/>
      <c r="L51" s="2412"/>
      <c r="M51" s="2412"/>
      <c r="N51" s="2413"/>
    </row>
    <row r="52" spans="2:15">
      <c r="B52" s="2414"/>
      <c r="C52" s="2415"/>
      <c r="D52" s="2415"/>
      <c r="E52" s="2415"/>
      <c r="F52" s="2415"/>
      <c r="G52" s="2415"/>
      <c r="H52" s="2415"/>
      <c r="I52" s="2415"/>
      <c r="J52" s="2415"/>
      <c r="K52" s="2415"/>
      <c r="L52" s="2415"/>
      <c r="M52" s="2415"/>
      <c r="N52" s="2416"/>
    </row>
    <row r="53" spans="2:15" ht="13.5" thickBot="1">
      <c r="B53" s="2417"/>
      <c r="C53" s="2418"/>
      <c r="D53" s="2418"/>
      <c r="E53" s="2418"/>
      <c r="F53" s="2418"/>
      <c r="G53" s="2418"/>
      <c r="H53" s="2418"/>
      <c r="I53" s="2418"/>
      <c r="J53" s="2418"/>
      <c r="K53" s="2418"/>
      <c r="L53" s="2418"/>
      <c r="M53" s="2418"/>
      <c r="N53" s="2419"/>
    </row>
    <row r="54" spans="2:15" ht="13.5">
      <c r="B54" s="2399" t="s">
        <v>151</v>
      </c>
      <c r="C54" s="2400"/>
      <c r="D54" s="2400"/>
      <c r="E54" s="2400"/>
      <c r="F54" s="2400"/>
      <c r="G54" s="2400"/>
      <c r="H54" s="2400"/>
      <c r="I54" s="137" t="s">
        <v>152</v>
      </c>
      <c r="J54" s="1303" t="s">
        <v>153</v>
      </c>
      <c r="K54" s="139" t="s">
        <v>241</v>
      </c>
      <c r="L54" s="2401" t="s">
        <v>20</v>
      </c>
      <c r="M54" s="2402"/>
      <c r="N54" s="138" t="s">
        <v>150</v>
      </c>
    </row>
    <row r="55" spans="2:15">
      <c r="B55" s="2397" t="s">
        <v>214</v>
      </c>
      <c r="C55" s="2398"/>
      <c r="D55" s="2398"/>
      <c r="E55" s="2398"/>
      <c r="F55" s="2398"/>
      <c r="G55" s="2398"/>
      <c r="H55" s="2398"/>
      <c r="I55" s="93">
        <v>1</v>
      </c>
      <c r="J55" s="87" t="e">
        <f>#REF!</f>
        <v>#REF!</v>
      </c>
      <c r="K55" s="93" t="e">
        <f>+J55*I55</f>
        <v>#REF!</v>
      </c>
      <c r="L55" s="2425" t="e">
        <f>#REF!</f>
        <v>#REF!</v>
      </c>
      <c r="M55" s="2426"/>
      <c r="N55" s="94" t="e">
        <f>+L55*K55</f>
        <v>#REF!</v>
      </c>
      <c r="O55" s="1270" t="e">
        <f>L48+N55</f>
        <v>#REF!</v>
      </c>
    </row>
    <row r="56" spans="2:15" ht="13.5" thickBot="1">
      <c r="B56" s="2407"/>
      <c r="C56" s="2408"/>
      <c r="D56" s="2408"/>
      <c r="E56" s="2408"/>
      <c r="F56" s="2408"/>
      <c r="G56" s="2408"/>
      <c r="H56" s="2408"/>
      <c r="I56" s="95"/>
      <c r="J56" s="81"/>
      <c r="K56" s="95"/>
      <c r="L56" s="2409"/>
      <c r="M56" s="2410"/>
      <c r="N56" s="96"/>
    </row>
    <row r="57" spans="2:15" ht="14.25" thickBot="1">
      <c r="B57" s="2388" t="s">
        <v>147</v>
      </c>
      <c r="C57" s="2389"/>
      <c r="D57" s="2389"/>
      <c r="E57" s="2389"/>
      <c r="F57" s="2389"/>
      <c r="G57" s="2389"/>
      <c r="H57" s="2389"/>
      <c r="I57" s="2389"/>
      <c r="J57" s="2389"/>
      <c r="K57" s="2389"/>
      <c r="L57" s="2389"/>
      <c r="M57" s="2390"/>
      <c r="N57" s="97" t="e">
        <f>SUM(N55:N56)</f>
        <v>#REF!</v>
      </c>
    </row>
    <row r="58" spans="2:15">
      <c r="B58" s="2411" t="s">
        <v>31</v>
      </c>
      <c r="C58" s="2412"/>
      <c r="D58" s="2412"/>
      <c r="E58" s="2412"/>
      <c r="F58" s="2412"/>
      <c r="G58" s="2412"/>
      <c r="H58" s="2412"/>
      <c r="I58" s="2412"/>
      <c r="J58" s="2412"/>
      <c r="K58" s="2412"/>
      <c r="L58" s="2412"/>
      <c r="M58" s="2412"/>
      <c r="N58" s="2413"/>
    </row>
    <row r="59" spans="2:15">
      <c r="B59" s="2414"/>
      <c r="C59" s="2415"/>
      <c r="D59" s="2415"/>
      <c r="E59" s="2415"/>
      <c r="F59" s="2415"/>
      <c r="G59" s="2415"/>
      <c r="H59" s="2415"/>
      <c r="I59" s="2415"/>
      <c r="J59" s="2415"/>
      <c r="K59" s="2415"/>
      <c r="L59" s="2415"/>
      <c r="M59" s="2415"/>
      <c r="N59" s="2416"/>
    </row>
    <row r="60" spans="2:15" ht="13.5" thickBot="1">
      <c r="B60" s="2417"/>
      <c r="C60" s="2418"/>
      <c r="D60" s="2418"/>
      <c r="E60" s="2418"/>
      <c r="F60" s="2418"/>
      <c r="G60" s="2418"/>
      <c r="H60" s="2418"/>
      <c r="I60" s="2418"/>
      <c r="J60" s="2418"/>
      <c r="K60" s="2418"/>
      <c r="L60" s="2418"/>
      <c r="M60" s="2418"/>
      <c r="N60" s="2419"/>
    </row>
    <row r="61" spans="2:15" ht="13.5">
      <c r="B61" s="2399" t="s">
        <v>154</v>
      </c>
      <c r="C61" s="2400"/>
      <c r="D61" s="2400"/>
      <c r="E61" s="2400"/>
      <c r="F61" s="2400"/>
      <c r="G61" s="2400"/>
      <c r="H61" s="2400"/>
      <c r="I61" s="137" t="s">
        <v>155</v>
      </c>
      <c r="J61" s="1303" t="s">
        <v>25</v>
      </c>
      <c r="K61" s="139" t="s">
        <v>156</v>
      </c>
      <c r="L61" s="2401" t="s">
        <v>146</v>
      </c>
      <c r="M61" s="2402"/>
      <c r="N61" s="138" t="s">
        <v>150</v>
      </c>
    </row>
    <row r="62" spans="2:15">
      <c r="B62" s="1310" t="s">
        <v>37</v>
      </c>
      <c r="C62" s="1311"/>
      <c r="D62" s="1311"/>
      <c r="E62" s="1311"/>
      <c r="F62" s="1311"/>
      <c r="G62" s="1311"/>
      <c r="H62" s="1311"/>
      <c r="I62" s="98" t="e">
        <f>+#REF!*2</f>
        <v>#REF!</v>
      </c>
      <c r="J62" s="99" t="e">
        <f>+#REF!</f>
        <v>#REF!</v>
      </c>
      <c r="K62" s="100" t="e">
        <f>+J62*I62</f>
        <v>#REF!</v>
      </c>
      <c r="L62" s="2403">
        <f>L39*8</f>
        <v>280</v>
      </c>
      <c r="M62" s="2404"/>
      <c r="N62" s="101" t="e">
        <f>+K62/L62</f>
        <v>#REF!</v>
      </c>
    </row>
    <row r="63" spans="2:15">
      <c r="B63" s="1310"/>
      <c r="C63" s="1311"/>
      <c r="D63" s="1311"/>
      <c r="E63" s="1311"/>
      <c r="F63" s="1311"/>
      <c r="G63" s="1311"/>
      <c r="H63" s="1311"/>
      <c r="I63" s="98"/>
      <c r="J63" s="99"/>
      <c r="K63" s="100"/>
      <c r="L63" s="2403"/>
      <c r="M63" s="2404"/>
      <c r="N63" s="101"/>
    </row>
    <row r="64" spans="2:15">
      <c r="B64" s="1310"/>
      <c r="C64" s="1311"/>
      <c r="D64" s="1311"/>
      <c r="E64" s="1311"/>
      <c r="F64" s="1311"/>
      <c r="G64" s="1311"/>
      <c r="H64" s="1311"/>
      <c r="I64" s="98"/>
      <c r="J64" s="99"/>
      <c r="K64" s="100"/>
      <c r="L64" s="2405"/>
      <c r="M64" s="2406"/>
      <c r="N64" s="101"/>
    </row>
    <row r="65" spans="2:14" ht="13.5" thickBot="1">
      <c r="B65" s="2407"/>
      <c r="C65" s="2408"/>
      <c r="D65" s="2408"/>
      <c r="E65" s="2408"/>
      <c r="F65" s="2408"/>
      <c r="G65" s="2408"/>
      <c r="H65" s="2408"/>
      <c r="I65" s="95"/>
      <c r="J65" s="81"/>
      <c r="K65" s="95"/>
      <c r="L65" s="2409"/>
      <c r="M65" s="2410"/>
      <c r="N65" s="102"/>
    </row>
    <row r="66" spans="2:14" ht="14.25" thickBot="1">
      <c r="B66" s="2388" t="s">
        <v>147</v>
      </c>
      <c r="C66" s="2389"/>
      <c r="D66" s="2389"/>
      <c r="E66" s="2389"/>
      <c r="F66" s="2389"/>
      <c r="G66" s="2389"/>
      <c r="H66" s="2389"/>
      <c r="I66" s="2389"/>
      <c r="J66" s="2389"/>
      <c r="K66" s="2389"/>
      <c r="L66" s="2389"/>
      <c r="M66" s="2390"/>
      <c r="N66" s="103" t="e">
        <f>SUM(N62:N65)</f>
        <v>#REF!</v>
      </c>
    </row>
    <row r="67" spans="2:14" ht="13.5" thickBot="1">
      <c r="B67" s="79"/>
      <c r="C67" s="62"/>
      <c r="D67" s="62"/>
      <c r="E67" s="62"/>
      <c r="F67" s="62"/>
      <c r="G67" s="62"/>
      <c r="H67" s="62"/>
      <c r="I67" s="62"/>
      <c r="J67" s="62"/>
      <c r="K67" s="62"/>
      <c r="L67" s="62"/>
      <c r="M67" s="62"/>
      <c r="N67" s="68"/>
    </row>
    <row r="68" spans="2:14" ht="13.5" thickBot="1">
      <c r="B68" s="2391" t="s">
        <v>157</v>
      </c>
      <c r="C68" s="2392"/>
      <c r="D68" s="2392"/>
      <c r="E68" s="2392"/>
      <c r="F68" s="2392"/>
      <c r="G68" s="2392"/>
      <c r="H68" s="2392"/>
      <c r="I68" s="2392"/>
      <c r="J68" s="2392"/>
      <c r="K68" s="2392"/>
      <c r="L68" s="2392"/>
      <c r="M68" s="2393"/>
      <c r="N68" s="142" t="e">
        <f>+N66+N57+N50+N43</f>
        <v>#REF!</v>
      </c>
    </row>
    <row r="69" spans="2:14">
      <c r="B69" s="2411" t="s">
        <v>32</v>
      </c>
      <c r="C69" s="2412"/>
      <c r="D69" s="2412"/>
      <c r="E69" s="2412"/>
      <c r="F69" s="2412"/>
      <c r="G69" s="2412"/>
      <c r="H69" s="2412"/>
      <c r="I69" s="2412"/>
      <c r="J69" s="2412"/>
      <c r="K69" s="2412"/>
      <c r="L69" s="2412"/>
      <c r="M69" s="2412"/>
      <c r="N69" s="2413"/>
    </row>
    <row r="70" spans="2:14">
      <c r="B70" s="2414"/>
      <c r="C70" s="2415"/>
      <c r="D70" s="2415"/>
      <c r="E70" s="2415"/>
      <c r="F70" s="2415"/>
      <c r="G70" s="2415"/>
      <c r="H70" s="2415"/>
      <c r="I70" s="2415"/>
      <c r="J70" s="2415"/>
      <c r="K70" s="2415"/>
      <c r="L70" s="2415"/>
      <c r="M70" s="2415"/>
      <c r="N70" s="2416"/>
    </row>
    <row r="71" spans="2:14" ht="13.5" thickBot="1">
      <c r="B71" s="2417"/>
      <c r="C71" s="2418"/>
      <c r="D71" s="2418"/>
      <c r="E71" s="2418"/>
      <c r="F71" s="2418"/>
      <c r="G71" s="2418"/>
      <c r="H71" s="2418"/>
      <c r="I71" s="2418"/>
      <c r="J71" s="2418"/>
      <c r="K71" s="2418"/>
      <c r="L71" s="2418"/>
      <c r="M71" s="2418"/>
      <c r="N71" s="2419"/>
    </row>
    <row r="72" spans="2:14" ht="13.5">
      <c r="B72" s="2399" t="s">
        <v>29</v>
      </c>
      <c r="C72" s="2400"/>
      <c r="D72" s="2400"/>
      <c r="E72" s="2400"/>
      <c r="F72" s="2400"/>
      <c r="G72" s="2400"/>
      <c r="H72" s="2400"/>
      <c r="I72" s="1303"/>
      <c r="J72" s="1304"/>
      <c r="K72" s="140" t="s">
        <v>33</v>
      </c>
      <c r="L72" s="2420" t="s">
        <v>34</v>
      </c>
      <c r="M72" s="2421"/>
      <c r="N72" s="141"/>
    </row>
    <row r="73" spans="2:14">
      <c r="B73" s="2397" t="s">
        <v>23</v>
      </c>
      <c r="C73" s="2398"/>
      <c r="D73" s="2398"/>
      <c r="E73" s="2398"/>
      <c r="F73" s="2398"/>
      <c r="G73" s="2398"/>
      <c r="H73" s="2398"/>
      <c r="I73" s="104"/>
      <c r="J73" s="105"/>
      <c r="K73" s="144" t="e">
        <f>+#REF!</f>
        <v>#REF!</v>
      </c>
      <c r="L73" s="2384" t="e">
        <f>+N68*K73</f>
        <v>#REF!</v>
      </c>
      <c r="M73" s="2385"/>
      <c r="N73" s="106"/>
    </row>
    <row r="74" spans="2:14">
      <c r="B74" s="107" t="s">
        <v>35</v>
      </c>
      <c r="C74" s="108"/>
      <c r="D74" s="108"/>
      <c r="E74" s="108"/>
      <c r="F74" s="108"/>
      <c r="G74" s="108"/>
      <c r="H74" s="108"/>
      <c r="I74" s="104"/>
      <c r="J74" s="105"/>
      <c r="K74" s="144" t="e">
        <f>+#REF!</f>
        <v>#REF!</v>
      </c>
      <c r="L74" s="2384" t="e">
        <f>+N68*K74</f>
        <v>#REF!</v>
      </c>
      <c r="M74" s="2385"/>
      <c r="N74" s="106"/>
    </row>
    <row r="75" spans="2:14" ht="13.5" thickBot="1">
      <c r="B75" s="1301" t="s">
        <v>24</v>
      </c>
      <c r="C75" s="1302"/>
      <c r="D75" s="1302"/>
      <c r="E75" s="1302"/>
      <c r="F75" s="1302"/>
      <c r="G75" s="1302"/>
      <c r="H75" s="1302"/>
      <c r="I75" s="109"/>
      <c r="J75" s="110"/>
      <c r="K75" s="144" t="e">
        <f>+#REF!</f>
        <v>#REF!</v>
      </c>
      <c r="L75" s="2386" t="e">
        <f>+N68*K75</f>
        <v>#REF!</v>
      </c>
      <c r="M75" s="2387"/>
      <c r="N75" s="106"/>
    </row>
    <row r="76" spans="2:14" ht="14.25" thickBot="1">
      <c r="B76" s="2388" t="s">
        <v>147</v>
      </c>
      <c r="C76" s="2389"/>
      <c r="D76" s="2389"/>
      <c r="E76" s="2389"/>
      <c r="F76" s="2389"/>
      <c r="G76" s="2389"/>
      <c r="H76" s="2389"/>
      <c r="I76" s="2389"/>
      <c r="J76" s="2389"/>
      <c r="K76" s="2389"/>
      <c r="L76" s="2389"/>
      <c r="M76" s="2390"/>
      <c r="N76" s="111" t="e">
        <f>SUM(L73:M75)</f>
        <v>#REF!</v>
      </c>
    </row>
    <row r="77" spans="2:14" ht="13.5" thickBot="1">
      <c r="B77" s="79"/>
      <c r="C77" s="62"/>
      <c r="D77" s="62"/>
      <c r="E77" s="62"/>
      <c r="F77" s="62"/>
      <c r="G77" s="62"/>
      <c r="H77" s="62"/>
      <c r="I77" s="62"/>
      <c r="J77" s="62"/>
      <c r="K77" s="62"/>
      <c r="L77" s="62"/>
      <c r="M77" s="62"/>
      <c r="N77" s="68"/>
    </row>
    <row r="78" spans="2:14" ht="13.5" thickBot="1">
      <c r="B78" s="2391" t="s">
        <v>158</v>
      </c>
      <c r="C78" s="2392"/>
      <c r="D78" s="2392"/>
      <c r="E78" s="2392"/>
      <c r="F78" s="2392"/>
      <c r="G78" s="2392"/>
      <c r="H78" s="2392"/>
      <c r="I78" s="2392"/>
      <c r="J78" s="2392"/>
      <c r="K78" s="2392"/>
      <c r="L78" s="2392"/>
      <c r="M78" s="2393"/>
      <c r="N78" s="143" t="e">
        <f>ROUND(N68+N76,0)</f>
        <v>#REF!</v>
      </c>
    </row>
    <row r="79" spans="2:14">
      <c r="B79" s="60"/>
      <c r="C79" s="61"/>
      <c r="D79" s="61"/>
      <c r="E79" s="61"/>
      <c r="F79" s="61"/>
      <c r="G79" s="61"/>
      <c r="H79" s="61"/>
      <c r="I79" s="61"/>
      <c r="J79" s="61"/>
      <c r="K79" s="61"/>
      <c r="L79" s="61"/>
      <c r="M79" s="61"/>
      <c r="N79" s="63"/>
    </row>
    <row r="80" spans="2:14">
      <c r="B80" s="79"/>
      <c r="C80" s="62"/>
      <c r="D80" s="62"/>
      <c r="E80" s="62"/>
      <c r="F80" s="62"/>
      <c r="G80" s="62"/>
      <c r="H80" s="62"/>
      <c r="I80" s="62"/>
      <c r="J80" s="62"/>
      <c r="K80" s="62"/>
      <c r="L80" s="62"/>
      <c r="M80" s="62"/>
      <c r="N80" s="68"/>
    </row>
    <row r="81" spans="2:14">
      <c r="B81" s="79"/>
      <c r="C81" s="62"/>
      <c r="D81" s="62"/>
      <c r="E81" s="62"/>
      <c r="F81" s="62"/>
      <c r="G81" s="62"/>
      <c r="H81" s="62"/>
      <c r="I81" s="62"/>
      <c r="J81" s="62"/>
      <c r="K81" s="62"/>
      <c r="L81" s="62"/>
      <c r="M81" s="62"/>
      <c r="N81" s="68"/>
    </row>
    <row r="82" spans="2:14">
      <c r="B82" s="79"/>
      <c r="C82" s="62"/>
      <c r="D82" s="62"/>
      <c r="E82" s="62"/>
      <c r="F82" s="62"/>
      <c r="G82" s="67" t="s">
        <v>204</v>
      </c>
      <c r="H82" s="67"/>
      <c r="I82" s="67"/>
      <c r="J82" s="67"/>
      <c r="K82" s="62"/>
      <c r="L82" s="62"/>
      <c r="M82" s="62"/>
      <c r="N82" s="68"/>
    </row>
    <row r="83" spans="2:14" ht="13.5">
      <c r="B83" s="112"/>
      <c r="C83" s="113"/>
      <c r="D83" s="113"/>
      <c r="E83" s="113"/>
      <c r="F83" s="113"/>
      <c r="G83" s="67" t="s">
        <v>205</v>
      </c>
      <c r="H83" s="113"/>
      <c r="I83" s="113"/>
      <c r="J83" s="113"/>
      <c r="K83" s="113"/>
      <c r="L83" s="113"/>
      <c r="M83" s="113"/>
      <c r="N83" s="114"/>
    </row>
    <row r="84" spans="2:14" ht="13.5">
      <c r="B84" s="112"/>
      <c r="C84" s="113"/>
      <c r="D84" s="113"/>
      <c r="E84" s="113"/>
      <c r="F84" s="113"/>
      <c r="G84" s="67" t="s">
        <v>206</v>
      </c>
      <c r="J84" s="113"/>
      <c r="K84" s="113"/>
      <c r="L84" s="113"/>
      <c r="M84" s="113"/>
      <c r="N84" s="114"/>
    </row>
    <row r="85" spans="2:14">
      <c r="B85" s="48"/>
      <c r="C85" s="75"/>
      <c r="D85" s="75"/>
      <c r="E85" s="75"/>
      <c r="F85" s="75"/>
      <c r="G85" s="67" t="s">
        <v>207</v>
      </c>
      <c r="H85" s="75"/>
      <c r="I85" s="75"/>
      <c r="J85" s="75"/>
      <c r="K85" s="75"/>
      <c r="L85" s="75"/>
      <c r="M85" s="75"/>
      <c r="N85" s="73"/>
    </row>
    <row r="86" spans="2:14">
      <c r="B86" s="79"/>
      <c r="C86" s="62"/>
      <c r="D86" s="62"/>
      <c r="E86" s="62"/>
      <c r="F86" s="62"/>
      <c r="G86" s="62" t="s">
        <v>208</v>
      </c>
      <c r="H86" s="62"/>
      <c r="I86" s="62"/>
      <c r="J86" s="62"/>
      <c r="K86" s="62"/>
      <c r="L86" s="62"/>
      <c r="M86" s="62"/>
      <c r="N86" s="68"/>
    </row>
    <row r="87" spans="2:14" ht="13.5">
      <c r="B87" s="86" t="s">
        <v>209</v>
      </c>
      <c r="C87" s="87"/>
      <c r="D87" s="87"/>
      <c r="E87" s="87"/>
      <c r="F87" s="87"/>
      <c r="G87" s="87"/>
      <c r="H87" s="87"/>
      <c r="I87" s="87"/>
      <c r="J87" s="87"/>
      <c r="K87" s="87"/>
      <c r="L87" s="87"/>
      <c r="M87" s="87"/>
      <c r="N87" s="88"/>
    </row>
    <row r="88" spans="2:14">
      <c r="B88" s="2394"/>
      <c r="C88" s="2395"/>
      <c r="D88" s="2395"/>
      <c r="E88" s="2395"/>
      <c r="F88" s="2395"/>
      <c r="G88" s="2395"/>
      <c r="H88" s="2395"/>
      <c r="I88" s="2395"/>
      <c r="J88" s="2395"/>
      <c r="K88" s="2395"/>
      <c r="L88" s="2395"/>
      <c r="M88" s="2395"/>
      <c r="N88" s="2396"/>
    </row>
    <row r="89" spans="2:14">
      <c r="B89" s="2394"/>
      <c r="C89" s="2395"/>
      <c r="D89" s="2395"/>
      <c r="E89" s="2395"/>
      <c r="F89" s="2395"/>
      <c r="G89" s="2395"/>
      <c r="H89" s="2395"/>
      <c r="I89" s="2395"/>
      <c r="J89" s="2395"/>
      <c r="K89" s="2395"/>
      <c r="L89" s="2395"/>
      <c r="M89" s="2395"/>
      <c r="N89" s="2396"/>
    </row>
    <row r="90" spans="2:14">
      <c r="B90" s="48"/>
      <c r="C90" s="75"/>
      <c r="D90" s="75"/>
      <c r="E90" s="75"/>
      <c r="F90" s="75"/>
      <c r="G90" s="75"/>
      <c r="H90" s="75"/>
      <c r="I90" s="75"/>
      <c r="J90" s="75"/>
      <c r="K90" s="75"/>
      <c r="L90" s="75"/>
      <c r="M90" s="75"/>
      <c r="N90" s="73"/>
    </row>
    <row r="91" spans="2:14">
      <c r="B91" s="287" t="s">
        <v>632</v>
      </c>
      <c r="C91" s="75"/>
      <c r="D91" s="75"/>
      <c r="E91" s="75"/>
      <c r="F91" s="75"/>
      <c r="G91" s="75"/>
      <c r="H91" s="75"/>
      <c r="I91" s="75"/>
      <c r="J91" s="75"/>
      <c r="K91" s="75"/>
      <c r="L91" s="75"/>
      <c r="M91" s="75"/>
      <c r="N91" s="73"/>
    </row>
    <row r="92" spans="2:14" ht="12.75" customHeight="1">
      <c r="B92" s="2375" t="s">
        <v>633</v>
      </c>
      <c r="C92" s="2376"/>
      <c r="D92" s="2376"/>
      <c r="E92" s="2376"/>
      <c r="F92" s="2376"/>
      <c r="G92" s="2376"/>
      <c r="H92" s="2376"/>
      <c r="I92" s="2376"/>
      <c r="J92" s="2376"/>
      <c r="K92" s="2376"/>
      <c r="L92" s="2376"/>
      <c r="M92" s="2376"/>
      <c r="N92" s="2377"/>
    </row>
    <row r="93" spans="2:14">
      <c r="B93" s="2375"/>
      <c r="C93" s="2376"/>
      <c r="D93" s="2376"/>
      <c r="E93" s="2376"/>
      <c r="F93" s="2376"/>
      <c r="G93" s="2376"/>
      <c r="H93" s="2376"/>
      <c r="I93" s="2376"/>
      <c r="J93" s="2376"/>
      <c r="K93" s="2376"/>
      <c r="L93" s="2376"/>
      <c r="M93" s="2376"/>
      <c r="N93" s="2377"/>
    </row>
    <row r="94" spans="2:14">
      <c r="B94" s="2375" t="s">
        <v>634</v>
      </c>
      <c r="C94" s="2376"/>
      <c r="D94" s="2376"/>
      <c r="E94" s="2376"/>
      <c r="F94" s="2376"/>
      <c r="G94" s="2376"/>
      <c r="H94" s="2376"/>
      <c r="I94" s="2376"/>
      <c r="J94" s="2376"/>
      <c r="K94" s="2376"/>
      <c r="L94" s="2376"/>
      <c r="M94" s="2376"/>
      <c r="N94" s="2377"/>
    </row>
    <row r="95" spans="2:14">
      <c r="B95" s="2375"/>
      <c r="C95" s="2376"/>
      <c r="D95" s="2376"/>
      <c r="E95" s="2376"/>
      <c r="F95" s="2376"/>
      <c r="G95" s="2376"/>
      <c r="H95" s="2376"/>
      <c r="I95" s="2376"/>
      <c r="J95" s="2376"/>
      <c r="K95" s="2376"/>
      <c r="L95" s="2376"/>
      <c r="M95" s="2376"/>
      <c r="N95" s="2377"/>
    </row>
    <row r="96" spans="2:14">
      <c r="B96" s="48"/>
      <c r="C96" s="75"/>
      <c r="D96" s="75"/>
      <c r="E96" s="75"/>
      <c r="F96" s="75"/>
      <c r="G96" s="75"/>
      <c r="H96" s="75"/>
      <c r="I96" s="75"/>
      <c r="J96" s="75"/>
      <c r="K96" s="75"/>
      <c r="L96" s="75"/>
      <c r="M96" s="75"/>
      <c r="N96" s="73"/>
    </row>
    <row r="97" spans="2:14">
      <c r="B97" s="79"/>
      <c r="C97" s="62"/>
      <c r="D97" s="62"/>
      <c r="E97" s="62"/>
      <c r="F97" s="62"/>
      <c r="G97" s="67" t="s">
        <v>204</v>
      </c>
      <c r="H97" s="62"/>
      <c r="I97" s="62"/>
      <c r="J97" s="62"/>
      <c r="K97" s="62"/>
      <c r="L97" s="62"/>
      <c r="M97" s="62"/>
      <c r="N97" s="68"/>
    </row>
    <row r="98" spans="2:14">
      <c r="B98" s="79"/>
      <c r="C98" s="62"/>
      <c r="D98" s="62"/>
      <c r="E98" s="62"/>
      <c r="F98" s="62"/>
      <c r="G98" s="62" t="s">
        <v>205</v>
      </c>
      <c r="H98" s="80"/>
      <c r="I98" s="80"/>
      <c r="J98" s="80"/>
      <c r="K98" s="62"/>
      <c r="L98" s="62"/>
      <c r="M98" s="62"/>
      <c r="N98" s="68"/>
    </row>
    <row r="99" spans="2:14">
      <c r="B99" s="79"/>
      <c r="C99" s="62"/>
      <c r="D99" s="62"/>
      <c r="E99" s="62"/>
      <c r="F99" s="62"/>
      <c r="G99" s="62" t="s">
        <v>210</v>
      </c>
      <c r="H99" s="74"/>
      <c r="I99" s="74"/>
      <c r="J99" s="74"/>
      <c r="M99" s="62"/>
      <c r="N99" s="68"/>
    </row>
    <row r="100" spans="2:14">
      <c r="B100" s="115"/>
      <c r="C100" s="75"/>
      <c r="D100" s="75"/>
      <c r="E100" s="75"/>
      <c r="F100" s="75"/>
      <c r="G100" s="62" t="s">
        <v>207</v>
      </c>
      <c r="K100" s="75"/>
      <c r="L100" s="75"/>
      <c r="M100" s="75"/>
      <c r="N100" s="73"/>
    </row>
    <row r="101" spans="2:14" ht="17.25" customHeight="1">
      <c r="B101" s="122" t="s">
        <v>635</v>
      </c>
      <c r="C101" s="116"/>
      <c r="D101" s="116"/>
      <c r="E101" s="62"/>
      <c r="F101" s="62"/>
      <c r="G101" s="62"/>
      <c r="H101" s="62"/>
      <c r="I101" s="62"/>
      <c r="J101" s="2378"/>
      <c r="K101" s="2378"/>
      <c r="L101" s="2378"/>
      <c r="M101" s="2378"/>
      <c r="N101" s="2379"/>
    </row>
    <row r="102" spans="2:14" ht="18.75" customHeight="1" thickBot="1">
      <c r="B102" s="2382" t="s">
        <v>636</v>
      </c>
      <c r="C102" s="2383"/>
      <c r="D102" s="2383"/>
      <c r="E102" s="81"/>
      <c r="F102" s="81"/>
      <c r="G102" s="81"/>
      <c r="H102" s="81"/>
      <c r="I102" s="81"/>
      <c r="J102" s="2380"/>
      <c r="K102" s="2380"/>
      <c r="L102" s="2380"/>
      <c r="M102" s="2380"/>
      <c r="N102" s="2381"/>
    </row>
  </sheetData>
  <mergeCells count="93">
    <mergeCell ref="B92:N93"/>
    <mergeCell ref="B94:N95"/>
    <mergeCell ref="J101:N102"/>
    <mergeCell ref="B102:D102"/>
    <mergeCell ref="L74:M74"/>
    <mergeCell ref="L75:M75"/>
    <mergeCell ref="B76:M76"/>
    <mergeCell ref="B78:M78"/>
    <mergeCell ref="B88:N88"/>
    <mergeCell ref="B89:N89"/>
    <mergeCell ref="B73:H73"/>
    <mergeCell ref="L73:M73"/>
    <mergeCell ref="B61:H61"/>
    <mergeCell ref="L61:M61"/>
    <mergeCell ref="L62:M62"/>
    <mergeCell ref="L63:M63"/>
    <mergeCell ref="L64:M64"/>
    <mergeCell ref="B65:H65"/>
    <mergeCell ref="L65:M65"/>
    <mergeCell ref="B66:M66"/>
    <mergeCell ref="B68:M68"/>
    <mergeCell ref="B69:N71"/>
    <mergeCell ref="B72:H72"/>
    <mergeCell ref="L72:M72"/>
    <mergeCell ref="B58:N60"/>
    <mergeCell ref="B49:I49"/>
    <mergeCell ref="L49:M49"/>
    <mergeCell ref="B50:M50"/>
    <mergeCell ref="B51:N53"/>
    <mergeCell ref="B54:H54"/>
    <mergeCell ref="L54:M54"/>
    <mergeCell ref="B55:H55"/>
    <mergeCell ref="L55:M55"/>
    <mergeCell ref="B56:H56"/>
    <mergeCell ref="L56:M56"/>
    <mergeCell ref="B57:M57"/>
    <mergeCell ref="B44:N46"/>
    <mergeCell ref="B47:I47"/>
    <mergeCell ref="L47:M47"/>
    <mergeCell ref="B48:I48"/>
    <mergeCell ref="L48:M48"/>
    <mergeCell ref="B42:F42"/>
    <mergeCell ref="G42:H42"/>
    <mergeCell ref="I42:J42"/>
    <mergeCell ref="L42:M42"/>
    <mergeCell ref="B43:M43"/>
    <mergeCell ref="B40:F40"/>
    <mergeCell ref="G40:H40"/>
    <mergeCell ref="I40:J40"/>
    <mergeCell ref="L40:M40"/>
    <mergeCell ref="B41:F41"/>
    <mergeCell ref="G41:H41"/>
    <mergeCell ref="I41:J41"/>
    <mergeCell ref="L41:M41"/>
    <mergeCell ref="B38:F38"/>
    <mergeCell ref="G38:H38"/>
    <mergeCell ref="I38:J38"/>
    <mergeCell ref="L38:M38"/>
    <mergeCell ref="B39:F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 right="0.7" top="0.75" bottom="0.75" header="0.3" footer="0.3"/>
  <drawing r:id="rId1"/>
  <legacyDrawing r:id="rId2"/>
  <oleObjects>
    <mc:AlternateContent xmlns:mc="http://schemas.openxmlformats.org/markup-compatibility/2006">
      <mc:Choice Requires="x14">
        <oleObject progId="PBrush" shapeId="1685505"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1685505" r:id="rId3"/>
      </mc:Fallback>
    </mc:AlternateContent>
  </oleObjects>
  <mc:AlternateContent xmlns:mc="http://schemas.openxmlformats.org/markup-compatibility/2006">
    <mc:Choice Requires="x14">
      <controls>
        <mc:AlternateContent xmlns:mc="http://schemas.openxmlformats.org/markup-compatibility/2006">
          <mc:Choice Requires="x14">
            <control shapeId="1685506" r:id="rId5" name="Check Box 2">
              <controlPr defaultSize="0" autoFill="0" autoLine="0" autoPict="0">
                <anchor moveWithCells="1">
                  <from>
                    <xdr:col>5</xdr:col>
                    <xdr:colOff>152400</xdr:colOff>
                    <xdr:row>10</xdr:row>
                    <xdr:rowOff>142875</xdr:rowOff>
                  </from>
                  <to>
                    <xdr:col>5</xdr:col>
                    <xdr:colOff>457200</xdr:colOff>
                    <xdr:row>12</xdr:row>
                    <xdr:rowOff>95250</xdr:rowOff>
                  </to>
                </anchor>
              </controlPr>
            </control>
          </mc:Choice>
        </mc:AlternateContent>
        <mc:AlternateContent xmlns:mc="http://schemas.openxmlformats.org/markup-compatibility/2006">
          <mc:Choice Requires="x14">
            <control shapeId="1685507" r:id="rId6" name="Check Box 3">
              <controlPr defaultSize="0" autoFill="0" autoLine="0" autoPict="0">
                <anchor moveWithCells="1">
                  <from>
                    <xdr:col>9</xdr:col>
                    <xdr:colOff>152400</xdr:colOff>
                    <xdr:row>10</xdr:row>
                    <xdr:rowOff>142875</xdr:rowOff>
                  </from>
                  <to>
                    <xdr:col>9</xdr:col>
                    <xdr:colOff>457200</xdr:colOff>
                    <xdr:row>12</xdr:row>
                    <xdr:rowOff>95250</xdr:rowOff>
                  </to>
                </anchor>
              </controlPr>
            </control>
          </mc:Choice>
        </mc:AlternateContent>
      </controls>
    </mc:Choice>
  </mc:AlternateContent>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O101"/>
  <sheetViews>
    <sheetView topLeftCell="A37" workbookViewId="0">
      <selection activeCell="O55" sqref="O55"/>
    </sheetView>
  </sheetViews>
  <sheetFormatPr baseColWidth="10" defaultColWidth="11.42578125" defaultRowHeight="12.75"/>
  <cols>
    <col min="1" max="1" width="3.140625" style="39" customWidth="1"/>
    <col min="2" max="8" width="11.42578125" style="39"/>
    <col min="9" max="12" width="11.5703125" style="39" bestFit="1" customWidth="1"/>
    <col min="13" max="13" width="11.42578125" style="39"/>
    <col min="14" max="14" width="15.42578125" style="39" customWidth="1"/>
    <col min="15" max="16384" width="11.42578125" style="39"/>
  </cols>
  <sheetData>
    <row r="1" spans="2:14" ht="13.5" thickBot="1"/>
    <row r="2" spans="2:14">
      <c r="B2" s="1795"/>
      <c r="C2" s="2464"/>
      <c r="D2" s="2465"/>
      <c r="E2" s="2465"/>
      <c r="F2" s="2465"/>
      <c r="G2" s="2465"/>
      <c r="H2" s="2465"/>
      <c r="I2" s="2465"/>
      <c r="J2" s="2466"/>
      <c r="K2" s="2467" t="s">
        <v>183</v>
      </c>
      <c r="L2" s="2469" t="s">
        <v>629</v>
      </c>
      <c r="M2" s="2470"/>
      <c r="N2" s="2471"/>
    </row>
    <row r="3" spans="2:14" ht="13.5">
      <c r="B3" s="1796"/>
      <c r="C3" s="2475" t="s">
        <v>40</v>
      </c>
      <c r="D3" s="2476"/>
      <c r="E3" s="2476"/>
      <c r="F3" s="2476"/>
      <c r="G3" s="2476"/>
      <c r="H3" s="2476"/>
      <c r="I3" s="2476"/>
      <c r="J3" s="2477"/>
      <c r="K3" s="2468"/>
      <c r="L3" s="2472"/>
      <c r="M3" s="2473"/>
      <c r="N3" s="2474"/>
    </row>
    <row r="4" spans="2:14" ht="13.5">
      <c r="B4" s="1796"/>
      <c r="C4" s="2478" t="s">
        <v>234</v>
      </c>
      <c r="D4" s="2479"/>
      <c r="E4" s="2479"/>
      <c r="F4" s="2479"/>
      <c r="G4" s="2479"/>
      <c r="H4" s="2479"/>
      <c r="I4" s="2479"/>
      <c r="J4" s="2480"/>
      <c r="K4" s="2481" t="s">
        <v>185</v>
      </c>
      <c r="L4" s="2483">
        <v>2</v>
      </c>
      <c r="M4" s="2484"/>
      <c r="N4" s="2485"/>
    </row>
    <row r="5" spans="2:14">
      <c r="B5" s="1796"/>
      <c r="C5" s="2489" t="s">
        <v>628</v>
      </c>
      <c r="D5" s="2490"/>
      <c r="E5" s="2490"/>
      <c r="F5" s="2490"/>
      <c r="G5" s="2490"/>
      <c r="H5" s="2490"/>
      <c r="I5" s="2490"/>
      <c r="J5" s="2491"/>
      <c r="K5" s="2482"/>
      <c r="L5" s="2486"/>
      <c r="M5" s="2487"/>
      <c r="N5" s="2488"/>
    </row>
    <row r="6" spans="2:14" ht="12.75" customHeight="1">
      <c r="B6" s="1796"/>
      <c r="C6" s="2492" t="e">
        <f>+#REF!</f>
        <v>#REF!</v>
      </c>
      <c r="D6" s="2493"/>
      <c r="E6" s="2493"/>
      <c r="F6" s="2493"/>
      <c r="G6" s="2493"/>
      <c r="H6" s="2493"/>
      <c r="I6" s="2493"/>
      <c r="J6" s="2494"/>
      <c r="K6" s="2481" t="s">
        <v>187</v>
      </c>
      <c r="L6" s="2481">
        <v>1</v>
      </c>
      <c r="M6" s="2481" t="s">
        <v>188</v>
      </c>
      <c r="N6" s="2496">
        <v>1</v>
      </c>
    </row>
    <row r="7" spans="2:14">
      <c r="B7" s="1796"/>
      <c r="C7" s="2492"/>
      <c r="D7" s="2493"/>
      <c r="E7" s="2493"/>
      <c r="F7" s="2493"/>
      <c r="G7" s="2493"/>
      <c r="H7" s="2493"/>
      <c r="I7" s="2493"/>
      <c r="J7" s="2494"/>
      <c r="K7" s="2495"/>
      <c r="L7" s="2495"/>
      <c r="M7" s="2495"/>
      <c r="N7" s="2497"/>
    </row>
    <row r="8" spans="2:14">
      <c r="B8" s="1796"/>
      <c r="C8" s="2489" t="s">
        <v>189</v>
      </c>
      <c r="D8" s="2490"/>
      <c r="E8" s="2490"/>
      <c r="F8" s="2490"/>
      <c r="G8" s="2490"/>
      <c r="H8" s="2490"/>
      <c r="I8" s="2490"/>
      <c r="J8" s="2491"/>
      <c r="K8" s="2495"/>
      <c r="L8" s="2495"/>
      <c r="M8" s="2495"/>
      <c r="N8" s="2497"/>
    </row>
    <row r="9" spans="2:14" ht="14.25" thickBot="1">
      <c r="B9" s="1312"/>
      <c r="C9" s="40"/>
      <c r="D9" s="40"/>
      <c r="E9" s="40"/>
      <c r="F9" s="40"/>
      <c r="G9" s="40"/>
      <c r="H9" s="40"/>
      <c r="I9" s="40"/>
      <c r="J9" s="40"/>
      <c r="K9" s="40"/>
      <c r="L9" s="41"/>
      <c r="M9" s="41"/>
      <c r="N9" s="42"/>
    </row>
    <row r="10" spans="2:14" ht="13.5">
      <c r="B10" s="43"/>
      <c r="C10" s="44"/>
      <c r="D10" s="44"/>
      <c r="E10" s="44"/>
      <c r="F10" s="44"/>
      <c r="G10" s="44"/>
      <c r="H10" s="44"/>
      <c r="I10" s="44"/>
      <c r="J10" s="44"/>
      <c r="K10" s="45" t="s">
        <v>190</v>
      </c>
      <c r="L10" s="46" t="s">
        <v>191</v>
      </c>
      <c r="M10" s="46" t="s">
        <v>192</v>
      </c>
      <c r="N10" s="47" t="s">
        <v>193</v>
      </c>
    </row>
    <row r="11" spans="2:14" ht="13.5">
      <c r="B11" s="48"/>
      <c r="C11" s="1306"/>
      <c r="D11" s="1306"/>
      <c r="E11" s="1306"/>
      <c r="F11" s="1306"/>
      <c r="G11" s="1306"/>
      <c r="H11" s="1306"/>
      <c r="I11" s="1306"/>
      <c r="J11" s="1306"/>
      <c r="K11" s="49"/>
      <c r="L11" s="50" t="e">
        <f>+#REF!</f>
        <v>#REF!</v>
      </c>
      <c r="M11" s="50" t="e">
        <f>+#REF!</f>
        <v>#REF!</v>
      </c>
      <c r="N11" s="51" t="e">
        <f>+#REF!</f>
        <v>#REF!</v>
      </c>
    </row>
    <row r="12" spans="2:14" ht="13.5">
      <c r="B12" s="2462" t="s">
        <v>630</v>
      </c>
      <c r="C12" s="2463"/>
      <c r="D12" s="2463"/>
      <c r="E12" s="2463"/>
      <c r="F12" s="1306"/>
      <c r="G12" s="1306"/>
      <c r="H12" s="1306" t="s">
        <v>631</v>
      </c>
      <c r="J12" s="1306"/>
      <c r="K12" s="49"/>
      <c r="N12" s="286"/>
    </row>
    <row r="13" spans="2:14" ht="13.5">
      <c r="B13" s="52" t="s">
        <v>194</v>
      </c>
      <c r="C13" s="53"/>
      <c r="D13" s="2451" t="e">
        <f>+#REF!</f>
        <v>#REF!</v>
      </c>
      <c r="E13" s="2451"/>
      <c r="F13" s="2451"/>
      <c r="G13" s="2451"/>
      <c r="H13" s="53"/>
      <c r="I13" s="53" t="s">
        <v>195</v>
      </c>
      <c r="J13" s="2451" t="e">
        <f>+#REF!</f>
        <v>#REF!</v>
      </c>
      <c r="K13" s="2451"/>
      <c r="L13" s="2451"/>
      <c r="M13" s="2451"/>
      <c r="N13" s="1308"/>
    </row>
    <row r="14" spans="2:14" ht="13.5">
      <c r="B14" s="52"/>
      <c r="C14" s="53"/>
      <c r="D14" s="1307"/>
      <c r="E14" s="1307"/>
      <c r="F14" s="1307"/>
      <c r="G14" s="1307"/>
      <c r="H14" s="53"/>
      <c r="I14" s="1307"/>
      <c r="J14" s="53"/>
      <c r="K14" s="1307"/>
      <c r="L14" s="2452"/>
      <c r="M14" s="2452"/>
      <c r="N14" s="2453"/>
    </row>
    <row r="15" spans="2:14" ht="13.5">
      <c r="B15" s="52"/>
      <c r="C15" s="53"/>
      <c r="D15" s="1307"/>
      <c r="E15" s="1307"/>
      <c r="F15" s="1307"/>
      <c r="G15" s="1307"/>
      <c r="H15" s="53"/>
      <c r="I15" s="1307"/>
      <c r="J15" s="53"/>
      <c r="K15" s="1307"/>
      <c r="L15" s="1307"/>
      <c r="M15" s="1307"/>
      <c r="N15" s="1308"/>
    </row>
    <row r="16" spans="2:14" ht="13.5">
      <c r="B16" s="54"/>
      <c r="C16" s="55"/>
      <c r="D16" s="55"/>
      <c r="E16" s="55"/>
      <c r="F16" s="55"/>
      <c r="G16" s="55"/>
      <c r="H16" s="55"/>
      <c r="I16" s="55"/>
      <c r="J16" s="55"/>
      <c r="K16" s="55"/>
      <c r="L16" s="55"/>
      <c r="M16" s="55"/>
      <c r="N16" s="56"/>
    </row>
    <row r="17" spans="2:14" ht="13.5" thickBot="1">
      <c r="B17" s="57"/>
      <c r="C17" s="58"/>
      <c r="D17" s="58"/>
      <c r="E17" s="58"/>
      <c r="F17" s="58"/>
      <c r="G17" s="58"/>
      <c r="H17" s="58"/>
      <c r="I17" s="58"/>
      <c r="J17" s="58"/>
      <c r="K17" s="58"/>
      <c r="L17" s="58"/>
      <c r="M17" s="58"/>
      <c r="N17" s="59"/>
    </row>
    <row r="18" spans="2:14">
      <c r="B18" s="60"/>
      <c r="C18" s="61"/>
      <c r="D18" s="61"/>
      <c r="E18" s="61"/>
      <c r="F18" s="61"/>
      <c r="G18" s="61"/>
      <c r="H18" s="62"/>
      <c r="I18" s="62"/>
      <c r="J18" s="61"/>
      <c r="K18" s="61"/>
      <c r="L18" s="61"/>
      <c r="M18" s="61"/>
      <c r="N18" s="63"/>
    </row>
    <row r="19" spans="2:14" ht="13.5">
      <c r="B19" s="64" t="s">
        <v>196</v>
      </c>
      <c r="C19" s="65"/>
      <c r="D19" s="66" t="e">
        <f>+#REF!</f>
        <v>#REF!</v>
      </c>
      <c r="E19" s="67"/>
      <c r="F19" s="67"/>
      <c r="G19" s="1314" t="s">
        <v>188</v>
      </c>
      <c r="H19" s="2454" t="e">
        <f>+#REF!</f>
        <v>#REF!</v>
      </c>
      <c r="I19" s="2454"/>
      <c r="J19" s="2454"/>
      <c r="K19" s="2454"/>
      <c r="L19" s="2454"/>
      <c r="M19" s="2454"/>
      <c r="N19" s="68"/>
    </row>
    <row r="20" spans="2:14">
      <c r="B20" s="69" t="s">
        <v>197</v>
      </c>
      <c r="C20" s="70"/>
      <c r="D20" s="2455" t="e">
        <f>+#REF!</f>
        <v>#REF!</v>
      </c>
      <c r="E20" s="2455"/>
      <c r="F20" s="2455"/>
      <c r="G20" s="2455"/>
      <c r="H20" s="2455"/>
      <c r="I20" s="2455"/>
      <c r="J20" s="2455"/>
      <c r="K20" s="2455"/>
      <c r="L20" s="2455"/>
      <c r="M20" s="2455"/>
      <c r="N20" s="71"/>
    </row>
    <row r="21" spans="2:14">
      <c r="B21" s="69"/>
      <c r="C21" s="70"/>
      <c r="D21" s="2456"/>
      <c r="E21" s="2456"/>
      <c r="F21" s="2456"/>
      <c r="G21" s="2456"/>
      <c r="H21" s="2456"/>
      <c r="I21" s="2456"/>
      <c r="J21" s="2456"/>
      <c r="K21" s="2456"/>
      <c r="L21" s="2456"/>
      <c r="M21" s="2456"/>
      <c r="N21" s="71"/>
    </row>
    <row r="22" spans="2:14">
      <c r="B22" s="69"/>
      <c r="C22" s="70"/>
      <c r="D22" s="1309"/>
      <c r="E22" s="1309"/>
      <c r="F22" s="1309"/>
      <c r="G22" s="1309"/>
      <c r="H22" s="1309"/>
      <c r="I22" s="1309"/>
      <c r="J22" s="1309"/>
      <c r="K22" s="1309"/>
      <c r="L22" s="1309"/>
      <c r="M22" s="72"/>
      <c r="N22" s="71"/>
    </row>
    <row r="23" spans="2:14">
      <c r="B23" s="69" t="s">
        <v>225</v>
      </c>
      <c r="C23" s="70"/>
      <c r="D23" s="2457" t="e">
        <f>+#REF!</f>
        <v>#REF!</v>
      </c>
      <c r="E23" s="2457"/>
      <c r="F23" s="2457"/>
      <c r="G23" s="2457"/>
      <c r="H23" s="2457"/>
      <c r="I23" s="2457"/>
      <c r="J23" s="2457"/>
      <c r="K23" s="2457"/>
      <c r="L23" s="2457"/>
      <c r="M23" s="2457"/>
      <c r="N23" s="73"/>
    </row>
    <row r="24" spans="2:14">
      <c r="B24" s="69"/>
      <c r="C24" s="70"/>
      <c r="D24" s="74"/>
      <c r="E24" s="74"/>
      <c r="F24" s="74"/>
      <c r="G24" s="74"/>
      <c r="H24" s="74"/>
      <c r="I24" s="74"/>
      <c r="J24" s="74"/>
      <c r="K24" s="74"/>
      <c r="L24" s="74"/>
      <c r="M24" s="75"/>
      <c r="N24" s="73"/>
    </row>
    <row r="25" spans="2:14">
      <c r="B25" s="69" t="s">
        <v>198</v>
      </c>
      <c r="C25" s="70"/>
      <c r="D25" s="2457" t="e">
        <f>+#REF!</f>
        <v>#REF!</v>
      </c>
      <c r="E25" s="2457"/>
      <c r="F25" s="2457"/>
      <c r="G25" s="2457"/>
      <c r="H25" s="2457"/>
      <c r="I25" s="2457"/>
      <c r="J25" s="2457"/>
      <c r="K25" s="2457"/>
      <c r="L25" s="2457"/>
      <c r="M25" s="2457"/>
      <c r="N25" s="73"/>
    </row>
    <row r="26" spans="2:14">
      <c r="B26" s="69"/>
      <c r="C26" s="70"/>
      <c r="D26" s="74"/>
      <c r="E26" s="74"/>
      <c r="F26" s="74"/>
      <c r="G26" s="74"/>
      <c r="H26" s="74"/>
      <c r="I26" s="74"/>
      <c r="J26" s="74"/>
      <c r="K26" s="74"/>
      <c r="L26" s="74"/>
      <c r="M26" s="75"/>
      <c r="N26" s="73"/>
    </row>
    <row r="27" spans="2:14">
      <c r="B27" s="69" t="s">
        <v>199</v>
      </c>
      <c r="C27" s="69"/>
      <c r="D27" s="74"/>
      <c r="E27" s="2457" t="e">
        <f>+#REF!</f>
        <v>#REF!</v>
      </c>
      <c r="F27" s="2457"/>
      <c r="G27" s="2457"/>
      <c r="H27" s="2457"/>
      <c r="I27" s="2457"/>
      <c r="J27" s="2457"/>
      <c r="K27" s="2457"/>
      <c r="L27" s="2457"/>
      <c r="M27" s="2457"/>
      <c r="N27" s="73"/>
    </row>
    <row r="28" spans="2:14">
      <c r="B28" s="64"/>
      <c r="C28" s="65"/>
      <c r="D28" s="74"/>
      <c r="E28" s="74"/>
      <c r="F28" s="74"/>
      <c r="G28" s="74"/>
      <c r="H28" s="74"/>
      <c r="I28" s="74"/>
      <c r="J28" s="74"/>
      <c r="K28" s="74"/>
      <c r="L28" s="74"/>
      <c r="M28" s="75"/>
      <c r="N28" s="73"/>
    </row>
    <row r="29" spans="2:14">
      <c r="B29" s="69" t="s">
        <v>200</v>
      </c>
      <c r="C29" s="70"/>
      <c r="D29" s="74"/>
      <c r="E29" s="74"/>
      <c r="F29" s="74"/>
      <c r="G29" s="2458" t="e">
        <f>+#REF!</f>
        <v>#REF!</v>
      </c>
      <c r="H29" s="2458"/>
      <c r="I29" s="2458"/>
      <c r="J29" s="2458"/>
      <c r="K29" s="2458"/>
      <c r="L29" s="2458"/>
      <c r="M29" s="2458"/>
      <c r="N29" s="73"/>
    </row>
    <row r="30" spans="2:14" ht="13.5" thickBot="1">
      <c r="B30" s="76"/>
      <c r="C30" s="77"/>
      <c r="D30" s="77"/>
      <c r="E30" s="77"/>
      <c r="F30" s="77"/>
      <c r="G30" s="77"/>
      <c r="H30" s="77"/>
      <c r="I30" s="77"/>
      <c r="J30" s="77"/>
      <c r="K30" s="77"/>
      <c r="L30" s="77"/>
      <c r="M30" s="77"/>
      <c r="N30" s="78"/>
    </row>
    <row r="31" spans="2:14" ht="13.5">
      <c r="B31" s="2459" t="s">
        <v>201</v>
      </c>
      <c r="C31" s="2460"/>
      <c r="D31" s="2460"/>
      <c r="E31" s="2460"/>
      <c r="F31" s="2460"/>
      <c r="G31" s="2460"/>
      <c r="H31" s="2460"/>
      <c r="I31" s="2460"/>
      <c r="J31" s="2460"/>
      <c r="K31" s="2460"/>
      <c r="L31" s="2460"/>
      <c r="M31" s="2460"/>
      <c r="N31" s="2461"/>
    </row>
    <row r="32" spans="2:14" ht="13.5" thickBot="1">
      <c r="B32" s="79"/>
      <c r="C32" s="62"/>
      <c r="D32" s="62"/>
      <c r="E32" s="62"/>
      <c r="F32" s="62"/>
      <c r="G32" s="62"/>
      <c r="H32" s="62"/>
      <c r="I32" s="62"/>
      <c r="J32" s="62"/>
      <c r="K32" s="62"/>
      <c r="L32" s="62"/>
      <c r="M32" s="62"/>
      <c r="N32" s="68"/>
    </row>
    <row r="33" spans="2:14" ht="13.5">
      <c r="B33" s="134" t="s">
        <v>13</v>
      </c>
      <c r="C33" s="2444" t="s">
        <v>133</v>
      </c>
      <c r="D33" s="2445"/>
      <c r="E33" s="2445"/>
      <c r="F33" s="2445"/>
      <c r="G33" s="2445"/>
      <c r="H33" s="2445"/>
      <c r="I33" s="2445"/>
      <c r="J33" s="2445"/>
      <c r="K33" s="2446" t="s">
        <v>202</v>
      </c>
      <c r="L33" s="2399" t="s">
        <v>19</v>
      </c>
      <c r="M33" s="2447"/>
      <c r="N33" s="134" t="s">
        <v>80</v>
      </c>
    </row>
    <row r="34" spans="2:14" ht="13.5" thickBot="1">
      <c r="B34" s="135" t="e">
        <f>+'PRESUPUESTO OFICIAL'!#REF!</f>
        <v>#REF!</v>
      </c>
      <c r="C34" s="2448" t="e">
        <f>VLOOKUP(B34,'PRESUPUESTO OFICIAL'!D14:D24: 'PRESUPUESTO OFICIAL'!G14:G24,4,FALSE)</f>
        <v>#REF!</v>
      </c>
      <c r="D34" s="2449"/>
      <c r="E34" s="2449"/>
      <c r="F34" s="2449"/>
      <c r="G34" s="2449"/>
      <c r="H34" s="2449"/>
      <c r="I34" s="2449"/>
      <c r="J34" s="2449"/>
      <c r="K34" s="2450"/>
      <c r="L34" s="2448" t="e">
        <f>VLOOKUP(B34,'PRESUPUESTO OFICIAL'!D14:D24: 'PRESUPUESTO OFICIAL'!H14:H24,5,FALSE)</f>
        <v>#REF!</v>
      </c>
      <c r="M34" s="2450"/>
      <c r="N34" s="136" t="e">
        <f>VLOOKUP(B34,'PRESUPUESTO OFICIAL'!D14:D24: 'PRESUPUESTO OFICIAL'!I14:I24,6,FALSE)</f>
        <v>#REF!</v>
      </c>
    </row>
    <row r="35" spans="2:14">
      <c r="B35" s="2411" t="s">
        <v>28</v>
      </c>
      <c r="C35" s="2412"/>
      <c r="D35" s="2412"/>
      <c r="E35" s="2412"/>
      <c r="F35" s="2412"/>
      <c r="G35" s="2412"/>
      <c r="H35" s="2412"/>
      <c r="I35" s="2412"/>
      <c r="J35" s="2412"/>
      <c r="K35" s="2412"/>
      <c r="L35" s="2412"/>
      <c r="M35" s="2412"/>
      <c r="N35" s="2413"/>
    </row>
    <row r="36" spans="2:14">
      <c r="B36" s="2414"/>
      <c r="C36" s="2415"/>
      <c r="D36" s="2415"/>
      <c r="E36" s="2415"/>
      <c r="F36" s="2415"/>
      <c r="G36" s="2415"/>
      <c r="H36" s="2415"/>
      <c r="I36" s="2415"/>
      <c r="J36" s="2415"/>
      <c r="K36" s="2415"/>
      <c r="L36" s="2415"/>
      <c r="M36" s="2415"/>
      <c r="N36" s="2416"/>
    </row>
    <row r="37" spans="2:14" ht="13.5" thickBot="1">
      <c r="B37" s="2417"/>
      <c r="C37" s="2418"/>
      <c r="D37" s="2418"/>
      <c r="E37" s="2418"/>
      <c r="F37" s="2418"/>
      <c r="G37" s="2418"/>
      <c r="H37" s="2418"/>
      <c r="I37" s="2418"/>
      <c r="J37" s="2418"/>
      <c r="K37" s="2418"/>
      <c r="L37" s="2418"/>
      <c r="M37" s="2418"/>
      <c r="N37" s="2419"/>
    </row>
    <row r="38" spans="2:14" ht="13.5">
      <c r="B38" s="2399" t="s">
        <v>133</v>
      </c>
      <c r="C38" s="2439"/>
      <c r="D38" s="2439"/>
      <c r="E38" s="2439"/>
      <c r="F38" s="2440"/>
      <c r="G38" s="2401" t="s">
        <v>203</v>
      </c>
      <c r="H38" s="2439"/>
      <c r="I38" s="2441" t="s">
        <v>144</v>
      </c>
      <c r="J38" s="2442"/>
      <c r="K38" s="137" t="s">
        <v>145</v>
      </c>
      <c r="L38" s="2401" t="s">
        <v>146</v>
      </c>
      <c r="M38" s="2402"/>
      <c r="N38" s="138" t="s">
        <v>150</v>
      </c>
    </row>
    <row r="39" spans="2:14">
      <c r="B39" s="2397" t="s">
        <v>578</v>
      </c>
      <c r="C39" s="2398"/>
      <c r="D39" s="2398"/>
      <c r="E39" s="2398"/>
      <c r="F39" s="2422"/>
      <c r="G39" s="2443"/>
      <c r="H39" s="2422"/>
      <c r="I39" s="2443"/>
      <c r="J39" s="2422"/>
      <c r="K39" s="82" t="e">
        <f>#REF!</f>
        <v>#REF!</v>
      </c>
      <c r="L39" s="2405">
        <v>4</v>
      </c>
      <c r="M39" s="2406"/>
      <c r="N39" s="83" t="e">
        <f>+K39/L39</f>
        <v>#REF!</v>
      </c>
    </row>
    <row r="40" spans="2:14">
      <c r="B40" s="2397" t="s">
        <v>44</v>
      </c>
      <c r="C40" s="2398"/>
      <c r="D40" s="2398"/>
      <c r="E40" s="2398"/>
      <c r="F40" s="2422"/>
      <c r="G40" s="2443"/>
      <c r="H40" s="2422"/>
      <c r="I40" s="2443"/>
      <c r="J40" s="2422"/>
      <c r="K40" s="82"/>
      <c r="L40" s="2405"/>
      <c r="M40" s="2406"/>
      <c r="N40" s="83" t="e">
        <f>+N65*0.02</f>
        <v>#REF!</v>
      </c>
    </row>
    <row r="41" spans="2:14" ht="13.5" thickBot="1">
      <c r="B41" s="2397"/>
      <c r="C41" s="2398"/>
      <c r="D41" s="2398"/>
      <c r="E41" s="2398"/>
      <c r="F41" s="2422"/>
      <c r="G41" s="2443"/>
      <c r="H41" s="2422"/>
      <c r="I41" s="2443"/>
      <c r="J41" s="2422"/>
      <c r="K41" s="82"/>
      <c r="L41" s="2405"/>
      <c r="M41" s="2406"/>
      <c r="N41" s="83"/>
    </row>
    <row r="42" spans="2:14" ht="14.25" thickBot="1">
      <c r="B42" s="2388" t="s">
        <v>147</v>
      </c>
      <c r="C42" s="2389"/>
      <c r="D42" s="2389"/>
      <c r="E42" s="2389"/>
      <c r="F42" s="2389"/>
      <c r="G42" s="2389"/>
      <c r="H42" s="2389"/>
      <c r="I42" s="2389"/>
      <c r="J42" s="2389"/>
      <c r="K42" s="2389"/>
      <c r="L42" s="2389"/>
      <c r="M42" s="2390"/>
      <c r="N42" s="85" t="e">
        <f>SUM(N39:N41)</f>
        <v>#REF!</v>
      </c>
    </row>
    <row r="43" spans="2:14">
      <c r="B43" s="2411" t="s">
        <v>148</v>
      </c>
      <c r="C43" s="2412"/>
      <c r="D43" s="2412"/>
      <c r="E43" s="2412"/>
      <c r="F43" s="2412"/>
      <c r="G43" s="2412"/>
      <c r="H43" s="2412"/>
      <c r="I43" s="2412"/>
      <c r="J43" s="2412"/>
      <c r="K43" s="2412"/>
      <c r="L43" s="2412"/>
      <c r="M43" s="2412"/>
      <c r="N43" s="2413"/>
    </row>
    <row r="44" spans="2:14">
      <c r="B44" s="2414"/>
      <c r="C44" s="2415"/>
      <c r="D44" s="2415"/>
      <c r="E44" s="2415"/>
      <c r="F44" s="2415"/>
      <c r="G44" s="2415"/>
      <c r="H44" s="2415"/>
      <c r="I44" s="2415"/>
      <c r="J44" s="2415"/>
      <c r="K44" s="2415"/>
      <c r="L44" s="2415"/>
      <c r="M44" s="2415"/>
      <c r="N44" s="2416"/>
    </row>
    <row r="45" spans="2:14" ht="13.5" thickBot="1">
      <c r="B45" s="2417"/>
      <c r="C45" s="2418"/>
      <c r="D45" s="2418"/>
      <c r="E45" s="2418"/>
      <c r="F45" s="2418"/>
      <c r="G45" s="2418"/>
      <c r="H45" s="2418"/>
      <c r="I45" s="2418"/>
      <c r="J45" s="2418"/>
      <c r="K45" s="2418"/>
      <c r="L45" s="2418"/>
      <c r="M45" s="2418"/>
      <c r="N45" s="2419"/>
    </row>
    <row r="46" spans="2:14" ht="13.5">
      <c r="B46" s="2399" t="s">
        <v>133</v>
      </c>
      <c r="C46" s="2400"/>
      <c r="D46" s="2400"/>
      <c r="E46" s="2400"/>
      <c r="F46" s="2400"/>
      <c r="G46" s="2400"/>
      <c r="H46" s="2400"/>
      <c r="I46" s="2402"/>
      <c r="J46" s="1305" t="s">
        <v>19</v>
      </c>
      <c r="K46" s="137" t="s">
        <v>80</v>
      </c>
      <c r="L46" s="2401" t="s">
        <v>149</v>
      </c>
      <c r="M46" s="2402"/>
      <c r="N46" s="138" t="s">
        <v>150</v>
      </c>
    </row>
    <row r="47" spans="2:14">
      <c r="B47" s="2397" t="s">
        <v>579</v>
      </c>
      <c r="C47" s="2398"/>
      <c r="D47" s="2398"/>
      <c r="E47" s="2398"/>
      <c r="F47" s="2398"/>
      <c r="G47" s="2398"/>
      <c r="H47" s="2398"/>
      <c r="I47" s="2422"/>
      <c r="J47" s="1300" t="s">
        <v>21</v>
      </c>
      <c r="K47" s="89">
        <v>1.3</v>
      </c>
      <c r="L47" s="2423" t="e">
        <f>+#REF!</f>
        <v>#REF!</v>
      </c>
      <c r="M47" s="2424"/>
      <c r="N47" s="83" t="e">
        <f>+L47*K47</f>
        <v>#REF!</v>
      </c>
    </row>
    <row r="48" spans="2:14" ht="13.5" thickBot="1">
      <c r="B48" s="2407" t="s">
        <v>41</v>
      </c>
      <c r="C48" s="2408"/>
      <c r="D48" s="2408"/>
      <c r="E48" s="2408"/>
      <c r="F48" s="2408"/>
      <c r="G48" s="2408"/>
      <c r="H48" s="2408"/>
      <c r="I48" s="2436"/>
      <c r="J48" s="1313" t="s">
        <v>16</v>
      </c>
      <c r="K48" s="283">
        <v>30</v>
      </c>
      <c r="L48" s="2498" t="e">
        <f>#REF!</f>
        <v>#REF!</v>
      </c>
      <c r="M48" s="2499"/>
      <c r="N48" s="83" t="e">
        <f>+L48*K48</f>
        <v>#REF!</v>
      </c>
    </row>
    <row r="49" spans="2:15" ht="14.25" thickBot="1">
      <c r="B49" s="2388" t="s">
        <v>147</v>
      </c>
      <c r="C49" s="2389"/>
      <c r="D49" s="2389"/>
      <c r="E49" s="2389"/>
      <c r="F49" s="2389"/>
      <c r="G49" s="2389"/>
      <c r="H49" s="2389"/>
      <c r="I49" s="2389"/>
      <c r="J49" s="2389"/>
      <c r="K49" s="2389"/>
      <c r="L49" s="2389"/>
      <c r="M49" s="2390"/>
      <c r="N49" s="92" t="e">
        <f>SUM(N47:N48)</f>
        <v>#REF!</v>
      </c>
    </row>
    <row r="50" spans="2:15">
      <c r="B50" s="2411" t="s">
        <v>30</v>
      </c>
      <c r="C50" s="2412"/>
      <c r="D50" s="2412"/>
      <c r="E50" s="2412"/>
      <c r="F50" s="2412"/>
      <c r="G50" s="2412"/>
      <c r="H50" s="2412"/>
      <c r="I50" s="2412"/>
      <c r="J50" s="2412"/>
      <c r="K50" s="2412"/>
      <c r="L50" s="2412"/>
      <c r="M50" s="2412"/>
      <c r="N50" s="2413"/>
    </row>
    <row r="51" spans="2:15">
      <c r="B51" s="2414"/>
      <c r="C51" s="2415"/>
      <c r="D51" s="2415"/>
      <c r="E51" s="2415"/>
      <c r="F51" s="2415"/>
      <c r="G51" s="2415"/>
      <c r="H51" s="2415"/>
      <c r="I51" s="2415"/>
      <c r="J51" s="2415"/>
      <c r="K51" s="2415"/>
      <c r="L51" s="2415"/>
      <c r="M51" s="2415"/>
      <c r="N51" s="2416"/>
    </row>
    <row r="52" spans="2:15" ht="13.5" thickBot="1">
      <c r="B52" s="2417"/>
      <c r="C52" s="2418"/>
      <c r="D52" s="2418"/>
      <c r="E52" s="2418"/>
      <c r="F52" s="2418"/>
      <c r="G52" s="2418"/>
      <c r="H52" s="2418"/>
      <c r="I52" s="2418"/>
      <c r="J52" s="2418"/>
      <c r="K52" s="2418"/>
      <c r="L52" s="2418"/>
      <c r="M52" s="2418"/>
      <c r="N52" s="2419"/>
    </row>
    <row r="53" spans="2:15" ht="13.5">
      <c r="B53" s="2399" t="s">
        <v>151</v>
      </c>
      <c r="C53" s="2400"/>
      <c r="D53" s="2400"/>
      <c r="E53" s="2400"/>
      <c r="F53" s="2400"/>
      <c r="G53" s="2400"/>
      <c r="H53" s="2400"/>
      <c r="I53" s="137" t="s">
        <v>152</v>
      </c>
      <c r="J53" s="1303" t="s">
        <v>153</v>
      </c>
      <c r="K53" s="139" t="s">
        <v>241</v>
      </c>
      <c r="L53" s="2401" t="s">
        <v>20</v>
      </c>
      <c r="M53" s="2402"/>
      <c r="N53" s="138" t="s">
        <v>150</v>
      </c>
    </row>
    <row r="54" spans="2:15">
      <c r="B54" s="2397" t="s">
        <v>214</v>
      </c>
      <c r="C54" s="2398"/>
      <c r="D54" s="2398"/>
      <c r="E54" s="2398"/>
      <c r="F54" s="2398"/>
      <c r="G54" s="2398"/>
      <c r="H54" s="2398"/>
      <c r="I54" s="93">
        <v>1</v>
      </c>
      <c r="J54" s="87" t="e">
        <f>#REF!</f>
        <v>#REF!</v>
      </c>
      <c r="K54" s="93" t="e">
        <f>+J54*I54</f>
        <v>#REF!</v>
      </c>
      <c r="L54" s="2425" t="e">
        <f>#REF!</f>
        <v>#REF!</v>
      </c>
      <c r="M54" s="2426"/>
      <c r="N54" s="94" t="e">
        <f>+L54*K54</f>
        <v>#REF!</v>
      </c>
      <c r="O54" s="1270" t="e">
        <f>L47+N54</f>
        <v>#REF!</v>
      </c>
    </row>
    <row r="55" spans="2:15" ht="13.5" thickBot="1">
      <c r="B55" s="2407"/>
      <c r="C55" s="2408"/>
      <c r="D55" s="2408"/>
      <c r="E55" s="2408"/>
      <c r="F55" s="2408"/>
      <c r="G55" s="2408"/>
      <c r="H55" s="2408"/>
      <c r="I55" s="95"/>
      <c r="J55" s="81"/>
      <c r="K55" s="95"/>
      <c r="L55" s="2409"/>
      <c r="M55" s="2410"/>
      <c r="N55" s="96"/>
    </row>
    <row r="56" spans="2:15" ht="14.25" thickBot="1">
      <c r="B56" s="2388" t="s">
        <v>147</v>
      </c>
      <c r="C56" s="2389"/>
      <c r="D56" s="2389"/>
      <c r="E56" s="2389"/>
      <c r="F56" s="2389"/>
      <c r="G56" s="2389"/>
      <c r="H56" s="2389"/>
      <c r="I56" s="2389"/>
      <c r="J56" s="2389"/>
      <c r="K56" s="2389"/>
      <c r="L56" s="2389"/>
      <c r="M56" s="2390"/>
      <c r="N56" s="97" t="e">
        <f>SUM(N54:N55)</f>
        <v>#REF!</v>
      </c>
    </row>
    <row r="57" spans="2:15">
      <c r="B57" s="2411" t="s">
        <v>31</v>
      </c>
      <c r="C57" s="2412"/>
      <c r="D57" s="2412"/>
      <c r="E57" s="2412"/>
      <c r="F57" s="2412"/>
      <c r="G57" s="2412"/>
      <c r="H57" s="2412"/>
      <c r="I57" s="2412"/>
      <c r="J57" s="2412"/>
      <c r="K57" s="2412"/>
      <c r="L57" s="2412"/>
      <c r="M57" s="2412"/>
      <c r="N57" s="2413"/>
    </row>
    <row r="58" spans="2:15">
      <c r="B58" s="2414"/>
      <c r="C58" s="2415"/>
      <c r="D58" s="2415"/>
      <c r="E58" s="2415"/>
      <c r="F58" s="2415"/>
      <c r="G58" s="2415"/>
      <c r="H58" s="2415"/>
      <c r="I58" s="2415"/>
      <c r="J58" s="2415"/>
      <c r="K58" s="2415"/>
      <c r="L58" s="2415"/>
      <c r="M58" s="2415"/>
      <c r="N58" s="2416"/>
    </row>
    <row r="59" spans="2:15" ht="13.5" thickBot="1">
      <c r="B59" s="2417"/>
      <c r="C59" s="2418"/>
      <c r="D59" s="2418"/>
      <c r="E59" s="2418"/>
      <c r="F59" s="2418"/>
      <c r="G59" s="2418"/>
      <c r="H59" s="2418"/>
      <c r="I59" s="2418"/>
      <c r="J59" s="2418"/>
      <c r="K59" s="2418"/>
      <c r="L59" s="2418"/>
      <c r="M59" s="2418"/>
      <c r="N59" s="2419"/>
    </row>
    <row r="60" spans="2:15" ht="13.5">
      <c r="B60" s="2399" t="s">
        <v>154</v>
      </c>
      <c r="C60" s="2400"/>
      <c r="D60" s="2400"/>
      <c r="E60" s="2400"/>
      <c r="F60" s="2400"/>
      <c r="G60" s="2400"/>
      <c r="H60" s="2400"/>
      <c r="I60" s="137" t="s">
        <v>155</v>
      </c>
      <c r="J60" s="1303" t="s">
        <v>25</v>
      </c>
      <c r="K60" s="139" t="s">
        <v>156</v>
      </c>
      <c r="L60" s="2401" t="s">
        <v>146</v>
      </c>
      <c r="M60" s="2402"/>
      <c r="N60" s="138" t="s">
        <v>150</v>
      </c>
    </row>
    <row r="61" spans="2:15">
      <c r="B61" s="1310" t="s">
        <v>37</v>
      </c>
      <c r="C61" s="1311"/>
      <c r="D61" s="1311"/>
      <c r="E61" s="1311"/>
      <c r="F61" s="1311"/>
      <c r="G61" s="1311"/>
      <c r="H61" s="1311"/>
      <c r="I61" s="98" t="e">
        <f>+#REF!*2</f>
        <v>#REF!</v>
      </c>
      <c r="J61" s="99" t="e">
        <f>+#REF!</f>
        <v>#REF!</v>
      </c>
      <c r="K61" s="100" t="e">
        <f>+J61*I61</f>
        <v>#REF!</v>
      </c>
      <c r="L61" s="2403">
        <f>L39*8</f>
        <v>32</v>
      </c>
      <c r="M61" s="2404"/>
      <c r="N61" s="101" t="e">
        <f>+K61/L61</f>
        <v>#REF!</v>
      </c>
    </row>
    <row r="62" spans="2:15">
      <c r="B62" s="1310"/>
      <c r="C62" s="1311"/>
      <c r="D62" s="1311"/>
      <c r="E62" s="1311"/>
      <c r="F62" s="1311"/>
      <c r="G62" s="1311"/>
      <c r="H62" s="1311"/>
      <c r="I62" s="98"/>
      <c r="J62" s="99"/>
      <c r="K62" s="100"/>
      <c r="L62" s="2403"/>
      <c r="M62" s="2404"/>
      <c r="N62" s="101"/>
    </row>
    <row r="63" spans="2:15">
      <c r="B63" s="1310"/>
      <c r="C63" s="1311"/>
      <c r="D63" s="1311"/>
      <c r="E63" s="1311"/>
      <c r="F63" s="1311"/>
      <c r="G63" s="1311"/>
      <c r="H63" s="1311"/>
      <c r="I63" s="98"/>
      <c r="J63" s="99"/>
      <c r="K63" s="100"/>
      <c r="L63" s="2405"/>
      <c r="M63" s="2406"/>
      <c r="N63" s="101"/>
    </row>
    <row r="64" spans="2:15" ht="13.5" thickBot="1">
      <c r="B64" s="2407"/>
      <c r="C64" s="2408"/>
      <c r="D64" s="2408"/>
      <c r="E64" s="2408"/>
      <c r="F64" s="2408"/>
      <c r="G64" s="2408"/>
      <c r="H64" s="2408"/>
      <c r="I64" s="95"/>
      <c r="J64" s="81"/>
      <c r="K64" s="95"/>
      <c r="L64" s="2409"/>
      <c r="M64" s="2410"/>
      <c r="N64" s="102"/>
    </row>
    <row r="65" spans="2:14" ht="14.25" thickBot="1">
      <c r="B65" s="2388" t="s">
        <v>147</v>
      </c>
      <c r="C65" s="2389"/>
      <c r="D65" s="2389"/>
      <c r="E65" s="2389"/>
      <c r="F65" s="2389"/>
      <c r="G65" s="2389"/>
      <c r="H65" s="2389"/>
      <c r="I65" s="2389"/>
      <c r="J65" s="2389"/>
      <c r="K65" s="2389"/>
      <c r="L65" s="2389"/>
      <c r="M65" s="2390"/>
      <c r="N65" s="103" t="e">
        <f>SUM(N61:N64)</f>
        <v>#REF!</v>
      </c>
    </row>
    <row r="66" spans="2:14" ht="13.5" thickBot="1">
      <c r="B66" s="79"/>
      <c r="C66" s="62"/>
      <c r="D66" s="62"/>
      <c r="E66" s="62"/>
      <c r="F66" s="62"/>
      <c r="G66" s="62"/>
      <c r="H66" s="62"/>
      <c r="I66" s="62"/>
      <c r="J66" s="62"/>
      <c r="K66" s="62"/>
      <c r="L66" s="62"/>
      <c r="M66" s="62"/>
      <c r="N66" s="68"/>
    </row>
    <row r="67" spans="2:14" ht="13.5" thickBot="1">
      <c r="B67" s="2391" t="s">
        <v>157</v>
      </c>
      <c r="C67" s="2392"/>
      <c r="D67" s="2392"/>
      <c r="E67" s="2392"/>
      <c r="F67" s="2392"/>
      <c r="G67" s="2392"/>
      <c r="H67" s="2392"/>
      <c r="I67" s="2392"/>
      <c r="J67" s="2392"/>
      <c r="K67" s="2392"/>
      <c r="L67" s="2392"/>
      <c r="M67" s="2393"/>
      <c r="N67" s="142" t="e">
        <f>+N65+N56+N49+N42</f>
        <v>#REF!</v>
      </c>
    </row>
    <row r="68" spans="2:14">
      <c r="B68" s="2411" t="s">
        <v>32</v>
      </c>
      <c r="C68" s="2412"/>
      <c r="D68" s="2412"/>
      <c r="E68" s="2412"/>
      <c r="F68" s="2412"/>
      <c r="G68" s="2412"/>
      <c r="H68" s="2412"/>
      <c r="I68" s="2412"/>
      <c r="J68" s="2412"/>
      <c r="K68" s="2412"/>
      <c r="L68" s="2412"/>
      <c r="M68" s="2412"/>
      <c r="N68" s="2413"/>
    </row>
    <row r="69" spans="2:14">
      <c r="B69" s="2414"/>
      <c r="C69" s="2415"/>
      <c r="D69" s="2415"/>
      <c r="E69" s="2415"/>
      <c r="F69" s="2415"/>
      <c r="G69" s="2415"/>
      <c r="H69" s="2415"/>
      <c r="I69" s="2415"/>
      <c r="J69" s="2415"/>
      <c r="K69" s="2415"/>
      <c r="L69" s="2415"/>
      <c r="M69" s="2415"/>
      <c r="N69" s="2416"/>
    </row>
    <row r="70" spans="2:14" ht="13.5" thickBot="1">
      <c r="B70" s="2417"/>
      <c r="C70" s="2418"/>
      <c r="D70" s="2418"/>
      <c r="E70" s="2418"/>
      <c r="F70" s="2418"/>
      <c r="G70" s="2418"/>
      <c r="H70" s="2418"/>
      <c r="I70" s="2418"/>
      <c r="J70" s="2418"/>
      <c r="K70" s="2418"/>
      <c r="L70" s="2418"/>
      <c r="M70" s="2418"/>
      <c r="N70" s="2419"/>
    </row>
    <row r="71" spans="2:14" ht="13.5">
      <c r="B71" s="2399" t="s">
        <v>29</v>
      </c>
      <c r="C71" s="2400"/>
      <c r="D71" s="2400"/>
      <c r="E71" s="2400"/>
      <c r="F71" s="2400"/>
      <c r="G71" s="2400"/>
      <c r="H71" s="2400"/>
      <c r="I71" s="1303"/>
      <c r="J71" s="1304"/>
      <c r="K71" s="140" t="s">
        <v>33</v>
      </c>
      <c r="L71" s="2420" t="s">
        <v>34</v>
      </c>
      <c r="M71" s="2421"/>
      <c r="N71" s="141"/>
    </row>
    <row r="72" spans="2:14">
      <c r="B72" s="2397" t="s">
        <v>23</v>
      </c>
      <c r="C72" s="2398"/>
      <c r="D72" s="2398"/>
      <c r="E72" s="2398"/>
      <c r="F72" s="2398"/>
      <c r="G72" s="2398"/>
      <c r="H72" s="2398"/>
      <c r="I72" s="104"/>
      <c r="J72" s="105"/>
      <c r="K72" s="144" t="e">
        <f>+#REF!</f>
        <v>#REF!</v>
      </c>
      <c r="L72" s="2384" t="e">
        <f>+N67*K72</f>
        <v>#REF!</v>
      </c>
      <c r="M72" s="2385"/>
      <c r="N72" s="106"/>
    </row>
    <row r="73" spans="2:14">
      <c r="B73" s="107" t="s">
        <v>35</v>
      </c>
      <c r="C73" s="108"/>
      <c r="D73" s="108"/>
      <c r="E73" s="108"/>
      <c r="F73" s="108"/>
      <c r="G73" s="108"/>
      <c r="H73" s="108"/>
      <c r="I73" s="104"/>
      <c r="J73" s="105"/>
      <c r="K73" s="144" t="e">
        <f>+#REF!</f>
        <v>#REF!</v>
      </c>
      <c r="L73" s="2384" t="e">
        <f>+N67*K73</f>
        <v>#REF!</v>
      </c>
      <c r="M73" s="2385"/>
      <c r="N73" s="106"/>
    </row>
    <row r="74" spans="2:14" ht="13.5" thickBot="1">
      <c r="B74" s="1301" t="s">
        <v>24</v>
      </c>
      <c r="C74" s="1302"/>
      <c r="D74" s="1302"/>
      <c r="E74" s="1302"/>
      <c r="F74" s="1302"/>
      <c r="G74" s="1302"/>
      <c r="H74" s="1302"/>
      <c r="I74" s="109"/>
      <c r="J74" s="110"/>
      <c r="K74" s="144" t="e">
        <f>+#REF!</f>
        <v>#REF!</v>
      </c>
      <c r="L74" s="2386" t="e">
        <f>+N67*K74</f>
        <v>#REF!</v>
      </c>
      <c r="M74" s="2387"/>
      <c r="N74" s="106"/>
    </row>
    <row r="75" spans="2:14" ht="14.25" thickBot="1">
      <c r="B75" s="2388" t="s">
        <v>147</v>
      </c>
      <c r="C75" s="2389"/>
      <c r="D75" s="2389"/>
      <c r="E75" s="2389"/>
      <c r="F75" s="2389"/>
      <c r="G75" s="2389"/>
      <c r="H75" s="2389"/>
      <c r="I75" s="2389"/>
      <c r="J75" s="2389"/>
      <c r="K75" s="2389"/>
      <c r="L75" s="2389"/>
      <c r="M75" s="2390"/>
      <c r="N75" s="111" t="e">
        <f>SUM(L72:M74)</f>
        <v>#REF!</v>
      </c>
    </row>
    <row r="76" spans="2:14" ht="13.5" thickBot="1">
      <c r="B76" s="79"/>
      <c r="C76" s="62"/>
      <c r="D76" s="62"/>
      <c r="E76" s="62"/>
      <c r="F76" s="62"/>
      <c r="G76" s="62"/>
      <c r="H76" s="62"/>
      <c r="I76" s="62"/>
      <c r="J76" s="62"/>
      <c r="K76" s="62"/>
      <c r="L76" s="62"/>
      <c r="M76" s="62"/>
      <c r="N76" s="68"/>
    </row>
    <row r="77" spans="2:14" ht="13.5" thickBot="1">
      <c r="B77" s="2391" t="s">
        <v>158</v>
      </c>
      <c r="C77" s="2392"/>
      <c r="D77" s="2392"/>
      <c r="E77" s="2392"/>
      <c r="F77" s="2392"/>
      <c r="G77" s="2392"/>
      <c r="H77" s="2392"/>
      <c r="I77" s="2392"/>
      <c r="J77" s="2392"/>
      <c r="K77" s="2392"/>
      <c r="L77" s="2392"/>
      <c r="M77" s="2393"/>
      <c r="N77" s="143" t="e">
        <f>ROUND(N67+N75,0)</f>
        <v>#REF!</v>
      </c>
    </row>
    <row r="78" spans="2:14">
      <c r="B78" s="60"/>
      <c r="C78" s="61"/>
      <c r="D78" s="61"/>
      <c r="E78" s="61"/>
      <c r="F78" s="61"/>
      <c r="G78" s="61"/>
      <c r="H78" s="61"/>
      <c r="I78" s="61"/>
      <c r="J78" s="61"/>
      <c r="K78" s="61"/>
      <c r="L78" s="61"/>
      <c r="M78" s="61"/>
      <c r="N78" s="63"/>
    </row>
    <row r="79" spans="2:14">
      <c r="B79" s="79"/>
      <c r="C79" s="62"/>
      <c r="D79" s="62"/>
      <c r="E79" s="62"/>
      <c r="F79" s="62"/>
      <c r="G79" s="62"/>
      <c r="H79" s="62"/>
      <c r="I79" s="62"/>
      <c r="J79" s="62"/>
      <c r="K79" s="62"/>
      <c r="L79" s="62"/>
      <c r="M79" s="62"/>
      <c r="N79" s="68"/>
    </row>
    <row r="80" spans="2:14">
      <c r="B80" s="79"/>
      <c r="C80" s="62"/>
      <c r="D80" s="62"/>
      <c r="E80" s="62"/>
      <c r="F80" s="62"/>
      <c r="G80" s="62"/>
      <c r="H80" s="62"/>
      <c r="I80" s="62"/>
      <c r="J80" s="62"/>
      <c r="K80" s="62"/>
      <c r="L80" s="62"/>
      <c r="M80" s="62"/>
      <c r="N80" s="68"/>
    </row>
    <row r="81" spans="2:14">
      <c r="B81" s="79"/>
      <c r="C81" s="62"/>
      <c r="D81" s="62"/>
      <c r="E81" s="62"/>
      <c r="F81" s="62"/>
      <c r="G81" s="67" t="s">
        <v>204</v>
      </c>
      <c r="H81" s="67"/>
      <c r="I81" s="67"/>
      <c r="J81" s="67"/>
      <c r="K81" s="62"/>
      <c r="L81" s="62"/>
      <c r="M81" s="62"/>
      <c r="N81" s="68"/>
    </row>
    <row r="82" spans="2:14" ht="13.5">
      <c r="B82" s="112"/>
      <c r="C82" s="113"/>
      <c r="D82" s="113"/>
      <c r="E82" s="113"/>
      <c r="F82" s="113"/>
      <c r="G82" s="67" t="s">
        <v>205</v>
      </c>
      <c r="H82" s="113"/>
      <c r="I82" s="113"/>
      <c r="J82" s="113"/>
      <c r="K82" s="113"/>
      <c r="L82" s="113"/>
      <c r="M82" s="113"/>
      <c r="N82" s="114"/>
    </row>
    <row r="83" spans="2:14" ht="13.5">
      <c r="B83" s="112"/>
      <c r="C83" s="113"/>
      <c r="D83" s="113"/>
      <c r="E83" s="113"/>
      <c r="F83" s="113"/>
      <c r="G83" s="67" t="s">
        <v>206</v>
      </c>
      <c r="J83" s="113"/>
      <c r="K83" s="113"/>
      <c r="L83" s="113"/>
      <c r="M83" s="113"/>
      <c r="N83" s="114"/>
    </row>
    <row r="84" spans="2:14">
      <c r="B84" s="48"/>
      <c r="C84" s="75"/>
      <c r="D84" s="75"/>
      <c r="E84" s="75"/>
      <c r="F84" s="75"/>
      <c r="G84" s="67" t="s">
        <v>207</v>
      </c>
      <c r="H84" s="75"/>
      <c r="I84" s="75"/>
      <c r="J84" s="75"/>
      <c r="K84" s="75"/>
      <c r="L84" s="75"/>
      <c r="M84" s="75"/>
      <c r="N84" s="73"/>
    </row>
    <row r="85" spans="2:14">
      <c r="B85" s="79"/>
      <c r="C85" s="62"/>
      <c r="D85" s="62"/>
      <c r="E85" s="62"/>
      <c r="F85" s="62"/>
      <c r="G85" s="62" t="s">
        <v>208</v>
      </c>
      <c r="H85" s="62"/>
      <c r="I85" s="62"/>
      <c r="J85" s="62"/>
      <c r="K85" s="62"/>
      <c r="L85" s="62"/>
      <c r="M85" s="62"/>
      <c r="N85" s="68"/>
    </row>
    <row r="86" spans="2:14" ht="13.5">
      <c r="B86" s="86" t="s">
        <v>209</v>
      </c>
      <c r="C86" s="87"/>
      <c r="D86" s="87"/>
      <c r="E86" s="87"/>
      <c r="F86" s="87"/>
      <c r="G86" s="87"/>
      <c r="H86" s="87"/>
      <c r="I86" s="87"/>
      <c r="J86" s="87"/>
      <c r="K86" s="87"/>
      <c r="L86" s="87"/>
      <c r="M86" s="87"/>
      <c r="N86" s="88"/>
    </row>
    <row r="87" spans="2:14">
      <c r="B87" s="2394"/>
      <c r="C87" s="2395"/>
      <c r="D87" s="2395"/>
      <c r="E87" s="2395"/>
      <c r="F87" s="2395"/>
      <c r="G87" s="2395"/>
      <c r="H87" s="2395"/>
      <c r="I87" s="2395"/>
      <c r="J87" s="2395"/>
      <c r="K87" s="2395"/>
      <c r="L87" s="2395"/>
      <c r="M87" s="2395"/>
      <c r="N87" s="2396"/>
    </row>
    <row r="88" spans="2:14">
      <c r="B88" s="2394"/>
      <c r="C88" s="2395"/>
      <c r="D88" s="2395"/>
      <c r="E88" s="2395"/>
      <c r="F88" s="2395"/>
      <c r="G88" s="2395"/>
      <c r="H88" s="2395"/>
      <c r="I88" s="2395"/>
      <c r="J88" s="2395"/>
      <c r="K88" s="2395"/>
      <c r="L88" s="2395"/>
      <c r="M88" s="2395"/>
      <c r="N88" s="2396"/>
    </row>
    <row r="89" spans="2:14">
      <c r="B89" s="48"/>
      <c r="C89" s="75"/>
      <c r="D89" s="75"/>
      <c r="E89" s="75"/>
      <c r="F89" s="75"/>
      <c r="G89" s="75"/>
      <c r="H89" s="75"/>
      <c r="I89" s="75"/>
      <c r="J89" s="75"/>
      <c r="K89" s="75"/>
      <c r="L89" s="75"/>
      <c r="M89" s="75"/>
      <c r="N89" s="73"/>
    </row>
    <row r="90" spans="2:14">
      <c r="B90" s="287" t="s">
        <v>632</v>
      </c>
      <c r="C90" s="75"/>
      <c r="D90" s="75"/>
      <c r="E90" s="75"/>
      <c r="F90" s="75"/>
      <c r="G90" s="75"/>
      <c r="H90" s="75"/>
      <c r="I90" s="75"/>
      <c r="J90" s="75"/>
      <c r="K90" s="75"/>
      <c r="L90" s="75"/>
      <c r="M90" s="75"/>
      <c r="N90" s="73"/>
    </row>
    <row r="91" spans="2:14" ht="12.75" customHeight="1">
      <c r="B91" s="2375" t="s">
        <v>633</v>
      </c>
      <c r="C91" s="2376"/>
      <c r="D91" s="2376"/>
      <c r="E91" s="2376"/>
      <c r="F91" s="2376"/>
      <c r="G91" s="2376"/>
      <c r="H91" s="2376"/>
      <c r="I91" s="2376"/>
      <c r="J91" s="2376"/>
      <c r="K91" s="2376"/>
      <c r="L91" s="2376"/>
      <c r="M91" s="2376"/>
      <c r="N91" s="2377"/>
    </row>
    <row r="92" spans="2:14">
      <c r="B92" s="2375"/>
      <c r="C92" s="2376"/>
      <c r="D92" s="2376"/>
      <c r="E92" s="2376"/>
      <c r="F92" s="2376"/>
      <c r="G92" s="2376"/>
      <c r="H92" s="2376"/>
      <c r="I92" s="2376"/>
      <c r="J92" s="2376"/>
      <c r="K92" s="2376"/>
      <c r="L92" s="2376"/>
      <c r="M92" s="2376"/>
      <c r="N92" s="2377"/>
    </row>
    <row r="93" spans="2:14">
      <c r="B93" s="2375" t="s">
        <v>634</v>
      </c>
      <c r="C93" s="2376"/>
      <c r="D93" s="2376"/>
      <c r="E93" s="2376"/>
      <c r="F93" s="2376"/>
      <c r="G93" s="2376"/>
      <c r="H93" s="2376"/>
      <c r="I93" s="2376"/>
      <c r="J93" s="2376"/>
      <c r="K93" s="2376"/>
      <c r="L93" s="2376"/>
      <c r="M93" s="2376"/>
      <c r="N93" s="2377"/>
    </row>
    <row r="94" spans="2:14">
      <c r="B94" s="2375"/>
      <c r="C94" s="2376"/>
      <c r="D94" s="2376"/>
      <c r="E94" s="2376"/>
      <c r="F94" s="2376"/>
      <c r="G94" s="2376"/>
      <c r="H94" s="2376"/>
      <c r="I94" s="2376"/>
      <c r="J94" s="2376"/>
      <c r="K94" s="2376"/>
      <c r="L94" s="2376"/>
      <c r="M94" s="2376"/>
      <c r="N94" s="2377"/>
    </row>
    <row r="95" spans="2:14">
      <c r="B95" s="48"/>
      <c r="C95" s="75"/>
      <c r="D95" s="75"/>
      <c r="E95" s="75"/>
      <c r="F95" s="75"/>
      <c r="G95" s="75"/>
      <c r="H95" s="75"/>
      <c r="I95" s="75"/>
      <c r="J95" s="75"/>
      <c r="K95" s="75"/>
      <c r="L95" s="75"/>
      <c r="M95" s="75"/>
      <c r="N95" s="73"/>
    </row>
    <row r="96" spans="2:14">
      <c r="B96" s="79"/>
      <c r="C96" s="62"/>
      <c r="D96" s="62"/>
      <c r="E96" s="62"/>
      <c r="F96" s="62"/>
      <c r="G96" s="67" t="s">
        <v>204</v>
      </c>
      <c r="H96" s="62"/>
      <c r="I96" s="62"/>
      <c r="J96" s="62"/>
      <c r="K96" s="62"/>
      <c r="L96" s="62"/>
      <c r="M96" s="62"/>
      <c r="N96" s="68"/>
    </row>
    <row r="97" spans="2:14">
      <c r="B97" s="79"/>
      <c r="C97" s="62"/>
      <c r="D97" s="62"/>
      <c r="E97" s="62"/>
      <c r="F97" s="62"/>
      <c r="G97" s="62" t="s">
        <v>205</v>
      </c>
      <c r="H97" s="80"/>
      <c r="I97" s="80"/>
      <c r="J97" s="80"/>
      <c r="K97" s="62"/>
      <c r="L97" s="62"/>
      <c r="M97" s="62"/>
      <c r="N97" s="68"/>
    </row>
    <row r="98" spans="2:14">
      <c r="B98" s="79"/>
      <c r="C98" s="62"/>
      <c r="D98" s="62"/>
      <c r="E98" s="62"/>
      <c r="F98" s="62"/>
      <c r="G98" s="62" t="s">
        <v>210</v>
      </c>
      <c r="H98" s="74"/>
      <c r="I98" s="74"/>
      <c r="J98" s="74"/>
      <c r="M98" s="62"/>
      <c r="N98" s="68"/>
    </row>
    <row r="99" spans="2:14">
      <c r="B99" s="115"/>
      <c r="C99" s="75"/>
      <c r="D99" s="75"/>
      <c r="E99" s="75"/>
      <c r="F99" s="75"/>
      <c r="G99" s="62" t="s">
        <v>207</v>
      </c>
      <c r="K99" s="75"/>
      <c r="L99" s="75"/>
      <c r="M99" s="75"/>
      <c r="N99" s="73"/>
    </row>
    <row r="100" spans="2:14" ht="17.25" customHeight="1">
      <c r="B100" s="122" t="s">
        <v>635</v>
      </c>
      <c r="C100" s="116"/>
      <c r="D100" s="116"/>
      <c r="E100" s="62"/>
      <c r="F100" s="62"/>
      <c r="G100" s="62"/>
      <c r="H100" s="62"/>
      <c r="I100" s="62"/>
      <c r="J100" s="2378"/>
      <c r="K100" s="2378"/>
      <c r="L100" s="2378"/>
      <c r="M100" s="2378"/>
      <c r="N100" s="2379"/>
    </row>
    <row r="101" spans="2:14" ht="18.75" customHeight="1" thickBot="1">
      <c r="B101" s="2382" t="s">
        <v>636</v>
      </c>
      <c r="C101" s="2383"/>
      <c r="D101" s="2383"/>
      <c r="E101" s="81"/>
      <c r="F101" s="81"/>
      <c r="G101" s="81"/>
      <c r="H101" s="81"/>
      <c r="I101" s="81"/>
      <c r="J101" s="2380"/>
      <c r="K101" s="2380"/>
      <c r="L101" s="2380"/>
      <c r="M101" s="2380"/>
      <c r="N101" s="2381"/>
    </row>
  </sheetData>
  <mergeCells count="89">
    <mergeCell ref="B91:N92"/>
    <mergeCell ref="B93:N94"/>
    <mergeCell ref="J100:N101"/>
    <mergeCell ref="B101:D101"/>
    <mergeCell ref="L73:M73"/>
    <mergeCell ref="L74:M74"/>
    <mergeCell ref="B75:M75"/>
    <mergeCell ref="B77:M77"/>
    <mergeCell ref="B87:N87"/>
    <mergeCell ref="B88:N88"/>
    <mergeCell ref="B67:M67"/>
    <mergeCell ref="B68:N70"/>
    <mergeCell ref="B71:H71"/>
    <mergeCell ref="L71:M71"/>
    <mergeCell ref="B72:H72"/>
    <mergeCell ref="L72:M72"/>
    <mergeCell ref="B54:H54"/>
    <mergeCell ref="L54:M54"/>
    <mergeCell ref="B65:M65"/>
    <mergeCell ref="B55:H55"/>
    <mergeCell ref="L55:M55"/>
    <mergeCell ref="B56:M56"/>
    <mergeCell ref="B57:N59"/>
    <mergeCell ref="B60:H60"/>
    <mergeCell ref="L60:M60"/>
    <mergeCell ref="L61:M61"/>
    <mergeCell ref="L62:M62"/>
    <mergeCell ref="L63:M63"/>
    <mergeCell ref="B64:H64"/>
    <mergeCell ref="L64:M64"/>
    <mergeCell ref="B48:I48"/>
    <mergeCell ref="L48:M48"/>
    <mergeCell ref="B49:M49"/>
    <mergeCell ref="B50:N52"/>
    <mergeCell ref="B53:H53"/>
    <mergeCell ref="L53:M53"/>
    <mergeCell ref="L41:M41"/>
    <mergeCell ref="B42:M42"/>
    <mergeCell ref="B46:I46"/>
    <mergeCell ref="L46:M46"/>
    <mergeCell ref="B47:I47"/>
    <mergeCell ref="L47:M4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 right="0.7" top="0.75" bottom="0.75" header="0.3" footer="0.3"/>
  <drawing r:id="rId1"/>
  <legacyDrawing r:id="rId2"/>
  <oleObjects>
    <mc:AlternateContent xmlns:mc="http://schemas.openxmlformats.org/markup-compatibility/2006">
      <mc:Choice Requires="x14">
        <oleObject progId="PBrush" shapeId="1689601"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1689601" r:id="rId3"/>
      </mc:Fallback>
    </mc:AlternateContent>
  </oleObjects>
  <mc:AlternateContent xmlns:mc="http://schemas.openxmlformats.org/markup-compatibility/2006">
    <mc:Choice Requires="x14">
      <controls>
        <mc:AlternateContent xmlns:mc="http://schemas.openxmlformats.org/markup-compatibility/2006">
          <mc:Choice Requires="x14">
            <control shapeId="1689602" r:id="rId5" name="Check Box 2">
              <controlPr defaultSize="0" autoFill="0" autoLine="0" autoPict="0">
                <anchor moveWithCells="1">
                  <from>
                    <xdr:col>5</xdr:col>
                    <xdr:colOff>152400</xdr:colOff>
                    <xdr:row>10</xdr:row>
                    <xdr:rowOff>142875</xdr:rowOff>
                  </from>
                  <to>
                    <xdr:col>5</xdr:col>
                    <xdr:colOff>457200</xdr:colOff>
                    <xdr:row>12</xdr:row>
                    <xdr:rowOff>57150</xdr:rowOff>
                  </to>
                </anchor>
              </controlPr>
            </control>
          </mc:Choice>
        </mc:AlternateContent>
        <mc:AlternateContent xmlns:mc="http://schemas.openxmlformats.org/markup-compatibility/2006">
          <mc:Choice Requires="x14">
            <control shapeId="1689603" r:id="rId6" name="Check Box 3">
              <controlPr defaultSize="0" autoFill="0" autoLine="0" autoPict="0">
                <anchor moveWithCells="1">
                  <from>
                    <xdr:col>9</xdr:col>
                    <xdr:colOff>152400</xdr:colOff>
                    <xdr:row>10</xdr:row>
                    <xdr:rowOff>142875</xdr:rowOff>
                  </from>
                  <to>
                    <xdr:col>9</xdr:col>
                    <xdr:colOff>457200</xdr:colOff>
                    <xdr:row>12</xdr:row>
                    <xdr:rowOff>57150</xdr:rowOff>
                  </to>
                </anchor>
              </controlPr>
            </control>
          </mc:Choice>
        </mc:AlternateContent>
      </controls>
    </mc:Choice>
  </mc:AlternateContent>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O102"/>
  <sheetViews>
    <sheetView topLeftCell="A31" zoomScale="55" zoomScaleNormal="55" workbookViewId="0">
      <selection activeCell="O55" sqref="O55"/>
    </sheetView>
  </sheetViews>
  <sheetFormatPr baseColWidth="10" defaultColWidth="11.42578125" defaultRowHeight="12.75"/>
  <cols>
    <col min="1" max="1" width="3.140625" style="32" customWidth="1"/>
    <col min="2" max="10" width="11.42578125" style="32"/>
    <col min="11" max="11" width="12.42578125" style="32" customWidth="1"/>
    <col min="12" max="13" width="11.42578125" style="32"/>
    <col min="14" max="14" width="12.5703125" style="32" customWidth="1"/>
    <col min="15" max="16384" width="11.42578125" style="32"/>
  </cols>
  <sheetData>
    <row r="1" spans="2:14" ht="13.5" thickBot="1"/>
    <row r="2" spans="2:14" s="39" customFormat="1">
      <c r="B2" s="1795"/>
      <c r="C2" s="2464"/>
      <c r="D2" s="2465"/>
      <c r="E2" s="2465"/>
      <c r="F2" s="2465"/>
      <c r="G2" s="2465"/>
      <c r="H2" s="2465"/>
      <c r="I2" s="2465"/>
      <c r="J2" s="2466"/>
      <c r="K2" s="2467" t="s">
        <v>183</v>
      </c>
      <c r="L2" s="2469" t="s">
        <v>629</v>
      </c>
      <c r="M2" s="2470"/>
      <c r="N2" s="2471"/>
    </row>
    <row r="3" spans="2:14" s="39" customFormat="1" ht="13.5">
      <c r="B3" s="1796"/>
      <c r="C3" s="2475" t="s">
        <v>40</v>
      </c>
      <c r="D3" s="2476"/>
      <c r="E3" s="2476"/>
      <c r="F3" s="2476"/>
      <c r="G3" s="2476"/>
      <c r="H3" s="2476"/>
      <c r="I3" s="2476"/>
      <c r="J3" s="2477"/>
      <c r="K3" s="2468"/>
      <c r="L3" s="2472"/>
      <c r="M3" s="2473"/>
      <c r="N3" s="2474"/>
    </row>
    <row r="4" spans="2:14" s="39" customFormat="1" ht="13.5">
      <c r="B4" s="1796"/>
      <c r="C4" s="2478" t="s">
        <v>234</v>
      </c>
      <c r="D4" s="2479"/>
      <c r="E4" s="2479"/>
      <c r="F4" s="2479"/>
      <c r="G4" s="2479"/>
      <c r="H4" s="2479"/>
      <c r="I4" s="2479"/>
      <c r="J4" s="2480"/>
      <c r="K4" s="2481" t="s">
        <v>185</v>
      </c>
      <c r="L4" s="2483">
        <v>2</v>
      </c>
      <c r="M4" s="2484"/>
      <c r="N4" s="2485"/>
    </row>
    <row r="5" spans="2:14" s="39" customFormat="1">
      <c r="B5" s="1796"/>
      <c r="C5" s="2489" t="s">
        <v>628</v>
      </c>
      <c r="D5" s="2490"/>
      <c r="E5" s="2490"/>
      <c r="F5" s="2490"/>
      <c r="G5" s="2490"/>
      <c r="H5" s="2490"/>
      <c r="I5" s="2490"/>
      <c r="J5" s="2491"/>
      <c r="K5" s="2482"/>
      <c r="L5" s="2486"/>
      <c r="M5" s="2487"/>
      <c r="N5" s="2488"/>
    </row>
    <row r="6" spans="2:14" s="39" customFormat="1" ht="12.75" customHeight="1">
      <c r="B6" s="1796"/>
      <c r="C6" s="2492" t="e">
        <f>+#REF!</f>
        <v>#REF!</v>
      </c>
      <c r="D6" s="2493"/>
      <c r="E6" s="2493"/>
      <c r="F6" s="2493"/>
      <c r="G6" s="2493"/>
      <c r="H6" s="2493"/>
      <c r="I6" s="2493"/>
      <c r="J6" s="2494"/>
      <c r="K6" s="2481" t="s">
        <v>187</v>
      </c>
      <c r="L6" s="2481">
        <v>1</v>
      </c>
      <c r="M6" s="2481" t="s">
        <v>188</v>
      </c>
      <c r="N6" s="2496">
        <v>1</v>
      </c>
    </row>
    <row r="7" spans="2:14" s="39" customFormat="1">
      <c r="B7" s="1796"/>
      <c r="C7" s="2492"/>
      <c r="D7" s="2493"/>
      <c r="E7" s="2493"/>
      <c r="F7" s="2493"/>
      <c r="G7" s="2493"/>
      <c r="H7" s="2493"/>
      <c r="I7" s="2493"/>
      <c r="J7" s="2494"/>
      <c r="K7" s="2495"/>
      <c r="L7" s="2495"/>
      <c r="M7" s="2495"/>
      <c r="N7" s="2497"/>
    </row>
    <row r="8" spans="2:14" s="39" customFormat="1">
      <c r="B8" s="1796"/>
      <c r="C8" s="2489" t="s">
        <v>189</v>
      </c>
      <c r="D8" s="2490"/>
      <c r="E8" s="2490"/>
      <c r="F8" s="2490"/>
      <c r="G8" s="2490"/>
      <c r="H8" s="2490"/>
      <c r="I8" s="2490"/>
      <c r="J8" s="2491"/>
      <c r="K8" s="2495"/>
      <c r="L8" s="2495"/>
      <c r="M8" s="2495"/>
      <c r="N8" s="2497"/>
    </row>
    <row r="9" spans="2:14" ht="14.25" thickBot="1">
      <c r="B9" s="1312"/>
      <c r="C9" s="40"/>
      <c r="D9" s="40"/>
      <c r="E9" s="40"/>
      <c r="F9" s="40"/>
      <c r="G9" s="40"/>
      <c r="H9" s="40"/>
      <c r="I9" s="40"/>
      <c r="J9" s="40"/>
      <c r="K9" s="40"/>
      <c r="L9" s="41"/>
      <c r="M9" s="41"/>
      <c r="N9" s="42"/>
    </row>
    <row r="10" spans="2:14" ht="13.5">
      <c r="B10" s="43"/>
      <c r="C10" s="44"/>
      <c r="D10" s="44"/>
      <c r="E10" s="44"/>
      <c r="F10" s="44"/>
      <c r="G10" s="44"/>
      <c r="H10" s="44"/>
      <c r="I10" s="44"/>
      <c r="J10" s="44"/>
      <c r="K10" s="45" t="s">
        <v>190</v>
      </c>
      <c r="L10" s="46" t="s">
        <v>191</v>
      </c>
      <c r="M10" s="46" t="s">
        <v>192</v>
      </c>
      <c r="N10" s="47" t="s">
        <v>193</v>
      </c>
    </row>
    <row r="11" spans="2:14" ht="13.5">
      <c r="B11" s="48"/>
      <c r="C11" s="1306"/>
      <c r="D11" s="1306"/>
      <c r="E11" s="1306"/>
      <c r="F11" s="1306"/>
      <c r="G11" s="1306"/>
      <c r="H11" s="1306"/>
      <c r="I11" s="1306"/>
      <c r="J11" s="1306"/>
      <c r="K11" s="49"/>
      <c r="L11" s="50" t="e">
        <f>+#REF!</f>
        <v>#REF!</v>
      </c>
      <c r="M11" s="50" t="e">
        <f>+#REF!</f>
        <v>#REF!</v>
      </c>
      <c r="N11" s="51" t="e">
        <f>+#REF!</f>
        <v>#REF!</v>
      </c>
    </row>
    <row r="12" spans="2:14" ht="13.5">
      <c r="B12" s="2462" t="s">
        <v>630</v>
      </c>
      <c r="C12" s="2463"/>
      <c r="D12" s="2463"/>
      <c r="E12" s="2463"/>
      <c r="F12" s="1306"/>
      <c r="G12" s="1306"/>
      <c r="H12" s="1306" t="s">
        <v>631</v>
      </c>
      <c r="I12" s="39"/>
      <c r="J12" s="1306"/>
      <c r="K12" s="49"/>
      <c r="L12" s="39"/>
      <c r="M12" s="39"/>
      <c r="N12" s="286"/>
    </row>
    <row r="13" spans="2:14" ht="13.5">
      <c r="B13" s="52" t="s">
        <v>194</v>
      </c>
      <c r="C13" s="53"/>
      <c r="D13" s="2451" t="e">
        <f>+#REF!</f>
        <v>#REF!</v>
      </c>
      <c r="E13" s="2451"/>
      <c r="F13" s="2451"/>
      <c r="G13" s="2451"/>
      <c r="H13" s="53"/>
      <c r="I13" s="53" t="s">
        <v>195</v>
      </c>
      <c r="J13" s="2451" t="e">
        <f>+#REF!</f>
        <v>#REF!</v>
      </c>
      <c r="K13" s="2451"/>
      <c r="L13" s="2451"/>
      <c r="M13" s="2451"/>
      <c r="N13" s="1308"/>
    </row>
    <row r="14" spans="2:14" ht="13.5">
      <c r="B14" s="52"/>
      <c r="C14" s="53"/>
      <c r="D14" s="1307"/>
      <c r="E14" s="1307"/>
      <c r="F14" s="1307"/>
      <c r="G14" s="1307"/>
      <c r="H14" s="53"/>
      <c r="I14" s="1307"/>
      <c r="J14" s="53"/>
      <c r="K14" s="1307"/>
      <c r="L14" s="2452"/>
      <c r="M14" s="2452"/>
      <c r="N14" s="2453"/>
    </row>
    <row r="15" spans="2:14" ht="13.5">
      <c r="B15" s="52"/>
      <c r="C15" s="53"/>
      <c r="D15" s="1307"/>
      <c r="E15" s="1307"/>
      <c r="F15" s="1307"/>
      <c r="G15" s="1307"/>
      <c r="H15" s="53"/>
      <c r="I15" s="1307"/>
      <c r="J15" s="53"/>
      <c r="K15" s="1307"/>
      <c r="L15" s="1307"/>
      <c r="M15" s="1307"/>
      <c r="N15" s="1308"/>
    </row>
    <row r="16" spans="2:14" ht="13.5">
      <c r="B16" s="54"/>
      <c r="C16" s="55"/>
      <c r="D16" s="55"/>
      <c r="E16" s="55"/>
      <c r="F16" s="55"/>
      <c r="G16" s="55"/>
      <c r="H16" s="55"/>
      <c r="I16" s="55"/>
      <c r="J16" s="55"/>
      <c r="K16" s="55"/>
      <c r="L16" s="55"/>
      <c r="M16" s="55"/>
      <c r="N16" s="56"/>
    </row>
    <row r="17" spans="2:14" ht="13.5" thickBot="1">
      <c r="B17" s="57"/>
      <c r="C17" s="58"/>
      <c r="D17" s="58"/>
      <c r="E17" s="58"/>
      <c r="F17" s="58"/>
      <c r="G17" s="58"/>
      <c r="H17" s="58"/>
      <c r="I17" s="58"/>
      <c r="J17" s="58"/>
      <c r="K17" s="58"/>
      <c r="L17" s="58"/>
      <c r="M17" s="58"/>
      <c r="N17" s="59"/>
    </row>
    <row r="18" spans="2:14">
      <c r="B18" s="60"/>
      <c r="C18" s="61"/>
      <c r="D18" s="61"/>
      <c r="E18" s="61"/>
      <c r="F18" s="61"/>
      <c r="G18" s="61"/>
      <c r="H18" s="62"/>
      <c r="I18" s="62"/>
      <c r="J18" s="61"/>
      <c r="K18" s="61"/>
      <c r="L18" s="61"/>
      <c r="M18" s="61"/>
      <c r="N18" s="63"/>
    </row>
    <row r="19" spans="2:14" ht="13.5">
      <c r="B19" s="64" t="s">
        <v>196</v>
      </c>
      <c r="C19" s="65"/>
      <c r="D19" s="66" t="e">
        <f>+#REF!</f>
        <v>#REF!</v>
      </c>
      <c r="E19" s="67"/>
      <c r="F19" s="67"/>
      <c r="G19" s="1314" t="s">
        <v>188</v>
      </c>
      <c r="H19" s="2454" t="e">
        <f>+#REF!</f>
        <v>#REF!</v>
      </c>
      <c r="I19" s="2454"/>
      <c r="J19" s="2454"/>
      <c r="K19" s="2454"/>
      <c r="L19" s="2454"/>
      <c r="M19" s="2454"/>
      <c r="N19" s="68"/>
    </row>
    <row r="20" spans="2:14">
      <c r="B20" s="69" t="s">
        <v>197</v>
      </c>
      <c r="C20" s="70"/>
      <c r="D20" s="2455" t="e">
        <f>+#REF!</f>
        <v>#REF!</v>
      </c>
      <c r="E20" s="2455"/>
      <c r="F20" s="2455"/>
      <c r="G20" s="2455"/>
      <c r="H20" s="2455"/>
      <c r="I20" s="2455"/>
      <c r="J20" s="2455"/>
      <c r="K20" s="2455"/>
      <c r="L20" s="2455"/>
      <c r="M20" s="2455"/>
      <c r="N20" s="71"/>
    </row>
    <row r="21" spans="2:14">
      <c r="B21" s="69"/>
      <c r="C21" s="70"/>
      <c r="D21" s="2456"/>
      <c r="E21" s="2456"/>
      <c r="F21" s="2456"/>
      <c r="G21" s="2456"/>
      <c r="H21" s="2456"/>
      <c r="I21" s="2456"/>
      <c r="J21" s="2456"/>
      <c r="K21" s="2456"/>
      <c r="L21" s="2456"/>
      <c r="M21" s="2456"/>
      <c r="N21" s="71"/>
    </row>
    <row r="22" spans="2:14">
      <c r="B22" s="69"/>
      <c r="C22" s="70"/>
      <c r="D22" s="1309"/>
      <c r="E22" s="1309"/>
      <c r="F22" s="1309"/>
      <c r="G22" s="1309"/>
      <c r="H22" s="1309"/>
      <c r="I22" s="1309"/>
      <c r="J22" s="1309"/>
      <c r="K22" s="1309"/>
      <c r="L22" s="1309"/>
      <c r="M22" s="72"/>
      <c r="N22" s="71"/>
    </row>
    <row r="23" spans="2:14">
      <c r="B23" s="69" t="s">
        <v>225</v>
      </c>
      <c r="C23" s="70"/>
      <c r="D23" s="2457" t="e">
        <f>+#REF!</f>
        <v>#REF!</v>
      </c>
      <c r="E23" s="2457"/>
      <c r="F23" s="2457"/>
      <c r="G23" s="2457"/>
      <c r="H23" s="2457"/>
      <c r="I23" s="2457"/>
      <c r="J23" s="2457"/>
      <c r="K23" s="2457"/>
      <c r="L23" s="2457"/>
      <c r="M23" s="2457"/>
      <c r="N23" s="73"/>
    </row>
    <row r="24" spans="2:14">
      <c r="B24" s="69"/>
      <c r="C24" s="70"/>
      <c r="D24" s="74"/>
      <c r="E24" s="74"/>
      <c r="F24" s="74"/>
      <c r="G24" s="74"/>
      <c r="H24" s="74"/>
      <c r="I24" s="74"/>
      <c r="J24" s="74"/>
      <c r="K24" s="74"/>
      <c r="L24" s="74"/>
      <c r="M24" s="75"/>
      <c r="N24" s="73"/>
    </row>
    <row r="25" spans="2:14">
      <c r="B25" s="69" t="s">
        <v>198</v>
      </c>
      <c r="C25" s="70"/>
      <c r="D25" s="2457" t="e">
        <f>+#REF!</f>
        <v>#REF!</v>
      </c>
      <c r="E25" s="2457"/>
      <c r="F25" s="2457"/>
      <c r="G25" s="2457"/>
      <c r="H25" s="2457"/>
      <c r="I25" s="2457"/>
      <c r="J25" s="2457"/>
      <c r="K25" s="2457"/>
      <c r="L25" s="2457"/>
      <c r="M25" s="2457"/>
      <c r="N25" s="73"/>
    </row>
    <row r="26" spans="2:14">
      <c r="B26" s="69"/>
      <c r="C26" s="70"/>
      <c r="D26" s="74"/>
      <c r="E26" s="74"/>
      <c r="F26" s="74"/>
      <c r="G26" s="74"/>
      <c r="H26" s="74"/>
      <c r="I26" s="74"/>
      <c r="J26" s="74"/>
      <c r="K26" s="74"/>
      <c r="L26" s="74"/>
      <c r="M26" s="75"/>
      <c r="N26" s="73"/>
    </row>
    <row r="27" spans="2:14">
      <c r="B27" s="69" t="s">
        <v>199</v>
      </c>
      <c r="C27" s="69"/>
      <c r="D27" s="74"/>
      <c r="E27" s="2457" t="e">
        <f>+#REF!</f>
        <v>#REF!</v>
      </c>
      <c r="F27" s="2457"/>
      <c r="G27" s="2457"/>
      <c r="H27" s="2457"/>
      <c r="I27" s="2457"/>
      <c r="J27" s="2457"/>
      <c r="K27" s="2457"/>
      <c r="L27" s="2457"/>
      <c r="M27" s="2457"/>
      <c r="N27" s="73"/>
    </row>
    <row r="28" spans="2:14">
      <c r="B28" s="64"/>
      <c r="C28" s="65"/>
      <c r="D28" s="74"/>
      <c r="E28" s="74"/>
      <c r="F28" s="74"/>
      <c r="G28" s="74"/>
      <c r="H28" s="74"/>
      <c r="I28" s="74"/>
      <c r="J28" s="74"/>
      <c r="K28" s="74"/>
      <c r="L28" s="74"/>
      <c r="M28" s="75"/>
      <c r="N28" s="73"/>
    </row>
    <row r="29" spans="2:14">
      <c r="B29" s="69" t="s">
        <v>200</v>
      </c>
      <c r="C29" s="70"/>
      <c r="D29" s="74"/>
      <c r="E29" s="74"/>
      <c r="F29" s="74"/>
      <c r="G29" s="2458" t="e">
        <f>+#REF!</f>
        <v>#REF!</v>
      </c>
      <c r="H29" s="2458"/>
      <c r="I29" s="2458"/>
      <c r="J29" s="2458"/>
      <c r="K29" s="2458"/>
      <c r="L29" s="2458"/>
      <c r="M29" s="2458"/>
      <c r="N29" s="73"/>
    </row>
    <row r="30" spans="2:14" ht="13.5" thickBot="1">
      <c r="B30" s="76"/>
      <c r="C30" s="77"/>
      <c r="D30" s="77"/>
      <c r="E30" s="77"/>
      <c r="F30" s="77"/>
      <c r="G30" s="77"/>
      <c r="H30" s="77"/>
      <c r="I30" s="77"/>
      <c r="J30" s="77"/>
      <c r="K30" s="77"/>
      <c r="L30" s="77"/>
      <c r="M30" s="77"/>
      <c r="N30" s="78"/>
    </row>
    <row r="31" spans="2:14" ht="13.5">
      <c r="B31" s="2459" t="s">
        <v>201</v>
      </c>
      <c r="C31" s="2460"/>
      <c r="D31" s="2460"/>
      <c r="E31" s="2460"/>
      <c r="F31" s="2460"/>
      <c r="G31" s="2460"/>
      <c r="H31" s="2460"/>
      <c r="I31" s="2460"/>
      <c r="J31" s="2460"/>
      <c r="K31" s="2460"/>
      <c r="L31" s="2460"/>
      <c r="M31" s="2460"/>
      <c r="N31" s="2461"/>
    </row>
    <row r="32" spans="2:14" ht="13.5" thickBot="1">
      <c r="B32" s="79"/>
      <c r="C32" s="62"/>
      <c r="D32" s="62"/>
      <c r="E32" s="62"/>
      <c r="F32" s="62"/>
      <c r="G32" s="62"/>
      <c r="H32" s="62"/>
      <c r="I32" s="62"/>
      <c r="J32" s="62"/>
      <c r="K32" s="62"/>
      <c r="L32" s="62"/>
      <c r="M32" s="62"/>
      <c r="N32" s="68"/>
    </row>
    <row r="33" spans="2:14" ht="13.5" customHeight="1">
      <c r="B33" s="134" t="s">
        <v>13</v>
      </c>
      <c r="C33" s="2444" t="s">
        <v>133</v>
      </c>
      <c r="D33" s="2445"/>
      <c r="E33" s="2445"/>
      <c r="F33" s="2445"/>
      <c r="G33" s="2445"/>
      <c r="H33" s="2445"/>
      <c r="I33" s="2445"/>
      <c r="J33" s="2445"/>
      <c r="K33" s="2446" t="s">
        <v>202</v>
      </c>
      <c r="L33" s="2399" t="s">
        <v>19</v>
      </c>
      <c r="M33" s="2447"/>
      <c r="N33" s="134" t="s">
        <v>80</v>
      </c>
    </row>
    <row r="34" spans="2:14" ht="13.5" thickBot="1">
      <c r="B34" s="135" t="str">
        <f>'PRESUPUESTO OFICIAL'!D16</f>
        <v>450.2P</v>
      </c>
      <c r="C34" s="2448" t="str">
        <f>VLOOKUP(B34,'PRESUPUESTO OFICIAL'!D14:D24: 'PRESUPUESTO OFICIAL'!G14:G24,4,FALSE)</f>
        <v>Mezcla densa en caliente Tipo MDC-19 (No incluye transporte)</v>
      </c>
      <c r="D34" s="2449"/>
      <c r="E34" s="2449"/>
      <c r="F34" s="2449"/>
      <c r="G34" s="2449"/>
      <c r="H34" s="2449"/>
      <c r="I34" s="2449"/>
      <c r="J34" s="2449"/>
      <c r="K34" s="2450"/>
      <c r="L34" s="2448" t="str">
        <f>VLOOKUP(B34,'PRESUPUESTO OFICIAL'!D14:D24: 'PRESUPUESTO OFICIAL'!H14:H24,5,FALSE)</f>
        <v>m3</v>
      </c>
      <c r="M34" s="2450"/>
      <c r="N34" s="136">
        <f>VLOOKUP(B34,'PRESUPUESTO OFICIAL'!D14:D24: 'PRESUPUESTO OFICIAL'!I14:I24,6,FALSE)</f>
        <v>700</v>
      </c>
    </row>
    <row r="35" spans="2:14">
      <c r="B35" s="2411" t="s">
        <v>28</v>
      </c>
      <c r="C35" s="2412"/>
      <c r="D35" s="2412"/>
      <c r="E35" s="2412"/>
      <c r="F35" s="2412"/>
      <c r="G35" s="2412"/>
      <c r="H35" s="2412"/>
      <c r="I35" s="2412"/>
      <c r="J35" s="2412"/>
      <c r="K35" s="2412"/>
      <c r="L35" s="2412"/>
      <c r="M35" s="2412"/>
      <c r="N35" s="2413"/>
    </row>
    <row r="36" spans="2:14">
      <c r="B36" s="2414"/>
      <c r="C36" s="2415"/>
      <c r="D36" s="2415"/>
      <c r="E36" s="2415"/>
      <c r="F36" s="2415"/>
      <c r="G36" s="2415"/>
      <c r="H36" s="2415"/>
      <c r="I36" s="2415"/>
      <c r="J36" s="2415"/>
      <c r="K36" s="2415"/>
      <c r="L36" s="2415"/>
      <c r="M36" s="2415"/>
      <c r="N36" s="2416"/>
    </row>
    <row r="37" spans="2:14" ht="13.5" thickBot="1">
      <c r="B37" s="2417"/>
      <c r="C37" s="2418"/>
      <c r="D37" s="2418"/>
      <c r="E37" s="2418"/>
      <c r="F37" s="2418"/>
      <c r="G37" s="2418"/>
      <c r="H37" s="2418"/>
      <c r="I37" s="2418"/>
      <c r="J37" s="2418"/>
      <c r="K37" s="2418"/>
      <c r="L37" s="2418"/>
      <c r="M37" s="2418"/>
      <c r="N37" s="2419"/>
    </row>
    <row r="38" spans="2:14" ht="13.5">
      <c r="B38" s="2399" t="s">
        <v>133</v>
      </c>
      <c r="C38" s="2439"/>
      <c r="D38" s="2439"/>
      <c r="E38" s="2439"/>
      <c r="F38" s="2440"/>
      <c r="G38" s="2401" t="s">
        <v>203</v>
      </c>
      <c r="H38" s="2439"/>
      <c r="I38" s="2441" t="s">
        <v>144</v>
      </c>
      <c r="J38" s="2442"/>
      <c r="K38" s="137"/>
      <c r="L38" s="2401"/>
      <c r="M38" s="2402"/>
      <c r="N38" s="138"/>
    </row>
    <row r="39" spans="2:14">
      <c r="B39" s="2397" t="s">
        <v>217</v>
      </c>
      <c r="C39" s="2398"/>
      <c r="D39" s="2398"/>
      <c r="E39" s="2398"/>
      <c r="F39" s="2422"/>
      <c r="G39" s="2443"/>
      <c r="H39" s="2422"/>
      <c r="I39" s="2443"/>
      <c r="J39" s="2422"/>
      <c r="K39" s="82" t="e">
        <f>+#REF!</f>
        <v>#REF!</v>
      </c>
      <c r="L39" s="2405">
        <v>30</v>
      </c>
      <c r="M39" s="2406"/>
      <c r="N39" s="83" t="e">
        <f>+K39/L39</f>
        <v>#REF!</v>
      </c>
    </row>
    <row r="40" spans="2:14">
      <c r="B40" s="2397" t="s">
        <v>463</v>
      </c>
      <c r="C40" s="2398"/>
      <c r="D40" s="2398"/>
      <c r="E40" s="2398"/>
      <c r="F40" s="2422"/>
      <c r="G40" s="2443"/>
      <c r="H40" s="2422"/>
      <c r="I40" s="2443"/>
      <c r="J40" s="2422"/>
      <c r="K40" s="82" t="e">
        <f>+#REF!</f>
        <v>#REF!</v>
      </c>
      <c r="L40" s="2405">
        <v>30</v>
      </c>
      <c r="M40" s="2406"/>
      <c r="N40" s="83" t="e">
        <f>+K40/L40</f>
        <v>#REF!</v>
      </c>
    </row>
    <row r="41" spans="2:14">
      <c r="B41" s="2397" t="s">
        <v>464</v>
      </c>
      <c r="C41" s="2398"/>
      <c r="D41" s="2398"/>
      <c r="E41" s="2398"/>
      <c r="F41" s="2422"/>
      <c r="G41" s="2443"/>
      <c r="H41" s="2422"/>
      <c r="I41" s="2443"/>
      <c r="J41" s="2422"/>
      <c r="K41" s="82" t="e">
        <f>+#REF!</f>
        <v>#REF!</v>
      </c>
      <c r="L41" s="2405">
        <v>30</v>
      </c>
      <c r="M41" s="2406"/>
      <c r="N41" s="83" t="e">
        <f>+K41/L41</f>
        <v>#REF!</v>
      </c>
    </row>
    <row r="42" spans="2:14" ht="13.5" thickBot="1">
      <c r="B42" s="2407" t="s">
        <v>44</v>
      </c>
      <c r="C42" s="2408"/>
      <c r="D42" s="2408"/>
      <c r="E42" s="2408"/>
      <c r="F42" s="2436"/>
      <c r="G42" s="2435"/>
      <c r="H42" s="2436"/>
      <c r="I42" s="2435"/>
      <c r="J42" s="2436"/>
      <c r="K42" s="82"/>
      <c r="L42" s="2437"/>
      <c r="M42" s="2438"/>
      <c r="N42" s="83" t="e">
        <f>+N66*0.05</f>
        <v>#REF!</v>
      </c>
    </row>
    <row r="43" spans="2:14" ht="14.25" thickBot="1">
      <c r="B43" s="2388" t="s">
        <v>147</v>
      </c>
      <c r="C43" s="2389"/>
      <c r="D43" s="2389"/>
      <c r="E43" s="2389"/>
      <c r="F43" s="2389"/>
      <c r="G43" s="2389"/>
      <c r="H43" s="2389"/>
      <c r="I43" s="2389"/>
      <c r="J43" s="2389"/>
      <c r="K43" s="2389"/>
      <c r="L43" s="2389"/>
      <c r="M43" s="2390"/>
      <c r="N43" s="85" t="e">
        <f>SUM(N39:N42)</f>
        <v>#REF!</v>
      </c>
    </row>
    <row r="44" spans="2:14">
      <c r="B44" s="2411" t="s">
        <v>148</v>
      </c>
      <c r="C44" s="2412"/>
      <c r="D44" s="2412"/>
      <c r="E44" s="2412"/>
      <c r="F44" s="2412"/>
      <c r="G44" s="2412"/>
      <c r="H44" s="2412"/>
      <c r="I44" s="2412"/>
      <c r="J44" s="2412"/>
      <c r="K44" s="2412"/>
      <c r="L44" s="2412"/>
      <c r="M44" s="2412"/>
      <c r="N44" s="2413"/>
    </row>
    <row r="45" spans="2:14">
      <c r="B45" s="2414"/>
      <c r="C45" s="2415"/>
      <c r="D45" s="2415"/>
      <c r="E45" s="2415"/>
      <c r="F45" s="2415"/>
      <c r="G45" s="2415"/>
      <c r="H45" s="2415"/>
      <c r="I45" s="2415"/>
      <c r="J45" s="2415"/>
      <c r="K45" s="2415"/>
      <c r="L45" s="2415"/>
      <c r="M45" s="2415"/>
      <c r="N45" s="2416"/>
    </row>
    <row r="46" spans="2:14" ht="13.5" thickBot="1">
      <c r="B46" s="2417"/>
      <c r="C46" s="2418"/>
      <c r="D46" s="2418"/>
      <c r="E46" s="2418"/>
      <c r="F46" s="2418"/>
      <c r="G46" s="2418"/>
      <c r="H46" s="2418"/>
      <c r="I46" s="2418"/>
      <c r="J46" s="2418"/>
      <c r="K46" s="2418"/>
      <c r="L46" s="2418"/>
      <c r="M46" s="2418"/>
      <c r="N46" s="2419"/>
    </row>
    <row r="47" spans="2:14" ht="13.5">
      <c r="B47" s="2399" t="s">
        <v>133</v>
      </c>
      <c r="C47" s="2400"/>
      <c r="D47" s="2400"/>
      <c r="E47" s="2400"/>
      <c r="F47" s="2400"/>
      <c r="G47" s="2400"/>
      <c r="H47" s="2400"/>
      <c r="I47" s="2402"/>
      <c r="J47" s="1305" t="s">
        <v>19</v>
      </c>
      <c r="K47" s="137" t="s">
        <v>80</v>
      </c>
      <c r="L47" s="2401" t="s">
        <v>149</v>
      </c>
      <c r="M47" s="2402"/>
      <c r="N47" s="138" t="s">
        <v>150</v>
      </c>
    </row>
    <row r="48" spans="2:14">
      <c r="B48" s="2397" t="s">
        <v>1399</v>
      </c>
      <c r="C48" s="2398"/>
      <c r="D48" s="2398"/>
      <c r="E48" s="2398"/>
      <c r="F48" s="2398"/>
      <c r="G48" s="2398"/>
      <c r="H48" s="2398"/>
      <c r="I48" s="2422"/>
      <c r="J48" s="1300" t="s">
        <v>21</v>
      </c>
      <c r="K48" s="89">
        <v>1.25</v>
      </c>
      <c r="L48" s="2423" t="e">
        <f>#REF!</f>
        <v>#REF!</v>
      </c>
      <c r="M48" s="2424"/>
      <c r="N48" s="83" t="e">
        <f>+L48*K48</f>
        <v>#REF!</v>
      </c>
    </row>
    <row r="49" spans="2:15" ht="13.5" thickBot="1">
      <c r="B49" s="2407"/>
      <c r="C49" s="2408"/>
      <c r="D49" s="2408"/>
      <c r="E49" s="2408"/>
      <c r="F49" s="2408"/>
      <c r="G49" s="2408"/>
      <c r="H49" s="2408"/>
      <c r="I49" s="2436"/>
      <c r="J49" s="80"/>
      <c r="K49" s="90"/>
      <c r="L49" s="2409"/>
      <c r="M49" s="2410"/>
      <c r="N49" s="91"/>
    </row>
    <row r="50" spans="2:15" ht="14.25" thickBot="1">
      <c r="B50" s="2388" t="s">
        <v>147</v>
      </c>
      <c r="C50" s="2389"/>
      <c r="D50" s="2389"/>
      <c r="E50" s="2389"/>
      <c r="F50" s="2389"/>
      <c r="G50" s="2389"/>
      <c r="H50" s="2389"/>
      <c r="I50" s="2389"/>
      <c r="J50" s="2389"/>
      <c r="K50" s="2389"/>
      <c r="L50" s="2389"/>
      <c r="M50" s="2390"/>
      <c r="N50" s="92" t="e">
        <f>SUM(N48:N49)</f>
        <v>#REF!</v>
      </c>
    </row>
    <row r="51" spans="2:15">
      <c r="B51" s="2411" t="s">
        <v>30</v>
      </c>
      <c r="C51" s="2412"/>
      <c r="D51" s="2412"/>
      <c r="E51" s="2412"/>
      <c r="F51" s="2412"/>
      <c r="G51" s="2412"/>
      <c r="H51" s="2412"/>
      <c r="I51" s="2412"/>
      <c r="J51" s="2412"/>
      <c r="K51" s="2412"/>
      <c r="L51" s="2412"/>
      <c r="M51" s="2412"/>
      <c r="N51" s="2413"/>
    </row>
    <row r="52" spans="2:15">
      <c r="B52" s="2414"/>
      <c r="C52" s="2415"/>
      <c r="D52" s="2415"/>
      <c r="E52" s="2415"/>
      <c r="F52" s="2415"/>
      <c r="G52" s="2415"/>
      <c r="H52" s="2415"/>
      <c r="I52" s="2415"/>
      <c r="J52" s="2415"/>
      <c r="K52" s="2415"/>
      <c r="L52" s="2415"/>
      <c r="M52" s="2415"/>
      <c r="N52" s="2416"/>
    </row>
    <row r="53" spans="2:15" ht="13.5" thickBot="1">
      <c r="B53" s="2417"/>
      <c r="C53" s="2418"/>
      <c r="D53" s="2418"/>
      <c r="E53" s="2418"/>
      <c r="F53" s="2418"/>
      <c r="G53" s="2418"/>
      <c r="H53" s="2418"/>
      <c r="I53" s="2418"/>
      <c r="J53" s="2418"/>
      <c r="K53" s="2418"/>
      <c r="L53" s="2418"/>
      <c r="M53" s="2418"/>
      <c r="N53" s="2419"/>
    </row>
    <row r="54" spans="2:15" ht="13.5">
      <c r="B54" s="2399" t="s">
        <v>151</v>
      </c>
      <c r="C54" s="2400"/>
      <c r="D54" s="2400"/>
      <c r="E54" s="2400"/>
      <c r="F54" s="2400"/>
      <c r="G54" s="2400"/>
      <c r="H54" s="2400"/>
      <c r="I54" s="137" t="s">
        <v>152</v>
      </c>
      <c r="J54" s="1303" t="s">
        <v>153</v>
      </c>
      <c r="K54" s="139" t="s">
        <v>241</v>
      </c>
      <c r="L54" s="2401" t="s">
        <v>20</v>
      </c>
      <c r="M54" s="2402"/>
      <c r="N54" s="138" t="s">
        <v>150</v>
      </c>
    </row>
    <row r="55" spans="2:15">
      <c r="B55" s="2397" t="s">
        <v>409</v>
      </c>
      <c r="C55" s="2398"/>
      <c r="D55" s="2398"/>
      <c r="E55" s="2398"/>
      <c r="F55" s="2398"/>
      <c r="G55" s="2398"/>
      <c r="H55" s="2422"/>
      <c r="I55" s="93">
        <v>1</v>
      </c>
      <c r="J55" s="87" t="e">
        <f>+#REF!</f>
        <v>#REF!</v>
      </c>
      <c r="K55" s="93" t="e">
        <f>+J55*I55</f>
        <v>#REF!</v>
      </c>
      <c r="L55" s="2425" t="e">
        <f>#REF!</f>
        <v>#REF!</v>
      </c>
      <c r="M55" s="2426"/>
      <c r="N55" s="119" t="e">
        <f>+L55*K55</f>
        <v>#REF!</v>
      </c>
      <c r="O55" s="1315" t="e">
        <f>L48+N55</f>
        <v>#REF!</v>
      </c>
    </row>
    <row r="56" spans="2:15" ht="13.5" thickBot="1">
      <c r="B56" s="2407"/>
      <c r="C56" s="2408"/>
      <c r="D56" s="2408"/>
      <c r="E56" s="2408"/>
      <c r="F56" s="2408"/>
      <c r="G56" s="2408"/>
      <c r="H56" s="2436"/>
      <c r="I56" s="95"/>
      <c r="J56" s="81"/>
      <c r="K56" s="95"/>
      <c r="L56" s="2409"/>
      <c r="M56" s="2410"/>
      <c r="N56" s="102"/>
    </row>
    <row r="57" spans="2:15" ht="14.25" thickBot="1">
      <c r="B57" s="2388" t="s">
        <v>147</v>
      </c>
      <c r="C57" s="2389"/>
      <c r="D57" s="2389"/>
      <c r="E57" s="2389"/>
      <c r="F57" s="2389"/>
      <c r="G57" s="2389"/>
      <c r="H57" s="2389"/>
      <c r="I57" s="2389"/>
      <c r="J57" s="2389"/>
      <c r="K57" s="2389"/>
      <c r="L57" s="2389"/>
      <c r="M57" s="2390"/>
      <c r="N57" s="103" t="e">
        <f>SUM(N55:N56)</f>
        <v>#REF!</v>
      </c>
    </row>
    <row r="58" spans="2:15">
      <c r="B58" s="2411" t="s">
        <v>31</v>
      </c>
      <c r="C58" s="2412"/>
      <c r="D58" s="2412"/>
      <c r="E58" s="2412"/>
      <c r="F58" s="2412"/>
      <c r="G58" s="2412"/>
      <c r="H58" s="2412"/>
      <c r="I58" s="2412"/>
      <c r="J58" s="2412"/>
      <c r="K58" s="2412"/>
      <c r="L58" s="2412"/>
      <c r="M58" s="2412"/>
      <c r="N58" s="2413"/>
    </row>
    <row r="59" spans="2:15">
      <c r="B59" s="2414"/>
      <c r="C59" s="2415"/>
      <c r="D59" s="2415"/>
      <c r="E59" s="2415"/>
      <c r="F59" s="2415"/>
      <c r="G59" s="2415"/>
      <c r="H59" s="2415"/>
      <c r="I59" s="2415"/>
      <c r="J59" s="2415"/>
      <c r="K59" s="2415"/>
      <c r="L59" s="2415"/>
      <c r="M59" s="2415"/>
      <c r="N59" s="2416"/>
    </row>
    <row r="60" spans="2:15" ht="13.5" thickBot="1">
      <c r="B60" s="2417"/>
      <c r="C60" s="2418"/>
      <c r="D60" s="2418"/>
      <c r="E60" s="2418"/>
      <c r="F60" s="2418"/>
      <c r="G60" s="2418"/>
      <c r="H60" s="2418"/>
      <c r="I60" s="2418"/>
      <c r="J60" s="2418"/>
      <c r="K60" s="2418"/>
      <c r="L60" s="2418"/>
      <c r="M60" s="2418"/>
      <c r="N60" s="2419"/>
    </row>
    <row r="61" spans="2:15" ht="13.5">
      <c r="B61" s="2399" t="s">
        <v>154</v>
      </c>
      <c r="C61" s="2400"/>
      <c r="D61" s="2400"/>
      <c r="E61" s="2400"/>
      <c r="F61" s="2400"/>
      <c r="G61" s="2400"/>
      <c r="H61" s="2400"/>
      <c r="I61" s="137" t="s">
        <v>155</v>
      </c>
      <c r="J61" s="1303" t="s">
        <v>25</v>
      </c>
      <c r="K61" s="139" t="s">
        <v>156</v>
      </c>
      <c r="L61" s="2401" t="s">
        <v>146</v>
      </c>
      <c r="M61" s="2402"/>
      <c r="N61" s="138" t="s">
        <v>150</v>
      </c>
    </row>
    <row r="62" spans="2:15">
      <c r="B62" s="2430" t="s">
        <v>162</v>
      </c>
      <c r="C62" s="2431"/>
      <c r="D62" s="2431"/>
      <c r="E62" s="2431"/>
      <c r="F62" s="2431"/>
      <c r="G62" s="2431"/>
      <c r="H62" s="2500"/>
      <c r="I62" s="98" t="e">
        <f>+#REF!*8</f>
        <v>#REF!</v>
      </c>
      <c r="J62" s="99" t="e">
        <f>+#REF!</f>
        <v>#REF!</v>
      </c>
      <c r="K62" s="100" t="e">
        <f>+J62*I62</f>
        <v>#REF!</v>
      </c>
      <c r="L62" s="2403">
        <v>240</v>
      </c>
      <c r="M62" s="2404"/>
      <c r="N62" s="101" t="e">
        <f>+K62/L62</f>
        <v>#REF!</v>
      </c>
    </row>
    <row r="63" spans="2:15">
      <c r="B63" s="2430" t="s">
        <v>114</v>
      </c>
      <c r="C63" s="2431"/>
      <c r="D63" s="2431"/>
      <c r="E63" s="2431"/>
      <c r="F63" s="2431"/>
      <c r="G63" s="2431"/>
      <c r="H63" s="2500"/>
      <c r="I63" s="98" t="e">
        <f>+#REF!*2</f>
        <v>#REF!</v>
      </c>
      <c r="J63" s="99" t="e">
        <f>+#REF!</f>
        <v>#REF!</v>
      </c>
      <c r="K63" s="100" t="e">
        <f>+J63*I63</f>
        <v>#REF!</v>
      </c>
      <c r="L63" s="2403">
        <v>240</v>
      </c>
      <c r="M63" s="2404"/>
      <c r="N63" s="101" t="e">
        <f>+K63/L63</f>
        <v>#REF!</v>
      </c>
    </row>
    <row r="64" spans="2:15">
      <c r="B64" s="2430" t="s">
        <v>211</v>
      </c>
      <c r="C64" s="2431"/>
      <c r="D64" s="2431"/>
      <c r="E64" s="2431"/>
      <c r="F64" s="2431"/>
      <c r="G64" s="2431"/>
      <c r="H64" s="2500"/>
      <c r="I64" s="98" t="e">
        <f>+#REF!*2</f>
        <v>#REF!</v>
      </c>
      <c r="J64" s="99" t="e">
        <f>+#REF!</f>
        <v>#REF!</v>
      </c>
      <c r="K64" s="100" t="e">
        <f>+J64*I64</f>
        <v>#REF!</v>
      </c>
      <c r="L64" s="2403">
        <v>240</v>
      </c>
      <c r="M64" s="2404"/>
      <c r="N64" s="101" t="e">
        <f>+K64/L64</f>
        <v>#REF!</v>
      </c>
    </row>
    <row r="65" spans="2:14" ht="13.5" thickBot="1">
      <c r="B65" s="2432" t="s">
        <v>6</v>
      </c>
      <c r="C65" s="2433"/>
      <c r="D65" s="2433"/>
      <c r="E65" s="2433"/>
      <c r="F65" s="2433"/>
      <c r="G65" s="2433"/>
      <c r="H65" s="2434"/>
      <c r="I65" s="98" t="e">
        <f>+#REF!</f>
        <v>#REF!</v>
      </c>
      <c r="J65" s="99" t="e">
        <f>+#REF!</f>
        <v>#REF!</v>
      </c>
      <c r="K65" s="100" t="e">
        <f>+J65*I65</f>
        <v>#REF!</v>
      </c>
      <c r="L65" s="2501">
        <v>240</v>
      </c>
      <c r="M65" s="2502"/>
      <c r="N65" s="101" t="e">
        <f>+K65/L65</f>
        <v>#REF!</v>
      </c>
    </row>
    <row r="66" spans="2:14" ht="14.25" thickBot="1">
      <c r="B66" s="2388" t="s">
        <v>147</v>
      </c>
      <c r="C66" s="2389"/>
      <c r="D66" s="2389"/>
      <c r="E66" s="2389"/>
      <c r="F66" s="2389"/>
      <c r="G66" s="2389"/>
      <c r="H66" s="2389"/>
      <c r="I66" s="2389"/>
      <c r="J66" s="2389"/>
      <c r="K66" s="2389"/>
      <c r="L66" s="2389"/>
      <c r="M66" s="2390"/>
      <c r="N66" s="103" t="e">
        <f>SUM(N62:N65)</f>
        <v>#REF!</v>
      </c>
    </row>
    <row r="67" spans="2:14" ht="13.5" thickBot="1">
      <c r="B67" s="79"/>
      <c r="C67" s="62"/>
      <c r="D67" s="62"/>
      <c r="E67" s="62"/>
      <c r="F67" s="62"/>
      <c r="G67" s="62"/>
      <c r="H67" s="62"/>
      <c r="I67" s="62"/>
      <c r="J67" s="62"/>
      <c r="K67" s="62"/>
      <c r="L67" s="62"/>
      <c r="M67" s="62"/>
      <c r="N67" s="68"/>
    </row>
    <row r="68" spans="2:14" ht="13.5" thickBot="1">
      <c r="B68" s="2391" t="s">
        <v>157</v>
      </c>
      <c r="C68" s="2392"/>
      <c r="D68" s="2392"/>
      <c r="E68" s="2392"/>
      <c r="F68" s="2392"/>
      <c r="G68" s="2392"/>
      <c r="H68" s="2392"/>
      <c r="I68" s="2392"/>
      <c r="J68" s="2392"/>
      <c r="K68" s="2392"/>
      <c r="L68" s="2392"/>
      <c r="M68" s="2393"/>
      <c r="N68" s="142" t="e">
        <f>+N66+N57+N50+N43</f>
        <v>#REF!</v>
      </c>
    </row>
    <row r="69" spans="2:14">
      <c r="B69" s="2411" t="s">
        <v>32</v>
      </c>
      <c r="C69" s="2412"/>
      <c r="D69" s="2412"/>
      <c r="E69" s="2412"/>
      <c r="F69" s="2412"/>
      <c r="G69" s="2412"/>
      <c r="H69" s="2412"/>
      <c r="I69" s="2412"/>
      <c r="J69" s="2412"/>
      <c r="K69" s="2412"/>
      <c r="L69" s="2412"/>
      <c r="M69" s="2412"/>
      <c r="N69" s="2413"/>
    </row>
    <row r="70" spans="2:14">
      <c r="B70" s="2414"/>
      <c r="C70" s="2415"/>
      <c r="D70" s="2415"/>
      <c r="E70" s="2415"/>
      <c r="F70" s="2415"/>
      <c r="G70" s="2415"/>
      <c r="H70" s="2415"/>
      <c r="I70" s="2415"/>
      <c r="J70" s="2415"/>
      <c r="K70" s="2415"/>
      <c r="L70" s="2415"/>
      <c r="M70" s="2415"/>
      <c r="N70" s="2416"/>
    </row>
    <row r="71" spans="2:14" ht="13.5" thickBot="1">
      <c r="B71" s="2417"/>
      <c r="C71" s="2418"/>
      <c r="D71" s="2418"/>
      <c r="E71" s="2418"/>
      <c r="F71" s="2418"/>
      <c r="G71" s="2418"/>
      <c r="H71" s="2418"/>
      <c r="I71" s="2418"/>
      <c r="J71" s="2418"/>
      <c r="K71" s="2418"/>
      <c r="L71" s="2418"/>
      <c r="M71" s="2418"/>
      <c r="N71" s="2419"/>
    </row>
    <row r="72" spans="2:14" ht="13.5">
      <c r="B72" s="2399" t="s">
        <v>29</v>
      </c>
      <c r="C72" s="2400"/>
      <c r="D72" s="2400"/>
      <c r="E72" s="2400"/>
      <c r="F72" s="2400"/>
      <c r="G72" s="2400"/>
      <c r="H72" s="2400"/>
      <c r="I72" s="1303"/>
      <c r="J72" s="1304"/>
      <c r="K72" s="140" t="s">
        <v>33</v>
      </c>
      <c r="L72" s="2420" t="s">
        <v>34</v>
      </c>
      <c r="M72" s="2421"/>
      <c r="N72" s="141"/>
    </row>
    <row r="73" spans="2:14">
      <c r="B73" s="2397" t="s">
        <v>23</v>
      </c>
      <c r="C73" s="2398"/>
      <c r="D73" s="2398"/>
      <c r="E73" s="2398"/>
      <c r="F73" s="2398"/>
      <c r="G73" s="2398"/>
      <c r="H73" s="2398"/>
      <c r="I73" s="104"/>
      <c r="J73" s="105"/>
      <c r="K73" s="144" t="e">
        <f>+#REF!</f>
        <v>#REF!</v>
      </c>
      <c r="L73" s="2384" t="e">
        <f>+N68*K73</f>
        <v>#REF!</v>
      </c>
      <c r="M73" s="2385"/>
      <c r="N73" s="106"/>
    </row>
    <row r="74" spans="2:14">
      <c r="B74" s="107" t="s">
        <v>35</v>
      </c>
      <c r="C74" s="108"/>
      <c r="D74" s="108"/>
      <c r="E74" s="108"/>
      <c r="F74" s="108"/>
      <c r="G74" s="108"/>
      <c r="H74" s="108"/>
      <c r="I74" s="104"/>
      <c r="J74" s="105"/>
      <c r="K74" s="144" t="e">
        <f>+#REF!</f>
        <v>#REF!</v>
      </c>
      <c r="L74" s="2384" t="e">
        <f>+N68*K74</f>
        <v>#REF!</v>
      </c>
      <c r="M74" s="2385"/>
      <c r="N74" s="106"/>
    </row>
    <row r="75" spans="2:14" ht="13.5" thickBot="1">
      <c r="B75" s="1301" t="s">
        <v>24</v>
      </c>
      <c r="C75" s="1302"/>
      <c r="D75" s="1302"/>
      <c r="E75" s="1302"/>
      <c r="F75" s="1302"/>
      <c r="G75" s="1302"/>
      <c r="H75" s="1302"/>
      <c r="I75" s="109"/>
      <c r="J75" s="110"/>
      <c r="K75" s="144" t="e">
        <f>+#REF!</f>
        <v>#REF!</v>
      </c>
      <c r="L75" s="2386" t="e">
        <f>+N68*K75</f>
        <v>#REF!</v>
      </c>
      <c r="M75" s="2387"/>
      <c r="N75" s="106"/>
    </row>
    <row r="76" spans="2:14" ht="14.25" thickBot="1">
      <c r="B76" s="2388" t="s">
        <v>147</v>
      </c>
      <c r="C76" s="2389"/>
      <c r="D76" s="2389"/>
      <c r="E76" s="2389"/>
      <c r="F76" s="2389"/>
      <c r="G76" s="2389"/>
      <c r="H76" s="2389"/>
      <c r="I76" s="2389"/>
      <c r="J76" s="2389"/>
      <c r="K76" s="2389"/>
      <c r="L76" s="2389"/>
      <c r="M76" s="2390"/>
      <c r="N76" s="111" t="e">
        <f>SUM(L73:M75)</f>
        <v>#REF!</v>
      </c>
    </row>
    <row r="77" spans="2:14" ht="13.5" thickBot="1">
      <c r="B77" s="79"/>
      <c r="C77" s="62"/>
      <c r="D77" s="62"/>
      <c r="E77" s="62"/>
      <c r="F77" s="62"/>
      <c r="G77" s="62"/>
      <c r="H77" s="62"/>
      <c r="I77" s="62"/>
      <c r="J77" s="62"/>
      <c r="K77" s="62"/>
      <c r="L77" s="62"/>
      <c r="M77" s="62"/>
      <c r="N77" s="68"/>
    </row>
    <row r="78" spans="2:14" ht="13.5" thickBot="1">
      <c r="B78" s="2391" t="s">
        <v>158</v>
      </c>
      <c r="C78" s="2392"/>
      <c r="D78" s="2392"/>
      <c r="E78" s="2392"/>
      <c r="F78" s="2392"/>
      <c r="G78" s="2392"/>
      <c r="H78" s="2392"/>
      <c r="I78" s="2392"/>
      <c r="J78" s="2392"/>
      <c r="K78" s="2392"/>
      <c r="L78" s="2392"/>
      <c r="M78" s="2393"/>
      <c r="N78" s="143" t="e">
        <f>ROUND(N68+N76,0)</f>
        <v>#REF!</v>
      </c>
    </row>
    <row r="79" spans="2:14" s="39" customFormat="1">
      <c r="B79" s="60"/>
      <c r="C79" s="61"/>
      <c r="D79" s="61"/>
      <c r="E79" s="61"/>
      <c r="F79" s="61"/>
      <c r="G79" s="61"/>
      <c r="H79" s="61"/>
      <c r="I79" s="61"/>
      <c r="J79" s="61"/>
      <c r="K79" s="61"/>
      <c r="L79" s="61"/>
      <c r="M79" s="61"/>
      <c r="N79" s="63"/>
    </row>
    <row r="80" spans="2:14" s="39" customFormat="1">
      <c r="B80" s="79"/>
      <c r="C80" s="62"/>
      <c r="D80" s="62"/>
      <c r="E80" s="62"/>
      <c r="F80" s="62"/>
      <c r="G80" s="62"/>
      <c r="H80" s="62"/>
      <c r="I80" s="62"/>
      <c r="J80" s="62"/>
      <c r="K80" s="62"/>
      <c r="L80" s="62"/>
      <c r="M80" s="62"/>
      <c r="N80" s="68"/>
    </row>
    <row r="81" spans="2:14" s="39" customFormat="1">
      <c r="B81" s="79"/>
      <c r="C81" s="62"/>
      <c r="D81" s="62"/>
      <c r="E81" s="62"/>
      <c r="F81" s="62"/>
      <c r="G81" s="62"/>
      <c r="H81" s="62"/>
      <c r="I81" s="62"/>
      <c r="J81" s="62"/>
      <c r="K81" s="62"/>
      <c r="L81" s="62"/>
      <c r="M81" s="62"/>
      <c r="N81" s="68"/>
    </row>
    <row r="82" spans="2:14" s="39" customFormat="1">
      <c r="B82" s="79"/>
      <c r="C82" s="62"/>
      <c r="D82" s="62"/>
      <c r="E82" s="62"/>
      <c r="F82" s="62"/>
      <c r="G82" s="67" t="s">
        <v>204</v>
      </c>
      <c r="H82" s="67"/>
      <c r="I82" s="67"/>
      <c r="J82" s="67"/>
      <c r="K82" s="62"/>
      <c r="L82" s="62"/>
      <c r="M82" s="62"/>
      <c r="N82" s="68"/>
    </row>
    <row r="83" spans="2:14" s="39" customFormat="1" ht="13.5">
      <c r="B83" s="112"/>
      <c r="C83" s="113"/>
      <c r="D83" s="113"/>
      <c r="E83" s="113"/>
      <c r="F83" s="113"/>
      <c r="G83" s="67" t="s">
        <v>205</v>
      </c>
      <c r="H83" s="113"/>
      <c r="I83" s="113"/>
      <c r="J83" s="113"/>
      <c r="K83" s="113"/>
      <c r="L83" s="113"/>
      <c r="M83" s="113"/>
      <c r="N83" s="114"/>
    </row>
    <row r="84" spans="2:14" s="39" customFormat="1" ht="13.5">
      <c r="B84" s="112"/>
      <c r="C84" s="113"/>
      <c r="D84" s="113"/>
      <c r="E84" s="113"/>
      <c r="F84" s="113"/>
      <c r="G84" s="67" t="s">
        <v>206</v>
      </c>
      <c r="J84" s="113"/>
      <c r="K84" s="113"/>
      <c r="L84" s="113"/>
      <c r="M84" s="113"/>
      <c r="N84" s="114"/>
    </row>
    <row r="85" spans="2:14" s="39" customFormat="1">
      <c r="B85" s="48"/>
      <c r="C85" s="75"/>
      <c r="D85" s="75"/>
      <c r="E85" s="75"/>
      <c r="F85" s="75"/>
      <c r="G85" s="67" t="s">
        <v>207</v>
      </c>
      <c r="H85" s="75"/>
      <c r="I85" s="75"/>
      <c r="J85" s="75"/>
      <c r="K85" s="75"/>
      <c r="L85" s="75"/>
      <c r="M85" s="75"/>
      <c r="N85" s="73"/>
    </row>
    <row r="86" spans="2:14" s="39" customFormat="1">
      <c r="B86" s="79"/>
      <c r="C86" s="62"/>
      <c r="D86" s="62"/>
      <c r="E86" s="62"/>
      <c r="F86" s="62"/>
      <c r="G86" s="62" t="s">
        <v>208</v>
      </c>
      <c r="H86" s="62"/>
      <c r="I86" s="62"/>
      <c r="J86" s="62"/>
      <c r="K86" s="62"/>
      <c r="L86" s="62"/>
      <c r="M86" s="62"/>
      <c r="N86" s="68"/>
    </row>
    <row r="87" spans="2:14" s="39" customFormat="1" ht="13.5">
      <c r="B87" s="86" t="s">
        <v>209</v>
      </c>
      <c r="C87" s="87"/>
      <c r="D87" s="87"/>
      <c r="E87" s="87"/>
      <c r="F87" s="87"/>
      <c r="G87" s="87"/>
      <c r="H87" s="87"/>
      <c r="I87" s="87"/>
      <c r="J87" s="87"/>
      <c r="K87" s="87"/>
      <c r="L87" s="87"/>
      <c r="M87" s="87"/>
      <c r="N87" s="88"/>
    </row>
    <row r="88" spans="2:14" s="39" customFormat="1">
      <c r="B88" s="2394"/>
      <c r="C88" s="2395"/>
      <c r="D88" s="2395"/>
      <c r="E88" s="2395"/>
      <c r="F88" s="2395"/>
      <c r="G88" s="2395"/>
      <c r="H88" s="2395"/>
      <c r="I88" s="2395"/>
      <c r="J88" s="2395"/>
      <c r="K88" s="2395"/>
      <c r="L88" s="2395"/>
      <c r="M88" s="2395"/>
      <c r="N88" s="2396"/>
    </row>
    <row r="89" spans="2:14" s="39" customFormat="1">
      <c r="B89" s="2394"/>
      <c r="C89" s="2395"/>
      <c r="D89" s="2395"/>
      <c r="E89" s="2395"/>
      <c r="F89" s="2395"/>
      <c r="G89" s="2395"/>
      <c r="H89" s="2395"/>
      <c r="I89" s="2395"/>
      <c r="J89" s="2395"/>
      <c r="K89" s="2395"/>
      <c r="L89" s="2395"/>
      <c r="M89" s="2395"/>
      <c r="N89" s="2396"/>
    </row>
    <row r="90" spans="2:14" s="39" customFormat="1">
      <c r="B90" s="48"/>
      <c r="C90" s="75"/>
      <c r="D90" s="75"/>
      <c r="E90" s="75"/>
      <c r="F90" s="75"/>
      <c r="G90" s="75"/>
      <c r="H90" s="75"/>
      <c r="I90" s="75"/>
      <c r="J90" s="75"/>
      <c r="K90" s="75"/>
      <c r="L90" s="75"/>
      <c r="M90" s="75"/>
      <c r="N90" s="73"/>
    </row>
    <row r="91" spans="2:14" s="39" customFormat="1">
      <c r="B91" s="287" t="s">
        <v>632</v>
      </c>
      <c r="C91" s="75"/>
      <c r="D91" s="75"/>
      <c r="E91" s="75"/>
      <c r="F91" s="75"/>
      <c r="G91" s="75"/>
      <c r="H91" s="75"/>
      <c r="I91" s="75"/>
      <c r="J91" s="75"/>
      <c r="K91" s="75"/>
      <c r="L91" s="75"/>
      <c r="M91" s="75"/>
      <c r="N91" s="73"/>
    </row>
    <row r="92" spans="2:14" s="39" customFormat="1" ht="12.75" customHeight="1">
      <c r="B92" s="2375" t="s">
        <v>633</v>
      </c>
      <c r="C92" s="2376"/>
      <c r="D92" s="2376"/>
      <c r="E92" s="2376"/>
      <c r="F92" s="2376"/>
      <c r="G92" s="2376"/>
      <c r="H92" s="2376"/>
      <c r="I92" s="2376"/>
      <c r="J92" s="2376"/>
      <c r="K92" s="2376"/>
      <c r="L92" s="2376"/>
      <c r="M92" s="2376"/>
      <c r="N92" s="2377"/>
    </row>
    <row r="93" spans="2:14" s="39" customFormat="1">
      <c r="B93" s="2375"/>
      <c r="C93" s="2376"/>
      <c r="D93" s="2376"/>
      <c r="E93" s="2376"/>
      <c r="F93" s="2376"/>
      <c r="G93" s="2376"/>
      <c r="H93" s="2376"/>
      <c r="I93" s="2376"/>
      <c r="J93" s="2376"/>
      <c r="K93" s="2376"/>
      <c r="L93" s="2376"/>
      <c r="M93" s="2376"/>
      <c r="N93" s="2377"/>
    </row>
    <row r="94" spans="2:14" s="39" customFormat="1">
      <c r="B94" s="2375" t="s">
        <v>634</v>
      </c>
      <c r="C94" s="2376"/>
      <c r="D94" s="2376"/>
      <c r="E94" s="2376"/>
      <c r="F94" s="2376"/>
      <c r="G94" s="2376"/>
      <c r="H94" s="2376"/>
      <c r="I94" s="2376"/>
      <c r="J94" s="2376"/>
      <c r="K94" s="2376"/>
      <c r="L94" s="2376"/>
      <c r="M94" s="2376"/>
      <c r="N94" s="2377"/>
    </row>
    <row r="95" spans="2:14" s="39" customFormat="1">
      <c r="B95" s="2375"/>
      <c r="C95" s="2376"/>
      <c r="D95" s="2376"/>
      <c r="E95" s="2376"/>
      <c r="F95" s="2376"/>
      <c r="G95" s="2376"/>
      <c r="H95" s="2376"/>
      <c r="I95" s="2376"/>
      <c r="J95" s="2376"/>
      <c r="K95" s="2376"/>
      <c r="L95" s="2376"/>
      <c r="M95" s="2376"/>
      <c r="N95" s="2377"/>
    </row>
    <row r="96" spans="2:14" s="39" customFormat="1">
      <c r="B96" s="48"/>
      <c r="C96" s="75"/>
      <c r="D96" s="75"/>
      <c r="E96" s="75"/>
      <c r="F96" s="75"/>
      <c r="G96" s="75"/>
      <c r="H96" s="75"/>
      <c r="I96" s="75"/>
      <c r="J96" s="75"/>
      <c r="K96" s="75"/>
      <c r="L96" s="75"/>
      <c r="M96" s="75"/>
      <c r="N96" s="73"/>
    </row>
    <row r="97" spans="2:14" s="39" customFormat="1">
      <c r="B97" s="79"/>
      <c r="C97" s="62"/>
      <c r="D97" s="62"/>
      <c r="E97" s="62"/>
      <c r="F97" s="62"/>
      <c r="G97" s="67" t="s">
        <v>204</v>
      </c>
      <c r="H97" s="62"/>
      <c r="I97" s="62"/>
      <c r="J97" s="62"/>
      <c r="K97" s="62"/>
      <c r="L97" s="62"/>
      <c r="M97" s="62"/>
      <c r="N97" s="68"/>
    </row>
    <row r="98" spans="2:14" s="39" customFormat="1">
      <c r="B98" s="79"/>
      <c r="C98" s="62"/>
      <c r="D98" s="62"/>
      <c r="E98" s="62"/>
      <c r="F98" s="62"/>
      <c r="G98" s="62" t="s">
        <v>205</v>
      </c>
      <c r="H98" s="80"/>
      <c r="I98" s="80"/>
      <c r="J98" s="80"/>
      <c r="K98" s="62"/>
      <c r="L98" s="62"/>
      <c r="M98" s="62"/>
      <c r="N98" s="68"/>
    </row>
    <row r="99" spans="2:14" s="39" customFormat="1">
      <c r="B99" s="79"/>
      <c r="C99" s="62"/>
      <c r="D99" s="62"/>
      <c r="E99" s="62"/>
      <c r="F99" s="62"/>
      <c r="G99" s="62" t="s">
        <v>210</v>
      </c>
      <c r="H99" s="74"/>
      <c r="I99" s="74"/>
      <c r="J99" s="74"/>
      <c r="M99" s="62"/>
      <c r="N99" s="68"/>
    </row>
    <row r="100" spans="2:14" s="39" customFormat="1">
      <c r="B100" s="115"/>
      <c r="C100" s="75"/>
      <c r="D100" s="75"/>
      <c r="E100" s="75"/>
      <c r="F100" s="75"/>
      <c r="G100" s="62" t="s">
        <v>207</v>
      </c>
      <c r="K100" s="75"/>
      <c r="L100" s="75"/>
      <c r="M100" s="75"/>
      <c r="N100" s="73"/>
    </row>
    <row r="101" spans="2:14" s="39" customFormat="1" ht="17.25" customHeight="1">
      <c r="B101" s="122" t="s">
        <v>635</v>
      </c>
      <c r="C101" s="116"/>
      <c r="D101" s="116"/>
      <c r="E101" s="62"/>
      <c r="F101" s="62"/>
      <c r="G101" s="62"/>
      <c r="H101" s="62"/>
      <c r="I101" s="62"/>
      <c r="J101" s="2378"/>
      <c r="K101" s="2378"/>
      <c r="L101" s="2378"/>
      <c r="M101" s="2378"/>
      <c r="N101" s="2379"/>
    </row>
    <row r="102" spans="2:14" s="39" customFormat="1" ht="18.75" customHeight="1" thickBot="1">
      <c r="B102" s="2382" t="s">
        <v>636</v>
      </c>
      <c r="C102" s="2383"/>
      <c r="D102" s="2383"/>
      <c r="E102" s="81"/>
      <c r="F102" s="81"/>
      <c r="G102" s="81"/>
      <c r="H102" s="81"/>
      <c r="I102" s="81"/>
      <c r="J102" s="2380"/>
      <c r="K102" s="2380"/>
      <c r="L102" s="2380"/>
      <c r="M102" s="2380"/>
      <c r="N102" s="2381"/>
    </row>
  </sheetData>
  <mergeCells count="96">
    <mergeCell ref="B94:N95"/>
    <mergeCell ref="J101:N102"/>
    <mergeCell ref="B102:D102"/>
    <mergeCell ref="L75:M75"/>
    <mergeCell ref="B76:M76"/>
    <mergeCell ref="B78:M78"/>
    <mergeCell ref="B88:N88"/>
    <mergeCell ref="B89:N89"/>
    <mergeCell ref="B92:N93"/>
    <mergeCell ref="L74:M74"/>
    <mergeCell ref="B64:H64"/>
    <mergeCell ref="L64:M64"/>
    <mergeCell ref="B65:H65"/>
    <mergeCell ref="L65:M65"/>
    <mergeCell ref="B66:M66"/>
    <mergeCell ref="B68:M68"/>
    <mergeCell ref="B69:N71"/>
    <mergeCell ref="B72:H72"/>
    <mergeCell ref="L72:M72"/>
    <mergeCell ref="B73:H73"/>
    <mergeCell ref="L73:M73"/>
    <mergeCell ref="B61:H61"/>
    <mergeCell ref="L61:M61"/>
    <mergeCell ref="B62:H62"/>
    <mergeCell ref="L62:M62"/>
    <mergeCell ref="B63:H63"/>
    <mergeCell ref="L63:M63"/>
    <mergeCell ref="B58:N60"/>
    <mergeCell ref="B49:I49"/>
    <mergeCell ref="L49:M49"/>
    <mergeCell ref="B50:M50"/>
    <mergeCell ref="B51:N53"/>
    <mergeCell ref="B54:H54"/>
    <mergeCell ref="L54:M54"/>
    <mergeCell ref="B55:H55"/>
    <mergeCell ref="L55:M55"/>
    <mergeCell ref="B56:H56"/>
    <mergeCell ref="L56:M56"/>
    <mergeCell ref="B57:M57"/>
    <mergeCell ref="B44:N46"/>
    <mergeCell ref="B47:I47"/>
    <mergeCell ref="L47:M47"/>
    <mergeCell ref="B48:I48"/>
    <mergeCell ref="L48:M48"/>
    <mergeCell ref="B42:F42"/>
    <mergeCell ref="G42:H42"/>
    <mergeCell ref="I42:J42"/>
    <mergeCell ref="L42:M42"/>
    <mergeCell ref="B43:M43"/>
    <mergeCell ref="B40:F40"/>
    <mergeCell ref="G40:H40"/>
    <mergeCell ref="I40:J40"/>
    <mergeCell ref="L40:M40"/>
    <mergeCell ref="B41:F41"/>
    <mergeCell ref="G41:H41"/>
    <mergeCell ref="I41:J41"/>
    <mergeCell ref="L41:M41"/>
    <mergeCell ref="B38:F38"/>
    <mergeCell ref="G38:H38"/>
    <mergeCell ref="I38:J38"/>
    <mergeCell ref="L38:M38"/>
    <mergeCell ref="B39:F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 right="0.7" top="0.75" bottom="0.75" header="0.3" footer="0.3"/>
  <drawing r:id="rId1"/>
  <legacyDrawing r:id="rId2"/>
  <oleObjects>
    <mc:AlternateContent xmlns:mc="http://schemas.openxmlformats.org/markup-compatibility/2006">
      <mc:Choice Requires="x14">
        <oleObject progId="PBrush" shapeId="1690625"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1690625" r:id="rId3"/>
      </mc:Fallback>
    </mc:AlternateContent>
  </oleObjects>
  <mc:AlternateContent xmlns:mc="http://schemas.openxmlformats.org/markup-compatibility/2006">
    <mc:Choice Requires="x14">
      <controls>
        <mc:AlternateContent xmlns:mc="http://schemas.openxmlformats.org/markup-compatibility/2006">
          <mc:Choice Requires="x14">
            <control shapeId="1690626" r:id="rId5" name="Check Box 2">
              <controlPr defaultSize="0" autoFill="0" autoLine="0" autoPict="0">
                <anchor moveWithCells="1">
                  <from>
                    <xdr:col>5</xdr:col>
                    <xdr:colOff>152400</xdr:colOff>
                    <xdr:row>10</xdr:row>
                    <xdr:rowOff>142875</xdr:rowOff>
                  </from>
                  <to>
                    <xdr:col>5</xdr:col>
                    <xdr:colOff>457200</xdr:colOff>
                    <xdr:row>12</xdr:row>
                    <xdr:rowOff>57150</xdr:rowOff>
                  </to>
                </anchor>
              </controlPr>
            </control>
          </mc:Choice>
        </mc:AlternateContent>
        <mc:AlternateContent xmlns:mc="http://schemas.openxmlformats.org/markup-compatibility/2006">
          <mc:Choice Requires="x14">
            <control shapeId="1690627" r:id="rId6" name="Check Box 3">
              <controlPr defaultSize="0" autoFill="0" autoLine="0" autoPict="0">
                <anchor moveWithCells="1">
                  <from>
                    <xdr:col>9</xdr:col>
                    <xdr:colOff>152400</xdr:colOff>
                    <xdr:row>10</xdr:row>
                    <xdr:rowOff>142875</xdr:rowOff>
                  </from>
                  <to>
                    <xdr:col>9</xdr:col>
                    <xdr:colOff>457200</xdr:colOff>
                    <xdr:row>12</xdr:row>
                    <xdr:rowOff>57150</xdr:rowOff>
                  </to>
                </anchor>
              </controlPr>
            </control>
          </mc:Choice>
        </mc:AlternateContent>
      </controls>
    </mc:Choice>
  </mc:AlternateContent>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106"/>
  <sheetViews>
    <sheetView showGridLines="0" topLeftCell="A46" zoomScale="55" zoomScaleNormal="55" workbookViewId="0">
      <selection activeCell="C33" sqref="C33:K33"/>
    </sheetView>
  </sheetViews>
  <sheetFormatPr baseColWidth="10" defaultColWidth="11.42578125" defaultRowHeight="12.75"/>
  <cols>
    <col min="1" max="1" width="3.140625" style="32" customWidth="1"/>
    <col min="2" max="10" width="11.42578125" style="32"/>
    <col min="11" max="11" width="12.5703125" style="32" customWidth="1"/>
    <col min="12" max="13" width="11.42578125" style="32"/>
    <col min="14" max="14" width="17" style="32" customWidth="1"/>
    <col min="15" max="16384" width="11.42578125" style="32"/>
  </cols>
  <sheetData>
    <row r="1" spans="2:14" ht="13.5" thickBot="1"/>
    <row r="2" spans="2:14">
      <c r="B2" s="1795"/>
      <c r="C2" s="2464" t="s">
        <v>182</v>
      </c>
      <c r="D2" s="2465"/>
      <c r="E2" s="2465"/>
      <c r="F2" s="2465"/>
      <c r="G2" s="2465"/>
      <c r="H2" s="2465"/>
      <c r="I2" s="2465"/>
      <c r="J2" s="2466"/>
      <c r="K2" s="2467" t="s">
        <v>183</v>
      </c>
      <c r="L2" s="2469" t="s">
        <v>184</v>
      </c>
      <c r="M2" s="2470"/>
      <c r="N2" s="2471"/>
    </row>
    <row r="3" spans="2:14" ht="13.5">
      <c r="B3" s="1796"/>
      <c r="C3" s="2475" t="s">
        <v>40</v>
      </c>
      <c r="D3" s="2476"/>
      <c r="E3" s="2476"/>
      <c r="F3" s="2476"/>
      <c r="G3" s="2476"/>
      <c r="H3" s="2476"/>
      <c r="I3" s="2476"/>
      <c r="J3" s="2477"/>
      <c r="K3" s="2468"/>
      <c r="L3" s="2472"/>
      <c r="M3" s="2473"/>
      <c r="N3" s="2474"/>
    </row>
    <row r="4" spans="2:14" ht="13.5">
      <c r="B4" s="1796"/>
      <c r="C4" s="2478" t="s">
        <v>234</v>
      </c>
      <c r="D4" s="2479"/>
      <c r="E4" s="2479"/>
      <c r="F4" s="2479"/>
      <c r="G4" s="2479"/>
      <c r="H4" s="2479"/>
      <c r="I4" s="2479"/>
      <c r="J4" s="2480"/>
      <c r="K4" s="2481" t="s">
        <v>185</v>
      </c>
      <c r="L4" s="2483">
        <v>2</v>
      </c>
      <c r="M4" s="2484"/>
      <c r="N4" s="2485"/>
    </row>
    <row r="5" spans="2:14">
      <c r="B5" s="1796"/>
      <c r="C5" s="2489" t="s">
        <v>186</v>
      </c>
      <c r="D5" s="2490"/>
      <c r="E5" s="2490"/>
      <c r="F5" s="2490"/>
      <c r="G5" s="2490"/>
      <c r="H5" s="2490"/>
      <c r="I5" s="2490"/>
      <c r="J5" s="2491"/>
      <c r="K5" s="2482"/>
      <c r="L5" s="2486"/>
      <c r="M5" s="2487"/>
      <c r="N5" s="2488"/>
    </row>
    <row r="6" spans="2:14">
      <c r="B6" s="1796"/>
      <c r="C6" s="2492" t="e">
        <f>+#REF!</f>
        <v>#REF!</v>
      </c>
      <c r="D6" s="2493"/>
      <c r="E6" s="2493"/>
      <c r="F6" s="2493"/>
      <c r="G6" s="2493"/>
      <c r="H6" s="2493"/>
      <c r="I6" s="2493"/>
      <c r="J6" s="2494"/>
      <c r="K6" s="2481" t="s">
        <v>187</v>
      </c>
      <c r="L6" s="2481">
        <v>1</v>
      </c>
      <c r="M6" s="2481" t="s">
        <v>188</v>
      </c>
      <c r="N6" s="2496">
        <v>1</v>
      </c>
    </row>
    <row r="7" spans="2:14">
      <c r="B7" s="1796"/>
      <c r="C7" s="2492"/>
      <c r="D7" s="2493"/>
      <c r="E7" s="2493"/>
      <c r="F7" s="2493"/>
      <c r="G7" s="2493"/>
      <c r="H7" s="2493"/>
      <c r="I7" s="2493"/>
      <c r="J7" s="2494"/>
      <c r="K7" s="2495"/>
      <c r="L7" s="2495"/>
      <c r="M7" s="2495"/>
      <c r="N7" s="2497"/>
    </row>
    <row r="8" spans="2:14">
      <c r="B8" s="1796"/>
      <c r="C8" s="2489" t="s">
        <v>189</v>
      </c>
      <c r="D8" s="2490"/>
      <c r="E8" s="2490"/>
      <c r="F8" s="2490"/>
      <c r="G8" s="2490"/>
      <c r="H8" s="2490"/>
      <c r="I8" s="2490"/>
      <c r="J8" s="2491"/>
      <c r="K8" s="2495"/>
      <c r="L8" s="2495"/>
      <c r="M8" s="2495"/>
      <c r="N8" s="2497"/>
    </row>
    <row r="9" spans="2:14" ht="14.25" thickBot="1">
      <c r="B9" s="153"/>
      <c r="C9" s="40"/>
      <c r="D9" s="40"/>
      <c r="E9" s="40"/>
      <c r="F9" s="40"/>
      <c r="G9" s="40"/>
      <c r="H9" s="40"/>
      <c r="I9" s="40"/>
      <c r="J9" s="40"/>
      <c r="K9" s="40"/>
      <c r="L9" s="41"/>
      <c r="M9" s="41"/>
      <c r="N9" s="42"/>
    </row>
    <row r="10" spans="2:14" ht="12.75" customHeight="1">
      <c r="B10" s="43"/>
      <c r="C10" s="44"/>
      <c r="D10" s="44"/>
      <c r="E10" s="44"/>
      <c r="F10" s="44"/>
      <c r="G10" s="44"/>
      <c r="H10" s="44"/>
      <c r="I10" s="44"/>
      <c r="J10" s="44"/>
      <c r="K10" s="45" t="s">
        <v>190</v>
      </c>
      <c r="L10" s="46" t="s">
        <v>191</v>
      </c>
      <c r="M10" s="46" t="s">
        <v>192</v>
      </c>
      <c r="N10" s="47" t="s">
        <v>193</v>
      </c>
    </row>
    <row r="11" spans="2:14" ht="13.5">
      <c r="B11" s="48"/>
      <c r="C11" s="158"/>
      <c r="D11" s="158"/>
      <c r="E11" s="158"/>
      <c r="F11" s="158"/>
      <c r="G11" s="158"/>
      <c r="H11" s="158"/>
      <c r="I11" s="158"/>
      <c r="J11" s="158"/>
      <c r="K11" s="49"/>
      <c r="L11" s="50" t="e">
        <f>+#REF!</f>
        <v>#REF!</v>
      </c>
      <c r="M11" s="50" t="e">
        <f>+#REF!</f>
        <v>#REF!</v>
      </c>
      <c r="N11" s="51" t="e">
        <f>+#REF!</f>
        <v>#REF!</v>
      </c>
    </row>
    <row r="12" spans="2:14" ht="13.5">
      <c r="B12" s="52" t="s">
        <v>194</v>
      </c>
      <c r="C12" s="53"/>
      <c r="D12" s="2451" t="e">
        <f>+#REF!</f>
        <v>#REF!</v>
      </c>
      <c r="E12" s="2451"/>
      <c r="F12" s="2451"/>
      <c r="G12" s="2451"/>
      <c r="H12" s="53"/>
      <c r="I12" s="53" t="s">
        <v>195</v>
      </c>
      <c r="J12" s="2451" t="e">
        <f>+#REF!</f>
        <v>#REF!</v>
      </c>
      <c r="K12" s="2451"/>
      <c r="L12" s="2451"/>
      <c r="M12" s="2451"/>
      <c r="N12" s="160"/>
    </row>
    <row r="13" spans="2:14" ht="13.5">
      <c r="B13" s="52"/>
      <c r="C13" s="53"/>
      <c r="D13" s="159"/>
      <c r="E13" s="159"/>
      <c r="F13" s="159"/>
      <c r="G13" s="159"/>
      <c r="H13" s="53"/>
      <c r="I13" s="159"/>
      <c r="J13" s="53"/>
      <c r="K13" s="159"/>
      <c r="L13" s="2452"/>
      <c r="M13" s="2452"/>
      <c r="N13" s="2453"/>
    </row>
    <row r="14" spans="2:14" ht="13.5">
      <c r="B14" s="52"/>
      <c r="C14" s="53"/>
      <c r="D14" s="159"/>
      <c r="E14" s="159"/>
      <c r="F14" s="159"/>
      <c r="G14" s="159"/>
      <c r="H14" s="53"/>
      <c r="I14" s="159"/>
      <c r="J14" s="53"/>
      <c r="K14" s="159"/>
      <c r="L14" s="159"/>
      <c r="M14" s="159"/>
      <c r="N14" s="160"/>
    </row>
    <row r="15" spans="2:14" ht="13.5">
      <c r="B15" s="54"/>
      <c r="C15" s="55"/>
      <c r="D15" s="55"/>
      <c r="E15" s="55"/>
      <c r="F15" s="55"/>
      <c r="G15" s="55"/>
      <c r="H15" s="55"/>
      <c r="I15" s="55"/>
      <c r="J15" s="55"/>
      <c r="K15" s="55"/>
      <c r="L15" s="55"/>
      <c r="M15" s="55"/>
      <c r="N15" s="56"/>
    </row>
    <row r="16" spans="2:14" ht="13.5" thickBot="1">
      <c r="B16" s="57"/>
      <c r="C16" s="58"/>
      <c r="D16" s="58"/>
      <c r="E16" s="58"/>
      <c r="F16" s="58"/>
      <c r="G16" s="58"/>
      <c r="H16" s="58"/>
      <c r="I16" s="58"/>
      <c r="J16" s="58"/>
      <c r="K16" s="58"/>
      <c r="L16" s="58"/>
      <c r="M16" s="58"/>
      <c r="N16" s="59"/>
    </row>
    <row r="17" spans="2:14">
      <c r="B17" s="60"/>
      <c r="C17" s="61"/>
      <c r="D17" s="61"/>
      <c r="E17" s="61"/>
      <c r="F17" s="61"/>
      <c r="G17" s="61"/>
      <c r="H17" s="62"/>
      <c r="I17" s="62"/>
      <c r="J17" s="61"/>
      <c r="K17" s="61"/>
      <c r="L17" s="61"/>
      <c r="M17" s="61"/>
      <c r="N17" s="63"/>
    </row>
    <row r="18" spans="2:14" ht="13.5">
      <c r="B18" s="64" t="s">
        <v>196</v>
      </c>
      <c r="C18" s="65"/>
      <c r="D18" s="66" t="e">
        <f>+#REF!</f>
        <v>#REF!</v>
      </c>
      <c r="E18" s="67"/>
      <c r="F18" s="67"/>
      <c r="G18" s="166" t="s">
        <v>188</v>
      </c>
      <c r="H18" s="2454" t="e">
        <f>+#REF!</f>
        <v>#REF!</v>
      </c>
      <c r="I18" s="2454"/>
      <c r="J18" s="2454"/>
      <c r="K18" s="2454"/>
      <c r="L18" s="2454"/>
      <c r="M18" s="2454"/>
      <c r="N18" s="68"/>
    </row>
    <row r="19" spans="2:14">
      <c r="B19" s="69" t="s">
        <v>197</v>
      </c>
      <c r="C19" s="70"/>
      <c r="D19" s="2455" t="e">
        <f>+#REF!</f>
        <v>#REF!</v>
      </c>
      <c r="E19" s="2455"/>
      <c r="F19" s="2455"/>
      <c r="G19" s="2455"/>
      <c r="H19" s="2455"/>
      <c r="I19" s="2455"/>
      <c r="J19" s="2455"/>
      <c r="K19" s="2455"/>
      <c r="L19" s="2455"/>
      <c r="M19" s="2455"/>
      <c r="N19" s="71"/>
    </row>
    <row r="20" spans="2:14">
      <c r="B20" s="69"/>
      <c r="C20" s="70"/>
      <c r="D20" s="2456"/>
      <c r="E20" s="2456"/>
      <c r="F20" s="2456"/>
      <c r="G20" s="2456"/>
      <c r="H20" s="2456"/>
      <c r="I20" s="2456"/>
      <c r="J20" s="2456"/>
      <c r="K20" s="2456"/>
      <c r="L20" s="2456"/>
      <c r="M20" s="2456"/>
      <c r="N20" s="71"/>
    </row>
    <row r="21" spans="2:14">
      <c r="B21" s="69"/>
      <c r="C21" s="70"/>
      <c r="D21" s="161"/>
      <c r="E21" s="161"/>
      <c r="F21" s="161"/>
      <c r="G21" s="161"/>
      <c r="H21" s="161"/>
      <c r="I21" s="161"/>
      <c r="J21" s="161"/>
      <c r="K21" s="161"/>
      <c r="L21" s="161"/>
      <c r="M21" s="72"/>
      <c r="N21" s="71"/>
    </row>
    <row r="22" spans="2:14">
      <c r="B22" s="69" t="s">
        <v>225</v>
      </c>
      <c r="C22" s="70"/>
      <c r="D22" s="2457" t="e">
        <f>+#REF!</f>
        <v>#REF!</v>
      </c>
      <c r="E22" s="2457"/>
      <c r="F22" s="2457"/>
      <c r="G22" s="2457"/>
      <c r="H22" s="2457"/>
      <c r="I22" s="2457"/>
      <c r="J22" s="2457"/>
      <c r="K22" s="2457"/>
      <c r="L22" s="2457"/>
      <c r="M22" s="2457"/>
      <c r="N22" s="73"/>
    </row>
    <row r="23" spans="2:14">
      <c r="B23" s="69"/>
      <c r="C23" s="70"/>
      <c r="D23" s="74"/>
      <c r="E23" s="74"/>
      <c r="F23" s="74"/>
      <c r="G23" s="74"/>
      <c r="H23" s="74"/>
      <c r="I23" s="74"/>
      <c r="J23" s="74"/>
      <c r="K23" s="74"/>
      <c r="L23" s="74"/>
      <c r="M23" s="75"/>
      <c r="N23" s="73"/>
    </row>
    <row r="24" spans="2:14">
      <c r="B24" s="69" t="s">
        <v>198</v>
      </c>
      <c r="C24" s="70"/>
      <c r="D24" s="2457" t="e">
        <f>+#REF!</f>
        <v>#REF!</v>
      </c>
      <c r="E24" s="2457"/>
      <c r="F24" s="2457"/>
      <c r="G24" s="2457"/>
      <c r="H24" s="2457"/>
      <c r="I24" s="2457"/>
      <c r="J24" s="2457"/>
      <c r="K24" s="2457"/>
      <c r="L24" s="2457"/>
      <c r="M24" s="2457"/>
      <c r="N24" s="73"/>
    </row>
    <row r="25" spans="2:14">
      <c r="B25" s="69"/>
      <c r="C25" s="70"/>
      <c r="D25" s="74"/>
      <c r="E25" s="74"/>
      <c r="F25" s="74"/>
      <c r="G25" s="74"/>
      <c r="H25" s="74"/>
      <c r="I25" s="74"/>
      <c r="J25" s="74"/>
      <c r="K25" s="74"/>
      <c r="L25" s="74"/>
      <c r="M25" s="75"/>
      <c r="N25" s="73"/>
    </row>
    <row r="26" spans="2:14">
      <c r="B26" s="69" t="s">
        <v>199</v>
      </c>
      <c r="C26" s="69"/>
      <c r="D26" s="74"/>
      <c r="E26" s="2457" t="e">
        <f>+#REF!</f>
        <v>#REF!</v>
      </c>
      <c r="F26" s="2457"/>
      <c r="G26" s="2457"/>
      <c r="H26" s="2457"/>
      <c r="I26" s="2457"/>
      <c r="J26" s="2457"/>
      <c r="K26" s="2457"/>
      <c r="L26" s="2457"/>
      <c r="M26" s="2457"/>
      <c r="N26" s="73"/>
    </row>
    <row r="27" spans="2:14">
      <c r="B27" s="64"/>
      <c r="C27" s="65"/>
      <c r="D27" s="74"/>
      <c r="E27" s="74"/>
      <c r="F27" s="74"/>
      <c r="G27" s="74"/>
      <c r="H27" s="74"/>
      <c r="I27" s="74"/>
      <c r="J27" s="74"/>
      <c r="K27" s="74"/>
      <c r="L27" s="74"/>
      <c r="M27" s="75"/>
      <c r="N27" s="73"/>
    </row>
    <row r="28" spans="2:14">
      <c r="B28" s="69" t="s">
        <v>200</v>
      </c>
      <c r="C28" s="70"/>
      <c r="D28" s="74"/>
      <c r="E28" s="74"/>
      <c r="F28" s="74"/>
      <c r="G28" s="2458" t="e">
        <f>+#REF!</f>
        <v>#REF!</v>
      </c>
      <c r="H28" s="2458"/>
      <c r="I28" s="2458"/>
      <c r="J28" s="2458"/>
      <c r="K28" s="2458"/>
      <c r="L28" s="2458"/>
      <c r="M28" s="2458"/>
      <c r="N28" s="73"/>
    </row>
    <row r="29" spans="2:14" ht="13.5" thickBot="1">
      <c r="B29" s="76"/>
      <c r="C29" s="77"/>
      <c r="D29" s="77"/>
      <c r="E29" s="77"/>
      <c r="F29" s="77"/>
      <c r="G29" s="77"/>
      <c r="H29" s="77"/>
      <c r="I29" s="77"/>
      <c r="J29" s="77"/>
      <c r="K29" s="77"/>
      <c r="L29" s="77"/>
      <c r="M29" s="77"/>
      <c r="N29" s="78"/>
    </row>
    <row r="30" spans="2:14" ht="13.5">
      <c r="B30" s="2459" t="s">
        <v>201</v>
      </c>
      <c r="C30" s="2460"/>
      <c r="D30" s="2460"/>
      <c r="E30" s="2460"/>
      <c r="F30" s="2460"/>
      <c r="G30" s="2460"/>
      <c r="H30" s="2460"/>
      <c r="I30" s="2460"/>
      <c r="J30" s="2460"/>
      <c r="K30" s="2460"/>
      <c r="L30" s="2460"/>
      <c r="M30" s="2460"/>
      <c r="N30" s="2461"/>
    </row>
    <row r="31" spans="2:14" ht="13.5" thickBot="1">
      <c r="B31" s="79"/>
      <c r="C31" s="62"/>
      <c r="D31" s="62"/>
      <c r="E31" s="62"/>
      <c r="F31" s="62"/>
      <c r="G31" s="62"/>
      <c r="H31" s="62"/>
      <c r="I31" s="62"/>
      <c r="J31" s="62"/>
      <c r="K31" s="62"/>
      <c r="L31" s="62"/>
      <c r="M31" s="62"/>
      <c r="N31" s="68"/>
    </row>
    <row r="32" spans="2:14" ht="13.5" customHeight="1">
      <c r="B32" s="134" t="s">
        <v>13</v>
      </c>
      <c r="C32" s="2444" t="s">
        <v>133</v>
      </c>
      <c r="D32" s="2445"/>
      <c r="E32" s="2445"/>
      <c r="F32" s="2445"/>
      <c r="G32" s="2445"/>
      <c r="H32" s="2445"/>
      <c r="I32" s="2445"/>
      <c r="J32" s="2445"/>
      <c r="K32" s="2446" t="s">
        <v>202</v>
      </c>
      <c r="L32" s="2399" t="s">
        <v>19</v>
      </c>
      <c r="M32" s="2447"/>
      <c r="N32" s="134" t="s">
        <v>80</v>
      </c>
    </row>
    <row r="33" spans="2:14" ht="25.5" customHeight="1" thickBot="1">
      <c r="B33" s="135" t="e">
        <f>'PRESUPUESTO OFICIAL'!#REF!</f>
        <v>#REF!</v>
      </c>
      <c r="C33" s="2503" t="e">
        <f>'PRESUPUESTO OFICIAL'!#REF!</f>
        <v>#REF!</v>
      </c>
      <c r="D33" s="2504"/>
      <c r="E33" s="2504"/>
      <c r="F33" s="2504"/>
      <c r="G33" s="2504"/>
      <c r="H33" s="2504"/>
      <c r="I33" s="2504"/>
      <c r="J33" s="2504"/>
      <c r="K33" s="2505"/>
      <c r="L33" s="2448" t="e">
        <f>'PRESUPUESTO OFICIAL'!#REF!</f>
        <v>#REF!</v>
      </c>
      <c r="M33" s="2450"/>
      <c r="N33" s="148" t="e">
        <f>'PRESUPUESTO OFICIAL'!#REF!</f>
        <v>#REF!</v>
      </c>
    </row>
    <row r="34" spans="2:14">
      <c r="B34" s="2411" t="s">
        <v>28</v>
      </c>
      <c r="C34" s="2412"/>
      <c r="D34" s="2412"/>
      <c r="E34" s="2412"/>
      <c r="F34" s="2412"/>
      <c r="G34" s="2412"/>
      <c r="H34" s="2412"/>
      <c r="I34" s="2412"/>
      <c r="J34" s="2412"/>
      <c r="K34" s="2412"/>
      <c r="L34" s="2412"/>
      <c r="M34" s="2412"/>
      <c r="N34" s="2413"/>
    </row>
    <row r="35" spans="2:14">
      <c r="B35" s="2414"/>
      <c r="C35" s="2415"/>
      <c r="D35" s="2415"/>
      <c r="E35" s="2415"/>
      <c r="F35" s="2415"/>
      <c r="G35" s="2415"/>
      <c r="H35" s="2415"/>
      <c r="I35" s="2415"/>
      <c r="J35" s="2415"/>
      <c r="K35" s="2415"/>
      <c r="L35" s="2415"/>
      <c r="M35" s="2415"/>
      <c r="N35" s="2416"/>
    </row>
    <row r="36" spans="2:14" ht="13.5" thickBot="1">
      <c r="B36" s="2417"/>
      <c r="C36" s="2418"/>
      <c r="D36" s="2418"/>
      <c r="E36" s="2418"/>
      <c r="F36" s="2418"/>
      <c r="G36" s="2418"/>
      <c r="H36" s="2418"/>
      <c r="I36" s="2418"/>
      <c r="J36" s="2418"/>
      <c r="K36" s="2418"/>
      <c r="L36" s="2418"/>
      <c r="M36" s="2418"/>
      <c r="N36" s="2419"/>
    </row>
    <row r="37" spans="2:14" ht="13.5">
      <c r="B37" s="2399" t="s">
        <v>133</v>
      </c>
      <c r="C37" s="2439"/>
      <c r="D37" s="2439"/>
      <c r="E37" s="2439"/>
      <c r="F37" s="2440"/>
      <c r="G37" s="2401" t="s">
        <v>203</v>
      </c>
      <c r="H37" s="2439"/>
      <c r="I37" s="2441" t="s">
        <v>144</v>
      </c>
      <c r="J37" s="2442"/>
      <c r="K37" s="137" t="s">
        <v>145</v>
      </c>
      <c r="L37" s="2401" t="s">
        <v>146</v>
      </c>
      <c r="M37" s="2402"/>
      <c r="N37" s="138" t="s">
        <v>150</v>
      </c>
    </row>
    <row r="38" spans="2:14">
      <c r="B38" s="2397" t="s">
        <v>425</v>
      </c>
      <c r="C38" s="2398"/>
      <c r="D38" s="2398"/>
      <c r="E38" s="2398"/>
      <c r="F38" s="2422"/>
      <c r="G38" s="2443"/>
      <c r="H38" s="2422"/>
      <c r="I38" s="2443"/>
      <c r="J38" s="2422"/>
      <c r="K38" s="82" t="e">
        <f>#REF!</f>
        <v>#REF!</v>
      </c>
      <c r="L38" s="2506">
        <v>1</v>
      </c>
      <c r="M38" s="2507"/>
      <c r="N38" s="83" t="e">
        <f t="shared" ref="N38:N44" si="0">+K38/L38</f>
        <v>#REF!</v>
      </c>
    </row>
    <row r="39" spans="2:14">
      <c r="B39" s="2397" t="s">
        <v>426</v>
      </c>
      <c r="C39" s="2398"/>
      <c r="D39" s="2398"/>
      <c r="E39" s="2398"/>
      <c r="F39" s="2422"/>
      <c r="G39" s="2443"/>
      <c r="H39" s="2422"/>
      <c r="I39" s="2443"/>
      <c r="J39" s="2422"/>
      <c r="K39" s="82" t="e">
        <f>#REF!</f>
        <v>#REF!</v>
      </c>
      <c r="L39" s="2506">
        <v>2</v>
      </c>
      <c r="M39" s="2507">
        <v>3</v>
      </c>
      <c r="N39" s="83" t="e">
        <f t="shared" si="0"/>
        <v>#REF!</v>
      </c>
    </row>
    <row r="40" spans="2:14">
      <c r="B40" s="2397" t="s">
        <v>427</v>
      </c>
      <c r="C40" s="2398"/>
      <c r="D40" s="2398"/>
      <c r="E40" s="2398"/>
      <c r="F40" s="2422"/>
      <c r="G40" s="2443"/>
      <c r="H40" s="2422"/>
      <c r="I40" s="2443"/>
      <c r="J40" s="2422"/>
      <c r="K40" s="82" t="e">
        <f>#REF!</f>
        <v>#REF!</v>
      </c>
      <c r="L40" s="2506">
        <v>2</v>
      </c>
      <c r="M40" s="2507">
        <v>3</v>
      </c>
      <c r="N40" s="83" t="e">
        <f t="shared" si="0"/>
        <v>#REF!</v>
      </c>
    </row>
    <row r="41" spans="2:14">
      <c r="B41" s="2430" t="s">
        <v>417</v>
      </c>
      <c r="C41" s="2431"/>
      <c r="D41" s="2431"/>
      <c r="E41" s="164"/>
      <c r="F41" s="165"/>
      <c r="G41" s="2443"/>
      <c r="H41" s="2422"/>
      <c r="I41" s="2443"/>
      <c r="J41" s="2422"/>
      <c r="K41" s="82" t="e">
        <f>+#REF!</f>
        <v>#REF!</v>
      </c>
      <c r="L41" s="2405">
        <v>2</v>
      </c>
      <c r="M41" s="2406"/>
      <c r="N41" s="83" t="e">
        <f t="shared" si="0"/>
        <v>#REF!</v>
      </c>
    </row>
    <row r="42" spans="2:14">
      <c r="B42" s="2397" t="s">
        <v>443</v>
      </c>
      <c r="C42" s="2398"/>
      <c r="D42" s="2398"/>
      <c r="E42" s="2398"/>
      <c r="F42" s="2422"/>
      <c r="G42" s="2443"/>
      <c r="H42" s="2422"/>
      <c r="I42" s="2443"/>
      <c r="J42" s="2422"/>
      <c r="K42" s="82" t="e">
        <f>#REF!</f>
        <v>#REF!</v>
      </c>
      <c r="L42" s="2506">
        <v>2</v>
      </c>
      <c r="M42" s="2507"/>
      <c r="N42" s="83" t="e">
        <f t="shared" si="0"/>
        <v>#REF!</v>
      </c>
    </row>
    <row r="43" spans="2:14">
      <c r="B43" s="2397" t="s">
        <v>213</v>
      </c>
      <c r="C43" s="2398"/>
      <c r="D43" s="2398"/>
      <c r="E43" s="2398"/>
      <c r="F43" s="2422"/>
      <c r="G43" s="2443"/>
      <c r="H43" s="2422"/>
      <c r="I43" s="2443"/>
      <c r="J43" s="2422"/>
      <c r="K43" s="82" t="e">
        <f>#REF!</f>
        <v>#REF!</v>
      </c>
      <c r="L43" s="2506">
        <v>3</v>
      </c>
      <c r="M43" s="2507">
        <v>3</v>
      </c>
      <c r="N43" s="83" t="e">
        <f t="shared" si="0"/>
        <v>#REF!</v>
      </c>
    </row>
    <row r="44" spans="2:14">
      <c r="B44" s="154" t="s">
        <v>420</v>
      </c>
      <c r="C44" s="155"/>
      <c r="D44" s="155"/>
      <c r="E44" s="155"/>
      <c r="F44" s="157"/>
      <c r="G44" s="162"/>
      <c r="H44" s="157"/>
      <c r="I44" s="162"/>
      <c r="J44" s="157"/>
      <c r="K44" s="82" t="e">
        <f>#REF!</f>
        <v>#REF!</v>
      </c>
      <c r="L44" s="2506">
        <v>2</v>
      </c>
      <c r="M44" s="2507">
        <v>3</v>
      </c>
      <c r="N44" s="83" t="e">
        <f t="shared" si="0"/>
        <v>#REF!</v>
      </c>
    </row>
    <row r="45" spans="2:14" ht="13.5" thickBot="1">
      <c r="B45" s="2397" t="s">
        <v>36</v>
      </c>
      <c r="C45" s="2398"/>
      <c r="D45" s="2398"/>
      <c r="E45" s="2398"/>
      <c r="F45" s="2422"/>
      <c r="G45" s="2443"/>
      <c r="H45" s="2422"/>
      <c r="I45" s="2443"/>
      <c r="J45" s="2422"/>
      <c r="K45" s="82"/>
      <c r="L45" s="2508"/>
      <c r="M45" s="2509"/>
      <c r="N45" s="83" t="e">
        <f>+N75*0.1</f>
        <v>#REF!</v>
      </c>
    </row>
    <row r="46" spans="2:14" ht="14.25" thickBot="1">
      <c r="B46" s="2388" t="s">
        <v>147</v>
      </c>
      <c r="C46" s="2389"/>
      <c r="D46" s="2389"/>
      <c r="E46" s="2389"/>
      <c r="F46" s="2389"/>
      <c r="G46" s="2389"/>
      <c r="H46" s="2389"/>
      <c r="I46" s="2389"/>
      <c r="J46" s="2389"/>
      <c r="K46" s="2389"/>
      <c r="L46" s="2389"/>
      <c r="M46" s="2390"/>
      <c r="N46" s="85" t="e">
        <f>SUM(N38:N45)</f>
        <v>#REF!</v>
      </c>
    </row>
    <row r="47" spans="2:14">
      <c r="B47" s="2411" t="s">
        <v>148</v>
      </c>
      <c r="C47" s="2412"/>
      <c r="D47" s="2412"/>
      <c r="E47" s="2412"/>
      <c r="F47" s="2412"/>
      <c r="G47" s="2412"/>
      <c r="H47" s="2412"/>
      <c r="I47" s="2412"/>
      <c r="J47" s="2412"/>
      <c r="K47" s="2412"/>
      <c r="L47" s="2412"/>
      <c r="M47" s="2412"/>
      <c r="N47" s="2413"/>
    </row>
    <row r="48" spans="2:14">
      <c r="B48" s="2414"/>
      <c r="C48" s="2415"/>
      <c r="D48" s="2415"/>
      <c r="E48" s="2415"/>
      <c r="F48" s="2415"/>
      <c r="G48" s="2415"/>
      <c r="H48" s="2415"/>
      <c r="I48" s="2415"/>
      <c r="J48" s="2415"/>
      <c r="K48" s="2415"/>
      <c r="L48" s="2415"/>
      <c r="M48" s="2415"/>
      <c r="N48" s="2416"/>
    </row>
    <row r="49" spans="2:14" ht="13.5" thickBot="1">
      <c r="B49" s="2417"/>
      <c r="C49" s="2418"/>
      <c r="D49" s="2418"/>
      <c r="E49" s="2418"/>
      <c r="F49" s="2418"/>
      <c r="G49" s="2418"/>
      <c r="H49" s="2418"/>
      <c r="I49" s="2418"/>
      <c r="J49" s="2418"/>
      <c r="K49" s="2418"/>
      <c r="L49" s="2418"/>
      <c r="M49" s="2418"/>
      <c r="N49" s="2419"/>
    </row>
    <row r="50" spans="2:14" ht="13.5">
      <c r="B50" s="2399" t="s">
        <v>133</v>
      </c>
      <c r="C50" s="2400"/>
      <c r="D50" s="2400"/>
      <c r="E50" s="2400"/>
      <c r="F50" s="2400"/>
      <c r="G50" s="2400"/>
      <c r="H50" s="2400"/>
      <c r="I50" s="2402"/>
      <c r="J50" s="156" t="s">
        <v>19</v>
      </c>
      <c r="K50" s="137" t="s">
        <v>80</v>
      </c>
      <c r="L50" s="2401" t="s">
        <v>149</v>
      </c>
      <c r="M50" s="2402"/>
      <c r="N50" s="138" t="s">
        <v>150</v>
      </c>
    </row>
    <row r="51" spans="2:14">
      <c r="B51" s="2397" t="s">
        <v>220</v>
      </c>
      <c r="C51" s="2398"/>
      <c r="D51" s="2398"/>
      <c r="E51" s="2398"/>
      <c r="F51" s="2398"/>
      <c r="G51" s="2398"/>
      <c r="H51" s="2398"/>
      <c r="I51" s="2422"/>
      <c r="J51" s="117" t="s">
        <v>21</v>
      </c>
      <c r="K51" s="125">
        <v>0.73499999999999999</v>
      </c>
      <c r="L51" s="2423" t="e">
        <f>#REF!</f>
        <v>#REF!</v>
      </c>
      <c r="M51" s="2424"/>
      <c r="N51" s="83" t="e">
        <f>+L51*K51</f>
        <v>#REF!</v>
      </c>
    </row>
    <row r="52" spans="2:14">
      <c r="B52" s="2397" t="s">
        <v>428</v>
      </c>
      <c r="C52" s="2398"/>
      <c r="D52" s="2398"/>
      <c r="E52" s="2398"/>
      <c r="F52" s="2398"/>
      <c r="G52" s="2398"/>
      <c r="H52" s="2398"/>
      <c r="I52" s="2422"/>
      <c r="J52" s="126" t="s">
        <v>15</v>
      </c>
      <c r="K52" s="130">
        <v>2.355</v>
      </c>
      <c r="L52" s="2423" t="e">
        <f>#REF!</f>
        <v>#REF!</v>
      </c>
      <c r="M52" s="2424"/>
      <c r="N52" s="83" t="e">
        <f>+L52*K52</f>
        <v>#REF!</v>
      </c>
    </row>
    <row r="53" spans="2:14">
      <c r="B53" s="2397" t="s">
        <v>429</v>
      </c>
      <c r="C53" s="2398"/>
      <c r="D53" s="2398"/>
      <c r="E53" s="2398"/>
      <c r="F53" s="2398"/>
      <c r="G53" s="2398"/>
      <c r="H53" s="2398"/>
      <c r="I53" s="2422"/>
      <c r="J53" s="126" t="s">
        <v>15</v>
      </c>
      <c r="K53" s="130">
        <v>127</v>
      </c>
      <c r="L53" s="2423" t="e">
        <f>#REF!</f>
        <v>#REF!</v>
      </c>
      <c r="M53" s="2424"/>
      <c r="N53" s="83" t="e">
        <f>+L53*K53</f>
        <v>#REF!</v>
      </c>
    </row>
    <row r="54" spans="2:14">
      <c r="B54" s="2397"/>
      <c r="C54" s="2398"/>
      <c r="D54" s="2398"/>
      <c r="E54" s="2398"/>
      <c r="F54" s="2398"/>
      <c r="G54" s="2398"/>
      <c r="H54" s="2398"/>
      <c r="I54" s="2422"/>
      <c r="J54" s="126"/>
      <c r="K54" s="130"/>
      <c r="L54" s="2423"/>
      <c r="M54" s="2424"/>
      <c r="N54" s="83"/>
    </row>
    <row r="55" spans="2:14">
      <c r="B55" s="2397"/>
      <c r="C55" s="2398"/>
      <c r="D55" s="2398"/>
      <c r="E55" s="2398"/>
      <c r="F55" s="2398"/>
      <c r="G55" s="2398"/>
      <c r="H55" s="2398"/>
      <c r="I55" s="2422"/>
      <c r="J55" s="126"/>
      <c r="K55" s="130"/>
      <c r="L55" s="2423"/>
      <c r="M55" s="2424"/>
      <c r="N55" s="83"/>
    </row>
    <row r="56" spans="2:14">
      <c r="B56" s="2397"/>
      <c r="C56" s="2398"/>
      <c r="D56" s="2398"/>
      <c r="E56" s="2398"/>
      <c r="F56" s="2398"/>
      <c r="G56" s="2398"/>
      <c r="H56" s="2398"/>
      <c r="I56" s="2422"/>
      <c r="J56" s="126"/>
      <c r="K56" s="130"/>
      <c r="L56" s="2423"/>
      <c r="M56" s="2424"/>
      <c r="N56" s="83"/>
    </row>
    <row r="57" spans="2:14" ht="13.5" thickBot="1">
      <c r="B57" s="2397"/>
      <c r="C57" s="2398"/>
      <c r="D57" s="2398"/>
      <c r="E57" s="2398"/>
      <c r="F57" s="2398"/>
      <c r="G57" s="2398"/>
      <c r="H57" s="2398"/>
      <c r="I57" s="2422"/>
      <c r="J57" s="123"/>
      <c r="K57" s="124"/>
      <c r="L57" s="2423"/>
      <c r="M57" s="2424"/>
      <c r="N57" s="83"/>
    </row>
    <row r="58" spans="2:14" ht="14.25" thickBot="1">
      <c r="B58" s="2388" t="s">
        <v>147</v>
      </c>
      <c r="C58" s="2389"/>
      <c r="D58" s="2389"/>
      <c r="E58" s="2389"/>
      <c r="F58" s="2389"/>
      <c r="G58" s="2389"/>
      <c r="H58" s="2389"/>
      <c r="I58" s="2389"/>
      <c r="J58" s="2389"/>
      <c r="K58" s="2389"/>
      <c r="L58" s="2389"/>
      <c r="M58" s="2390"/>
      <c r="N58" s="92" t="e">
        <f>SUM(N51:N57)</f>
        <v>#REF!</v>
      </c>
    </row>
    <row r="59" spans="2:14">
      <c r="B59" s="2411" t="s">
        <v>30</v>
      </c>
      <c r="C59" s="2412"/>
      <c r="D59" s="2412"/>
      <c r="E59" s="2412"/>
      <c r="F59" s="2412"/>
      <c r="G59" s="2412"/>
      <c r="H59" s="2412"/>
      <c r="I59" s="2412"/>
      <c r="J59" s="2412"/>
      <c r="K59" s="2412"/>
      <c r="L59" s="2412"/>
      <c r="M59" s="2412"/>
      <c r="N59" s="2413"/>
    </row>
    <row r="60" spans="2:14">
      <c r="B60" s="2414"/>
      <c r="C60" s="2415"/>
      <c r="D60" s="2415"/>
      <c r="E60" s="2415"/>
      <c r="F60" s="2415"/>
      <c r="G60" s="2415"/>
      <c r="H60" s="2415"/>
      <c r="I60" s="2415"/>
      <c r="J60" s="2415"/>
      <c r="K60" s="2415"/>
      <c r="L60" s="2415"/>
      <c r="M60" s="2415"/>
      <c r="N60" s="2416"/>
    </row>
    <row r="61" spans="2:14" ht="13.5" thickBot="1">
      <c r="B61" s="2417"/>
      <c r="C61" s="2418"/>
      <c r="D61" s="2418"/>
      <c r="E61" s="2418"/>
      <c r="F61" s="2418"/>
      <c r="G61" s="2418"/>
      <c r="H61" s="2418"/>
      <c r="I61" s="2418"/>
      <c r="J61" s="2418"/>
      <c r="K61" s="2418"/>
      <c r="L61" s="2418"/>
      <c r="M61" s="2418"/>
      <c r="N61" s="2419"/>
    </row>
    <row r="62" spans="2:14" ht="13.5">
      <c r="B62" s="2399" t="s">
        <v>151</v>
      </c>
      <c r="C62" s="2400"/>
      <c r="D62" s="2400"/>
      <c r="E62" s="2400"/>
      <c r="F62" s="2400"/>
      <c r="G62" s="2400"/>
      <c r="H62" s="2400"/>
      <c r="I62" s="137" t="s">
        <v>152</v>
      </c>
      <c r="J62" s="149" t="s">
        <v>153</v>
      </c>
      <c r="K62" s="139" t="s">
        <v>241</v>
      </c>
      <c r="L62" s="2401" t="s">
        <v>20</v>
      </c>
      <c r="M62" s="2402"/>
      <c r="N62" s="138" t="s">
        <v>150</v>
      </c>
    </row>
    <row r="63" spans="2:14">
      <c r="B63" s="2397" t="s">
        <v>136</v>
      </c>
      <c r="C63" s="2398"/>
      <c r="D63" s="2398"/>
      <c r="E63" s="2398"/>
      <c r="F63" s="2398"/>
      <c r="G63" s="2398"/>
      <c r="H63" s="2398"/>
      <c r="I63" s="89">
        <v>1.05</v>
      </c>
      <c r="J63" s="118" t="e">
        <f>+#REF!</f>
        <v>#REF!</v>
      </c>
      <c r="K63" s="93" t="e">
        <f>+J63*I63</f>
        <v>#REF!</v>
      </c>
      <c r="L63" s="2405" t="e">
        <f>+#REF!</f>
        <v>#REF!</v>
      </c>
      <c r="M63" s="2406"/>
      <c r="N63" s="119" t="e">
        <f>+L63*K63</f>
        <v>#REF!</v>
      </c>
    </row>
    <row r="64" spans="2:14">
      <c r="B64" s="2397"/>
      <c r="C64" s="2398"/>
      <c r="D64" s="2398"/>
      <c r="E64" s="2398"/>
      <c r="F64" s="2398"/>
      <c r="G64" s="2398"/>
      <c r="H64" s="2398"/>
      <c r="I64" s="89"/>
      <c r="J64" s="118"/>
      <c r="K64" s="93"/>
      <c r="L64" s="2405"/>
      <c r="M64" s="2406"/>
      <c r="N64" s="119"/>
    </row>
    <row r="65" spans="2:14" ht="13.5" thickBot="1">
      <c r="B65" s="2407"/>
      <c r="C65" s="2408"/>
      <c r="D65" s="2408"/>
      <c r="E65" s="2408"/>
      <c r="F65" s="2408"/>
      <c r="G65" s="2408"/>
      <c r="H65" s="2408"/>
      <c r="I65" s="120"/>
      <c r="J65" s="121"/>
      <c r="K65" s="93"/>
      <c r="L65" s="2409"/>
      <c r="M65" s="2410"/>
      <c r="N65" s="119"/>
    </row>
    <row r="66" spans="2:14" ht="14.25" thickBot="1">
      <c r="B66" s="2388" t="s">
        <v>147</v>
      </c>
      <c r="C66" s="2389"/>
      <c r="D66" s="2389"/>
      <c r="E66" s="2389"/>
      <c r="F66" s="2389"/>
      <c r="G66" s="2389"/>
      <c r="H66" s="2389"/>
      <c r="I66" s="2389"/>
      <c r="J66" s="2389"/>
      <c r="K66" s="2389"/>
      <c r="L66" s="2389"/>
      <c r="M66" s="2390"/>
      <c r="N66" s="103" t="e">
        <f>SUM(N63:N65)</f>
        <v>#REF!</v>
      </c>
    </row>
    <row r="67" spans="2:14">
      <c r="B67" s="2411" t="s">
        <v>31</v>
      </c>
      <c r="C67" s="2412"/>
      <c r="D67" s="2412"/>
      <c r="E67" s="2412"/>
      <c r="F67" s="2412"/>
      <c r="G67" s="2412"/>
      <c r="H67" s="2412"/>
      <c r="I67" s="2412"/>
      <c r="J67" s="2412"/>
      <c r="K67" s="2412"/>
      <c r="L67" s="2412"/>
      <c r="M67" s="2412"/>
      <c r="N67" s="2413"/>
    </row>
    <row r="68" spans="2:14">
      <c r="B68" s="2414"/>
      <c r="C68" s="2415"/>
      <c r="D68" s="2415"/>
      <c r="E68" s="2415"/>
      <c r="F68" s="2415"/>
      <c r="G68" s="2415"/>
      <c r="H68" s="2415"/>
      <c r="I68" s="2415"/>
      <c r="J68" s="2415"/>
      <c r="K68" s="2415"/>
      <c r="L68" s="2415"/>
      <c r="M68" s="2415"/>
      <c r="N68" s="2416"/>
    </row>
    <row r="69" spans="2:14" ht="13.5" thickBot="1">
      <c r="B69" s="2417"/>
      <c r="C69" s="2418"/>
      <c r="D69" s="2418"/>
      <c r="E69" s="2418"/>
      <c r="F69" s="2418"/>
      <c r="G69" s="2418"/>
      <c r="H69" s="2418"/>
      <c r="I69" s="2418"/>
      <c r="J69" s="2418"/>
      <c r="K69" s="2418"/>
      <c r="L69" s="2418"/>
      <c r="M69" s="2418"/>
      <c r="N69" s="2419"/>
    </row>
    <row r="70" spans="2:14" ht="13.5">
      <c r="B70" s="2399" t="s">
        <v>154</v>
      </c>
      <c r="C70" s="2400"/>
      <c r="D70" s="2400"/>
      <c r="E70" s="2400"/>
      <c r="F70" s="2400"/>
      <c r="G70" s="2400"/>
      <c r="H70" s="2400"/>
      <c r="I70" s="137" t="s">
        <v>155</v>
      </c>
      <c r="J70" s="149" t="s">
        <v>25</v>
      </c>
      <c r="K70" s="139" t="s">
        <v>156</v>
      </c>
      <c r="L70" s="2401" t="s">
        <v>146</v>
      </c>
      <c r="M70" s="2402"/>
      <c r="N70" s="138" t="s">
        <v>150</v>
      </c>
    </row>
    <row r="71" spans="2:14">
      <c r="B71" s="163" t="s">
        <v>38</v>
      </c>
      <c r="C71" s="164"/>
      <c r="D71" s="164"/>
      <c r="E71" s="164"/>
      <c r="F71" s="164"/>
      <c r="G71" s="164"/>
      <c r="H71" s="164"/>
      <c r="I71" s="98" t="e">
        <f>+#REF!*4</f>
        <v>#REF!</v>
      </c>
      <c r="J71" s="99" t="e">
        <f>+#REF!</f>
        <v>#REF!</v>
      </c>
      <c r="K71" s="100" t="e">
        <f>+J71*I71</f>
        <v>#REF!</v>
      </c>
      <c r="L71" s="2403">
        <v>24</v>
      </c>
      <c r="M71" s="2404"/>
      <c r="N71" s="101" t="e">
        <f>+K71/L71</f>
        <v>#REF!</v>
      </c>
    </row>
    <row r="72" spans="2:14">
      <c r="B72" s="163" t="s">
        <v>6</v>
      </c>
      <c r="C72" s="164"/>
      <c r="D72" s="164"/>
      <c r="E72" s="164"/>
      <c r="F72" s="164"/>
      <c r="G72" s="164"/>
      <c r="H72" s="164"/>
      <c r="I72" s="98" t="e">
        <f>+#REF!*1</f>
        <v>#REF!</v>
      </c>
      <c r="J72" s="99" t="e">
        <f>+#REF!</f>
        <v>#REF!</v>
      </c>
      <c r="K72" s="100" t="e">
        <f>+J72*I72</f>
        <v>#REF!</v>
      </c>
      <c r="L72" s="2403">
        <v>24</v>
      </c>
      <c r="M72" s="2404"/>
      <c r="N72" s="101" t="e">
        <f>+K72/L72</f>
        <v>#REF!</v>
      </c>
    </row>
    <row r="73" spans="2:14">
      <c r="B73" s="163"/>
      <c r="C73" s="164"/>
      <c r="D73" s="164"/>
      <c r="E73" s="164"/>
      <c r="F73" s="164"/>
      <c r="G73" s="164"/>
      <c r="H73" s="164"/>
      <c r="I73" s="98"/>
      <c r="J73" s="99"/>
      <c r="K73" s="100"/>
      <c r="L73" s="2405"/>
      <c r="M73" s="2406"/>
      <c r="N73" s="101"/>
    </row>
    <row r="74" spans="2:14" ht="13.5" thickBot="1">
      <c r="B74" s="2407"/>
      <c r="C74" s="2408"/>
      <c r="D74" s="2408"/>
      <c r="E74" s="2408"/>
      <c r="F74" s="2408"/>
      <c r="G74" s="2408"/>
      <c r="H74" s="2408"/>
      <c r="I74" s="95"/>
      <c r="J74" s="81"/>
      <c r="K74" s="95"/>
      <c r="L74" s="2409"/>
      <c r="M74" s="2410"/>
      <c r="N74" s="102"/>
    </row>
    <row r="75" spans="2:14" ht="14.25" thickBot="1">
      <c r="B75" s="2388" t="s">
        <v>147</v>
      </c>
      <c r="C75" s="2389"/>
      <c r="D75" s="2389"/>
      <c r="E75" s="2389"/>
      <c r="F75" s="2389"/>
      <c r="G75" s="2389"/>
      <c r="H75" s="2389"/>
      <c r="I75" s="2389"/>
      <c r="J75" s="2389"/>
      <c r="K75" s="2389"/>
      <c r="L75" s="2389"/>
      <c r="M75" s="2390"/>
      <c r="N75" s="103" t="e">
        <f>SUM(N71:N74)</f>
        <v>#REF!</v>
      </c>
    </row>
    <row r="76" spans="2:14" ht="13.5" thickBot="1">
      <c r="B76" s="79"/>
      <c r="C76" s="62"/>
      <c r="D76" s="62"/>
      <c r="E76" s="62"/>
      <c r="F76" s="62"/>
      <c r="G76" s="62"/>
      <c r="H76" s="62"/>
      <c r="I76" s="62"/>
      <c r="J76" s="62"/>
      <c r="K76" s="62"/>
      <c r="L76" s="62"/>
      <c r="M76" s="62"/>
      <c r="N76" s="68"/>
    </row>
    <row r="77" spans="2:14" ht="13.5" thickBot="1">
      <c r="B77" s="2391" t="s">
        <v>157</v>
      </c>
      <c r="C77" s="2392"/>
      <c r="D77" s="2392"/>
      <c r="E77" s="2392"/>
      <c r="F77" s="2392"/>
      <c r="G77" s="2392"/>
      <c r="H77" s="2392"/>
      <c r="I77" s="2392"/>
      <c r="J77" s="2392"/>
      <c r="K77" s="2392"/>
      <c r="L77" s="2392"/>
      <c r="M77" s="2393"/>
      <c r="N77" s="142" t="e">
        <f>+N75+N66+N58+N46</f>
        <v>#REF!</v>
      </c>
    </row>
    <row r="78" spans="2:14">
      <c r="B78" s="2411" t="s">
        <v>32</v>
      </c>
      <c r="C78" s="2412"/>
      <c r="D78" s="2412"/>
      <c r="E78" s="2412"/>
      <c r="F78" s="2412"/>
      <c r="G78" s="2412"/>
      <c r="H78" s="2412"/>
      <c r="I78" s="2412"/>
      <c r="J78" s="2412"/>
      <c r="K78" s="2412"/>
      <c r="L78" s="2412"/>
      <c r="M78" s="2412"/>
      <c r="N78" s="2413"/>
    </row>
    <row r="79" spans="2:14">
      <c r="B79" s="2414"/>
      <c r="C79" s="2415"/>
      <c r="D79" s="2415"/>
      <c r="E79" s="2415"/>
      <c r="F79" s="2415"/>
      <c r="G79" s="2415"/>
      <c r="H79" s="2415"/>
      <c r="I79" s="2415"/>
      <c r="J79" s="2415"/>
      <c r="K79" s="2415"/>
      <c r="L79" s="2415"/>
      <c r="M79" s="2415"/>
      <c r="N79" s="2416"/>
    </row>
    <row r="80" spans="2:14" ht="13.5" thickBot="1">
      <c r="B80" s="2417"/>
      <c r="C80" s="2418"/>
      <c r="D80" s="2418"/>
      <c r="E80" s="2418"/>
      <c r="F80" s="2418"/>
      <c r="G80" s="2418"/>
      <c r="H80" s="2418"/>
      <c r="I80" s="2418"/>
      <c r="J80" s="2418"/>
      <c r="K80" s="2418"/>
      <c r="L80" s="2418"/>
      <c r="M80" s="2418"/>
      <c r="N80" s="2419"/>
    </row>
    <row r="81" spans="2:14" ht="13.5">
      <c r="B81" s="2399" t="s">
        <v>29</v>
      </c>
      <c r="C81" s="2400"/>
      <c r="D81" s="2400"/>
      <c r="E81" s="2400"/>
      <c r="F81" s="2400"/>
      <c r="G81" s="2400"/>
      <c r="H81" s="2400"/>
      <c r="I81" s="149"/>
      <c r="J81" s="150"/>
      <c r="K81" s="140" t="s">
        <v>33</v>
      </c>
      <c r="L81" s="2420" t="s">
        <v>34</v>
      </c>
      <c r="M81" s="2421"/>
      <c r="N81" s="141"/>
    </row>
    <row r="82" spans="2:14">
      <c r="B82" s="2397" t="s">
        <v>23</v>
      </c>
      <c r="C82" s="2398"/>
      <c r="D82" s="2398"/>
      <c r="E82" s="2398"/>
      <c r="F82" s="2398"/>
      <c r="G82" s="2398"/>
      <c r="H82" s="2398"/>
      <c r="I82" s="104"/>
      <c r="J82" s="105"/>
      <c r="K82" s="144" t="e">
        <f>+#REF!</f>
        <v>#REF!</v>
      </c>
      <c r="L82" s="2384" t="e">
        <f>+N77*K82</f>
        <v>#REF!</v>
      </c>
      <c r="M82" s="2385"/>
      <c r="N82" s="106"/>
    </row>
    <row r="83" spans="2:14">
      <c r="B83" s="107" t="s">
        <v>35</v>
      </c>
      <c r="C83" s="108"/>
      <c r="D83" s="108"/>
      <c r="E83" s="108"/>
      <c r="F83" s="108"/>
      <c r="G83" s="108"/>
      <c r="H83" s="108"/>
      <c r="I83" s="104"/>
      <c r="J83" s="105"/>
      <c r="K83" s="144" t="e">
        <f>+#REF!</f>
        <v>#REF!</v>
      </c>
      <c r="L83" s="2384" t="e">
        <f>+N77*K83</f>
        <v>#REF!</v>
      </c>
      <c r="M83" s="2385"/>
      <c r="N83" s="106"/>
    </row>
    <row r="84" spans="2:14" ht="13.5" thickBot="1">
      <c r="B84" s="151" t="s">
        <v>24</v>
      </c>
      <c r="C84" s="152"/>
      <c r="D84" s="152"/>
      <c r="E84" s="152"/>
      <c r="F84" s="152"/>
      <c r="G84" s="152"/>
      <c r="H84" s="152"/>
      <c r="I84" s="109"/>
      <c r="J84" s="110"/>
      <c r="K84" s="144" t="e">
        <f>+#REF!</f>
        <v>#REF!</v>
      </c>
      <c r="L84" s="2386" t="e">
        <f>+N77*K84</f>
        <v>#REF!</v>
      </c>
      <c r="M84" s="2387"/>
      <c r="N84" s="106"/>
    </row>
    <row r="85" spans="2:14" ht="14.25" thickBot="1">
      <c r="B85" s="2388" t="s">
        <v>147</v>
      </c>
      <c r="C85" s="2389"/>
      <c r="D85" s="2389"/>
      <c r="E85" s="2389"/>
      <c r="F85" s="2389"/>
      <c r="G85" s="2389"/>
      <c r="H85" s="2389"/>
      <c r="I85" s="2389"/>
      <c r="J85" s="2389"/>
      <c r="K85" s="2389"/>
      <c r="L85" s="2389"/>
      <c r="M85" s="2390"/>
      <c r="N85" s="111" t="e">
        <f>SUM(L82:M84)</f>
        <v>#REF!</v>
      </c>
    </row>
    <row r="86" spans="2:14" ht="13.5" thickBot="1">
      <c r="B86" s="79"/>
      <c r="C86" s="62"/>
      <c r="D86" s="62"/>
      <c r="E86" s="62"/>
      <c r="F86" s="62"/>
      <c r="G86" s="62"/>
      <c r="H86" s="62"/>
      <c r="I86" s="62"/>
      <c r="J86" s="62"/>
      <c r="K86" s="62"/>
      <c r="L86" s="62"/>
      <c r="M86" s="62"/>
      <c r="N86" s="68"/>
    </row>
    <row r="87" spans="2:14" ht="13.5" thickBot="1">
      <c r="B87" s="2391" t="s">
        <v>158</v>
      </c>
      <c r="C87" s="2392"/>
      <c r="D87" s="2392"/>
      <c r="E87" s="2392"/>
      <c r="F87" s="2392"/>
      <c r="G87" s="2392"/>
      <c r="H87" s="2392"/>
      <c r="I87" s="2392"/>
      <c r="J87" s="2392"/>
      <c r="K87" s="2392"/>
      <c r="L87" s="2392"/>
      <c r="M87" s="2393"/>
      <c r="N87" s="143" t="e">
        <f>ROUND(N77+N85,0)</f>
        <v>#REF!</v>
      </c>
    </row>
    <row r="88" spans="2:14">
      <c r="B88" s="60"/>
      <c r="C88" s="61"/>
      <c r="D88" s="61"/>
      <c r="E88" s="61"/>
      <c r="F88" s="61"/>
      <c r="G88" s="61"/>
      <c r="H88" s="61"/>
      <c r="I88" s="61"/>
      <c r="J88" s="61"/>
      <c r="K88" s="61"/>
      <c r="L88" s="61"/>
      <c r="M88" s="61"/>
      <c r="N88" s="63"/>
    </row>
    <row r="89" spans="2:14">
      <c r="B89" s="79"/>
      <c r="C89" s="62"/>
      <c r="D89" s="62"/>
      <c r="E89" s="62"/>
      <c r="F89" s="62"/>
      <c r="G89" s="62"/>
      <c r="H89" s="62"/>
      <c r="I89" s="62"/>
      <c r="J89" s="62"/>
      <c r="K89" s="62"/>
      <c r="L89" s="62"/>
      <c r="M89" s="62"/>
      <c r="N89" s="68"/>
    </row>
    <row r="90" spans="2:14">
      <c r="B90" s="79"/>
      <c r="C90" s="62"/>
      <c r="D90" s="62"/>
      <c r="E90" s="62"/>
      <c r="F90" s="62"/>
      <c r="G90" s="62"/>
      <c r="H90" s="62"/>
      <c r="I90" s="62"/>
      <c r="J90" s="62"/>
      <c r="K90" s="62"/>
      <c r="L90" s="62"/>
      <c r="M90" s="62"/>
      <c r="N90" s="68"/>
    </row>
    <row r="91" spans="2:14">
      <c r="B91" s="79"/>
      <c r="C91" s="62"/>
      <c r="D91" s="62"/>
      <c r="E91" s="62"/>
      <c r="F91" s="62"/>
      <c r="G91" s="67" t="e">
        <f>+#REF!</f>
        <v>#REF!</v>
      </c>
      <c r="H91" s="67"/>
      <c r="I91" s="67"/>
      <c r="J91" s="67"/>
      <c r="K91" s="62"/>
      <c r="L91" s="62"/>
      <c r="M91" s="62"/>
      <c r="N91" s="68"/>
    </row>
    <row r="92" spans="2:14" ht="13.5">
      <c r="B92" s="112"/>
      <c r="C92" s="113"/>
      <c r="D92" s="113"/>
      <c r="E92" s="113"/>
      <c r="F92" s="113"/>
      <c r="G92" s="67" t="e">
        <f>+#REF!</f>
        <v>#REF!</v>
      </c>
      <c r="H92" s="113"/>
      <c r="I92" s="113"/>
      <c r="J92" s="113"/>
      <c r="K92" s="113"/>
      <c r="L92" s="113"/>
      <c r="M92" s="113"/>
      <c r="N92" s="114"/>
    </row>
    <row r="93" spans="2:14" ht="13.5">
      <c r="B93" s="112"/>
      <c r="C93" s="113"/>
      <c r="D93" s="113"/>
      <c r="E93" s="113"/>
      <c r="F93" s="113"/>
      <c r="G93" s="67" t="e">
        <f>+#REF!</f>
        <v>#REF!</v>
      </c>
      <c r="H93" s="39"/>
      <c r="I93" s="39"/>
      <c r="J93" s="113"/>
      <c r="K93" s="113"/>
      <c r="L93" s="113"/>
      <c r="M93" s="113"/>
      <c r="N93" s="114"/>
    </row>
    <row r="94" spans="2:14">
      <c r="B94" s="48"/>
      <c r="C94" s="75"/>
      <c r="D94" s="75"/>
      <c r="E94" s="75"/>
      <c r="F94" s="75"/>
      <c r="G94" s="67" t="e">
        <f>+#REF!</f>
        <v>#REF!</v>
      </c>
      <c r="H94" s="75"/>
      <c r="I94" s="75"/>
      <c r="J94" s="75"/>
      <c r="K94" s="75"/>
      <c r="L94" s="75"/>
      <c r="M94" s="75"/>
      <c r="N94" s="73"/>
    </row>
    <row r="95" spans="2:14">
      <c r="B95" s="79"/>
      <c r="C95" s="62"/>
      <c r="D95" s="62"/>
      <c r="E95" s="62"/>
      <c r="F95" s="62"/>
      <c r="G95" s="62" t="s">
        <v>208</v>
      </c>
      <c r="H95" s="62"/>
      <c r="I95" s="62"/>
      <c r="J95" s="62"/>
      <c r="K95" s="62"/>
      <c r="L95" s="62"/>
      <c r="M95" s="62"/>
      <c r="N95" s="68"/>
    </row>
    <row r="96" spans="2:14" ht="13.5">
      <c r="B96" s="86" t="e">
        <f>+#REF!</f>
        <v>#REF!</v>
      </c>
      <c r="C96" s="87"/>
      <c r="D96" s="87"/>
      <c r="E96" s="87"/>
      <c r="F96" s="87"/>
      <c r="G96" s="87"/>
      <c r="H96" s="87"/>
      <c r="I96" s="87"/>
      <c r="J96" s="87"/>
      <c r="K96" s="87"/>
      <c r="L96" s="87"/>
      <c r="M96" s="87"/>
      <c r="N96" s="88"/>
    </row>
    <row r="97" spans="2:14">
      <c r="B97" s="2510"/>
      <c r="C97" s="2511"/>
      <c r="D97" s="2511"/>
      <c r="E97" s="2511"/>
      <c r="F97" s="2511"/>
      <c r="G97" s="2511"/>
      <c r="H97" s="2511"/>
      <c r="I97" s="2511"/>
      <c r="J97" s="2511"/>
      <c r="K97" s="2511"/>
      <c r="L97" s="2511"/>
      <c r="M97" s="2511"/>
      <c r="N97" s="2512"/>
    </row>
    <row r="98" spans="2:14">
      <c r="B98" s="2394"/>
      <c r="C98" s="2395"/>
      <c r="D98" s="2395"/>
      <c r="E98" s="2395"/>
      <c r="F98" s="2395"/>
      <c r="G98" s="2395"/>
      <c r="H98" s="2395"/>
      <c r="I98" s="2395"/>
      <c r="J98" s="2395"/>
      <c r="K98" s="2395"/>
      <c r="L98" s="2395"/>
      <c r="M98" s="2395"/>
      <c r="N98" s="2396"/>
    </row>
    <row r="99" spans="2:14">
      <c r="B99" s="48"/>
      <c r="C99" s="75"/>
      <c r="D99" s="75"/>
      <c r="E99" s="75"/>
      <c r="F99" s="75"/>
      <c r="G99" s="75"/>
      <c r="H99" s="75"/>
      <c r="I99" s="75"/>
      <c r="J99" s="75"/>
      <c r="K99" s="75"/>
      <c r="L99" s="75"/>
      <c r="M99" s="75"/>
      <c r="N99" s="73"/>
    </row>
    <row r="100" spans="2:14">
      <c r="B100" s="79"/>
      <c r="C100" s="62"/>
      <c r="D100" s="62"/>
      <c r="E100" s="62"/>
      <c r="F100" s="62"/>
      <c r="G100" s="67" t="e">
        <f>+#REF!</f>
        <v>#REF!</v>
      </c>
      <c r="H100" s="62"/>
      <c r="I100" s="62"/>
      <c r="J100" s="62"/>
      <c r="K100" s="62"/>
      <c r="L100" s="62"/>
      <c r="M100" s="62"/>
      <c r="N100" s="68"/>
    </row>
    <row r="101" spans="2:14">
      <c r="B101" s="79"/>
      <c r="C101" s="62"/>
      <c r="D101" s="62"/>
      <c r="E101" s="62"/>
      <c r="F101" s="62"/>
      <c r="G101" s="62" t="e">
        <f>+#REF!</f>
        <v>#REF!</v>
      </c>
      <c r="H101" s="80"/>
      <c r="I101" s="80"/>
      <c r="J101" s="80"/>
      <c r="K101" s="62"/>
      <c r="L101" s="62"/>
      <c r="M101" s="62"/>
      <c r="N101" s="68"/>
    </row>
    <row r="102" spans="2:14">
      <c r="B102" s="79"/>
      <c r="C102" s="62"/>
      <c r="D102" s="62"/>
      <c r="E102" s="62"/>
      <c r="F102" s="62"/>
      <c r="G102" s="62" t="e">
        <f>+#REF!</f>
        <v>#REF!</v>
      </c>
      <c r="H102" s="74"/>
      <c r="I102" s="74"/>
      <c r="J102" s="74"/>
      <c r="K102" s="39"/>
      <c r="L102" s="39"/>
      <c r="M102" s="62"/>
      <c r="N102" s="68"/>
    </row>
    <row r="103" spans="2:14">
      <c r="B103" s="115"/>
      <c r="C103" s="75"/>
      <c r="D103" s="75"/>
      <c r="E103" s="75"/>
      <c r="F103" s="75"/>
      <c r="G103" s="62" t="e">
        <f>+#REF!</f>
        <v>#REF!</v>
      </c>
      <c r="H103" s="39"/>
      <c r="I103" s="39"/>
      <c r="J103" s="39"/>
      <c r="K103" s="75"/>
      <c r="L103" s="75"/>
      <c r="M103" s="75"/>
      <c r="N103" s="73"/>
    </row>
    <row r="104" spans="2:14" ht="12.75" customHeight="1">
      <c r="B104" s="122" t="e">
        <f>+#REF!</f>
        <v>#REF!</v>
      </c>
      <c r="C104" s="116"/>
      <c r="D104" s="116"/>
      <c r="E104" s="62"/>
      <c r="F104" s="62"/>
      <c r="G104" s="62"/>
      <c r="H104" s="62"/>
      <c r="I104" s="62"/>
      <c r="J104" s="2378"/>
      <c r="K104" s="2378"/>
      <c r="L104" s="2378"/>
      <c r="M104" s="2378"/>
      <c r="N104" s="2379"/>
    </row>
    <row r="105" spans="2:14" ht="12.75" customHeight="1">
      <c r="B105" s="122" t="e">
        <f>+#REF!</f>
        <v>#REF!</v>
      </c>
      <c r="C105" s="116"/>
      <c r="D105" s="116"/>
      <c r="E105" s="62"/>
      <c r="F105" s="62"/>
      <c r="G105" s="62"/>
      <c r="H105" s="62"/>
      <c r="I105" s="62"/>
      <c r="J105" s="2378"/>
      <c r="K105" s="2378"/>
      <c r="L105" s="2378"/>
      <c r="M105" s="2378"/>
      <c r="N105" s="2379"/>
    </row>
    <row r="106" spans="2:14" ht="13.5" customHeight="1" thickBot="1">
      <c r="B106" s="2382"/>
      <c r="C106" s="2383"/>
      <c r="D106" s="2383"/>
      <c r="E106" s="81"/>
      <c r="F106" s="81"/>
      <c r="G106" s="81"/>
      <c r="H106" s="81"/>
      <c r="I106" s="81"/>
      <c r="J106" s="2380"/>
      <c r="K106" s="2380"/>
      <c r="L106" s="2380"/>
      <c r="M106" s="2380"/>
      <c r="N106" s="2381"/>
    </row>
  </sheetData>
  <mergeCells count="115">
    <mergeCell ref="J104:N106"/>
    <mergeCell ref="B106:D106"/>
    <mergeCell ref="L83:M83"/>
    <mergeCell ref="L84:M84"/>
    <mergeCell ref="B85:M85"/>
    <mergeCell ref="B87:M87"/>
    <mergeCell ref="B97:N97"/>
    <mergeCell ref="B98:N98"/>
    <mergeCell ref="B75:M75"/>
    <mergeCell ref="B77:M77"/>
    <mergeCell ref="B78:N80"/>
    <mergeCell ref="B81:H81"/>
    <mergeCell ref="L81:M81"/>
    <mergeCell ref="B82:H82"/>
    <mergeCell ref="L82:M82"/>
    <mergeCell ref="B70:H70"/>
    <mergeCell ref="L70:M70"/>
    <mergeCell ref="L71:M71"/>
    <mergeCell ref="L72:M72"/>
    <mergeCell ref="L73:M73"/>
    <mergeCell ref="B74:H74"/>
    <mergeCell ref="L74:M74"/>
    <mergeCell ref="B64:H64"/>
    <mergeCell ref="L64:M64"/>
    <mergeCell ref="B65:H65"/>
    <mergeCell ref="L65:M65"/>
    <mergeCell ref="B66:M66"/>
    <mergeCell ref="B67:N69"/>
    <mergeCell ref="B58:M58"/>
    <mergeCell ref="B59:N61"/>
    <mergeCell ref="B62:H62"/>
    <mergeCell ref="L62:M62"/>
    <mergeCell ref="B63:H63"/>
    <mergeCell ref="L63:M63"/>
    <mergeCell ref="B55:I55"/>
    <mergeCell ref="L55:M55"/>
    <mergeCell ref="B56:I56"/>
    <mergeCell ref="L56:M56"/>
    <mergeCell ref="B57:I57"/>
    <mergeCell ref="L57:M57"/>
    <mergeCell ref="B52:I52"/>
    <mergeCell ref="L52:M52"/>
    <mergeCell ref="B53:I53"/>
    <mergeCell ref="L53:M53"/>
    <mergeCell ref="B54:I54"/>
    <mergeCell ref="L54:M54"/>
    <mergeCell ref="B46:M46"/>
    <mergeCell ref="B47:N49"/>
    <mergeCell ref="B50:I50"/>
    <mergeCell ref="L50:M50"/>
    <mergeCell ref="B51:I51"/>
    <mergeCell ref="L51:M51"/>
    <mergeCell ref="B43:F43"/>
    <mergeCell ref="G43:H43"/>
    <mergeCell ref="I43:J43"/>
    <mergeCell ref="L43:M43"/>
    <mergeCell ref="L44:M44"/>
    <mergeCell ref="B45:F45"/>
    <mergeCell ref="G45:H45"/>
    <mergeCell ref="I45:J45"/>
    <mergeCell ref="L45:M45"/>
    <mergeCell ref="B41:D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34:N36"/>
    <mergeCell ref="B37:F37"/>
    <mergeCell ref="G37:H37"/>
    <mergeCell ref="I37:J37"/>
    <mergeCell ref="L37:M37"/>
    <mergeCell ref="B38:F38"/>
    <mergeCell ref="G38:H38"/>
    <mergeCell ref="I38:J38"/>
    <mergeCell ref="L38:M38"/>
    <mergeCell ref="G28:M28"/>
    <mergeCell ref="B30:N30"/>
    <mergeCell ref="C32:K32"/>
    <mergeCell ref="L32:M32"/>
    <mergeCell ref="C33:K33"/>
    <mergeCell ref="L33:M33"/>
    <mergeCell ref="L13:N13"/>
    <mergeCell ref="H18:M18"/>
    <mergeCell ref="D19:M20"/>
    <mergeCell ref="D22:M22"/>
    <mergeCell ref="D24:M24"/>
    <mergeCell ref="E26:M26"/>
    <mergeCell ref="K6:K8"/>
    <mergeCell ref="L6:L8"/>
    <mergeCell ref="M6:M8"/>
    <mergeCell ref="N6:N8"/>
    <mergeCell ref="C8:J8"/>
    <mergeCell ref="D12:G12"/>
    <mergeCell ref="J12:M12"/>
    <mergeCell ref="B2:B8"/>
    <mergeCell ref="C2:J2"/>
    <mergeCell ref="K2:K3"/>
    <mergeCell ref="L2:N3"/>
    <mergeCell ref="C3:J3"/>
    <mergeCell ref="C4:J4"/>
    <mergeCell ref="K4:K5"/>
    <mergeCell ref="L4:N5"/>
    <mergeCell ref="C5:J5"/>
    <mergeCell ref="C6:J7"/>
  </mergeCells>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106"/>
  <sheetViews>
    <sheetView showGridLines="0" topLeftCell="A55" zoomScale="55" zoomScaleNormal="55" workbookViewId="0">
      <selection activeCell="B59" sqref="B59:N61"/>
    </sheetView>
  </sheetViews>
  <sheetFormatPr baseColWidth="10" defaultColWidth="11.42578125" defaultRowHeight="12.75"/>
  <cols>
    <col min="1" max="1" width="3.140625" style="32" customWidth="1"/>
    <col min="2" max="10" width="11.42578125" style="32"/>
    <col min="11" max="11" width="12.5703125" style="32" customWidth="1"/>
    <col min="12" max="13" width="11.42578125" style="32"/>
    <col min="14" max="14" width="17" style="32" customWidth="1"/>
    <col min="15" max="16384" width="11.42578125" style="32"/>
  </cols>
  <sheetData>
    <row r="1" spans="2:14" ht="13.5" thickBot="1"/>
    <row r="2" spans="2:14">
      <c r="B2" s="1795"/>
      <c r="C2" s="2464" t="s">
        <v>182</v>
      </c>
      <c r="D2" s="2465"/>
      <c r="E2" s="2465"/>
      <c r="F2" s="2465"/>
      <c r="G2" s="2465"/>
      <c r="H2" s="2465"/>
      <c r="I2" s="2465"/>
      <c r="J2" s="2466"/>
      <c r="K2" s="2467" t="s">
        <v>183</v>
      </c>
      <c r="L2" s="2469" t="s">
        <v>184</v>
      </c>
      <c r="M2" s="2470"/>
      <c r="N2" s="2471"/>
    </row>
    <row r="3" spans="2:14" ht="13.5">
      <c r="B3" s="1796"/>
      <c r="C3" s="2475" t="s">
        <v>40</v>
      </c>
      <c r="D3" s="2476"/>
      <c r="E3" s="2476"/>
      <c r="F3" s="2476"/>
      <c r="G3" s="2476"/>
      <c r="H3" s="2476"/>
      <c r="I3" s="2476"/>
      <c r="J3" s="2477"/>
      <c r="K3" s="2468"/>
      <c r="L3" s="2472"/>
      <c r="M3" s="2473"/>
      <c r="N3" s="2474"/>
    </row>
    <row r="4" spans="2:14" ht="13.5">
      <c r="B4" s="1796"/>
      <c r="C4" s="2478" t="s">
        <v>234</v>
      </c>
      <c r="D4" s="2479"/>
      <c r="E4" s="2479"/>
      <c r="F4" s="2479"/>
      <c r="G4" s="2479"/>
      <c r="H4" s="2479"/>
      <c r="I4" s="2479"/>
      <c r="J4" s="2480"/>
      <c r="K4" s="2481" t="s">
        <v>185</v>
      </c>
      <c r="L4" s="2483">
        <v>2</v>
      </c>
      <c r="M4" s="2484"/>
      <c r="N4" s="2485"/>
    </row>
    <row r="5" spans="2:14">
      <c r="B5" s="1796"/>
      <c r="C5" s="2489" t="s">
        <v>186</v>
      </c>
      <c r="D5" s="2490"/>
      <c r="E5" s="2490"/>
      <c r="F5" s="2490"/>
      <c r="G5" s="2490"/>
      <c r="H5" s="2490"/>
      <c r="I5" s="2490"/>
      <c r="J5" s="2491"/>
      <c r="K5" s="2482"/>
      <c r="L5" s="2486"/>
      <c r="M5" s="2487"/>
      <c r="N5" s="2488"/>
    </row>
    <row r="6" spans="2:14">
      <c r="B6" s="1796"/>
      <c r="C6" s="2492" t="e">
        <f>+#REF!</f>
        <v>#REF!</v>
      </c>
      <c r="D6" s="2493"/>
      <c r="E6" s="2493"/>
      <c r="F6" s="2493"/>
      <c r="G6" s="2493"/>
      <c r="H6" s="2493"/>
      <c r="I6" s="2493"/>
      <c r="J6" s="2494"/>
      <c r="K6" s="2481" t="s">
        <v>187</v>
      </c>
      <c r="L6" s="2481">
        <v>1</v>
      </c>
      <c r="M6" s="2481" t="s">
        <v>188</v>
      </c>
      <c r="N6" s="2496">
        <v>1</v>
      </c>
    </row>
    <row r="7" spans="2:14">
      <c r="B7" s="1796"/>
      <c r="C7" s="2492"/>
      <c r="D7" s="2493"/>
      <c r="E7" s="2493"/>
      <c r="F7" s="2493"/>
      <c r="G7" s="2493"/>
      <c r="H7" s="2493"/>
      <c r="I7" s="2493"/>
      <c r="J7" s="2494"/>
      <c r="K7" s="2495"/>
      <c r="L7" s="2495"/>
      <c r="M7" s="2495"/>
      <c r="N7" s="2497"/>
    </row>
    <row r="8" spans="2:14">
      <c r="B8" s="1796"/>
      <c r="C8" s="2489" t="s">
        <v>189</v>
      </c>
      <c r="D8" s="2490"/>
      <c r="E8" s="2490"/>
      <c r="F8" s="2490"/>
      <c r="G8" s="2490"/>
      <c r="H8" s="2490"/>
      <c r="I8" s="2490"/>
      <c r="J8" s="2491"/>
      <c r="K8" s="2495"/>
      <c r="L8" s="2495"/>
      <c r="M8" s="2495"/>
      <c r="N8" s="2497"/>
    </row>
    <row r="9" spans="2:14" ht="14.25" thickBot="1">
      <c r="B9" s="153"/>
      <c r="C9" s="40"/>
      <c r="D9" s="40"/>
      <c r="E9" s="40"/>
      <c r="F9" s="40"/>
      <c r="G9" s="40"/>
      <c r="H9" s="40"/>
      <c r="I9" s="40"/>
      <c r="J9" s="40"/>
      <c r="K9" s="40"/>
      <c r="L9" s="41"/>
      <c r="M9" s="41"/>
      <c r="N9" s="42"/>
    </row>
    <row r="10" spans="2:14" ht="12.75" customHeight="1">
      <c r="B10" s="43"/>
      <c r="C10" s="44"/>
      <c r="D10" s="44"/>
      <c r="E10" s="44"/>
      <c r="F10" s="44"/>
      <c r="G10" s="44"/>
      <c r="H10" s="44"/>
      <c r="I10" s="44"/>
      <c r="J10" s="44"/>
      <c r="K10" s="45" t="s">
        <v>190</v>
      </c>
      <c r="L10" s="46" t="s">
        <v>191</v>
      </c>
      <c r="M10" s="46" t="s">
        <v>192</v>
      </c>
      <c r="N10" s="47" t="s">
        <v>193</v>
      </c>
    </row>
    <row r="11" spans="2:14" ht="13.5">
      <c r="B11" s="48"/>
      <c r="C11" s="158"/>
      <c r="D11" s="158"/>
      <c r="E11" s="158"/>
      <c r="F11" s="158"/>
      <c r="G11" s="158"/>
      <c r="H11" s="158"/>
      <c r="I11" s="158"/>
      <c r="J11" s="158"/>
      <c r="K11" s="49"/>
      <c r="L11" s="50" t="e">
        <f>+#REF!</f>
        <v>#REF!</v>
      </c>
      <c r="M11" s="50" t="e">
        <f>+#REF!</f>
        <v>#REF!</v>
      </c>
      <c r="N11" s="51" t="e">
        <f>+#REF!</f>
        <v>#REF!</v>
      </c>
    </row>
    <row r="12" spans="2:14" ht="13.5">
      <c r="B12" s="52" t="s">
        <v>194</v>
      </c>
      <c r="C12" s="53"/>
      <c r="D12" s="2451" t="e">
        <f>+#REF!</f>
        <v>#REF!</v>
      </c>
      <c r="E12" s="2451"/>
      <c r="F12" s="2451"/>
      <c r="G12" s="2451"/>
      <c r="H12" s="53"/>
      <c r="I12" s="53" t="s">
        <v>195</v>
      </c>
      <c r="J12" s="2451" t="e">
        <f>+#REF!</f>
        <v>#REF!</v>
      </c>
      <c r="K12" s="2451"/>
      <c r="L12" s="2451"/>
      <c r="M12" s="2451"/>
      <c r="N12" s="160"/>
    </row>
    <row r="13" spans="2:14" ht="13.5">
      <c r="B13" s="52"/>
      <c r="C13" s="53"/>
      <c r="D13" s="159"/>
      <c r="E13" s="159"/>
      <c r="F13" s="159"/>
      <c r="G13" s="159"/>
      <c r="H13" s="53"/>
      <c r="I13" s="159"/>
      <c r="J13" s="53"/>
      <c r="K13" s="159"/>
      <c r="L13" s="2452"/>
      <c r="M13" s="2452"/>
      <c r="N13" s="2453"/>
    </row>
    <row r="14" spans="2:14" ht="13.5">
      <c r="B14" s="52"/>
      <c r="C14" s="53"/>
      <c r="D14" s="159"/>
      <c r="E14" s="159"/>
      <c r="F14" s="159"/>
      <c r="G14" s="159"/>
      <c r="H14" s="53"/>
      <c r="I14" s="159"/>
      <c r="J14" s="53"/>
      <c r="K14" s="159"/>
      <c r="L14" s="159"/>
      <c r="M14" s="159"/>
      <c r="N14" s="160"/>
    </row>
    <row r="15" spans="2:14" ht="13.5">
      <c r="B15" s="54"/>
      <c r="C15" s="55"/>
      <c r="D15" s="55"/>
      <c r="E15" s="55"/>
      <c r="F15" s="55"/>
      <c r="G15" s="55"/>
      <c r="H15" s="55"/>
      <c r="I15" s="55"/>
      <c r="J15" s="55"/>
      <c r="K15" s="55"/>
      <c r="L15" s="55"/>
      <c r="M15" s="55"/>
      <c r="N15" s="56"/>
    </row>
    <row r="16" spans="2:14" ht="13.5" thickBot="1">
      <c r="B16" s="57"/>
      <c r="C16" s="58"/>
      <c r="D16" s="58"/>
      <c r="E16" s="58"/>
      <c r="F16" s="58"/>
      <c r="G16" s="58"/>
      <c r="H16" s="58"/>
      <c r="I16" s="58"/>
      <c r="J16" s="58"/>
      <c r="K16" s="58"/>
      <c r="L16" s="58"/>
      <c r="M16" s="58"/>
      <c r="N16" s="59"/>
    </row>
    <row r="17" spans="2:14">
      <c r="B17" s="60"/>
      <c r="C17" s="61"/>
      <c r="D17" s="61"/>
      <c r="E17" s="61"/>
      <c r="F17" s="61"/>
      <c r="G17" s="61"/>
      <c r="H17" s="62"/>
      <c r="I17" s="62"/>
      <c r="J17" s="61"/>
      <c r="K17" s="61"/>
      <c r="L17" s="61"/>
      <c r="M17" s="61"/>
      <c r="N17" s="63"/>
    </row>
    <row r="18" spans="2:14" ht="13.5">
      <c r="B18" s="64" t="s">
        <v>196</v>
      </c>
      <c r="C18" s="65"/>
      <c r="D18" s="66" t="e">
        <f>+#REF!</f>
        <v>#REF!</v>
      </c>
      <c r="E18" s="67"/>
      <c r="F18" s="67"/>
      <c r="G18" s="166" t="s">
        <v>188</v>
      </c>
      <c r="H18" s="2454" t="e">
        <f>+#REF!</f>
        <v>#REF!</v>
      </c>
      <c r="I18" s="2454"/>
      <c r="J18" s="2454"/>
      <c r="K18" s="2454"/>
      <c r="L18" s="2454"/>
      <c r="M18" s="2454"/>
      <c r="N18" s="68"/>
    </row>
    <row r="19" spans="2:14">
      <c r="B19" s="69" t="s">
        <v>197</v>
      </c>
      <c r="C19" s="70"/>
      <c r="D19" s="2455" t="e">
        <f>+#REF!</f>
        <v>#REF!</v>
      </c>
      <c r="E19" s="2455"/>
      <c r="F19" s="2455"/>
      <c r="G19" s="2455"/>
      <c r="H19" s="2455"/>
      <c r="I19" s="2455"/>
      <c r="J19" s="2455"/>
      <c r="K19" s="2455"/>
      <c r="L19" s="2455"/>
      <c r="M19" s="2455"/>
      <c r="N19" s="71"/>
    </row>
    <row r="20" spans="2:14">
      <c r="B20" s="69"/>
      <c r="C20" s="70"/>
      <c r="D20" s="2456"/>
      <c r="E20" s="2456"/>
      <c r="F20" s="2456"/>
      <c r="G20" s="2456"/>
      <c r="H20" s="2456"/>
      <c r="I20" s="2456"/>
      <c r="J20" s="2456"/>
      <c r="K20" s="2456"/>
      <c r="L20" s="2456"/>
      <c r="M20" s="2456"/>
      <c r="N20" s="71"/>
    </row>
    <row r="21" spans="2:14">
      <c r="B21" s="69"/>
      <c r="C21" s="70"/>
      <c r="D21" s="161"/>
      <c r="E21" s="161"/>
      <c r="F21" s="161"/>
      <c r="G21" s="161"/>
      <c r="H21" s="161"/>
      <c r="I21" s="161"/>
      <c r="J21" s="161"/>
      <c r="K21" s="161"/>
      <c r="L21" s="161"/>
      <c r="M21" s="72"/>
      <c r="N21" s="71"/>
    </row>
    <row r="22" spans="2:14">
      <c r="B22" s="69" t="s">
        <v>225</v>
      </c>
      <c r="C22" s="70"/>
      <c r="D22" s="2457" t="e">
        <f>+#REF!</f>
        <v>#REF!</v>
      </c>
      <c r="E22" s="2457"/>
      <c r="F22" s="2457"/>
      <c r="G22" s="2457"/>
      <c r="H22" s="2457"/>
      <c r="I22" s="2457"/>
      <c r="J22" s="2457"/>
      <c r="K22" s="2457"/>
      <c r="L22" s="2457"/>
      <c r="M22" s="2457"/>
      <c r="N22" s="73"/>
    </row>
    <row r="23" spans="2:14">
      <c r="B23" s="69"/>
      <c r="C23" s="70"/>
      <c r="D23" s="74"/>
      <c r="E23" s="74"/>
      <c r="F23" s="74"/>
      <c r="G23" s="74"/>
      <c r="H23" s="74"/>
      <c r="I23" s="74"/>
      <c r="J23" s="74"/>
      <c r="K23" s="74"/>
      <c r="L23" s="74"/>
      <c r="M23" s="75"/>
      <c r="N23" s="73"/>
    </row>
    <row r="24" spans="2:14">
      <c r="B24" s="69" t="s">
        <v>198</v>
      </c>
      <c r="C24" s="70"/>
      <c r="D24" s="2457" t="e">
        <f>+#REF!</f>
        <v>#REF!</v>
      </c>
      <c r="E24" s="2457"/>
      <c r="F24" s="2457"/>
      <c r="G24" s="2457"/>
      <c r="H24" s="2457"/>
      <c r="I24" s="2457"/>
      <c r="J24" s="2457"/>
      <c r="K24" s="2457"/>
      <c r="L24" s="2457"/>
      <c r="M24" s="2457"/>
      <c r="N24" s="73"/>
    </row>
    <row r="25" spans="2:14">
      <c r="B25" s="69"/>
      <c r="C25" s="70"/>
      <c r="D25" s="74"/>
      <c r="E25" s="74"/>
      <c r="F25" s="74"/>
      <c r="G25" s="74"/>
      <c r="H25" s="74"/>
      <c r="I25" s="74"/>
      <c r="J25" s="74"/>
      <c r="K25" s="74"/>
      <c r="L25" s="74"/>
      <c r="M25" s="75"/>
      <c r="N25" s="73"/>
    </row>
    <row r="26" spans="2:14">
      <c r="B26" s="69" t="s">
        <v>199</v>
      </c>
      <c r="C26" s="69"/>
      <c r="D26" s="74"/>
      <c r="E26" s="2457" t="e">
        <f>+#REF!</f>
        <v>#REF!</v>
      </c>
      <c r="F26" s="2457"/>
      <c r="G26" s="2457"/>
      <c r="H26" s="2457"/>
      <c r="I26" s="2457"/>
      <c r="J26" s="2457"/>
      <c r="K26" s="2457"/>
      <c r="L26" s="2457"/>
      <c r="M26" s="2457"/>
      <c r="N26" s="73"/>
    </row>
    <row r="27" spans="2:14">
      <c r="B27" s="64"/>
      <c r="C27" s="65"/>
      <c r="D27" s="74"/>
      <c r="E27" s="74"/>
      <c r="F27" s="74"/>
      <c r="G27" s="74"/>
      <c r="H27" s="74"/>
      <c r="I27" s="74"/>
      <c r="J27" s="74"/>
      <c r="K27" s="74"/>
      <c r="L27" s="74"/>
      <c r="M27" s="75"/>
      <c r="N27" s="73"/>
    </row>
    <row r="28" spans="2:14">
      <c r="B28" s="69" t="s">
        <v>200</v>
      </c>
      <c r="C28" s="70"/>
      <c r="D28" s="74"/>
      <c r="E28" s="74"/>
      <c r="F28" s="74"/>
      <c r="G28" s="2458" t="e">
        <f>+#REF!</f>
        <v>#REF!</v>
      </c>
      <c r="H28" s="2458"/>
      <c r="I28" s="2458"/>
      <c r="J28" s="2458"/>
      <c r="K28" s="2458"/>
      <c r="L28" s="2458"/>
      <c r="M28" s="2458"/>
      <c r="N28" s="73"/>
    </row>
    <row r="29" spans="2:14" ht="13.5" thickBot="1">
      <c r="B29" s="76"/>
      <c r="C29" s="77"/>
      <c r="D29" s="77"/>
      <c r="E29" s="77"/>
      <c r="F29" s="77"/>
      <c r="G29" s="77"/>
      <c r="H29" s="77"/>
      <c r="I29" s="77"/>
      <c r="J29" s="77"/>
      <c r="K29" s="77"/>
      <c r="L29" s="77"/>
      <c r="M29" s="77"/>
      <c r="N29" s="78"/>
    </row>
    <row r="30" spans="2:14" ht="13.5">
      <c r="B30" s="2459" t="s">
        <v>201</v>
      </c>
      <c r="C30" s="2460"/>
      <c r="D30" s="2460"/>
      <c r="E30" s="2460"/>
      <c r="F30" s="2460"/>
      <c r="G30" s="2460"/>
      <c r="H30" s="2460"/>
      <c r="I30" s="2460"/>
      <c r="J30" s="2460"/>
      <c r="K30" s="2460"/>
      <c r="L30" s="2460"/>
      <c r="M30" s="2460"/>
      <c r="N30" s="2461"/>
    </row>
    <row r="31" spans="2:14" ht="13.5" thickBot="1">
      <c r="B31" s="79"/>
      <c r="C31" s="62"/>
      <c r="D31" s="62"/>
      <c r="E31" s="62"/>
      <c r="F31" s="62"/>
      <c r="G31" s="62"/>
      <c r="H31" s="62"/>
      <c r="I31" s="62"/>
      <c r="J31" s="62"/>
      <c r="K31" s="62"/>
      <c r="L31" s="62"/>
      <c r="M31" s="62"/>
      <c r="N31" s="68"/>
    </row>
    <row r="32" spans="2:14" ht="13.5" customHeight="1">
      <c r="B32" s="134" t="s">
        <v>13</v>
      </c>
      <c r="C32" s="2444" t="s">
        <v>133</v>
      </c>
      <c r="D32" s="2445"/>
      <c r="E32" s="2445"/>
      <c r="F32" s="2445"/>
      <c r="G32" s="2445"/>
      <c r="H32" s="2445"/>
      <c r="I32" s="2445"/>
      <c r="J32" s="2445"/>
      <c r="K32" s="2446" t="s">
        <v>202</v>
      </c>
      <c r="L32" s="2399" t="s">
        <v>19</v>
      </c>
      <c r="M32" s="2447"/>
      <c r="N32" s="134" t="s">
        <v>80</v>
      </c>
    </row>
    <row r="33" spans="2:14" ht="25.5" customHeight="1" thickBot="1">
      <c r="B33" s="135" t="e">
        <f>'PRESUPUESTO OFICIAL'!#REF!</f>
        <v>#REF!</v>
      </c>
      <c r="C33" s="2503" t="e">
        <f>'PRESUPUESTO OFICIAL'!#REF!</f>
        <v>#REF!</v>
      </c>
      <c r="D33" s="2504"/>
      <c r="E33" s="2504"/>
      <c r="F33" s="2504"/>
      <c r="G33" s="2504"/>
      <c r="H33" s="2504"/>
      <c r="I33" s="2504"/>
      <c r="J33" s="2504"/>
      <c r="K33" s="2505"/>
      <c r="L33" s="2448" t="e">
        <f>'PRESUPUESTO OFICIAL'!#REF!</f>
        <v>#REF!</v>
      </c>
      <c r="M33" s="2450"/>
      <c r="N33" s="148" t="e">
        <f>'PRESUPUESTO OFICIAL'!#REF!</f>
        <v>#REF!</v>
      </c>
    </row>
    <row r="34" spans="2:14">
      <c r="B34" s="2411" t="s">
        <v>28</v>
      </c>
      <c r="C34" s="2412"/>
      <c r="D34" s="2412"/>
      <c r="E34" s="2412"/>
      <c r="F34" s="2412"/>
      <c r="G34" s="2412"/>
      <c r="H34" s="2412"/>
      <c r="I34" s="2412"/>
      <c r="J34" s="2412"/>
      <c r="K34" s="2412"/>
      <c r="L34" s="2412"/>
      <c r="M34" s="2412"/>
      <c r="N34" s="2413"/>
    </row>
    <row r="35" spans="2:14">
      <c r="B35" s="2414"/>
      <c r="C35" s="2415"/>
      <c r="D35" s="2415"/>
      <c r="E35" s="2415"/>
      <c r="F35" s="2415"/>
      <c r="G35" s="2415"/>
      <c r="H35" s="2415"/>
      <c r="I35" s="2415"/>
      <c r="J35" s="2415"/>
      <c r="K35" s="2415"/>
      <c r="L35" s="2415"/>
      <c r="M35" s="2415"/>
      <c r="N35" s="2416"/>
    </row>
    <row r="36" spans="2:14" ht="13.5" thickBot="1">
      <c r="B36" s="2417"/>
      <c r="C36" s="2418"/>
      <c r="D36" s="2418"/>
      <c r="E36" s="2418"/>
      <c r="F36" s="2418"/>
      <c r="G36" s="2418"/>
      <c r="H36" s="2418"/>
      <c r="I36" s="2418"/>
      <c r="J36" s="2418"/>
      <c r="K36" s="2418"/>
      <c r="L36" s="2418"/>
      <c r="M36" s="2418"/>
      <c r="N36" s="2419"/>
    </row>
    <row r="37" spans="2:14" ht="13.5">
      <c r="B37" s="2399" t="s">
        <v>133</v>
      </c>
      <c r="C37" s="2439"/>
      <c r="D37" s="2439"/>
      <c r="E37" s="2439"/>
      <c r="F37" s="2440"/>
      <c r="G37" s="2401" t="s">
        <v>203</v>
      </c>
      <c r="H37" s="2439"/>
      <c r="I37" s="2441" t="s">
        <v>144</v>
      </c>
      <c r="J37" s="2442"/>
      <c r="K37" s="137" t="s">
        <v>145</v>
      </c>
      <c r="L37" s="2401" t="s">
        <v>146</v>
      </c>
      <c r="M37" s="2402"/>
      <c r="N37" s="138" t="s">
        <v>150</v>
      </c>
    </row>
    <row r="38" spans="2:14">
      <c r="B38" s="2397" t="s">
        <v>425</v>
      </c>
      <c r="C38" s="2398"/>
      <c r="D38" s="2398"/>
      <c r="E38" s="2398"/>
      <c r="F38" s="2422"/>
      <c r="G38" s="2443"/>
      <c r="H38" s="2422"/>
      <c r="I38" s="2443"/>
      <c r="J38" s="2422"/>
      <c r="K38" s="82" t="e">
        <f>#REF!</f>
        <v>#REF!</v>
      </c>
      <c r="L38" s="2506">
        <v>0.3</v>
      </c>
      <c r="M38" s="2507"/>
      <c r="N38" s="83" t="e">
        <f t="shared" ref="N38:N44" si="0">+K38/L38</f>
        <v>#REF!</v>
      </c>
    </row>
    <row r="39" spans="2:14">
      <c r="B39" s="2397" t="s">
        <v>426</v>
      </c>
      <c r="C39" s="2398"/>
      <c r="D39" s="2398"/>
      <c r="E39" s="2398"/>
      <c r="F39" s="2422"/>
      <c r="G39" s="2443"/>
      <c r="H39" s="2422"/>
      <c r="I39" s="2443"/>
      <c r="J39" s="2422"/>
      <c r="K39" s="82" t="e">
        <f>#REF!</f>
        <v>#REF!</v>
      </c>
      <c r="L39" s="2506">
        <v>0.3</v>
      </c>
      <c r="M39" s="2507">
        <v>3</v>
      </c>
      <c r="N39" s="83" t="e">
        <f t="shared" si="0"/>
        <v>#REF!</v>
      </c>
    </row>
    <row r="40" spans="2:14">
      <c r="B40" s="2397" t="s">
        <v>427</v>
      </c>
      <c r="C40" s="2398"/>
      <c r="D40" s="2398"/>
      <c r="E40" s="2398"/>
      <c r="F40" s="2422"/>
      <c r="G40" s="2443"/>
      <c r="H40" s="2422"/>
      <c r="I40" s="2443"/>
      <c r="J40" s="2422"/>
      <c r="K40" s="82" t="e">
        <f>#REF!</f>
        <v>#REF!</v>
      </c>
      <c r="L40" s="2506">
        <v>0.3</v>
      </c>
      <c r="M40" s="2507">
        <v>3</v>
      </c>
      <c r="N40" s="83" t="e">
        <f t="shared" si="0"/>
        <v>#REF!</v>
      </c>
    </row>
    <row r="41" spans="2:14">
      <c r="B41" s="2430" t="s">
        <v>417</v>
      </c>
      <c r="C41" s="2431"/>
      <c r="D41" s="2431"/>
      <c r="E41" s="164"/>
      <c r="F41" s="165"/>
      <c r="G41" s="2443"/>
      <c r="H41" s="2422"/>
      <c r="I41" s="2443"/>
      <c r="J41" s="2422"/>
      <c r="K41" s="82" t="e">
        <f>+#REF!</f>
        <v>#REF!</v>
      </c>
      <c r="L41" s="2405">
        <v>0.3</v>
      </c>
      <c r="M41" s="2406"/>
      <c r="N41" s="83" t="e">
        <f t="shared" si="0"/>
        <v>#REF!</v>
      </c>
    </row>
    <row r="42" spans="2:14">
      <c r="B42" s="2397" t="s">
        <v>443</v>
      </c>
      <c r="C42" s="2398"/>
      <c r="D42" s="2398"/>
      <c r="E42" s="2398"/>
      <c r="F42" s="2422"/>
      <c r="G42" s="2443"/>
      <c r="H42" s="2422"/>
      <c r="I42" s="2443"/>
      <c r="J42" s="2422"/>
      <c r="K42" s="82" t="e">
        <f>#REF!</f>
        <v>#REF!</v>
      </c>
      <c r="L42" s="2506">
        <v>0.3</v>
      </c>
      <c r="M42" s="2507"/>
      <c r="N42" s="83" t="e">
        <f t="shared" si="0"/>
        <v>#REF!</v>
      </c>
    </row>
    <row r="43" spans="2:14">
      <c r="B43" s="2397" t="s">
        <v>213</v>
      </c>
      <c r="C43" s="2398"/>
      <c r="D43" s="2398"/>
      <c r="E43" s="2398"/>
      <c r="F43" s="2422"/>
      <c r="G43" s="2443"/>
      <c r="H43" s="2422"/>
      <c r="I43" s="2443"/>
      <c r="J43" s="2422"/>
      <c r="K43" s="82" t="e">
        <f>#REF!</f>
        <v>#REF!</v>
      </c>
      <c r="L43" s="2506">
        <v>0.3</v>
      </c>
      <c r="M43" s="2507">
        <v>3</v>
      </c>
      <c r="N43" s="83" t="e">
        <f t="shared" si="0"/>
        <v>#REF!</v>
      </c>
    </row>
    <row r="44" spans="2:14">
      <c r="B44" s="154" t="s">
        <v>420</v>
      </c>
      <c r="C44" s="155"/>
      <c r="D44" s="155"/>
      <c r="E44" s="155"/>
      <c r="F44" s="157"/>
      <c r="G44" s="162"/>
      <c r="H44" s="157"/>
      <c r="I44" s="162"/>
      <c r="J44" s="157"/>
      <c r="K44" s="82" t="e">
        <f>#REF!</f>
        <v>#REF!</v>
      </c>
      <c r="L44" s="2506">
        <v>0.3</v>
      </c>
      <c r="M44" s="2507">
        <v>3</v>
      </c>
      <c r="N44" s="83" t="e">
        <f t="shared" si="0"/>
        <v>#REF!</v>
      </c>
    </row>
    <row r="45" spans="2:14" ht="13.5" thickBot="1">
      <c r="B45" s="2397" t="s">
        <v>36</v>
      </c>
      <c r="C45" s="2398"/>
      <c r="D45" s="2398"/>
      <c r="E45" s="2398"/>
      <c r="F45" s="2422"/>
      <c r="G45" s="2443"/>
      <c r="H45" s="2422"/>
      <c r="I45" s="2443"/>
      <c r="J45" s="2422"/>
      <c r="K45" s="82"/>
      <c r="L45" s="2508"/>
      <c r="M45" s="2509"/>
      <c r="N45" s="83" t="e">
        <f>+N75*0.1</f>
        <v>#REF!</v>
      </c>
    </row>
    <row r="46" spans="2:14" ht="14.25" thickBot="1">
      <c r="B46" s="2388" t="s">
        <v>147</v>
      </c>
      <c r="C46" s="2389"/>
      <c r="D46" s="2389"/>
      <c r="E46" s="2389"/>
      <c r="F46" s="2389"/>
      <c r="G46" s="2389"/>
      <c r="H46" s="2389"/>
      <c r="I46" s="2389"/>
      <c r="J46" s="2389"/>
      <c r="K46" s="2389"/>
      <c r="L46" s="2389"/>
      <c r="M46" s="2390"/>
      <c r="N46" s="85" t="e">
        <f>SUM(N38:N45)</f>
        <v>#REF!</v>
      </c>
    </row>
    <row r="47" spans="2:14">
      <c r="B47" s="2411" t="s">
        <v>148</v>
      </c>
      <c r="C47" s="2412"/>
      <c r="D47" s="2412"/>
      <c r="E47" s="2412"/>
      <c r="F47" s="2412"/>
      <c r="G47" s="2412"/>
      <c r="H47" s="2412"/>
      <c r="I47" s="2412"/>
      <c r="J47" s="2412"/>
      <c r="K47" s="2412"/>
      <c r="L47" s="2412"/>
      <c r="M47" s="2412"/>
      <c r="N47" s="2413"/>
    </row>
    <row r="48" spans="2:14">
      <c r="B48" s="2414"/>
      <c r="C48" s="2415"/>
      <c r="D48" s="2415"/>
      <c r="E48" s="2415"/>
      <c r="F48" s="2415"/>
      <c r="G48" s="2415"/>
      <c r="H48" s="2415"/>
      <c r="I48" s="2415"/>
      <c r="J48" s="2415"/>
      <c r="K48" s="2415"/>
      <c r="L48" s="2415"/>
      <c r="M48" s="2415"/>
      <c r="N48" s="2416"/>
    </row>
    <row r="49" spans="2:14" ht="13.5" thickBot="1">
      <c r="B49" s="2417"/>
      <c r="C49" s="2418"/>
      <c r="D49" s="2418"/>
      <c r="E49" s="2418"/>
      <c r="F49" s="2418"/>
      <c r="G49" s="2418"/>
      <c r="H49" s="2418"/>
      <c r="I49" s="2418"/>
      <c r="J49" s="2418"/>
      <c r="K49" s="2418"/>
      <c r="L49" s="2418"/>
      <c r="M49" s="2418"/>
      <c r="N49" s="2419"/>
    </row>
    <row r="50" spans="2:14" ht="13.5">
      <c r="B50" s="2399" t="s">
        <v>133</v>
      </c>
      <c r="C50" s="2400"/>
      <c r="D50" s="2400"/>
      <c r="E50" s="2400"/>
      <c r="F50" s="2400"/>
      <c r="G50" s="2400"/>
      <c r="H50" s="2400"/>
      <c r="I50" s="2402"/>
      <c r="J50" s="156" t="s">
        <v>19</v>
      </c>
      <c r="K50" s="137" t="s">
        <v>80</v>
      </c>
      <c r="L50" s="2401" t="s">
        <v>149</v>
      </c>
      <c r="M50" s="2402"/>
      <c r="N50" s="138" t="s">
        <v>150</v>
      </c>
    </row>
    <row r="51" spans="2:14">
      <c r="B51" s="2397" t="s">
        <v>220</v>
      </c>
      <c r="C51" s="2398"/>
      <c r="D51" s="2398"/>
      <c r="E51" s="2398"/>
      <c r="F51" s="2398"/>
      <c r="G51" s="2398"/>
      <c r="H51" s="2398"/>
      <c r="I51" s="2422"/>
      <c r="J51" s="117" t="s">
        <v>21</v>
      </c>
      <c r="K51" s="125">
        <v>0.73499999999999999</v>
      </c>
      <c r="L51" s="2423" t="e">
        <f>#REF!</f>
        <v>#REF!</v>
      </c>
      <c r="M51" s="2424"/>
      <c r="N51" s="83" t="e">
        <f>+L51*K51</f>
        <v>#REF!</v>
      </c>
    </row>
    <row r="52" spans="2:14">
      <c r="B52" s="2397" t="s">
        <v>428</v>
      </c>
      <c r="C52" s="2398"/>
      <c r="D52" s="2398"/>
      <c r="E52" s="2398"/>
      <c r="F52" s="2398"/>
      <c r="G52" s="2398"/>
      <c r="H52" s="2398"/>
      <c r="I52" s="2422"/>
      <c r="J52" s="126" t="s">
        <v>15</v>
      </c>
      <c r="K52" s="130">
        <v>2.355</v>
      </c>
      <c r="L52" s="2423" t="e">
        <f>#REF!</f>
        <v>#REF!</v>
      </c>
      <c r="M52" s="2424"/>
      <c r="N52" s="83" t="e">
        <f>+L52*K52</f>
        <v>#REF!</v>
      </c>
    </row>
    <row r="53" spans="2:14">
      <c r="B53" s="2397" t="s">
        <v>429</v>
      </c>
      <c r="C53" s="2398"/>
      <c r="D53" s="2398"/>
      <c r="E53" s="2398"/>
      <c r="F53" s="2398"/>
      <c r="G53" s="2398"/>
      <c r="H53" s="2398"/>
      <c r="I53" s="2422"/>
      <c r="J53" s="126" t="s">
        <v>15</v>
      </c>
      <c r="K53" s="130">
        <v>127</v>
      </c>
      <c r="L53" s="2423" t="e">
        <f>#REF!</f>
        <v>#REF!</v>
      </c>
      <c r="M53" s="2424"/>
      <c r="N53" s="83" t="e">
        <f>+L53*K53</f>
        <v>#REF!</v>
      </c>
    </row>
    <row r="54" spans="2:14">
      <c r="B54" s="2397"/>
      <c r="C54" s="2398"/>
      <c r="D54" s="2398"/>
      <c r="E54" s="2398"/>
      <c r="F54" s="2398"/>
      <c r="G54" s="2398"/>
      <c r="H54" s="2398"/>
      <c r="I54" s="2422"/>
      <c r="J54" s="126"/>
      <c r="K54" s="130"/>
      <c r="L54" s="2423"/>
      <c r="M54" s="2424"/>
      <c r="N54" s="83"/>
    </row>
    <row r="55" spans="2:14">
      <c r="B55" s="2397"/>
      <c r="C55" s="2398"/>
      <c r="D55" s="2398"/>
      <c r="E55" s="2398"/>
      <c r="F55" s="2398"/>
      <c r="G55" s="2398"/>
      <c r="H55" s="2398"/>
      <c r="I55" s="2422"/>
      <c r="J55" s="126"/>
      <c r="K55" s="130"/>
      <c r="L55" s="2423"/>
      <c r="M55" s="2424"/>
      <c r="N55" s="83"/>
    </row>
    <row r="56" spans="2:14">
      <c r="B56" s="2397"/>
      <c r="C56" s="2398"/>
      <c r="D56" s="2398"/>
      <c r="E56" s="2398"/>
      <c r="F56" s="2398"/>
      <c r="G56" s="2398"/>
      <c r="H56" s="2398"/>
      <c r="I56" s="2422"/>
      <c r="J56" s="126"/>
      <c r="K56" s="130"/>
      <c r="L56" s="2423"/>
      <c r="M56" s="2424"/>
      <c r="N56" s="83"/>
    </row>
    <row r="57" spans="2:14" ht="13.5" thickBot="1">
      <c r="B57" s="2397"/>
      <c r="C57" s="2398"/>
      <c r="D57" s="2398"/>
      <c r="E57" s="2398"/>
      <c r="F57" s="2398"/>
      <c r="G57" s="2398"/>
      <c r="H57" s="2398"/>
      <c r="I57" s="2422"/>
      <c r="J57" s="123"/>
      <c r="K57" s="124"/>
      <c r="L57" s="2423"/>
      <c r="M57" s="2424"/>
      <c r="N57" s="83"/>
    </row>
    <row r="58" spans="2:14" ht="14.25" thickBot="1">
      <c r="B58" s="2388" t="s">
        <v>147</v>
      </c>
      <c r="C58" s="2389"/>
      <c r="D58" s="2389"/>
      <c r="E58" s="2389"/>
      <c r="F58" s="2389"/>
      <c r="G58" s="2389"/>
      <c r="H58" s="2389"/>
      <c r="I58" s="2389"/>
      <c r="J58" s="2389"/>
      <c r="K58" s="2389"/>
      <c r="L58" s="2389"/>
      <c r="M58" s="2390"/>
      <c r="N58" s="92" t="e">
        <f>SUM(N51:N57)</f>
        <v>#REF!</v>
      </c>
    </row>
    <row r="59" spans="2:14">
      <c r="B59" s="2411" t="s">
        <v>30</v>
      </c>
      <c r="C59" s="2412"/>
      <c r="D59" s="2412"/>
      <c r="E59" s="2412"/>
      <c r="F59" s="2412"/>
      <c r="G59" s="2412"/>
      <c r="H59" s="2412"/>
      <c r="I59" s="2412"/>
      <c r="J59" s="2412"/>
      <c r="K59" s="2412"/>
      <c r="L59" s="2412"/>
      <c r="M59" s="2412"/>
      <c r="N59" s="2413"/>
    </row>
    <row r="60" spans="2:14">
      <c r="B60" s="2414"/>
      <c r="C60" s="2415"/>
      <c r="D60" s="2415"/>
      <c r="E60" s="2415"/>
      <c r="F60" s="2415"/>
      <c r="G60" s="2415"/>
      <c r="H60" s="2415"/>
      <c r="I60" s="2415"/>
      <c r="J60" s="2415"/>
      <c r="K60" s="2415"/>
      <c r="L60" s="2415"/>
      <c r="M60" s="2415"/>
      <c r="N60" s="2416"/>
    </row>
    <row r="61" spans="2:14" ht="13.5" thickBot="1">
      <c r="B61" s="2417"/>
      <c r="C61" s="2418"/>
      <c r="D61" s="2418"/>
      <c r="E61" s="2418"/>
      <c r="F61" s="2418"/>
      <c r="G61" s="2418"/>
      <c r="H61" s="2418"/>
      <c r="I61" s="2418"/>
      <c r="J61" s="2418"/>
      <c r="K61" s="2418"/>
      <c r="L61" s="2418"/>
      <c r="M61" s="2418"/>
      <c r="N61" s="2419"/>
    </row>
    <row r="62" spans="2:14" ht="13.5">
      <c r="B62" s="2399" t="s">
        <v>151</v>
      </c>
      <c r="C62" s="2400"/>
      <c r="D62" s="2400"/>
      <c r="E62" s="2400"/>
      <c r="F62" s="2400"/>
      <c r="G62" s="2400"/>
      <c r="H62" s="2400"/>
      <c r="I62" s="137" t="s">
        <v>152</v>
      </c>
      <c r="J62" s="149" t="s">
        <v>153</v>
      </c>
      <c r="K62" s="139" t="s">
        <v>241</v>
      </c>
      <c r="L62" s="2401" t="s">
        <v>20</v>
      </c>
      <c r="M62" s="2402"/>
      <c r="N62" s="138" t="s">
        <v>150</v>
      </c>
    </row>
    <row r="63" spans="2:14">
      <c r="B63" s="2397" t="s">
        <v>136</v>
      </c>
      <c r="C63" s="2398"/>
      <c r="D63" s="2398"/>
      <c r="E63" s="2398"/>
      <c r="F63" s="2398"/>
      <c r="G63" s="2398"/>
      <c r="H63" s="2398"/>
      <c r="I63" s="89">
        <v>1.05</v>
      </c>
      <c r="J63" s="118" t="e">
        <f>+#REF!</f>
        <v>#REF!</v>
      </c>
      <c r="K63" s="93" t="e">
        <f>+J63*I63</f>
        <v>#REF!</v>
      </c>
      <c r="L63" s="2405" t="e">
        <f>+#REF!</f>
        <v>#REF!</v>
      </c>
      <c r="M63" s="2406"/>
      <c r="N63" s="119" t="e">
        <f>+L63*K63</f>
        <v>#REF!</v>
      </c>
    </row>
    <row r="64" spans="2:14">
      <c r="B64" s="2397"/>
      <c r="C64" s="2398"/>
      <c r="D64" s="2398"/>
      <c r="E64" s="2398"/>
      <c r="F64" s="2398"/>
      <c r="G64" s="2398"/>
      <c r="H64" s="2398"/>
      <c r="I64" s="89"/>
      <c r="J64" s="118"/>
      <c r="K64" s="93"/>
      <c r="L64" s="2405"/>
      <c r="M64" s="2406"/>
      <c r="N64" s="119"/>
    </row>
    <row r="65" spans="2:14" ht="13.5" thickBot="1">
      <c r="B65" s="2407"/>
      <c r="C65" s="2408"/>
      <c r="D65" s="2408"/>
      <c r="E65" s="2408"/>
      <c r="F65" s="2408"/>
      <c r="G65" s="2408"/>
      <c r="H65" s="2408"/>
      <c r="I65" s="120"/>
      <c r="J65" s="121"/>
      <c r="K65" s="93"/>
      <c r="L65" s="2409"/>
      <c r="M65" s="2410"/>
      <c r="N65" s="119"/>
    </row>
    <row r="66" spans="2:14" ht="14.25" thickBot="1">
      <c r="B66" s="2388" t="s">
        <v>147</v>
      </c>
      <c r="C66" s="2389"/>
      <c r="D66" s="2389"/>
      <c r="E66" s="2389"/>
      <c r="F66" s="2389"/>
      <c r="G66" s="2389"/>
      <c r="H66" s="2389"/>
      <c r="I66" s="2389"/>
      <c r="J66" s="2389"/>
      <c r="K66" s="2389"/>
      <c r="L66" s="2389"/>
      <c r="M66" s="2390"/>
      <c r="N66" s="103" t="e">
        <f>SUM(N63:N65)</f>
        <v>#REF!</v>
      </c>
    </row>
    <row r="67" spans="2:14">
      <c r="B67" s="2411" t="s">
        <v>31</v>
      </c>
      <c r="C67" s="2412"/>
      <c r="D67" s="2412"/>
      <c r="E67" s="2412"/>
      <c r="F67" s="2412"/>
      <c r="G67" s="2412"/>
      <c r="H67" s="2412"/>
      <c r="I67" s="2412"/>
      <c r="J67" s="2412"/>
      <c r="K67" s="2412"/>
      <c r="L67" s="2412"/>
      <c r="M67" s="2412"/>
      <c r="N67" s="2413"/>
    </row>
    <row r="68" spans="2:14">
      <c r="B68" s="2414"/>
      <c r="C68" s="2415"/>
      <c r="D68" s="2415"/>
      <c r="E68" s="2415"/>
      <c r="F68" s="2415"/>
      <c r="G68" s="2415"/>
      <c r="H68" s="2415"/>
      <c r="I68" s="2415"/>
      <c r="J68" s="2415"/>
      <c r="K68" s="2415"/>
      <c r="L68" s="2415"/>
      <c r="M68" s="2415"/>
      <c r="N68" s="2416"/>
    </row>
    <row r="69" spans="2:14" ht="13.5" thickBot="1">
      <c r="B69" s="2417"/>
      <c r="C69" s="2418"/>
      <c r="D69" s="2418"/>
      <c r="E69" s="2418"/>
      <c r="F69" s="2418"/>
      <c r="G69" s="2418"/>
      <c r="H69" s="2418"/>
      <c r="I69" s="2418"/>
      <c r="J69" s="2418"/>
      <c r="K69" s="2418"/>
      <c r="L69" s="2418"/>
      <c r="M69" s="2418"/>
      <c r="N69" s="2419"/>
    </row>
    <row r="70" spans="2:14" ht="13.5">
      <c r="B70" s="2399" t="s">
        <v>154</v>
      </c>
      <c r="C70" s="2400"/>
      <c r="D70" s="2400"/>
      <c r="E70" s="2400"/>
      <c r="F70" s="2400"/>
      <c r="G70" s="2400"/>
      <c r="H70" s="2400"/>
      <c r="I70" s="137" t="s">
        <v>155</v>
      </c>
      <c r="J70" s="149" t="s">
        <v>25</v>
      </c>
      <c r="K70" s="139" t="s">
        <v>156</v>
      </c>
      <c r="L70" s="2401" t="s">
        <v>146</v>
      </c>
      <c r="M70" s="2402"/>
      <c r="N70" s="138" t="s">
        <v>150</v>
      </c>
    </row>
    <row r="71" spans="2:14">
      <c r="B71" s="163" t="s">
        <v>38</v>
      </c>
      <c r="C71" s="164"/>
      <c r="D71" s="164"/>
      <c r="E71" s="164"/>
      <c r="F71" s="164"/>
      <c r="G71" s="164"/>
      <c r="H71" s="164"/>
      <c r="I71" s="98" t="e">
        <f>+#REF!*4</f>
        <v>#REF!</v>
      </c>
      <c r="J71" s="99" t="e">
        <f>+#REF!</f>
        <v>#REF!</v>
      </c>
      <c r="K71" s="100" t="e">
        <f>+J71*I71</f>
        <v>#REF!</v>
      </c>
      <c r="L71" s="2403">
        <v>2</v>
      </c>
      <c r="M71" s="2404"/>
      <c r="N71" s="101" t="e">
        <f>+K71/L71</f>
        <v>#REF!</v>
      </c>
    </row>
    <row r="72" spans="2:14">
      <c r="B72" s="163" t="s">
        <v>6</v>
      </c>
      <c r="C72" s="164"/>
      <c r="D72" s="164"/>
      <c r="E72" s="164"/>
      <c r="F72" s="164"/>
      <c r="G72" s="164"/>
      <c r="H72" s="164"/>
      <c r="I72" s="98" t="e">
        <f>+#REF!*1</f>
        <v>#REF!</v>
      </c>
      <c r="J72" s="99" t="e">
        <f>+#REF!</f>
        <v>#REF!</v>
      </c>
      <c r="K72" s="100" t="e">
        <f>+J72*I72</f>
        <v>#REF!</v>
      </c>
      <c r="L72" s="2403">
        <v>2</v>
      </c>
      <c r="M72" s="2404"/>
      <c r="N72" s="101" t="e">
        <f>+K72/L72</f>
        <v>#REF!</v>
      </c>
    </row>
    <row r="73" spans="2:14">
      <c r="B73" s="163"/>
      <c r="C73" s="164"/>
      <c r="D73" s="164"/>
      <c r="E73" s="164"/>
      <c r="F73" s="164"/>
      <c r="G73" s="164"/>
      <c r="H73" s="164"/>
      <c r="I73" s="98"/>
      <c r="J73" s="99"/>
      <c r="K73" s="100"/>
      <c r="L73" s="2405"/>
      <c r="M73" s="2406"/>
      <c r="N73" s="101"/>
    </row>
    <row r="74" spans="2:14" ht="13.5" thickBot="1">
      <c r="B74" s="2407"/>
      <c r="C74" s="2408"/>
      <c r="D74" s="2408"/>
      <c r="E74" s="2408"/>
      <c r="F74" s="2408"/>
      <c r="G74" s="2408"/>
      <c r="H74" s="2408"/>
      <c r="I74" s="95"/>
      <c r="J74" s="81"/>
      <c r="K74" s="95"/>
      <c r="L74" s="2409"/>
      <c r="M74" s="2410"/>
      <c r="N74" s="102"/>
    </row>
    <row r="75" spans="2:14" ht="14.25" thickBot="1">
      <c r="B75" s="2388" t="s">
        <v>147</v>
      </c>
      <c r="C75" s="2389"/>
      <c r="D75" s="2389"/>
      <c r="E75" s="2389"/>
      <c r="F75" s="2389"/>
      <c r="G75" s="2389"/>
      <c r="H75" s="2389"/>
      <c r="I75" s="2389"/>
      <c r="J75" s="2389"/>
      <c r="K75" s="2389"/>
      <c r="L75" s="2389"/>
      <c r="M75" s="2390"/>
      <c r="N75" s="103" t="e">
        <f>SUM(N71:N74)</f>
        <v>#REF!</v>
      </c>
    </row>
    <row r="76" spans="2:14" ht="13.5" thickBot="1">
      <c r="B76" s="79"/>
      <c r="C76" s="62"/>
      <c r="D76" s="62"/>
      <c r="E76" s="62"/>
      <c r="F76" s="62"/>
      <c r="G76" s="62"/>
      <c r="H76" s="62"/>
      <c r="I76" s="62"/>
      <c r="J76" s="62"/>
      <c r="K76" s="62"/>
      <c r="L76" s="62"/>
      <c r="M76" s="62"/>
      <c r="N76" s="68"/>
    </row>
    <row r="77" spans="2:14" ht="13.5" thickBot="1">
      <c r="B77" s="2391" t="s">
        <v>157</v>
      </c>
      <c r="C77" s="2392"/>
      <c r="D77" s="2392"/>
      <c r="E77" s="2392"/>
      <c r="F77" s="2392"/>
      <c r="G77" s="2392"/>
      <c r="H77" s="2392"/>
      <c r="I77" s="2392"/>
      <c r="J77" s="2392"/>
      <c r="K77" s="2392"/>
      <c r="L77" s="2392"/>
      <c r="M77" s="2393"/>
      <c r="N77" s="142" t="e">
        <f>+N75+N66+N58+N46</f>
        <v>#REF!</v>
      </c>
    </row>
    <row r="78" spans="2:14">
      <c r="B78" s="2411" t="s">
        <v>32</v>
      </c>
      <c r="C78" s="2412"/>
      <c r="D78" s="2412"/>
      <c r="E78" s="2412"/>
      <c r="F78" s="2412"/>
      <c r="G78" s="2412"/>
      <c r="H78" s="2412"/>
      <c r="I78" s="2412"/>
      <c r="J78" s="2412"/>
      <c r="K78" s="2412"/>
      <c r="L78" s="2412"/>
      <c r="M78" s="2412"/>
      <c r="N78" s="2413"/>
    </row>
    <row r="79" spans="2:14">
      <c r="B79" s="2414"/>
      <c r="C79" s="2415"/>
      <c r="D79" s="2415"/>
      <c r="E79" s="2415"/>
      <c r="F79" s="2415"/>
      <c r="G79" s="2415"/>
      <c r="H79" s="2415"/>
      <c r="I79" s="2415"/>
      <c r="J79" s="2415"/>
      <c r="K79" s="2415"/>
      <c r="L79" s="2415"/>
      <c r="M79" s="2415"/>
      <c r="N79" s="2416"/>
    </row>
    <row r="80" spans="2:14" ht="13.5" thickBot="1">
      <c r="B80" s="2417"/>
      <c r="C80" s="2418"/>
      <c r="D80" s="2418"/>
      <c r="E80" s="2418"/>
      <c r="F80" s="2418"/>
      <c r="G80" s="2418"/>
      <c r="H80" s="2418"/>
      <c r="I80" s="2418"/>
      <c r="J80" s="2418"/>
      <c r="K80" s="2418"/>
      <c r="L80" s="2418"/>
      <c r="M80" s="2418"/>
      <c r="N80" s="2419"/>
    </row>
    <row r="81" spans="2:14" ht="13.5">
      <c r="B81" s="2399" t="s">
        <v>29</v>
      </c>
      <c r="C81" s="2400"/>
      <c r="D81" s="2400"/>
      <c r="E81" s="2400"/>
      <c r="F81" s="2400"/>
      <c r="G81" s="2400"/>
      <c r="H81" s="2400"/>
      <c r="I81" s="149"/>
      <c r="J81" s="150"/>
      <c r="K81" s="140" t="s">
        <v>33</v>
      </c>
      <c r="L81" s="2420" t="s">
        <v>34</v>
      </c>
      <c r="M81" s="2421"/>
      <c r="N81" s="141"/>
    </row>
    <row r="82" spans="2:14">
      <c r="B82" s="2397" t="s">
        <v>23</v>
      </c>
      <c r="C82" s="2398"/>
      <c r="D82" s="2398"/>
      <c r="E82" s="2398"/>
      <c r="F82" s="2398"/>
      <c r="G82" s="2398"/>
      <c r="H82" s="2398"/>
      <c r="I82" s="104"/>
      <c r="J82" s="105"/>
      <c r="K82" s="144" t="e">
        <f>+#REF!</f>
        <v>#REF!</v>
      </c>
      <c r="L82" s="2384" t="e">
        <f>+N77*K82</f>
        <v>#REF!</v>
      </c>
      <c r="M82" s="2385"/>
      <c r="N82" s="106"/>
    </row>
    <row r="83" spans="2:14">
      <c r="B83" s="107" t="s">
        <v>35</v>
      </c>
      <c r="C83" s="108"/>
      <c r="D83" s="108"/>
      <c r="E83" s="108"/>
      <c r="F83" s="108"/>
      <c r="G83" s="108"/>
      <c r="H83" s="108"/>
      <c r="I83" s="104"/>
      <c r="J83" s="105"/>
      <c r="K83" s="144" t="e">
        <f>+#REF!</f>
        <v>#REF!</v>
      </c>
      <c r="L83" s="2384" t="e">
        <f>+N77*K83</f>
        <v>#REF!</v>
      </c>
      <c r="M83" s="2385"/>
      <c r="N83" s="106"/>
    </row>
    <row r="84" spans="2:14" ht="13.5" thickBot="1">
      <c r="B84" s="151" t="s">
        <v>24</v>
      </c>
      <c r="C84" s="152"/>
      <c r="D84" s="152"/>
      <c r="E84" s="152"/>
      <c r="F84" s="152"/>
      <c r="G84" s="152"/>
      <c r="H84" s="152"/>
      <c r="I84" s="109"/>
      <c r="J84" s="110"/>
      <c r="K84" s="144" t="e">
        <f>+#REF!</f>
        <v>#REF!</v>
      </c>
      <c r="L84" s="2386" t="e">
        <f>+N77*K84</f>
        <v>#REF!</v>
      </c>
      <c r="M84" s="2387"/>
      <c r="N84" s="106"/>
    </row>
    <row r="85" spans="2:14" ht="14.25" thickBot="1">
      <c r="B85" s="2388" t="s">
        <v>147</v>
      </c>
      <c r="C85" s="2389"/>
      <c r="D85" s="2389"/>
      <c r="E85" s="2389"/>
      <c r="F85" s="2389"/>
      <c r="G85" s="2389"/>
      <c r="H85" s="2389"/>
      <c r="I85" s="2389"/>
      <c r="J85" s="2389"/>
      <c r="K85" s="2389"/>
      <c r="L85" s="2389"/>
      <c r="M85" s="2390"/>
      <c r="N85" s="111" t="e">
        <f>SUM(L82:M84)</f>
        <v>#REF!</v>
      </c>
    </row>
    <row r="86" spans="2:14" ht="13.5" thickBot="1">
      <c r="B86" s="79"/>
      <c r="C86" s="62"/>
      <c r="D86" s="62"/>
      <c r="E86" s="62"/>
      <c r="F86" s="62"/>
      <c r="G86" s="62"/>
      <c r="H86" s="62"/>
      <c r="I86" s="62"/>
      <c r="J86" s="62"/>
      <c r="K86" s="62"/>
      <c r="L86" s="62"/>
      <c r="M86" s="62"/>
      <c r="N86" s="68"/>
    </row>
    <row r="87" spans="2:14" ht="13.5" thickBot="1">
      <c r="B87" s="2391" t="s">
        <v>158</v>
      </c>
      <c r="C87" s="2392"/>
      <c r="D87" s="2392"/>
      <c r="E87" s="2392"/>
      <c r="F87" s="2392"/>
      <c r="G87" s="2392"/>
      <c r="H87" s="2392"/>
      <c r="I87" s="2392"/>
      <c r="J87" s="2392"/>
      <c r="K87" s="2392"/>
      <c r="L87" s="2392"/>
      <c r="M87" s="2393"/>
      <c r="N87" s="143" t="e">
        <f>ROUND(N77+N85,0)</f>
        <v>#REF!</v>
      </c>
    </row>
    <row r="88" spans="2:14">
      <c r="B88" s="60"/>
      <c r="C88" s="61"/>
      <c r="D88" s="61"/>
      <c r="E88" s="61"/>
      <c r="F88" s="61"/>
      <c r="G88" s="61"/>
      <c r="H88" s="61"/>
      <c r="I88" s="61"/>
      <c r="J88" s="61"/>
      <c r="K88" s="61"/>
      <c r="L88" s="61"/>
      <c r="M88" s="61"/>
      <c r="N88" s="63"/>
    </row>
    <row r="89" spans="2:14">
      <c r="B89" s="79"/>
      <c r="C89" s="62"/>
      <c r="D89" s="62"/>
      <c r="E89" s="62"/>
      <c r="F89" s="62"/>
      <c r="G89" s="62"/>
      <c r="H89" s="62"/>
      <c r="I89" s="62"/>
      <c r="J89" s="62"/>
      <c r="K89" s="62"/>
      <c r="L89" s="62"/>
      <c r="M89" s="62"/>
      <c r="N89" s="68"/>
    </row>
    <row r="90" spans="2:14">
      <c r="B90" s="79"/>
      <c r="C90" s="62"/>
      <c r="D90" s="62"/>
      <c r="E90" s="62"/>
      <c r="F90" s="62"/>
      <c r="G90" s="62"/>
      <c r="H90" s="62"/>
      <c r="I90" s="62"/>
      <c r="J90" s="62"/>
      <c r="K90" s="62"/>
      <c r="L90" s="62"/>
      <c r="M90" s="62"/>
      <c r="N90" s="68"/>
    </row>
    <row r="91" spans="2:14">
      <c r="B91" s="79"/>
      <c r="C91" s="62"/>
      <c r="D91" s="62"/>
      <c r="E91" s="62"/>
      <c r="F91" s="62"/>
      <c r="G91" s="67" t="e">
        <f>+#REF!</f>
        <v>#REF!</v>
      </c>
      <c r="H91" s="67"/>
      <c r="I91" s="67"/>
      <c r="J91" s="67"/>
      <c r="K91" s="62"/>
      <c r="L91" s="62"/>
      <c r="M91" s="62"/>
      <c r="N91" s="68"/>
    </row>
    <row r="92" spans="2:14" ht="13.5">
      <c r="B92" s="112"/>
      <c r="C92" s="113"/>
      <c r="D92" s="113"/>
      <c r="E92" s="113"/>
      <c r="F92" s="113"/>
      <c r="G92" s="67" t="e">
        <f>+#REF!</f>
        <v>#REF!</v>
      </c>
      <c r="H92" s="113"/>
      <c r="I92" s="113"/>
      <c r="J92" s="113"/>
      <c r="K92" s="113"/>
      <c r="L92" s="113"/>
      <c r="M92" s="113"/>
      <c r="N92" s="114"/>
    </row>
    <row r="93" spans="2:14" ht="13.5">
      <c r="B93" s="112"/>
      <c r="C93" s="113"/>
      <c r="D93" s="113"/>
      <c r="E93" s="113"/>
      <c r="F93" s="113"/>
      <c r="G93" s="67" t="e">
        <f>+#REF!</f>
        <v>#REF!</v>
      </c>
      <c r="H93" s="39"/>
      <c r="I93" s="39"/>
      <c r="J93" s="113"/>
      <c r="K93" s="113"/>
      <c r="L93" s="113"/>
      <c r="M93" s="113"/>
      <c r="N93" s="114"/>
    </row>
    <row r="94" spans="2:14">
      <c r="B94" s="48"/>
      <c r="C94" s="75"/>
      <c r="D94" s="75"/>
      <c r="E94" s="75"/>
      <c r="F94" s="75"/>
      <c r="G94" s="67" t="e">
        <f>+#REF!</f>
        <v>#REF!</v>
      </c>
      <c r="H94" s="75"/>
      <c r="I94" s="75"/>
      <c r="J94" s="75"/>
      <c r="K94" s="75"/>
      <c r="L94" s="75"/>
      <c r="M94" s="75"/>
      <c r="N94" s="73"/>
    </row>
    <row r="95" spans="2:14">
      <c r="B95" s="79"/>
      <c r="C95" s="62"/>
      <c r="D95" s="62"/>
      <c r="E95" s="62"/>
      <c r="F95" s="62"/>
      <c r="G95" s="62" t="s">
        <v>208</v>
      </c>
      <c r="H95" s="62"/>
      <c r="I95" s="62"/>
      <c r="J95" s="62"/>
      <c r="K95" s="62"/>
      <c r="L95" s="62"/>
      <c r="M95" s="62"/>
      <c r="N95" s="68"/>
    </row>
    <row r="96" spans="2:14" ht="13.5">
      <c r="B96" s="86" t="e">
        <f>+#REF!</f>
        <v>#REF!</v>
      </c>
      <c r="C96" s="87"/>
      <c r="D96" s="87"/>
      <c r="E96" s="87"/>
      <c r="F96" s="87"/>
      <c r="G96" s="87"/>
      <c r="H96" s="87"/>
      <c r="I96" s="87"/>
      <c r="J96" s="87"/>
      <c r="K96" s="87"/>
      <c r="L96" s="87"/>
      <c r="M96" s="87"/>
      <c r="N96" s="88"/>
    </row>
    <row r="97" spans="2:14">
      <c r="B97" s="2510"/>
      <c r="C97" s="2511"/>
      <c r="D97" s="2511"/>
      <c r="E97" s="2511"/>
      <c r="F97" s="2511"/>
      <c r="G97" s="2511"/>
      <c r="H97" s="2511"/>
      <c r="I97" s="2511"/>
      <c r="J97" s="2511"/>
      <c r="K97" s="2511"/>
      <c r="L97" s="2511"/>
      <c r="M97" s="2511"/>
      <c r="N97" s="2512"/>
    </row>
    <row r="98" spans="2:14">
      <c r="B98" s="2394"/>
      <c r="C98" s="2395"/>
      <c r="D98" s="2395"/>
      <c r="E98" s="2395"/>
      <c r="F98" s="2395"/>
      <c r="G98" s="2395"/>
      <c r="H98" s="2395"/>
      <c r="I98" s="2395"/>
      <c r="J98" s="2395"/>
      <c r="K98" s="2395"/>
      <c r="L98" s="2395"/>
      <c r="M98" s="2395"/>
      <c r="N98" s="2396"/>
    </row>
    <row r="99" spans="2:14">
      <c r="B99" s="48"/>
      <c r="C99" s="75"/>
      <c r="D99" s="75"/>
      <c r="E99" s="75"/>
      <c r="F99" s="75"/>
      <c r="G99" s="75"/>
      <c r="H99" s="75"/>
      <c r="I99" s="75"/>
      <c r="J99" s="75"/>
      <c r="K99" s="75"/>
      <c r="L99" s="75"/>
      <c r="M99" s="75"/>
      <c r="N99" s="73"/>
    </row>
    <row r="100" spans="2:14">
      <c r="B100" s="79"/>
      <c r="C100" s="62"/>
      <c r="D100" s="62"/>
      <c r="E100" s="62"/>
      <c r="F100" s="62"/>
      <c r="G100" s="67" t="e">
        <f>+#REF!</f>
        <v>#REF!</v>
      </c>
      <c r="H100" s="62"/>
      <c r="I100" s="62"/>
      <c r="J100" s="62"/>
      <c r="K100" s="62"/>
      <c r="L100" s="62"/>
      <c r="M100" s="62"/>
      <c r="N100" s="68"/>
    </row>
    <row r="101" spans="2:14">
      <c r="B101" s="79"/>
      <c r="C101" s="62"/>
      <c r="D101" s="62"/>
      <c r="E101" s="62"/>
      <c r="F101" s="62"/>
      <c r="G101" s="62" t="e">
        <f>+#REF!</f>
        <v>#REF!</v>
      </c>
      <c r="H101" s="80"/>
      <c r="I101" s="80"/>
      <c r="J101" s="80"/>
      <c r="K101" s="62"/>
      <c r="L101" s="62"/>
      <c r="M101" s="62"/>
      <c r="N101" s="68"/>
    </row>
    <row r="102" spans="2:14">
      <c r="B102" s="79"/>
      <c r="C102" s="62"/>
      <c r="D102" s="62"/>
      <c r="E102" s="62"/>
      <c r="F102" s="62"/>
      <c r="G102" s="62" t="e">
        <f>+#REF!</f>
        <v>#REF!</v>
      </c>
      <c r="H102" s="74"/>
      <c r="I102" s="74"/>
      <c r="J102" s="74"/>
      <c r="K102" s="39"/>
      <c r="L102" s="39"/>
      <c r="M102" s="62"/>
      <c r="N102" s="68"/>
    </row>
    <row r="103" spans="2:14">
      <c r="B103" s="115"/>
      <c r="C103" s="75"/>
      <c r="D103" s="75"/>
      <c r="E103" s="75"/>
      <c r="F103" s="75"/>
      <c r="G103" s="62" t="e">
        <f>+#REF!</f>
        <v>#REF!</v>
      </c>
      <c r="H103" s="39"/>
      <c r="I103" s="39"/>
      <c r="J103" s="39"/>
      <c r="K103" s="75"/>
      <c r="L103" s="75"/>
      <c r="M103" s="75"/>
      <c r="N103" s="73"/>
    </row>
    <row r="104" spans="2:14" ht="12.75" customHeight="1">
      <c r="B104" s="122" t="e">
        <f>+#REF!</f>
        <v>#REF!</v>
      </c>
      <c r="C104" s="116"/>
      <c r="D104" s="116"/>
      <c r="E104" s="62"/>
      <c r="F104" s="62"/>
      <c r="G104" s="62"/>
      <c r="H104" s="62"/>
      <c r="I104" s="62"/>
      <c r="J104" s="2378"/>
      <c r="K104" s="2378"/>
      <c r="L104" s="2378"/>
      <c r="M104" s="2378"/>
      <c r="N104" s="2379"/>
    </row>
    <row r="105" spans="2:14" ht="12.75" customHeight="1">
      <c r="B105" s="122" t="e">
        <f>+#REF!</f>
        <v>#REF!</v>
      </c>
      <c r="C105" s="116"/>
      <c r="D105" s="116"/>
      <c r="E105" s="62"/>
      <c r="F105" s="62"/>
      <c r="G105" s="62"/>
      <c r="H105" s="62"/>
      <c r="I105" s="62"/>
      <c r="J105" s="2378"/>
      <c r="K105" s="2378"/>
      <c r="L105" s="2378"/>
      <c r="M105" s="2378"/>
      <c r="N105" s="2379"/>
    </row>
    <row r="106" spans="2:14" ht="13.5" customHeight="1" thickBot="1">
      <c r="B106" s="2382"/>
      <c r="C106" s="2383"/>
      <c r="D106" s="2383"/>
      <c r="E106" s="81"/>
      <c r="F106" s="81"/>
      <c r="G106" s="81"/>
      <c r="H106" s="81"/>
      <c r="I106" s="81"/>
      <c r="J106" s="2380"/>
      <c r="K106" s="2380"/>
      <c r="L106" s="2380"/>
      <c r="M106" s="2380"/>
      <c r="N106" s="2381"/>
    </row>
  </sheetData>
  <mergeCells count="115">
    <mergeCell ref="J104:N106"/>
    <mergeCell ref="B106:D106"/>
    <mergeCell ref="L83:M83"/>
    <mergeCell ref="L84:M84"/>
    <mergeCell ref="B85:M85"/>
    <mergeCell ref="B87:M87"/>
    <mergeCell ref="B97:N97"/>
    <mergeCell ref="B98:N98"/>
    <mergeCell ref="B75:M75"/>
    <mergeCell ref="B77:M77"/>
    <mergeCell ref="B78:N80"/>
    <mergeCell ref="B81:H81"/>
    <mergeCell ref="L81:M81"/>
    <mergeCell ref="B82:H82"/>
    <mergeCell ref="L82:M82"/>
    <mergeCell ref="B70:H70"/>
    <mergeCell ref="L70:M70"/>
    <mergeCell ref="L71:M71"/>
    <mergeCell ref="L72:M72"/>
    <mergeCell ref="L73:M73"/>
    <mergeCell ref="B74:H74"/>
    <mergeCell ref="L74:M74"/>
    <mergeCell ref="B64:H64"/>
    <mergeCell ref="L64:M64"/>
    <mergeCell ref="B65:H65"/>
    <mergeCell ref="L65:M65"/>
    <mergeCell ref="B66:M66"/>
    <mergeCell ref="B67:N69"/>
    <mergeCell ref="B58:M58"/>
    <mergeCell ref="B59:N61"/>
    <mergeCell ref="B62:H62"/>
    <mergeCell ref="L62:M62"/>
    <mergeCell ref="B63:H63"/>
    <mergeCell ref="L63:M63"/>
    <mergeCell ref="B55:I55"/>
    <mergeCell ref="L55:M55"/>
    <mergeCell ref="B56:I56"/>
    <mergeCell ref="L56:M56"/>
    <mergeCell ref="B57:I57"/>
    <mergeCell ref="L57:M57"/>
    <mergeCell ref="B52:I52"/>
    <mergeCell ref="L52:M52"/>
    <mergeCell ref="B53:I53"/>
    <mergeCell ref="L53:M53"/>
    <mergeCell ref="B54:I54"/>
    <mergeCell ref="L54:M54"/>
    <mergeCell ref="B46:M46"/>
    <mergeCell ref="B47:N49"/>
    <mergeCell ref="B50:I50"/>
    <mergeCell ref="L50:M50"/>
    <mergeCell ref="B51:I51"/>
    <mergeCell ref="L51:M51"/>
    <mergeCell ref="B43:F43"/>
    <mergeCell ref="G43:H43"/>
    <mergeCell ref="I43:J43"/>
    <mergeCell ref="L43:M43"/>
    <mergeCell ref="L44:M44"/>
    <mergeCell ref="B45:F45"/>
    <mergeCell ref="G45:H45"/>
    <mergeCell ref="I45:J45"/>
    <mergeCell ref="L45:M45"/>
    <mergeCell ref="B41:D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34:N36"/>
    <mergeCell ref="B37:F37"/>
    <mergeCell ref="G37:H37"/>
    <mergeCell ref="I37:J37"/>
    <mergeCell ref="L37:M37"/>
    <mergeCell ref="B38:F38"/>
    <mergeCell ref="G38:H38"/>
    <mergeCell ref="I38:J38"/>
    <mergeCell ref="L38:M38"/>
    <mergeCell ref="G28:M28"/>
    <mergeCell ref="B30:N30"/>
    <mergeCell ref="C32:K32"/>
    <mergeCell ref="L32:M32"/>
    <mergeCell ref="C33:K33"/>
    <mergeCell ref="L33:M33"/>
    <mergeCell ref="L13:N13"/>
    <mergeCell ref="H18:M18"/>
    <mergeCell ref="D19:M20"/>
    <mergeCell ref="D22:M22"/>
    <mergeCell ref="D24:M24"/>
    <mergeCell ref="E26:M26"/>
    <mergeCell ref="K6:K8"/>
    <mergeCell ref="L6:L8"/>
    <mergeCell ref="M6:M8"/>
    <mergeCell ref="N6:N8"/>
    <mergeCell ref="C8:J8"/>
    <mergeCell ref="D12:G12"/>
    <mergeCell ref="J12:M12"/>
    <mergeCell ref="B2:B8"/>
    <mergeCell ref="C2:J2"/>
    <mergeCell ref="K2:K3"/>
    <mergeCell ref="L2:N3"/>
    <mergeCell ref="C3:J3"/>
    <mergeCell ref="C4:J4"/>
    <mergeCell ref="K4:K5"/>
    <mergeCell ref="L4:N5"/>
    <mergeCell ref="C5:J5"/>
    <mergeCell ref="C6:J7"/>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28</vt:i4>
      </vt:variant>
      <vt:variant>
        <vt:lpstr>Rangos con nombre</vt:lpstr>
      </vt:variant>
      <vt:variant>
        <vt:i4>16</vt:i4>
      </vt:variant>
    </vt:vector>
  </HeadingPairs>
  <TitlesOfParts>
    <vt:vector size="44" baseType="lpstr">
      <vt:lpstr>PRESUPUESTO OFICIAL</vt:lpstr>
      <vt:lpstr>PROPUESTA ECONOMICA</vt:lpstr>
      <vt:lpstr>421.1</vt:lpstr>
      <vt:lpstr>450.2P</vt:lpstr>
      <vt:lpstr>460.1P</vt:lpstr>
      <vt:lpstr>466.1</vt:lpstr>
      <vt:lpstr>1p.</vt:lpstr>
      <vt:lpstr>900.4P</vt:lpstr>
      <vt:lpstr>PPTO CONSTRUCCION</vt:lpstr>
      <vt:lpstr>PRESUPUESTO ACUMULADO</vt:lpstr>
      <vt:lpstr>CANTIDADES Fase II todo</vt:lpstr>
      <vt:lpstr>Acarreos Tramo 2 Fase I</vt:lpstr>
      <vt:lpstr>Acarreos Tramo 7 Fase I</vt:lpstr>
      <vt:lpstr>Acarreos Tramo 2 Fase II</vt:lpstr>
      <vt:lpstr>Acarreos Tramo 7 Fase II</vt:lpstr>
      <vt:lpstr>CANTIDADES TOTALIZADAS</vt:lpstr>
      <vt:lpstr>OBRAS PUNTUALES TRANSVERSAL</vt:lpstr>
      <vt:lpstr>Acarreos Tramo 2</vt:lpstr>
      <vt:lpstr>Acarreos Tramo 7</vt:lpstr>
      <vt:lpstr>FACTORES</vt:lpstr>
      <vt:lpstr>RESUMEN PRESUPUESTO</vt:lpstr>
      <vt:lpstr>221.1P</vt:lpstr>
      <vt:lpstr>A BASE</vt:lpstr>
      <vt:lpstr>aux base </vt:lpstr>
      <vt:lpstr>A BSBACH</vt:lpstr>
      <vt:lpstr>A MDC19</vt:lpstr>
      <vt:lpstr>621,1 CLASE C</vt:lpstr>
      <vt:lpstr>621,1 D=1,25 CLASE C (2)</vt:lpstr>
      <vt:lpstr>'466.1'!Área_de_impresión</vt:lpstr>
      <vt:lpstr>'Acarreos Tramo 2'!Área_de_impresión</vt:lpstr>
      <vt:lpstr>'Acarreos Tramo 2 Fase I'!Área_de_impresión</vt:lpstr>
      <vt:lpstr>'Acarreos Tramo 2 Fase II'!Área_de_impresión</vt:lpstr>
      <vt:lpstr>'Acarreos Tramo 7'!Área_de_impresión</vt:lpstr>
      <vt:lpstr>'Acarreos Tramo 7 Fase I'!Área_de_impresión</vt:lpstr>
      <vt:lpstr>'Acarreos Tramo 7 Fase II'!Área_de_impresión</vt:lpstr>
      <vt:lpstr>'CANTIDADES Fase II todo'!Área_de_impresión</vt:lpstr>
      <vt:lpstr>'CANTIDADES TOTALIZADAS'!Área_de_impresión</vt:lpstr>
      <vt:lpstr>'OBRAS PUNTUALES TRANSVERSAL'!Área_de_impresión</vt:lpstr>
      <vt:lpstr>'PRESUPUESTO ACUMULADO'!Área_de_impresión</vt:lpstr>
      <vt:lpstr>'PRESUPUESTO OFICIAL'!Área_de_impresión</vt:lpstr>
      <vt:lpstr>'PROPUESTA ECONOMICA'!Área_de_impresión</vt:lpstr>
      <vt:lpstr>'RESUMEN PRESUPUESTO'!Área_de_impresión</vt:lpstr>
      <vt:lpstr>'CANTIDADES TOTALIZADAS'!Títulos_a_imprimir</vt:lpstr>
      <vt:lpstr>'OBRAS PUNTUALES TRANSVERSAL'!Títulos_a_imprimir</vt:lpstr>
    </vt:vector>
  </TitlesOfParts>
  <Company>Insrtituto Nacional de Vias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creator>Ernesto Correa Valderrama</dc:creator>
  <dc:description>Que el amor por nuestra gente ilumine nuestro camino en su bien</dc:description>
  <cp:lastModifiedBy>Gepa2</cp:lastModifiedBy>
  <cp:lastPrinted>2020-09-30T18:14:52Z</cp:lastPrinted>
  <dcterms:created xsi:type="dcterms:W3CDTF">2006-06-27T16:47:25Z</dcterms:created>
  <dcterms:modified xsi:type="dcterms:W3CDTF">2020-09-30T19:02:05Z</dcterms:modified>
</cp:coreProperties>
</file>